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PROYECTOS 2021\muni abancay holger\DOCUMENTOS TECNICOS\"/>
    </mc:Choice>
  </mc:AlternateContent>
  <bookViews>
    <workbookView minimized="1" xWindow="0" yWindow="0" windowWidth="9180" windowHeight="5256" tabRatio="804" firstSheet="6" activeTab="6"/>
  </bookViews>
  <sheets>
    <sheet name="DATOS GENERALES" sheetId="31" r:id="rId1"/>
    <sheet name="TU PVC" sheetId="35" r:id="rId2"/>
    <sheet name="SCE" sheetId="50" r:id="rId3"/>
    <sheet name="SCI" sheetId="53" r:id="rId4"/>
    <sheet name="SA" sheetId="51" r:id="rId5"/>
    <sheet name="CH Y CV" sheetId="48" r:id="rId6"/>
    <sheet name="CONSUMO" sheetId="60" r:id="rId7"/>
  </sheets>
  <definedNames>
    <definedName name="_Fill" localSheetId="5" hidden="1">#REF!</definedName>
    <definedName name="_Fill" localSheetId="4" hidden="1">#REF!</definedName>
    <definedName name="_Fill" localSheetId="2" hidden="1">#REF!</definedName>
    <definedName name="_Fill" localSheetId="3" hidden="1">#REF!</definedName>
    <definedName name="_Fill" hidden="1">#REF!</definedName>
    <definedName name="_xlnm._FilterDatabase" localSheetId="5" hidden="1">'CH Y CV'!$T$1:$T$365</definedName>
    <definedName name="_xlnm._FilterDatabase" localSheetId="4" hidden="1">SA!$A$1:$U$543</definedName>
    <definedName name="_xlnm._FilterDatabase" localSheetId="2" hidden="1">SCE!$A$1:$V$1821</definedName>
    <definedName name="_xlnm._FilterDatabase" localSheetId="3" hidden="1">SCI!$A$1:$U$1213</definedName>
    <definedName name="Acometidas" localSheetId="5" hidden="1">#REF!</definedName>
    <definedName name="Acometidas" localSheetId="4" hidden="1">#REF!</definedName>
    <definedName name="Acometidas" localSheetId="2" hidden="1">#REF!</definedName>
    <definedName name="Acometidas" localSheetId="3" hidden="1">#REF!</definedName>
    <definedName name="Acometidas" hidden="1">#REF!</definedName>
    <definedName name="_xlnm.Print_Area" localSheetId="5">'CH Y CV'!$E$1:$U$363</definedName>
    <definedName name="_xlnm.Print_Area" localSheetId="4">SA!$E$1:$U$634</definedName>
    <definedName name="_xlnm.Print_Area" localSheetId="2">SCE!$F$1:$V$1830</definedName>
    <definedName name="_xlnm.Print_Area" localSheetId="3">SCI!$E$3:$U$1213</definedName>
    <definedName name="HUANCARO" localSheetId="5" hidden="1">#REF!</definedName>
    <definedName name="HUANCARO" localSheetId="4" hidden="1">#REF!</definedName>
    <definedName name="HUANCARO" localSheetId="2" hidden="1">#REF!</definedName>
    <definedName name="HUANCARO" localSheetId="3" hidden="1">#REF!</definedName>
    <definedName name="HUANCARO" hidden="1">#REF!</definedName>
  </definedNames>
  <calcPr calcId="152511"/>
</workbook>
</file>

<file path=xl/calcChain.xml><?xml version="1.0" encoding="utf-8"?>
<calcChain xmlns="http://schemas.openxmlformats.org/spreadsheetml/2006/main">
  <c r="N670" i="53" l="1"/>
  <c r="L1094" i="53" l="1"/>
  <c r="N1094" i="53"/>
  <c r="O1094" i="53"/>
  <c r="E889" i="53"/>
  <c r="E890" i="53"/>
  <c r="T898" i="53"/>
  <c r="M899" i="53"/>
  <c r="N899" i="53"/>
  <c r="O899" i="53"/>
  <c r="T899" i="53"/>
  <c r="M900" i="53"/>
  <c r="N900" i="53"/>
  <c r="O900" i="53"/>
  <c r="T900" i="53"/>
  <c r="M901" i="53"/>
  <c r="N901" i="53"/>
  <c r="O901" i="53"/>
  <c r="T901" i="53"/>
  <c r="M902" i="53"/>
  <c r="N902" i="53"/>
  <c r="O902" i="53"/>
  <c r="T902" i="53"/>
  <c r="M903" i="53"/>
  <c r="N903" i="53"/>
  <c r="O903" i="53"/>
  <c r="T903" i="53"/>
  <c r="M904" i="53"/>
  <c r="N904" i="53"/>
  <c r="O904" i="53"/>
  <c r="T904" i="53"/>
  <c r="M905" i="53"/>
  <c r="N905" i="53"/>
  <c r="O905" i="53"/>
  <c r="T905" i="53"/>
  <c r="M906" i="53"/>
  <c r="N906" i="53"/>
  <c r="O906" i="53"/>
  <c r="T906" i="53"/>
  <c r="T907" i="53"/>
  <c r="T908" i="53"/>
  <c r="T909" i="53"/>
  <c r="T910" i="53"/>
  <c r="T911" i="53"/>
  <c r="S239" i="53"/>
  <c r="M239" i="53"/>
  <c r="Q239" i="53" s="1"/>
  <c r="R239" i="53" s="1"/>
  <c r="E239" i="53"/>
  <c r="S238" i="53"/>
  <c r="M238" i="53"/>
  <c r="Q238" i="53" s="1"/>
  <c r="R238" i="53" s="1"/>
  <c r="E238" i="53"/>
  <c r="S237" i="53"/>
  <c r="M237" i="53"/>
  <c r="Q237" i="53" s="1"/>
  <c r="R237" i="53" s="1"/>
  <c r="E237" i="53"/>
  <c r="M1789" i="50" l="1"/>
  <c r="N1789" i="50" s="1"/>
  <c r="O1789" i="50"/>
  <c r="P1789" i="50"/>
  <c r="M1790" i="50"/>
  <c r="O1790" i="50"/>
  <c r="P1790" i="50"/>
  <c r="M1791" i="50"/>
  <c r="N1791" i="50" s="1"/>
  <c r="O1791" i="50"/>
  <c r="P1791" i="50"/>
  <c r="M1792" i="50"/>
  <c r="O1792" i="50"/>
  <c r="P1792" i="50"/>
  <c r="T1088" i="50"/>
  <c r="A1088" i="50"/>
  <c r="T1087" i="50"/>
  <c r="N1087" i="50"/>
  <c r="R1087" i="50" s="1"/>
  <c r="S1087" i="50" s="1"/>
  <c r="F1087" i="50"/>
  <c r="A1087" i="50"/>
  <c r="T1086" i="50"/>
  <c r="N1086" i="50"/>
  <c r="R1086" i="50" s="1"/>
  <c r="S1086" i="50" s="1"/>
  <c r="F1086" i="50"/>
  <c r="T1074" i="50"/>
  <c r="A1074" i="50"/>
  <c r="T1073" i="50"/>
  <c r="N1073" i="50"/>
  <c r="R1073" i="50" s="1"/>
  <c r="S1073" i="50" s="1"/>
  <c r="F1073" i="50"/>
  <c r="A1073" i="50"/>
  <c r="T1072" i="50"/>
  <c r="N1072" i="50"/>
  <c r="R1072" i="50" s="1"/>
  <c r="S1072" i="50" s="1"/>
  <c r="F1072" i="50"/>
  <c r="M1710" i="50"/>
  <c r="N1710" i="50" s="1"/>
  <c r="O1710" i="50"/>
  <c r="P1710" i="50"/>
  <c r="M1711" i="50"/>
  <c r="O1711" i="50"/>
  <c r="P1711" i="50"/>
  <c r="M1712" i="50"/>
  <c r="O1712" i="50"/>
  <c r="P1712" i="50"/>
  <c r="M1713" i="50"/>
  <c r="O1713" i="50"/>
  <c r="P1713" i="50"/>
  <c r="T890" i="50"/>
  <c r="A890" i="50"/>
  <c r="T889" i="50"/>
  <c r="N889" i="50"/>
  <c r="R889" i="50" s="1"/>
  <c r="S889" i="50" s="1"/>
  <c r="F889" i="50"/>
  <c r="A889" i="50"/>
  <c r="T888" i="50"/>
  <c r="N888" i="50"/>
  <c r="R888" i="50" s="1"/>
  <c r="S888" i="50" s="1"/>
  <c r="F888" i="50"/>
  <c r="T876" i="50"/>
  <c r="A876" i="50"/>
  <c r="T875" i="50"/>
  <c r="N875" i="50"/>
  <c r="R875" i="50" s="1"/>
  <c r="S875" i="50" s="1"/>
  <c r="F875" i="50"/>
  <c r="A875" i="50"/>
  <c r="T874" i="50"/>
  <c r="N874" i="50"/>
  <c r="R874" i="50" s="1"/>
  <c r="S874" i="50" s="1"/>
  <c r="F874" i="50"/>
  <c r="N1792" i="50" l="1"/>
  <c r="R1792" i="50" s="1"/>
  <c r="S1088" i="50"/>
  <c r="N1790" i="50"/>
  <c r="R1790" i="50" s="1"/>
  <c r="R1791" i="50"/>
  <c r="R1789" i="50"/>
  <c r="N1712" i="50"/>
  <c r="R1712" i="50" s="1"/>
  <c r="S876" i="50"/>
  <c r="N1711" i="50"/>
  <c r="R1711" i="50" s="1"/>
  <c r="N1713" i="50"/>
  <c r="R1713" i="50" s="1"/>
  <c r="S1074" i="50"/>
  <c r="R1710" i="50"/>
  <c r="S890" i="50"/>
  <c r="M1385" i="50"/>
  <c r="O1385" i="50"/>
  <c r="P1385" i="50"/>
  <c r="M1386" i="50"/>
  <c r="O1386" i="50"/>
  <c r="P1386" i="50"/>
  <c r="T71" i="50"/>
  <c r="A71" i="50"/>
  <c r="T70" i="50"/>
  <c r="N70" i="50"/>
  <c r="R70" i="50" s="1"/>
  <c r="S70" i="50" s="1"/>
  <c r="F70" i="50"/>
  <c r="A70" i="50"/>
  <c r="T69" i="50"/>
  <c r="N69" i="50"/>
  <c r="R69" i="50" s="1"/>
  <c r="S69" i="50" s="1"/>
  <c r="F69" i="50"/>
  <c r="T68" i="50"/>
  <c r="N68" i="50"/>
  <c r="R68" i="50" s="1"/>
  <c r="S68" i="50" s="1"/>
  <c r="F68" i="50"/>
  <c r="T67" i="50"/>
  <c r="N67" i="50"/>
  <c r="R67" i="50" s="1"/>
  <c r="S67" i="50" s="1"/>
  <c r="F67" i="50"/>
  <c r="T66" i="50"/>
  <c r="N66" i="50"/>
  <c r="R66" i="50" s="1"/>
  <c r="S66" i="50" s="1"/>
  <c r="F66" i="50"/>
  <c r="N1385" i="50" l="1"/>
  <c r="R1385" i="50" s="1"/>
  <c r="N1386" i="50"/>
  <c r="R1386" i="50" s="1"/>
  <c r="S71" i="50"/>
  <c r="I70" i="60"/>
  <c r="I67" i="60"/>
  <c r="D65" i="60"/>
  <c r="D64" i="60"/>
  <c r="O170" i="51"/>
  <c r="O169" i="51"/>
  <c r="O168" i="51"/>
  <c r="O167" i="51"/>
  <c r="O166" i="51"/>
  <c r="O165" i="51"/>
  <c r="O164" i="51"/>
  <c r="O163" i="51"/>
  <c r="N170" i="51"/>
  <c r="N169" i="51"/>
  <c r="N168" i="51"/>
  <c r="N167" i="51"/>
  <c r="N166" i="51"/>
  <c r="N165" i="51"/>
  <c r="N164" i="51"/>
  <c r="N163" i="51"/>
  <c r="M169" i="51"/>
  <c r="M168" i="51"/>
  <c r="M167" i="51"/>
  <c r="M166" i="51"/>
  <c r="M165" i="51"/>
  <c r="M164" i="51"/>
  <c r="M170" i="51"/>
  <c r="I65" i="60"/>
  <c r="U1376" i="50" l="1"/>
  <c r="M1767" i="50"/>
  <c r="O1767" i="50"/>
  <c r="P1767" i="50"/>
  <c r="M1768" i="50"/>
  <c r="O1768" i="50"/>
  <c r="P1768" i="50"/>
  <c r="M1769" i="50"/>
  <c r="O1769" i="50"/>
  <c r="P1769" i="50"/>
  <c r="M1770" i="50"/>
  <c r="O1770" i="50"/>
  <c r="P1770" i="50"/>
  <c r="M1771" i="50"/>
  <c r="O1771" i="50"/>
  <c r="P1771" i="50"/>
  <c r="M1772" i="50"/>
  <c r="O1772" i="50"/>
  <c r="P1772" i="50"/>
  <c r="M1773" i="50"/>
  <c r="O1773" i="50"/>
  <c r="P1773" i="50"/>
  <c r="M1774" i="50"/>
  <c r="O1774" i="50"/>
  <c r="P1774" i="50"/>
  <c r="M1775" i="50"/>
  <c r="O1775" i="50"/>
  <c r="P1775" i="50"/>
  <c r="M1776" i="50"/>
  <c r="O1776" i="50"/>
  <c r="P1776" i="50"/>
  <c r="M1777" i="50"/>
  <c r="O1777" i="50"/>
  <c r="P1777" i="50"/>
  <c r="M1778" i="50"/>
  <c r="O1778" i="50"/>
  <c r="P1778" i="50"/>
  <c r="M1779" i="50"/>
  <c r="O1779" i="50"/>
  <c r="P1779" i="50"/>
  <c r="M1780" i="50"/>
  <c r="O1780" i="50"/>
  <c r="P1780" i="50"/>
  <c r="M1781" i="50"/>
  <c r="O1781" i="50"/>
  <c r="P1781" i="50"/>
  <c r="M1782" i="50"/>
  <c r="O1782" i="50"/>
  <c r="P1782" i="50"/>
  <c r="M1783" i="50"/>
  <c r="O1783" i="50"/>
  <c r="P1783" i="50"/>
  <c r="M1784" i="50"/>
  <c r="O1784" i="50"/>
  <c r="P1784" i="50"/>
  <c r="M1785" i="50"/>
  <c r="O1785" i="50"/>
  <c r="P1785" i="50"/>
  <c r="M1786" i="50"/>
  <c r="O1786" i="50"/>
  <c r="P1786" i="50"/>
  <c r="M1787" i="50"/>
  <c r="O1787" i="50"/>
  <c r="P1787" i="50"/>
  <c r="M1788" i="50"/>
  <c r="O1788" i="50"/>
  <c r="P1788" i="50"/>
  <c r="M1698" i="50"/>
  <c r="O1698" i="50"/>
  <c r="P1698" i="50"/>
  <c r="M1699" i="50"/>
  <c r="O1699" i="50"/>
  <c r="P1699" i="50"/>
  <c r="M1700" i="50"/>
  <c r="O1700" i="50"/>
  <c r="P1700" i="50"/>
  <c r="M1701" i="50"/>
  <c r="O1701" i="50"/>
  <c r="P1701" i="50"/>
  <c r="M1702" i="50"/>
  <c r="O1702" i="50"/>
  <c r="P1702" i="50"/>
  <c r="M1703" i="50"/>
  <c r="O1703" i="50"/>
  <c r="P1703" i="50"/>
  <c r="M1704" i="50"/>
  <c r="O1704" i="50"/>
  <c r="P1704" i="50"/>
  <c r="M1705" i="50"/>
  <c r="O1705" i="50"/>
  <c r="P1705" i="50"/>
  <c r="M1706" i="50"/>
  <c r="O1706" i="50"/>
  <c r="P1706" i="50"/>
  <c r="M1697" i="50"/>
  <c r="O1697" i="50"/>
  <c r="P1697" i="50"/>
  <c r="M1545" i="50"/>
  <c r="O1545" i="50"/>
  <c r="P1545" i="50"/>
  <c r="M1546" i="50"/>
  <c r="O1546" i="50"/>
  <c r="P1546" i="50"/>
  <c r="M1547" i="50"/>
  <c r="O1547" i="50"/>
  <c r="P1547" i="50"/>
  <c r="M1382" i="50"/>
  <c r="O1382" i="50"/>
  <c r="P1382" i="50"/>
  <c r="T719" i="50"/>
  <c r="N719" i="50"/>
  <c r="R719" i="50" s="1"/>
  <c r="S719" i="50" s="1"/>
  <c r="F719" i="50"/>
  <c r="A719" i="50"/>
  <c r="T718" i="50"/>
  <c r="N718" i="50"/>
  <c r="R718" i="50" s="1"/>
  <c r="S718" i="50" s="1"/>
  <c r="F718" i="50"/>
  <c r="T717" i="50"/>
  <c r="N717" i="50"/>
  <c r="R717" i="50" s="1"/>
  <c r="S717" i="50" s="1"/>
  <c r="F717" i="50"/>
  <c r="T715" i="50"/>
  <c r="A715" i="50"/>
  <c r="T714" i="50"/>
  <c r="N714" i="50"/>
  <c r="R714" i="50" s="1"/>
  <c r="S714" i="50" s="1"/>
  <c r="F714" i="50"/>
  <c r="A714" i="50"/>
  <c r="T713" i="50"/>
  <c r="N713" i="50"/>
  <c r="R713" i="50" s="1"/>
  <c r="S713" i="50" s="1"/>
  <c r="F713" i="50"/>
  <c r="T711" i="50"/>
  <c r="A711" i="50"/>
  <c r="T710" i="50"/>
  <c r="N710" i="50"/>
  <c r="R710" i="50" s="1"/>
  <c r="S710" i="50" s="1"/>
  <c r="F710" i="50"/>
  <c r="A710" i="50"/>
  <c r="T709" i="50"/>
  <c r="N709" i="50"/>
  <c r="R709" i="50" s="1"/>
  <c r="S709" i="50" s="1"/>
  <c r="F709" i="50"/>
  <c r="T708" i="50"/>
  <c r="N708" i="50"/>
  <c r="R708" i="50" s="1"/>
  <c r="S708" i="50" s="1"/>
  <c r="F708" i="50"/>
  <c r="T707" i="50"/>
  <c r="N707" i="50"/>
  <c r="R707" i="50" s="1"/>
  <c r="S707" i="50" s="1"/>
  <c r="F707" i="50"/>
  <c r="T706" i="50"/>
  <c r="N706" i="50"/>
  <c r="R706" i="50" s="1"/>
  <c r="S706" i="50" s="1"/>
  <c r="F706" i="50"/>
  <c r="T704" i="50"/>
  <c r="A704" i="50"/>
  <c r="T703" i="50"/>
  <c r="N703" i="50"/>
  <c r="R703" i="50" s="1"/>
  <c r="S703" i="50" s="1"/>
  <c r="F703" i="50"/>
  <c r="A703" i="50"/>
  <c r="T702" i="50"/>
  <c r="N702" i="50"/>
  <c r="R702" i="50" s="1"/>
  <c r="S702" i="50" s="1"/>
  <c r="F702" i="50"/>
  <c r="T681" i="50"/>
  <c r="A681" i="50"/>
  <c r="T680" i="50"/>
  <c r="N680" i="50"/>
  <c r="R680" i="50" s="1"/>
  <c r="S680" i="50" s="1"/>
  <c r="F680" i="50"/>
  <c r="A680" i="50"/>
  <c r="T679" i="50"/>
  <c r="N679" i="50"/>
  <c r="R679" i="50" s="1"/>
  <c r="S679" i="50" s="1"/>
  <c r="F679" i="50"/>
  <c r="T678" i="50"/>
  <c r="N678" i="50"/>
  <c r="R678" i="50" s="1"/>
  <c r="S678" i="50" s="1"/>
  <c r="F678" i="50"/>
  <c r="T677" i="50"/>
  <c r="N677" i="50"/>
  <c r="R677" i="50" s="1"/>
  <c r="S677" i="50" s="1"/>
  <c r="F677" i="50"/>
  <c r="T676" i="50"/>
  <c r="N676" i="50"/>
  <c r="R676" i="50" s="1"/>
  <c r="S676" i="50" s="1"/>
  <c r="F676" i="50"/>
  <c r="T643" i="50"/>
  <c r="A643" i="50"/>
  <c r="T642" i="50"/>
  <c r="N642" i="50"/>
  <c r="R642" i="50" s="1"/>
  <c r="S642" i="50" s="1"/>
  <c r="F642" i="50"/>
  <c r="A642" i="50"/>
  <c r="T641" i="50"/>
  <c r="N641" i="50"/>
  <c r="R641" i="50" s="1"/>
  <c r="S641" i="50" s="1"/>
  <c r="F641" i="50"/>
  <c r="T639" i="50"/>
  <c r="A639" i="50"/>
  <c r="T638" i="50"/>
  <c r="N638" i="50"/>
  <c r="R638" i="50" s="1"/>
  <c r="S638" i="50" s="1"/>
  <c r="F638" i="50"/>
  <c r="A638" i="50"/>
  <c r="T637" i="50"/>
  <c r="N637" i="50"/>
  <c r="R637" i="50" s="1"/>
  <c r="S637" i="50" s="1"/>
  <c r="F637" i="50"/>
  <c r="T603" i="50"/>
  <c r="A603" i="50"/>
  <c r="T602" i="50"/>
  <c r="N602" i="50"/>
  <c r="R602" i="50" s="1"/>
  <c r="S602" i="50" s="1"/>
  <c r="F602" i="50"/>
  <c r="A602" i="50"/>
  <c r="T601" i="50"/>
  <c r="N601" i="50"/>
  <c r="R601" i="50" s="1"/>
  <c r="S601" i="50" s="1"/>
  <c r="F601" i="50"/>
  <c r="T600" i="50"/>
  <c r="N600" i="50"/>
  <c r="R600" i="50" s="1"/>
  <c r="S600" i="50" s="1"/>
  <c r="F600" i="50"/>
  <c r="T599" i="50"/>
  <c r="N599" i="50"/>
  <c r="R599" i="50" s="1"/>
  <c r="S599" i="50" s="1"/>
  <c r="F599" i="50"/>
  <c r="T598" i="50"/>
  <c r="N598" i="50"/>
  <c r="R598" i="50" s="1"/>
  <c r="S598" i="50" s="1"/>
  <c r="F598" i="50"/>
  <c r="T590" i="50"/>
  <c r="A590" i="50"/>
  <c r="T589" i="50"/>
  <c r="N589" i="50"/>
  <c r="R589" i="50" s="1"/>
  <c r="S589" i="50" s="1"/>
  <c r="F589" i="50"/>
  <c r="A589" i="50"/>
  <c r="T588" i="50"/>
  <c r="N588" i="50"/>
  <c r="R588" i="50" s="1"/>
  <c r="S588" i="50" s="1"/>
  <c r="F588" i="50"/>
  <c r="T587" i="50"/>
  <c r="N587" i="50"/>
  <c r="R587" i="50" s="1"/>
  <c r="S587" i="50" s="1"/>
  <c r="F587" i="50"/>
  <c r="T586" i="50"/>
  <c r="N586" i="50"/>
  <c r="R586" i="50" s="1"/>
  <c r="S586" i="50" s="1"/>
  <c r="F586" i="50"/>
  <c r="T585" i="50"/>
  <c r="N585" i="50"/>
  <c r="R585" i="50" s="1"/>
  <c r="S585" i="50" s="1"/>
  <c r="F585" i="50"/>
  <c r="T268" i="50"/>
  <c r="A268" i="50"/>
  <c r="T267" i="50"/>
  <c r="N267" i="50"/>
  <c r="R267" i="50" s="1"/>
  <c r="S267" i="50" s="1"/>
  <c r="F267" i="50"/>
  <c r="A267" i="50"/>
  <c r="T266" i="50"/>
  <c r="N266" i="50"/>
  <c r="R266" i="50" s="1"/>
  <c r="S266" i="50" s="1"/>
  <c r="F266" i="50"/>
  <c r="T265" i="50"/>
  <c r="N265" i="50"/>
  <c r="R265" i="50" s="1"/>
  <c r="S265" i="50" s="1"/>
  <c r="F265" i="50"/>
  <c r="T264" i="50"/>
  <c r="N264" i="50"/>
  <c r="R264" i="50" s="1"/>
  <c r="S264" i="50" s="1"/>
  <c r="F264" i="50"/>
  <c r="T263" i="50"/>
  <c r="N263" i="50"/>
  <c r="R263" i="50" s="1"/>
  <c r="S263" i="50" s="1"/>
  <c r="F263" i="50"/>
  <c r="T261" i="50"/>
  <c r="A261" i="50"/>
  <c r="T260" i="50"/>
  <c r="N260" i="50"/>
  <c r="R260" i="50" s="1"/>
  <c r="S260" i="50" s="1"/>
  <c r="F260" i="50"/>
  <c r="A260" i="50"/>
  <c r="T259" i="50"/>
  <c r="N259" i="50"/>
  <c r="R259" i="50" s="1"/>
  <c r="S259" i="50" s="1"/>
  <c r="F259" i="50"/>
  <c r="T257" i="50"/>
  <c r="A257" i="50"/>
  <c r="T256" i="50"/>
  <c r="N256" i="50"/>
  <c r="R256" i="50" s="1"/>
  <c r="S256" i="50" s="1"/>
  <c r="F256" i="50"/>
  <c r="A256" i="50"/>
  <c r="T255" i="50"/>
  <c r="N255" i="50"/>
  <c r="R255" i="50" s="1"/>
  <c r="S255" i="50" s="1"/>
  <c r="F255" i="50"/>
  <c r="T253" i="50"/>
  <c r="A253" i="50"/>
  <c r="T252" i="50"/>
  <c r="N252" i="50"/>
  <c r="R252" i="50" s="1"/>
  <c r="S252" i="50" s="1"/>
  <c r="F252" i="50"/>
  <c r="A252" i="50"/>
  <c r="T251" i="50"/>
  <c r="N251" i="50"/>
  <c r="R251" i="50" s="1"/>
  <c r="S251" i="50" s="1"/>
  <c r="F251" i="50"/>
  <c r="T249" i="50"/>
  <c r="A249" i="50"/>
  <c r="T248" i="50"/>
  <c r="N248" i="50"/>
  <c r="R248" i="50" s="1"/>
  <c r="S248" i="50" s="1"/>
  <c r="F248" i="50"/>
  <c r="A248" i="50"/>
  <c r="T247" i="50"/>
  <c r="N247" i="50"/>
  <c r="R247" i="50" s="1"/>
  <c r="S247" i="50" s="1"/>
  <c r="F247" i="50"/>
  <c r="T246" i="50"/>
  <c r="N246" i="50"/>
  <c r="R246" i="50" s="1"/>
  <c r="S246" i="50" s="1"/>
  <c r="F246" i="50"/>
  <c r="T245" i="50"/>
  <c r="N245" i="50"/>
  <c r="R245" i="50" s="1"/>
  <c r="S245" i="50" s="1"/>
  <c r="F245" i="50"/>
  <c r="T244" i="50"/>
  <c r="N244" i="50"/>
  <c r="R244" i="50" s="1"/>
  <c r="S244" i="50" s="1"/>
  <c r="F244" i="50"/>
  <c r="T242" i="50"/>
  <c r="A242" i="50"/>
  <c r="T241" i="50"/>
  <c r="N241" i="50"/>
  <c r="R241" i="50" s="1"/>
  <c r="S241" i="50" s="1"/>
  <c r="F241" i="50"/>
  <c r="A241" i="50"/>
  <c r="T240" i="50"/>
  <c r="N240" i="50"/>
  <c r="R240" i="50" s="1"/>
  <c r="S240" i="50" s="1"/>
  <c r="F240" i="50"/>
  <c r="T238" i="50"/>
  <c r="A238" i="50"/>
  <c r="T237" i="50"/>
  <c r="N237" i="50"/>
  <c r="R237" i="50" s="1"/>
  <c r="S237" i="50" s="1"/>
  <c r="F237" i="50"/>
  <c r="A237" i="50"/>
  <c r="T236" i="50"/>
  <c r="N236" i="50"/>
  <c r="R236" i="50" s="1"/>
  <c r="S236" i="50" s="1"/>
  <c r="F236" i="50"/>
  <c r="T234" i="50"/>
  <c r="A234" i="50"/>
  <c r="T233" i="50"/>
  <c r="N233" i="50"/>
  <c r="R233" i="50" s="1"/>
  <c r="S233" i="50" s="1"/>
  <c r="F233" i="50"/>
  <c r="A233" i="50"/>
  <c r="T232" i="50"/>
  <c r="N232" i="50"/>
  <c r="R232" i="50" s="1"/>
  <c r="S232" i="50" s="1"/>
  <c r="F232" i="50"/>
  <c r="T230" i="50"/>
  <c r="N230" i="50"/>
  <c r="R230" i="50" s="1"/>
  <c r="S230" i="50" s="1"/>
  <c r="F230" i="50"/>
  <c r="A230" i="50"/>
  <c r="T229" i="50"/>
  <c r="N229" i="50"/>
  <c r="R229" i="50" s="1"/>
  <c r="S229" i="50" s="1"/>
  <c r="F229" i="50"/>
  <c r="T228" i="50"/>
  <c r="N228" i="50"/>
  <c r="R228" i="50" s="1"/>
  <c r="S228" i="50" s="1"/>
  <c r="F228" i="50"/>
  <c r="T215" i="50"/>
  <c r="N215" i="50"/>
  <c r="R215" i="50" s="1"/>
  <c r="S215" i="50" s="1"/>
  <c r="F215" i="50"/>
  <c r="A215" i="50"/>
  <c r="T214" i="50"/>
  <c r="N214" i="50"/>
  <c r="R214" i="50" s="1"/>
  <c r="S214" i="50" s="1"/>
  <c r="F214" i="50"/>
  <c r="T169" i="50"/>
  <c r="A169" i="50"/>
  <c r="T168" i="50"/>
  <c r="N168" i="50"/>
  <c r="R168" i="50" s="1"/>
  <c r="S168" i="50" s="1"/>
  <c r="F168" i="50"/>
  <c r="A168" i="50"/>
  <c r="T167" i="50"/>
  <c r="N167" i="50"/>
  <c r="R167" i="50" s="1"/>
  <c r="S167" i="50" s="1"/>
  <c r="F167" i="50"/>
  <c r="T165" i="50"/>
  <c r="A165" i="50"/>
  <c r="T164" i="50"/>
  <c r="N164" i="50"/>
  <c r="R164" i="50" s="1"/>
  <c r="S164" i="50" s="1"/>
  <c r="F164" i="50"/>
  <c r="A164" i="50"/>
  <c r="T163" i="50"/>
  <c r="N163" i="50"/>
  <c r="R163" i="50" s="1"/>
  <c r="S163" i="50" s="1"/>
  <c r="F163" i="50"/>
  <c r="T111" i="50"/>
  <c r="N111" i="50"/>
  <c r="R111" i="50" s="1"/>
  <c r="S111" i="50" s="1"/>
  <c r="F111" i="50"/>
  <c r="A111" i="50"/>
  <c r="T110" i="50"/>
  <c r="N110" i="50"/>
  <c r="R110" i="50" s="1"/>
  <c r="S110" i="50" s="1"/>
  <c r="F110" i="50"/>
  <c r="T510" i="50"/>
  <c r="A510" i="50"/>
  <c r="T509" i="50"/>
  <c r="N509" i="50"/>
  <c r="R509" i="50" s="1"/>
  <c r="S509" i="50" s="1"/>
  <c r="F509" i="50"/>
  <c r="A509" i="50"/>
  <c r="T508" i="50"/>
  <c r="N508" i="50"/>
  <c r="R508" i="50" s="1"/>
  <c r="S508" i="50" s="1"/>
  <c r="F508" i="50"/>
  <c r="T506" i="50"/>
  <c r="A506" i="50"/>
  <c r="T505" i="50"/>
  <c r="N505" i="50"/>
  <c r="R505" i="50" s="1"/>
  <c r="S505" i="50" s="1"/>
  <c r="F505" i="50"/>
  <c r="A505" i="50"/>
  <c r="T504" i="50"/>
  <c r="N504" i="50"/>
  <c r="R504" i="50" s="1"/>
  <c r="S504" i="50" s="1"/>
  <c r="F504" i="50"/>
  <c r="T502" i="50"/>
  <c r="A502" i="50"/>
  <c r="T501" i="50"/>
  <c r="N501" i="50"/>
  <c r="R501" i="50" s="1"/>
  <c r="S501" i="50" s="1"/>
  <c r="F501" i="50"/>
  <c r="A501" i="50"/>
  <c r="T500" i="50"/>
  <c r="N500" i="50"/>
  <c r="R500" i="50" s="1"/>
  <c r="S500" i="50" s="1"/>
  <c r="F500" i="50"/>
  <c r="T498" i="50"/>
  <c r="A498" i="50"/>
  <c r="T497" i="50"/>
  <c r="N497" i="50"/>
  <c r="R497" i="50" s="1"/>
  <c r="S497" i="50" s="1"/>
  <c r="F497" i="50"/>
  <c r="A497" i="50"/>
  <c r="T496" i="50"/>
  <c r="N496" i="50"/>
  <c r="R496" i="50" s="1"/>
  <c r="S496" i="50" s="1"/>
  <c r="F496" i="50"/>
  <c r="T495" i="50"/>
  <c r="N495" i="50"/>
  <c r="R495" i="50" s="1"/>
  <c r="S495" i="50" s="1"/>
  <c r="F495" i="50"/>
  <c r="T494" i="50"/>
  <c r="N494" i="50"/>
  <c r="R494" i="50" s="1"/>
  <c r="S494" i="50" s="1"/>
  <c r="F494" i="50"/>
  <c r="T493" i="50"/>
  <c r="N493" i="50"/>
  <c r="R493" i="50" s="1"/>
  <c r="S493" i="50" s="1"/>
  <c r="F493" i="50"/>
  <c r="T491" i="50"/>
  <c r="N491" i="50"/>
  <c r="R491" i="50" s="1"/>
  <c r="S491" i="50" s="1"/>
  <c r="F491" i="50"/>
  <c r="A491" i="50"/>
  <c r="T490" i="50"/>
  <c r="N490" i="50"/>
  <c r="R490" i="50" s="1"/>
  <c r="S490" i="50" s="1"/>
  <c r="F490" i="50"/>
  <c r="T489" i="50"/>
  <c r="N489" i="50"/>
  <c r="R489" i="50" s="1"/>
  <c r="S489" i="50" s="1"/>
  <c r="F489" i="50"/>
  <c r="T487" i="50"/>
  <c r="N487" i="50"/>
  <c r="R487" i="50" s="1"/>
  <c r="S487" i="50" s="1"/>
  <c r="F487" i="50"/>
  <c r="A487" i="50"/>
  <c r="T486" i="50"/>
  <c r="N486" i="50"/>
  <c r="R486" i="50" s="1"/>
  <c r="S486" i="50" s="1"/>
  <c r="F486" i="50"/>
  <c r="T485" i="50"/>
  <c r="N485" i="50"/>
  <c r="R485" i="50" s="1"/>
  <c r="S485" i="50" s="1"/>
  <c r="F485" i="50"/>
  <c r="T483" i="50"/>
  <c r="A483" i="50"/>
  <c r="T482" i="50"/>
  <c r="N482" i="50"/>
  <c r="R482" i="50" s="1"/>
  <c r="S482" i="50" s="1"/>
  <c r="F482" i="50"/>
  <c r="A482" i="50"/>
  <c r="T481" i="50"/>
  <c r="N481" i="50"/>
  <c r="R481" i="50" s="1"/>
  <c r="S481" i="50" s="1"/>
  <c r="F481" i="50"/>
  <c r="T479" i="50"/>
  <c r="A479" i="50"/>
  <c r="T478" i="50"/>
  <c r="N478" i="50"/>
  <c r="R478" i="50" s="1"/>
  <c r="S478" i="50" s="1"/>
  <c r="F478" i="50"/>
  <c r="A478" i="50"/>
  <c r="T477" i="50"/>
  <c r="N477" i="50"/>
  <c r="R477" i="50" s="1"/>
  <c r="S477" i="50" s="1"/>
  <c r="F477" i="50"/>
  <c r="T475" i="50"/>
  <c r="A475" i="50"/>
  <c r="T474" i="50"/>
  <c r="N474" i="50"/>
  <c r="R474" i="50" s="1"/>
  <c r="S474" i="50" s="1"/>
  <c r="F474" i="50"/>
  <c r="A474" i="50"/>
  <c r="T473" i="50"/>
  <c r="N473" i="50"/>
  <c r="R473" i="50" s="1"/>
  <c r="S473" i="50" s="1"/>
  <c r="F473" i="50"/>
  <c r="T471" i="50"/>
  <c r="A471" i="50"/>
  <c r="T470" i="50"/>
  <c r="N470" i="50"/>
  <c r="R470" i="50" s="1"/>
  <c r="S470" i="50" s="1"/>
  <c r="F470" i="50"/>
  <c r="A470" i="50"/>
  <c r="T469" i="50"/>
  <c r="N469" i="50"/>
  <c r="R469" i="50" s="1"/>
  <c r="S469" i="50" s="1"/>
  <c r="F469" i="50"/>
  <c r="T467" i="50"/>
  <c r="A467" i="50"/>
  <c r="T466" i="50"/>
  <c r="N466" i="50"/>
  <c r="R466" i="50" s="1"/>
  <c r="S466" i="50" s="1"/>
  <c r="F466" i="50"/>
  <c r="A466" i="50"/>
  <c r="T465" i="50"/>
  <c r="N465" i="50"/>
  <c r="R465" i="50" s="1"/>
  <c r="S465" i="50" s="1"/>
  <c r="F465" i="50"/>
  <c r="T463" i="50"/>
  <c r="A463" i="50"/>
  <c r="T462" i="50"/>
  <c r="N462" i="50"/>
  <c r="R462" i="50" s="1"/>
  <c r="S462" i="50" s="1"/>
  <c r="F462" i="50"/>
  <c r="A462" i="50"/>
  <c r="T461" i="50"/>
  <c r="N461" i="50"/>
  <c r="R461" i="50" s="1"/>
  <c r="S461" i="50" s="1"/>
  <c r="F461" i="50"/>
  <c r="T459" i="50"/>
  <c r="A459" i="50"/>
  <c r="T458" i="50"/>
  <c r="N458" i="50"/>
  <c r="R458" i="50" s="1"/>
  <c r="S458" i="50" s="1"/>
  <c r="F458" i="50"/>
  <c r="A458" i="50"/>
  <c r="T457" i="50"/>
  <c r="N457" i="50"/>
  <c r="R457" i="50" s="1"/>
  <c r="S457" i="50" s="1"/>
  <c r="F457" i="50"/>
  <c r="T456" i="50"/>
  <c r="N456" i="50"/>
  <c r="R456" i="50" s="1"/>
  <c r="S456" i="50" s="1"/>
  <c r="F456" i="50"/>
  <c r="T455" i="50"/>
  <c r="N455" i="50"/>
  <c r="R455" i="50" s="1"/>
  <c r="S455" i="50" s="1"/>
  <c r="F455" i="50"/>
  <c r="T454" i="50"/>
  <c r="N454" i="50"/>
  <c r="R454" i="50" s="1"/>
  <c r="S454" i="50" s="1"/>
  <c r="F454" i="50"/>
  <c r="T452" i="50"/>
  <c r="N452" i="50"/>
  <c r="R452" i="50" s="1"/>
  <c r="S452" i="50" s="1"/>
  <c r="F452" i="50"/>
  <c r="A452" i="50"/>
  <c r="T451" i="50"/>
  <c r="N451" i="50"/>
  <c r="R451" i="50" s="1"/>
  <c r="S451" i="50" s="1"/>
  <c r="F451" i="50"/>
  <c r="T450" i="50"/>
  <c r="N450" i="50"/>
  <c r="R450" i="50" s="1"/>
  <c r="S450" i="50" s="1"/>
  <c r="F450" i="50"/>
  <c r="T448" i="50"/>
  <c r="N448" i="50"/>
  <c r="R448" i="50" s="1"/>
  <c r="S448" i="50" s="1"/>
  <c r="F448" i="50"/>
  <c r="A448" i="50"/>
  <c r="T447" i="50"/>
  <c r="N447" i="50"/>
  <c r="R447" i="50" s="1"/>
  <c r="S447" i="50" s="1"/>
  <c r="F447" i="50"/>
  <c r="T446" i="50"/>
  <c r="N446" i="50"/>
  <c r="R446" i="50" s="1"/>
  <c r="S446" i="50" s="1"/>
  <c r="F446" i="50"/>
  <c r="T444" i="50"/>
  <c r="A444" i="50"/>
  <c r="T443" i="50"/>
  <c r="N443" i="50"/>
  <c r="R443" i="50" s="1"/>
  <c r="S443" i="50" s="1"/>
  <c r="F443" i="50"/>
  <c r="A443" i="50"/>
  <c r="T442" i="50"/>
  <c r="N442" i="50"/>
  <c r="R442" i="50" s="1"/>
  <c r="S442" i="50" s="1"/>
  <c r="F442" i="50"/>
  <c r="T440" i="50"/>
  <c r="A440" i="50"/>
  <c r="T439" i="50"/>
  <c r="N439" i="50"/>
  <c r="R439" i="50" s="1"/>
  <c r="S439" i="50" s="1"/>
  <c r="F439" i="50"/>
  <c r="A439" i="50"/>
  <c r="T438" i="50"/>
  <c r="N438" i="50"/>
  <c r="R438" i="50" s="1"/>
  <c r="S438" i="50" s="1"/>
  <c r="F438" i="50"/>
  <c r="T436" i="50"/>
  <c r="A436" i="50"/>
  <c r="T435" i="50"/>
  <c r="N435" i="50"/>
  <c r="R435" i="50" s="1"/>
  <c r="S435" i="50" s="1"/>
  <c r="F435" i="50"/>
  <c r="A435" i="50"/>
  <c r="T434" i="50"/>
  <c r="N434" i="50"/>
  <c r="R434" i="50" s="1"/>
  <c r="S434" i="50" s="1"/>
  <c r="F434" i="50"/>
  <c r="T433" i="50"/>
  <c r="N433" i="50"/>
  <c r="R433" i="50" s="1"/>
  <c r="S433" i="50" s="1"/>
  <c r="F433" i="50"/>
  <c r="T432" i="50"/>
  <c r="N432" i="50"/>
  <c r="R432" i="50" s="1"/>
  <c r="S432" i="50" s="1"/>
  <c r="F432" i="50"/>
  <c r="T431" i="50"/>
  <c r="N431" i="50"/>
  <c r="R431" i="50" s="1"/>
  <c r="S431" i="50" s="1"/>
  <c r="F431" i="50"/>
  <c r="T429" i="50"/>
  <c r="N429" i="50"/>
  <c r="R429" i="50" s="1"/>
  <c r="S429" i="50" s="1"/>
  <c r="F429" i="50"/>
  <c r="A429" i="50"/>
  <c r="T428" i="50"/>
  <c r="N428" i="50"/>
  <c r="R428" i="50" s="1"/>
  <c r="S428" i="50" s="1"/>
  <c r="F428" i="50"/>
  <c r="T427" i="50"/>
  <c r="N427" i="50"/>
  <c r="R427" i="50" s="1"/>
  <c r="S427" i="50" s="1"/>
  <c r="F427" i="50"/>
  <c r="T425" i="50"/>
  <c r="A425" i="50"/>
  <c r="T424" i="50"/>
  <c r="N424" i="50"/>
  <c r="R424" i="50" s="1"/>
  <c r="S424" i="50" s="1"/>
  <c r="F424" i="50"/>
  <c r="A424" i="50"/>
  <c r="T423" i="50"/>
  <c r="N423" i="50"/>
  <c r="R423" i="50" s="1"/>
  <c r="S423" i="50" s="1"/>
  <c r="F423" i="50"/>
  <c r="T421" i="50"/>
  <c r="A421" i="50"/>
  <c r="T420" i="50"/>
  <c r="N420" i="50"/>
  <c r="R420" i="50" s="1"/>
  <c r="S420" i="50" s="1"/>
  <c r="F420" i="50"/>
  <c r="A420" i="50"/>
  <c r="T419" i="50"/>
  <c r="N419" i="50"/>
  <c r="R419" i="50" s="1"/>
  <c r="S419" i="50" s="1"/>
  <c r="F419" i="50"/>
  <c r="T418" i="50"/>
  <c r="N418" i="50"/>
  <c r="R418" i="50" s="1"/>
  <c r="S418" i="50" s="1"/>
  <c r="F418" i="50"/>
  <c r="T417" i="50"/>
  <c r="N417" i="50"/>
  <c r="R417" i="50" s="1"/>
  <c r="S417" i="50" s="1"/>
  <c r="F417" i="50"/>
  <c r="T416" i="50"/>
  <c r="N416" i="50"/>
  <c r="R416" i="50" s="1"/>
  <c r="S416" i="50" s="1"/>
  <c r="F416" i="50"/>
  <c r="T414" i="50"/>
  <c r="N414" i="50"/>
  <c r="R414" i="50" s="1"/>
  <c r="S414" i="50" s="1"/>
  <c r="F414" i="50"/>
  <c r="A414" i="50"/>
  <c r="T413" i="50"/>
  <c r="N413" i="50"/>
  <c r="R413" i="50" s="1"/>
  <c r="S413" i="50" s="1"/>
  <c r="F413" i="50"/>
  <c r="T412" i="50"/>
  <c r="N412" i="50"/>
  <c r="R412" i="50" s="1"/>
  <c r="S412" i="50" s="1"/>
  <c r="F412" i="50"/>
  <c r="T410" i="50"/>
  <c r="A410" i="50"/>
  <c r="T409" i="50"/>
  <c r="N409" i="50"/>
  <c r="R409" i="50" s="1"/>
  <c r="S409" i="50" s="1"/>
  <c r="F409" i="50"/>
  <c r="A409" i="50"/>
  <c r="T408" i="50"/>
  <c r="N408" i="50"/>
  <c r="R408" i="50" s="1"/>
  <c r="S408" i="50" s="1"/>
  <c r="F408" i="50"/>
  <c r="T406" i="50"/>
  <c r="A406" i="50"/>
  <c r="T405" i="50"/>
  <c r="N405" i="50"/>
  <c r="R405" i="50" s="1"/>
  <c r="S405" i="50" s="1"/>
  <c r="F405" i="50"/>
  <c r="A405" i="50"/>
  <c r="T404" i="50"/>
  <c r="N404" i="50"/>
  <c r="R404" i="50" s="1"/>
  <c r="S404" i="50" s="1"/>
  <c r="F404" i="50"/>
  <c r="T402" i="50"/>
  <c r="A402" i="50"/>
  <c r="T401" i="50"/>
  <c r="N401" i="50"/>
  <c r="R401" i="50" s="1"/>
  <c r="S401" i="50" s="1"/>
  <c r="F401" i="50"/>
  <c r="A401" i="50"/>
  <c r="T400" i="50"/>
  <c r="N400" i="50"/>
  <c r="R400" i="50" s="1"/>
  <c r="S400" i="50" s="1"/>
  <c r="F400" i="50"/>
  <c r="T398" i="50"/>
  <c r="A398" i="50"/>
  <c r="T397" i="50"/>
  <c r="N397" i="50"/>
  <c r="R397" i="50" s="1"/>
  <c r="S397" i="50" s="1"/>
  <c r="F397" i="50"/>
  <c r="A397" i="50"/>
  <c r="T396" i="50"/>
  <c r="N396" i="50"/>
  <c r="R396" i="50" s="1"/>
  <c r="S396" i="50" s="1"/>
  <c r="F396" i="50"/>
  <c r="T395" i="50"/>
  <c r="N395" i="50"/>
  <c r="R395" i="50" s="1"/>
  <c r="S395" i="50" s="1"/>
  <c r="F395" i="50"/>
  <c r="T394" i="50"/>
  <c r="N394" i="50"/>
  <c r="R394" i="50" s="1"/>
  <c r="S394" i="50" s="1"/>
  <c r="F394" i="50"/>
  <c r="T393" i="50"/>
  <c r="N393" i="50"/>
  <c r="R393" i="50" s="1"/>
  <c r="S393" i="50" s="1"/>
  <c r="F393" i="50"/>
  <c r="T391" i="50"/>
  <c r="N391" i="50"/>
  <c r="R391" i="50" s="1"/>
  <c r="S391" i="50" s="1"/>
  <c r="F391" i="50"/>
  <c r="A391" i="50"/>
  <c r="T390" i="50"/>
  <c r="N390" i="50"/>
  <c r="R390" i="50" s="1"/>
  <c r="S390" i="50" s="1"/>
  <c r="F390" i="50"/>
  <c r="T389" i="50"/>
  <c r="N389" i="50"/>
  <c r="R389" i="50" s="1"/>
  <c r="S389" i="50" s="1"/>
  <c r="F389" i="50"/>
  <c r="T387" i="50"/>
  <c r="N387" i="50"/>
  <c r="R387" i="50" s="1"/>
  <c r="S387" i="50" s="1"/>
  <c r="F387" i="50"/>
  <c r="A387" i="50"/>
  <c r="T386" i="50"/>
  <c r="N386" i="50"/>
  <c r="R386" i="50" s="1"/>
  <c r="S386" i="50" s="1"/>
  <c r="F386" i="50"/>
  <c r="T385" i="50"/>
  <c r="N385" i="50"/>
  <c r="R385" i="50" s="1"/>
  <c r="S385" i="50" s="1"/>
  <c r="F385" i="50"/>
  <c r="T383" i="50"/>
  <c r="N383" i="50"/>
  <c r="R383" i="50" s="1"/>
  <c r="S383" i="50" s="1"/>
  <c r="F383" i="50"/>
  <c r="A383" i="50"/>
  <c r="T382" i="50"/>
  <c r="N382" i="50"/>
  <c r="R382" i="50" s="1"/>
  <c r="S382" i="50" s="1"/>
  <c r="F382" i="50"/>
  <c r="T381" i="50"/>
  <c r="N381" i="50"/>
  <c r="R381" i="50" s="1"/>
  <c r="S381" i="50" s="1"/>
  <c r="F381" i="50"/>
  <c r="T379" i="50"/>
  <c r="N379" i="50"/>
  <c r="R379" i="50" s="1"/>
  <c r="S379" i="50" s="1"/>
  <c r="F379" i="50"/>
  <c r="A379" i="50"/>
  <c r="T378" i="50"/>
  <c r="N378" i="50"/>
  <c r="R378" i="50" s="1"/>
  <c r="S378" i="50" s="1"/>
  <c r="F378" i="50"/>
  <c r="T377" i="50"/>
  <c r="N377" i="50"/>
  <c r="R377" i="50" s="1"/>
  <c r="S377" i="50" s="1"/>
  <c r="F377" i="50"/>
  <c r="T375" i="50"/>
  <c r="A375" i="50"/>
  <c r="T374" i="50"/>
  <c r="N374" i="50"/>
  <c r="R374" i="50" s="1"/>
  <c r="S374" i="50" s="1"/>
  <c r="F374" i="50"/>
  <c r="A374" i="50"/>
  <c r="T373" i="50"/>
  <c r="N373" i="50"/>
  <c r="R373" i="50" s="1"/>
  <c r="S373" i="50" s="1"/>
  <c r="F373" i="50"/>
  <c r="T371" i="50"/>
  <c r="A371" i="50"/>
  <c r="T370" i="50"/>
  <c r="R370" i="50"/>
  <c r="S370" i="50" s="1"/>
  <c r="N370" i="50"/>
  <c r="F370" i="50"/>
  <c r="A370" i="50"/>
  <c r="T369" i="50"/>
  <c r="N369" i="50"/>
  <c r="R369" i="50" s="1"/>
  <c r="S369" i="50" s="1"/>
  <c r="F369" i="50"/>
  <c r="T367" i="50"/>
  <c r="A367" i="50"/>
  <c r="T366" i="50"/>
  <c r="N366" i="50"/>
  <c r="R366" i="50" s="1"/>
  <c r="S366" i="50" s="1"/>
  <c r="F366" i="50"/>
  <c r="A366" i="50"/>
  <c r="T365" i="50"/>
  <c r="N365" i="50"/>
  <c r="R365" i="50" s="1"/>
  <c r="S365" i="50" s="1"/>
  <c r="F365" i="50"/>
  <c r="T364" i="50"/>
  <c r="N364" i="50"/>
  <c r="R364" i="50" s="1"/>
  <c r="S364" i="50" s="1"/>
  <c r="F364" i="50"/>
  <c r="T363" i="50"/>
  <c r="N363" i="50"/>
  <c r="R363" i="50" s="1"/>
  <c r="S363" i="50" s="1"/>
  <c r="F363" i="50"/>
  <c r="T362" i="50"/>
  <c r="N362" i="50"/>
  <c r="R362" i="50" s="1"/>
  <c r="S362" i="50" s="1"/>
  <c r="F362" i="50"/>
  <c r="T360" i="50"/>
  <c r="A360" i="50"/>
  <c r="T359" i="50"/>
  <c r="N359" i="50"/>
  <c r="R359" i="50" s="1"/>
  <c r="S359" i="50" s="1"/>
  <c r="F359" i="50"/>
  <c r="A359" i="50"/>
  <c r="T358" i="50"/>
  <c r="N358" i="50"/>
  <c r="R358" i="50" s="1"/>
  <c r="S358" i="50" s="1"/>
  <c r="F358" i="50"/>
  <c r="T356" i="50"/>
  <c r="A356" i="50"/>
  <c r="T355" i="50"/>
  <c r="N355" i="50"/>
  <c r="R355" i="50" s="1"/>
  <c r="S355" i="50" s="1"/>
  <c r="F355" i="50"/>
  <c r="A355" i="50"/>
  <c r="T354" i="50"/>
  <c r="N354" i="50"/>
  <c r="R354" i="50" s="1"/>
  <c r="S354" i="50" s="1"/>
  <c r="F354" i="50"/>
  <c r="T352" i="50"/>
  <c r="A352" i="50"/>
  <c r="T351" i="50"/>
  <c r="N351" i="50"/>
  <c r="R351" i="50" s="1"/>
  <c r="S351" i="50" s="1"/>
  <c r="F351" i="50"/>
  <c r="A351" i="50"/>
  <c r="T350" i="50"/>
  <c r="N350" i="50"/>
  <c r="R350" i="50" s="1"/>
  <c r="S350" i="50" s="1"/>
  <c r="F350" i="50"/>
  <c r="T348" i="50"/>
  <c r="A348" i="50"/>
  <c r="T347" i="50"/>
  <c r="N347" i="50"/>
  <c r="R347" i="50" s="1"/>
  <c r="S347" i="50" s="1"/>
  <c r="F347" i="50"/>
  <c r="A347" i="50"/>
  <c r="T346" i="50"/>
  <c r="N346" i="50"/>
  <c r="R346" i="50" s="1"/>
  <c r="S346" i="50" s="1"/>
  <c r="F346" i="50"/>
  <c r="T344" i="50"/>
  <c r="A344" i="50"/>
  <c r="T343" i="50"/>
  <c r="N343" i="50"/>
  <c r="R343" i="50" s="1"/>
  <c r="S343" i="50" s="1"/>
  <c r="F343" i="50"/>
  <c r="A343" i="50"/>
  <c r="T342" i="50"/>
  <c r="N342" i="50"/>
  <c r="R342" i="50" s="1"/>
  <c r="S342" i="50" s="1"/>
  <c r="F342" i="50"/>
  <c r="T340" i="50"/>
  <c r="A340" i="50"/>
  <c r="T339" i="50"/>
  <c r="N339" i="50"/>
  <c r="R339" i="50" s="1"/>
  <c r="S339" i="50" s="1"/>
  <c r="F339" i="50"/>
  <c r="A339" i="50"/>
  <c r="T338" i="50"/>
  <c r="N338" i="50"/>
  <c r="R338" i="50" s="1"/>
  <c r="S338" i="50" s="1"/>
  <c r="F338" i="50"/>
  <c r="T337" i="50"/>
  <c r="N337" i="50"/>
  <c r="R337" i="50" s="1"/>
  <c r="S337" i="50" s="1"/>
  <c r="F337" i="50"/>
  <c r="T336" i="50"/>
  <c r="N336" i="50"/>
  <c r="R336" i="50" s="1"/>
  <c r="S336" i="50" s="1"/>
  <c r="F336" i="50"/>
  <c r="T335" i="50"/>
  <c r="N335" i="50"/>
  <c r="R335" i="50" s="1"/>
  <c r="S335" i="50" s="1"/>
  <c r="F335" i="50"/>
  <c r="T333" i="50"/>
  <c r="A333" i="50"/>
  <c r="T332" i="50"/>
  <c r="N332" i="50"/>
  <c r="R332" i="50" s="1"/>
  <c r="S332" i="50" s="1"/>
  <c r="F332" i="50"/>
  <c r="A332" i="50"/>
  <c r="T331" i="50"/>
  <c r="N331" i="50"/>
  <c r="R331" i="50" s="1"/>
  <c r="S331" i="50" s="1"/>
  <c r="F331" i="50"/>
  <c r="T329" i="50"/>
  <c r="A329" i="50"/>
  <c r="T328" i="50"/>
  <c r="N328" i="50"/>
  <c r="R328" i="50" s="1"/>
  <c r="S328" i="50" s="1"/>
  <c r="F328" i="50"/>
  <c r="A328" i="50"/>
  <c r="T327" i="50"/>
  <c r="N327" i="50"/>
  <c r="R327" i="50" s="1"/>
  <c r="S327" i="50" s="1"/>
  <c r="F327" i="50"/>
  <c r="T325" i="50"/>
  <c r="A325" i="50"/>
  <c r="T324" i="50"/>
  <c r="N324" i="50"/>
  <c r="R324" i="50" s="1"/>
  <c r="S324" i="50" s="1"/>
  <c r="F324" i="50"/>
  <c r="A324" i="50"/>
  <c r="T323" i="50"/>
  <c r="N323" i="50"/>
  <c r="R323" i="50" s="1"/>
  <c r="S323" i="50" s="1"/>
  <c r="F323" i="50"/>
  <c r="T321" i="50"/>
  <c r="A321" i="50"/>
  <c r="T320" i="50"/>
  <c r="N320" i="50"/>
  <c r="R320" i="50" s="1"/>
  <c r="S320" i="50" s="1"/>
  <c r="F320" i="50"/>
  <c r="A320" i="50"/>
  <c r="T319" i="50"/>
  <c r="N319" i="50"/>
  <c r="R319" i="50" s="1"/>
  <c r="S319" i="50" s="1"/>
  <c r="F319" i="50"/>
  <c r="T317" i="50"/>
  <c r="A317" i="50"/>
  <c r="T316" i="50"/>
  <c r="N316" i="50"/>
  <c r="R316" i="50" s="1"/>
  <c r="S316" i="50" s="1"/>
  <c r="F316" i="50"/>
  <c r="A316" i="50"/>
  <c r="T315" i="50"/>
  <c r="N315" i="50"/>
  <c r="R315" i="50" s="1"/>
  <c r="S315" i="50" s="1"/>
  <c r="F315" i="50"/>
  <c r="T314" i="50"/>
  <c r="N314" i="50"/>
  <c r="R314" i="50" s="1"/>
  <c r="S314" i="50" s="1"/>
  <c r="F314" i="50"/>
  <c r="T313" i="50"/>
  <c r="N313" i="50"/>
  <c r="R313" i="50" s="1"/>
  <c r="S313" i="50" s="1"/>
  <c r="F313" i="50"/>
  <c r="T312" i="50"/>
  <c r="N312" i="50"/>
  <c r="R312" i="50" s="1"/>
  <c r="S312" i="50" s="1"/>
  <c r="F312" i="50"/>
  <c r="T310" i="50"/>
  <c r="A310" i="50"/>
  <c r="T309" i="50"/>
  <c r="N309" i="50"/>
  <c r="R309" i="50" s="1"/>
  <c r="S309" i="50" s="1"/>
  <c r="F309" i="50"/>
  <c r="A309" i="50"/>
  <c r="T308" i="50"/>
  <c r="N308" i="50"/>
  <c r="R308" i="50" s="1"/>
  <c r="S308" i="50" s="1"/>
  <c r="F308" i="50"/>
  <c r="T306" i="50"/>
  <c r="N306" i="50"/>
  <c r="R306" i="50" s="1"/>
  <c r="S306" i="50" s="1"/>
  <c r="F306" i="50"/>
  <c r="A306" i="50"/>
  <c r="T305" i="50"/>
  <c r="N305" i="50"/>
  <c r="R305" i="50" s="1"/>
  <c r="S305" i="50" s="1"/>
  <c r="F305" i="50"/>
  <c r="T303" i="50"/>
  <c r="A303" i="50"/>
  <c r="T302" i="50"/>
  <c r="N302" i="50"/>
  <c r="R302" i="50" s="1"/>
  <c r="S302" i="50" s="1"/>
  <c r="F302" i="50"/>
  <c r="A302" i="50"/>
  <c r="T301" i="50"/>
  <c r="N301" i="50"/>
  <c r="R301" i="50" s="1"/>
  <c r="S301" i="50" s="1"/>
  <c r="F301" i="50"/>
  <c r="T300" i="50"/>
  <c r="N300" i="50"/>
  <c r="R300" i="50" s="1"/>
  <c r="S300" i="50" s="1"/>
  <c r="F300" i="50"/>
  <c r="T299" i="50"/>
  <c r="N299" i="50"/>
  <c r="R299" i="50" s="1"/>
  <c r="S299" i="50" s="1"/>
  <c r="F299" i="50"/>
  <c r="T298" i="50"/>
  <c r="N298" i="50"/>
  <c r="R298" i="50" s="1"/>
  <c r="S298" i="50" s="1"/>
  <c r="F298" i="50"/>
  <c r="S643" i="50" l="1"/>
  <c r="S242" i="50"/>
  <c r="S715" i="50"/>
  <c r="N1545" i="50"/>
  <c r="R1545" i="50" s="1"/>
  <c r="N1546" i="50"/>
  <c r="R1546" i="50" s="1"/>
  <c r="S711" i="50"/>
  <c r="S704" i="50"/>
  <c r="S639" i="50"/>
  <c r="S681" i="50"/>
  <c r="S603" i="50"/>
  <c r="S590" i="50"/>
  <c r="S234" i="50"/>
  <c r="S268" i="50"/>
  <c r="S257" i="50"/>
  <c r="S261" i="50"/>
  <c r="S253" i="50"/>
  <c r="S249" i="50"/>
  <c r="S238" i="50"/>
  <c r="S169" i="50"/>
  <c r="S165" i="50"/>
  <c r="S371" i="50"/>
  <c r="S375" i="50"/>
  <c r="S506" i="50"/>
  <c r="S402" i="50"/>
  <c r="S325" i="50"/>
  <c r="S436" i="50"/>
  <c r="S475" i="50"/>
  <c r="S483" i="50"/>
  <c r="S479" i="50"/>
  <c r="S367" i="50"/>
  <c r="S463" i="50"/>
  <c r="S348" i="50"/>
  <c r="S329" i="50"/>
  <c r="S356" i="50"/>
  <c r="S425" i="50"/>
  <c r="S459" i="50"/>
  <c r="S406" i="50"/>
  <c r="S440" i="50"/>
  <c r="S352" i="50"/>
  <c r="S502" i="50"/>
  <c r="S510" i="50"/>
  <c r="S498" i="50"/>
  <c r="N1547" i="50" s="1"/>
  <c r="R1547" i="50" s="1"/>
  <c r="S421" i="50"/>
  <c r="S321" i="50"/>
  <c r="S467" i="50"/>
  <c r="S310" i="50"/>
  <c r="S333" i="50"/>
  <c r="S317" i="50"/>
  <c r="S340" i="50"/>
  <c r="S360" i="50"/>
  <c r="S471" i="50"/>
  <c r="S303" i="50"/>
  <c r="S398" i="50"/>
  <c r="S344" i="50"/>
  <c r="S410" i="50"/>
  <c r="S444" i="50"/>
  <c r="T225" i="50" l="1"/>
  <c r="N225" i="50"/>
  <c r="R225" i="50" s="1"/>
  <c r="S225" i="50" s="1"/>
  <c r="F225" i="50"/>
  <c r="A225" i="50"/>
  <c r="T224" i="50"/>
  <c r="N224" i="50"/>
  <c r="R224" i="50" s="1"/>
  <c r="S224" i="50" s="1"/>
  <c r="F224" i="50"/>
  <c r="T222" i="50"/>
  <c r="A222" i="50"/>
  <c r="T221" i="50"/>
  <c r="N221" i="50"/>
  <c r="R221" i="50" s="1"/>
  <c r="S221" i="50" s="1"/>
  <c r="F221" i="50"/>
  <c r="A221" i="50"/>
  <c r="T220" i="50"/>
  <c r="N220" i="50"/>
  <c r="R220" i="50" s="1"/>
  <c r="S220" i="50" s="1"/>
  <c r="F220" i="50"/>
  <c r="T219" i="50"/>
  <c r="N219" i="50"/>
  <c r="R219" i="50" s="1"/>
  <c r="S219" i="50" s="1"/>
  <c r="F219" i="50"/>
  <c r="T218" i="50"/>
  <c r="N218" i="50"/>
  <c r="R218" i="50" s="1"/>
  <c r="S218" i="50" s="1"/>
  <c r="F218" i="50"/>
  <c r="T217" i="50"/>
  <c r="N217" i="50"/>
  <c r="R217" i="50" s="1"/>
  <c r="S217" i="50" s="1"/>
  <c r="F217" i="50"/>
  <c r="T212" i="50"/>
  <c r="A212" i="50"/>
  <c r="T211" i="50"/>
  <c r="N211" i="50"/>
  <c r="R211" i="50" s="1"/>
  <c r="S211" i="50" s="1"/>
  <c r="F211" i="50"/>
  <c r="A211" i="50"/>
  <c r="T210" i="50"/>
  <c r="N210" i="50"/>
  <c r="R210" i="50" s="1"/>
  <c r="S210" i="50" s="1"/>
  <c r="F210" i="50"/>
  <c r="T208" i="50"/>
  <c r="A208" i="50"/>
  <c r="T207" i="50"/>
  <c r="N207" i="50"/>
  <c r="R207" i="50" s="1"/>
  <c r="S207" i="50" s="1"/>
  <c r="F207" i="50"/>
  <c r="A207" i="50"/>
  <c r="T206" i="50"/>
  <c r="N206" i="50"/>
  <c r="R206" i="50" s="1"/>
  <c r="S206" i="50" s="1"/>
  <c r="F206" i="50"/>
  <c r="T205" i="50"/>
  <c r="N205" i="50"/>
  <c r="R205" i="50" s="1"/>
  <c r="S205" i="50" s="1"/>
  <c r="F205" i="50"/>
  <c r="T204" i="50"/>
  <c r="N204" i="50"/>
  <c r="R204" i="50" s="1"/>
  <c r="S204" i="50" s="1"/>
  <c r="F204" i="50"/>
  <c r="T203" i="50"/>
  <c r="N203" i="50"/>
  <c r="R203" i="50" s="1"/>
  <c r="S203" i="50" s="1"/>
  <c r="F203" i="50"/>
  <c r="T201" i="50"/>
  <c r="N201" i="50"/>
  <c r="R201" i="50" s="1"/>
  <c r="S201" i="50" s="1"/>
  <c r="F201" i="50"/>
  <c r="A201" i="50"/>
  <c r="T200" i="50"/>
  <c r="N200" i="50"/>
  <c r="R200" i="50" s="1"/>
  <c r="S200" i="50" s="1"/>
  <c r="F200" i="50"/>
  <c r="T198" i="50"/>
  <c r="N198" i="50"/>
  <c r="R198" i="50" s="1"/>
  <c r="S198" i="50" s="1"/>
  <c r="F198" i="50"/>
  <c r="A198" i="50"/>
  <c r="T197" i="50"/>
  <c r="N197" i="50"/>
  <c r="R197" i="50" s="1"/>
  <c r="S197" i="50" s="1"/>
  <c r="F197" i="50"/>
  <c r="T195" i="50"/>
  <c r="N195" i="50"/>
  <c r="R195" i="50" s="1"/>
  <c r="S195" i="50" s="1"/>
  <c r="F195" i="50"/>
  <c r="A195" i="50"/>
  <c r="T194" i="50"/>
  <c r="N194" i="50"/>
  <c r="R194" i="50" s="1"/>
  <c r="S194" i="50" s="1"/>
  <c r="F194" i="50"/>
  <c r="T193" i="50"/>
  <c r="N193" i="50"/>
  <c r="R193" i="50" s="1"/>
  <c r="S193" i="50" s="1"/>
  <c r="F193" i="50"/>
  <c r="T192" i="50"/>
  <c r="N192" i="50"/>
  <c r="R192" i="50" s="1"/>
  <c r="S192" i="50" s="1"/>
  <c r="F192" i="50"/>
  <c r="T191" i="50"/>
  <c r="N191" i="50"/>
  <c r="R191" i="50" s="1"/>
  <c r="S191" i="50" s="1"/>
  <c r="F191" i="50"/>
  <c r="T189" i="50"/>
  <c r="N189" i="50"/>
  <c r="R189" i="50" s="1"/>
  <c r="S189" i="50" s="1"/>
  <c r="F189" i="50"/>
  <c r="A189" i="50"/>
  <c r="T188" i="50"/>
  <c r="N188" i="50"/>
  <c r="R188" i="50" s="1"/>
  <c r="S188" i="50" s="1"/>
  <c r="F188" i="50"/>
  <c r="T187" i="50"/>
  <c r="N187" i="50"/>
  <c r="R187" i="50" s="1"/>
  <c r="S187" i="50" s="1"/>
  <c r="F187" i="50"/>
  <c r="T185" i="50"/>
  <c r="N185" i="50"/>
  <c r="R185" i="50" s="1"/>
  <c r="S185" i="50" s="1"/>
  <c r="F185" i="50"/>
  <c r="A185" i="50"/>
  <c r="T184" i="50"/>
  <c r="N184" i="50"/>
  <c r="R184" i="50" s="1"/>
  <c r="S184" i="50" s="1"/>
  <c r="F184" i="50"/>
  <c r="T183" i="50"/>
  <c r="N183" i="50"/>
  <c r="R183" i="50" s="1"/>
  <c r="S183" i="50" s="1"/>
  <c r="F183" i="50"/>
  <c r="T181" i="50"/>
  <c r="N181" i="50"/>
  <c r="R181" i="50" s="1"/>
  <c r="S181" i="50" s="1"/>
  <c r="F181" i="50"/>
  <c r="A181" i="50"/>
  <c r="T180" i="50"/>
  <c r="N180" i="50"/>
  <c r="R180" i="50" s="1"/>
  <c r="S180" i="50" s="1"/>
  <c r="F180" i="50"/>
  <c r="T179" i="50"/>
  <c r="N179" i="50"/>
  <c r="R179" i="50" s="1"/>
  <c r="S179" i="50" s="1"/>
  <c r="F179" i="50"/>
  <c r="T177" i="50"/>
  <c r="N177" i="50"/>
  <c r="R177" i="50" s="1"/>
  <c r="S177" i="50" s="1"/>
  <c r="F177" i="50"/>
  <c r="A177" i="50"/>
  <c r="T176" i="50"/>
  <c r="N176" i="50"/>
  <c r="R176" i="50" s="1"/>
  <c r="S176" i="50" s="1"/>
  <c r="F176" i="50"/>
  <c r="T175" i="50"/>
  <c r="N175" i="50"/>
  <c r="R175" i="50" s="1"/>
  <c r="S175" i="50" s="1"/>
  <c r="F175" i="50"/>
  <c r="T173" i="50"/>
  <c r="A173" i="50"/>
  <c r="T172" i="50"/>
  <c r="N172" i="50"/>
  <c r="R172" i="50" s="1"/>
  <c r="S172" i="50" s="1"/>
  <c r="F172" i="50"/>
  <c r="A172" i="50"/>
  <c r="T171" i="50"/>
  <c r="N171" i="50"/>
  <c r="R171" i="50" s="1"/>
  <c r="S171" i="50" s="1"/>
  <c r="F171" i="50"/>
  <c r="T161" i="50"/>
  <c r="A161" i="50"/>
  <c r="T160" i="50"/>
  <c r="N160" i="50"/>
  <c r="R160" i="50" s="1"/>
  <c r="S160" i="50" s="1"/>
  <c r="F160" i="50"/>
  <c r="A160" i="50"/>
  <c r="T159" i="50"/>
  <c r="N159" i="50"/>
  <c r="R159" i="50" s="1"/>
  <c r="S159" i="50" s="1"/>
  <c r="F159" i="50"/>
  <c r="T157" i="50"/>
  <c r="A157" i="50"/>
  <c r="T156" i="50"/>
  <c r="N156" i="50"/>
  <c r="R156" i="50" s="1"/>
  <c r="S156" i="50" s="1"/>
  <c r="F156" i="50"/>
  <c r="A156" i="50"/>
  <c r="T155" i="50"/>
  <c r="N155" i="50"/>
  <c r="R155" i="50" s="1"/>
  <c r="S155" i="50" s="1"/>
  <c r="F155" i="50"/>
  <c r="T154" i="50"/>
  <c r="N154" i="50"/>
  <c r="R154" i="50" s="1"/>
  <c r="S154" i="50" s="1"/>
  <c r="F154" i="50"/>
  <c r="T153" i="50"/>
  <c r="N153" i="50"/>
  <c r="R153" i="50" s="1"/>
  <c r="S153" i="50" s="1"/>
  <c r="F153" i="50"/>
  <c r="T152" i="50"/>
  <c r="N152" i="50"/>
  <c r="R152" i="50" s="1"/>
  <c r="S152" i="50" s="1"/>
  <c r="F152" i="50"/>
  <c r="T150" i="50"/>
  <c r="A150" i="50"/>
  <c r="T149" i="50"/>
  <c r="N149" i="50"/>
  <c r="R149" i="50" s="1"/>
  <c r="S149" i="50" s="1"/>
  <c r="F149" i="50"/>
  <c r="A149" i="50"/>
  <c r="T148" i="50"/>
  <c r="N148" i="50"/>
  <c r="R148" i="50" s="1"/>
  <c r="S148" i="50" s="1"/>
  <c r="F148" i="50"/>
  <c r="T146" i="50"/>
  <c r="A146" i="50"/>
  <c r="T145" i="50"/>
  <c r="N145" i="50"/>
  <c r="R145" i="50" s="1"/>
  <c r="S145" i="50" s="1"/>
  <c r="F145" i="50"/>
  <c r="A145" i="50"/>
  <c r="T144" i="50"/>
  <c r="N144" i="50"/>
  <c r="R144" i="50" s="1"/>
  <c r="S144" i="50" s="1"/>
  <c r="F144" i="50"/>
  <c r="T142" i="50"/>
  <c r="A142" i="50"/>
  <c r="T141" i="50"/>
  <c r="N141" i="50"/>
  <c r="R141" i="50" s="1"/>
  <c r="S141" i="50" s="1"/>
  <c r="F141" i="50"/>
  <c r="A141" i="50"/>
  <c r="T140" i="50"/>
  <c r="N140" i="50"/>
  <c r="R140" i="50" s="1"/>
  <c r="S140" i="50" s="1"/>
  <c r="F140" i="50"/>
  <c r="T138" i="50"/>
  <c r="A138" i="50"/>
  <c r="T137" i="50"/>
  <c r="N137" i="50"/>
  <c r="R137" i="50" s="1"/>
  <c r="S137" i="50" s="1"/>
  <c r="F137" i="50"/>
  <c r="A137" i="50"/>
  <c r="T136" i="50"/>
  <c r="N136" i="50"/>
  <c r="R136" i="50" s="1"/>
  <c r="S136" i="50" s="1"/>
  <c r="F136" i="50"/>
  <c r="T134" i="50"/>
  <c r="A134" i="50"/>
  <c r="T133" i="50"/>
  <c r="N133" i="50"/>
  <c r="R133" i="50" s="1"/>
  <c r="S133" i="50" s="1"/>
  <c r="F133" i="50"/>
  <c r="A133" i="50"/>
  <c r="T132" i="50"/>
  <c r="N132" i="50"/>
  <c r="R132" i="50" s="1"/>
  <c r="S132" i="50" s="1"/>
  <c r="F132" i="50"/>
  <c r="T130" i="50"/>
  <c r="A130" i="50"/>
  <c r="T129" i="50"/>
  <c r="N129" i="50"/>
  <c r="R129" i="50" s="1"/>
  <c r="S129" i="50" s="1"/>
  <c r="F129" i="50"/>
  <c r="A129" i="50"/>
  <c r="T128" i="50"/>
  <c r="N128" i="50"/>
  <c r="R128" i="50" s="1"/>
  <c r="S128" i="50" s="1"/>
  <c r="F128" i="50"/>
  <c r="T127" i="50"/>
  <c r="N127" i="50"/>
  <c r="R127" i="50" s="1"/>
  <c r="S127" i="50" s="1"/>
  <c r="F127" i="50"/>
  <c r="T126" i="50"/>
  <c r="N126" i="50"/>
  <c r="R126" i="50" s="1"/>
  <c r="S126" i="50" s="1"/>
  <c r="F126" i="50"/>
  <c r="T125" i="50"/>
  <c r="N125" i="50"/>
  <c r="R125" i="50" s="1"/>
  <c r="S125" i="50" s="1"/>
  <c r="F125" i="50"/>
  <c r="T123" i="50"/>
  <c r="A123" i="50"/>
  <c r="T122" i="50"/>
  <c r="N122" i="50"/>
  <c r="R122" i="50" s="1"/>
  <c r="S122" i="50" s="1"/>
  <c r="F122" i="50"/>
  <c r="A122" i="50"/>
  <c r="T121" i="50"/>
  <c r="N121" i="50"/>
  <c r="R121" i="50" s="1"/>
  <c r="S121" i="50" s="1"/>
  <c r="F121" i="50"/>
  <c r="T1119" i="50"/>
  <c r="A1119" i="50"/>
  <c r="T1118" i="50"/>
  <c r="N1118" i="50"/>
  <c r="R1118" i="50" s="1"/>
  <c r="S1118" i="50" s="1"/>
  <c r="F1118" i="50"/>
  <c r="A1118" i="50"/>
  <c r="T1117" i="50"/>
  <c r="N1117" i="50"/>
  <c r="R1117" i="50" s="1"/>
  <c r="S1117" i="50" s="1"/>
  <c r="N1787" i="50" s="1"/>
  <c r="R1787" i="50" s="1"/>
  <c r="F1117" i="50"/>
  <c r="T1115" i="50"/>
  <c r="N1115" i="50"/>
  <c r="R1115" i="50" s="1"/>
  <c r="S1115" i="50" s="1"/>
  <c r="F1115" i="50"/>
  <c r="A1115" i="50"/>
  <c r="T1114" i="50"/>
  <c r="N1114" i="50"/>
  <c r="R1114" i="50" s="1"/>
  <c r="S1114" i="50" s="1"/>
  <c r="F1114" i="50"/>
  <c r="T1113" i="50"/>
  <c r="N1113" i="50"/>
  <c r="R1113" i="50" s="1"/>
  <c r="S1113" i="50" s="1"/>
  <c r="F1113" i="50"/>
  <c r="T1111" i="50"/>
  <c r="A1111" i="50"/>
  <c r="T1110" i="50"/>
  <c r="N1110" i="50"/>
  <c r="R1110" i="50" s="1"/>
  <c r="S1110" i="50" s="1"/>
  <c r="F1110" i="50"/>
  <c r="A1110" i="50"/>
  <c r="T1109" i="50"/>
  <c r="N1109" i="50"/>
  <c r="R1109" i="50" s="1"/>
  <c r="S1109" i="50" s="1"/>
  <c r="F1109" i="50"/>
  <c r="T1108" i="50"/>
  <c r="N1108" i="50"/>
  <c r="R1108" i="50" s="1"/>
  <c r="S1108" i="50" s="1"/>
  <c r="F1108" i="50"/>
  <c r="T1107" i="50"/>
  <c r="N1107" i="50"/>
  <c r="R1107" i="50" s="1"/>
  <c r="S1107" i="50" s="1"/>
  <c r="F1107" i="50"/>
  <c r="T1106" i="50"/>
  <c r="N1106" i="50"/>
  <c r="R1106" i="50" s="1"/>
  <c r="S1106" i="50" s="1"/>
  <c r="F1106" i="50"/>
  <c r="T1104" i="50"/>
  <c r="A1104" i="50"/>
  <c r="T1103" i="50"/>
  <c r="N1103" i="50"/>
  <c r="R1103" i="50" s="1"/>
  <c r="S1103" i="50" s="1"/>
  <c r="F1103" i="50"/>
  <c r="A1103" i="50"/>
  <c r="T1102" i="50"/>
  <c r="N1102" i="50"/>
  <c r="R1102" i="50" s="1"/>
  <c r="S1102" i="50" s="1"/>
  <c r="F1102" i="50"/>
  <c r="T1100" i="50"/>
  <c r="A1100" i="50"/>
  <c r="T1099" i="50"/>
  <c r="N1099" i="50"/>
  <c r="R1099" i="50" s="1"/>
  <c r="S1099" i="50" s="1"/>
  <c r="F1099" i="50"/>
  <c r="A1099" i="50"/>
  <c r="T1098" i="50"/>
  <c r="N1098" i="50"/>
  <c r="R1098" i="50" s="1"/>
  <c r="S1098" i="50" s="1"/>
  <c r="F1098" i="50"/>
  <c r="T1096" i="50"/>
  <c r="A1096" i="50"/>
  <c r="T1095" i="50"/>
  <c r="N1095" i="50"/>
  <c r="R1095" i="50" s="1"/>
  <c r="S1095" i="50" s="1"/>
  <c r="F1095" i="50"/>
  <c r="A1095" i="50"/>
  <c r="T1094" i="50"/>
  <c r="N1094" i="50"/>
  <c r="R1094" i="50" s="1"/>
  <c r="S1094" i="50" s="1"/>
  <c r="N1778" i="50" s="1"/>
  <c r="R1778" i="50" s="1"/>
  <c r="F1094" i="50"/>
  <c r="T1092" i="50"/>
  <c r="N1092" i="50"/>
  <c r="R1092" i="50" s="1"/>
  <c r="S1092" i="50" s="1"/>
  <c r="F1092" i="50"/>
  <c r="A1092" i="50"/>
  <c r="T1091" i="50"/>
  <c r="N1091" i="50"/>
  <c r="R1091" i="50" s="1"/>
  <c r="S1091" i="50" s="1"/>
  <c r="F1091" i="50"/>
  <c r="T1090" i="50"/>
  <c r="N1090" i="50"/>
  <c r="R1090" i="50" s="1"/>
  <c r="S1090" i="50" s="1"/>
  <c r="F1090" i="50"/>
  <c r="T1084" i="50"/>
  <c r="A1084" i="50"/>
  <c r="T1083" i="50"/>
  <c r="N1083" i="50"/>
  <c r="R1083" i="50" s="1"/>
  <c r="S1083" i="50" s="1"/>
  <c r="F1083" i="50"/>
  <c r="A1083" i="50"/>
  <c r="T1082" i="50"/>
  <c r="N1082" i="50"/>
  <c r="R1082" i="50" s="1"/>
  <c r="S1082" i="50" s="1"/>
  <c r="N1775" i="50" s="1"/>
  <c r="R1775" i="50" s="1"/>
  <c r="F1082" i="50"/>
  <c r="T1080" i="50"/>
  <c r="N1080" i="50"/>
  <c r="R1080" i="50" s="1"/>
  <c r="S1080" i="50" s="1"/>
  <c r="F1080" i="50"/>
  <c r="A1080" i="50"/>
  <c r="T1079" i="50"/>
  <c r="N1079" i="50"/>
  <c r="R1079" i="50" s="1"/>
  <c r="S1079" i="50" s="1"/>
  <c r="F1079" i="50"/>
  <c r="T1078" i="50"/>
  <c r="N1078" i="50"/>
  <c r="R1078" i="50" s="1"/>
  <c r="S1078" i="50" s="1"/>
  <c r="F1078" i="50"/>
  <c r="T1077" i="50"/>
  <c r="N1077" i="50"/>
  <c r="R1077" i="50" s="1"/>
  <c r="S1077" i="50" s="1"/>
  <c r="F1077" i="50"/>
  <c r="T1076" i="50"/>
  <c r="N1076" i="50"/>
  <c r="R1076" i="50" s="1"/>
  <c r="S1076" i="50" s="1"/>
  <c r="N1774" i="50" s="1"/>
  <c r="R1774" i="50" s="1"/>
  <c r="F1076" i="50"/>
  <c r="T1070" i="50"/>
  <c r="A1070" i="50"/>
  <c r="T1069" i="50"/>
  <c r="N1069" i="50"/>
  <c r="R1069" i="50" s="1"/>
  <c r="S1069" i="50" s="1"/>
  <c r="F1069" i="50"/>
  <c r="A1069" i="50"/>
  <c r="T1068" i="50"/>
  <c r="N1068" i="50"/>
  <c r="R1068" i="50" s="1"/>
  <c r="S1068" i="50" s="1"/>
  <c r="F1068" i="50"/>
  <c r="T1066" i="50"/>
  <c r="N1066" i="50"/>
  <c r="R1066" i="50" s="1"/>
  <c r="S1066" i="50" s="1"/>
  <c r="F1066" i="50"/>
  <c r="A1066" i="50"/>
  <c r="T1065" i="50"/>
  <c r="N1065" i="50"/>
  <c r="R1065" i="50" s="1"/>
  <c r="S1065" i="50" s="1"/>
  <c r="F1065" i="50"/>
  <c r="T1064" i="50"/>
  <c r="N1064" i="50"/>
  <c r="R1064" i="50" s="1"/>
  <c r="S1064" i="50" s="1"/>
  <c r="F1064" i="50"/>
  <c r="T1063" i="50"/>
  <c r="N1063" i="50"/>
  <c r="R1063" i="50" s="1"/>
  <c r="S1063" i="50" s="1"/>
  <c r="F1063" i="50"/>
  <c r="T1062" i="50"/>
  <c r="N1062" i="50"/>
  <c r="R1062" i="50" s="1"/>
  <c r="S1062" i="50" s="1"/>
  <c r="F1062" i="50"/>
  <c r="T1060" i="50"/>
  <c r="A1060" i="50"/>
  <c r="T1059" i="50"/>
  <c r="N1059" i="50"/>
  <c r="R1059" i="50" s="1"/>
  <c r="S1059" i="50" s="1"/>
  <c r="F1059" i="50"/>
  <c r="A1059" i="50"/>
  <c r="T1058" i="50"/>
  <c r="N1058" i="50"/>
  <c r="R1058" i="50" s="1"/>
  <c r="S1058" i="50" s="1"/>
  <c r="F1058" i="50"/>
  <c r="T1056" i="50"/>
  <c r="A1056" i="50"/>
  <c r="T1055" i="50"/>
  <c r="N1055" i="50"/>
  <c r="R1055" i="50" s="1"/>
  <c r="S1055" i="50" s="1"/>
  <c r="F1055" i="50"/>
  <c r="A1055" i="50"/>
  <c r="T1054" i="50"/>
  <c r="N1054" i="50"/>
  <c r="R1054" i="50" s="1"/>
  <c r="S1054" i="50" s="1"/>
  <c r="N1767" i="50" s="1"/>
  <c r="R1767" i="50" s="1"/>
  <c r="F1054" i="50"/>
  <c r="T1052" i="50"/>
  <c r="A1052" i="50"/>
  <c r="T1051" i="50"/>
  <c r="N1051" i="50"/>
  <c r="R1051" i="50" s="1"/>
  <c r="S1051" i="50" s="1"/>
  <c r="F1051" i="50"/>
  <c r="A1051" i="50"/>
  <c r="T1050" i="50"/>
  <c r="N1050" i="50"/>
  <c r="R1050" i="50" s="1"/>
  <c r="S1050" i="50" s="1"/>
  <c r="F1050" i="50"/>
  <c r="T1048" i="50"/>
  <c r="A1048" i="50"/>
  <c r="T1047" i="50"/>
  <c r="N1047" i="50"/>
  <c r="R1047" i="50" s="1"/>
  <c r="S1047" i="50" s="1"/>
  <c r="F1047" i="50"/>
  <c r="A1047" i="50"/>
  <c r="T1046" i="50"/>
  <c r="N1046" i="50"/>
  <c r="R1046" i="50" s="1"/>
  <c r="S1046" i="50" s="1"/>
  <c r="F1046" i="50"/>
  <c r="T1045" i="50"/>
  <c r="N1045" i="50"/>
  <c r="R1045" i="50" s="1"/>
  <c r="S1045" i="50" s="1"/>
  <c r="F1045" i="50"/>
  <c r="T1044" i="50"/>
  <c r="N1044" i="50"/>
  <c r="R1044" i="50" s="1"/>
  <c r="S1044" i="50" s="1"/>
  <c r="F1044" i="50"/>
  <c r="T1043" i="50"/>
  <c r="N1043" i="50"/>
  <c r="R1043" i="50" s="1"/>
  <c r="S1043" i="50" s="1"/>
  <c r="F1043" i="50"/>
  <c r="T1040" i="50"/>
  <c r="N1040" i="50"/>
  <c r="R1040" i="50" s="1"/>
  <c r="S1040" i="50" s="1"/>
  <c r="F1040" i="50"/>
  <c r="A1040" i="50"/>
  <c r="T1039" i="50"/>
  <c r="N1039" i="50"/>
  <c r="R1039" i="50" s="1"/>
  <c r="S1039" i="50" s="1"/>
  <c r="F1039" i="50"/>
  <c r="T1038" i="50"/>
  <c r="N1038" i="50"/>
  <c r="R1038" i="50" s="1"/>
  <c r="S1038" i="50" s="1"/>
  <c r="F1038" i="50"/>
  <c r="T1036" i="50"/>
  <c r="N1036" i="50"/>
  <c r="R1036" i="50" s="1"/>
  <c r="S1036" i="50" s="1"/>
  <c r="F1036" i="50"/>
  <c r="A1036" i="50"/>
  <c r="T1035" i="50"/>
  <c r="N1035" i="50"/>
  <c r="R1035" i="50" s="1"/>
  <c r="S1035" i="50" s="1"/>
  <c r="F1035" i="50"/>
  <c r="T1034" i="50"/>
  <c r="N1034" i="50"/>
  <c r="R1034" i="50" s="1"/>
  <c r="S1034" i="50" s="1"/>
  <c r="F1034" i="50"/>
  <c r="T1032" i="50"/>
  <c r="N1032" i="50"/>
  <c r="R1032" i="50" s="1"/>
  <c r="S1032" i="50" s="1"/>
  <c r="F1032" i="50"/>
  <c r="A1032" i="50"/>
  <c r="T1031" i="50"/>
  <c r="N1031" i="50"/>
  <c r="R1031" i="50" s="1"/>
  <c r="S1031" i="50" s="1"/>
  <c r="F1031" i="50"/>
  <c r="T1030" i="50"/>
  <c r="N1030" i="50"/>
  <c r="R1030" i="50" s="1"/>
  <c r="S1030" i="50" s="1"/>
  <c r="F1030" i="50"/>
  <c r="T1028" i="50"/>
  <c r="A1028" i="50"/>
  <c r="T1027" i="50"/>
  <c r="N1027" i="50"/>
  <c r="R1027" i="50" s="1"/>
  <c r="S1027" i="50" s="1"/>
  <c r="F1027" i="50"/>
  <c r="A1027" i="50"/>
  <c r="T1026" i="50"/>
  <c r="N1026" i="50"/>
  <c r="R1026" i="50" s="1"/>
  <c r="S1026" i="50" s="1"/>
  <c r="F1026" i="50"/>
  <c r="T1024" i="50"/>
  <c r="A1024" i="50"/>
  <c r="T1023" i="50"/>
  <c r="N1023" i="50"/>
  <c r="R1023" i="50" s="1"/>
  <c r="S1023" i="50" s="1"/>
  <c r="F1023" i="50"/>
  <c r="A1023" i="50"/>
  <c r="T1022" i="50"/>
  <c r="N1022" i="50"/>
  <c r="R1022" i="50" s="1"/>
  <c r="S1022" i="50" s="1"/>
  <c r="F1022" i="50"/>
  <c r="T1020" i="50"/>
  <c r="A1020" i="50"/>
  <c r="T1019" i="50"/>
  <c r="N1019" i="50"/>
  <c r="R1019" i="50" s="1"/>
  <c r="S1019" i="50" s="1"/>
  <c r="F1019" i="50"/>
  <c r="A1019" i="50"/>
  <c r="T1018" i="50"/>
  <c r="N1018" i="50"/>
  <c r="R1018" i="50" s="1"/>
  <c r="S1018" i="50" s="1"/>
  <c r="F1018" i="50"/>
  <c r="T1016" i="50"/>
  <c r="A1016" i="50"/>
  <c r="T1015" i="50"/>
  <c r="N1015" i="50"/>
  <c r="R1015" i="50" s="1"/>
  <c r="S1015" i="50" s="1"/>
  <c r="F1015" i="50"/>
  <c r="A1015" i="50"/>
  <c r="T1014" i="50"/>
  <c r="N1014" i="50"/>
  <c r="R1014" i="50" s="1"/>
  <c r="S1014" i="50" s="1"/>
  <c r="F1014" i="50"/>
  <c r="T1012" i="50"/>
  <c r="A1012" i="50"/>
  <c r="T1011" i="50"/>
  <c r="N1011" i="50"/>
  <c r="R1011" i="50" s="1"/>
  <c r="S1011" i="50" s="1"/>
  <c r="F1011" i="50"/>
  <c r="A1011" i="50"/>
  <c r="T1010" i="50"/>
  <c r="N1010" i="50"/>
  <c r="R1010" i="50" s="1"/>
  <c r="S1010" i="50" s="1"/>
  <c r="F1010" i="50"/>
  <c r="T1009" i="50"/>
  <c r="N1009" i="50"/>
  <c r="R1009" i="50" s="1"/>
  <c r="S1009" i="50" s="1"/>
  <c r="F1009" i="50"/>
  <c r="T1008" i="50"/>
  <c r="N1008" i="50"/>
  <c r="R1008" i="50" s="1"/>
  <c r="S1008" i="50" s="1"/>
  <c r="F1008" i="50"/>
  <c r="T1007" i="50"/>
  <c r="N1007" i="50"/>
  <c r="R1007" i="50" s="1"/>
  <c r="S1007" i="50" s="1"/>
  <c r="F1007" i="50"/>
  <c r="T1005" i="50"/>
  <c r="A1005" i="50"/>
  <c r="T1004" i="50"/>
  <c r="N1004" i="50"/>
  <c r="R1004" i="50" s="1"/>
  <c r="S1004" i="50" s="1"/>
  <c r="F1004" i="50"/>
  <c r="A1004" i="50"/>
  <c r="T1003" i="50"/>
  <c r="N1003" i="50"/>
  <c r="R1003" i="50" s="1"/>
  <c r="S1003" i="50" s="1"/>
  <c r="F1003" i="50"/>
  <c r="T1001" i="50"/>
  <c r="A1001" i="50"/>
  <c r="T1000" i="50"/>
  <c r="N1000" i="50"/>
  <c r="R1000" i="50" s="1"/>
  <c r="S1000" i="50" s="1"/>
  <c r="F1000" i="50"/>
  <c r="A1000" i="50"/>
  <c r="T999" i="50"/>
  <c r="N999" i="50"/>
  <c r="R999" i="50" s="1"/>
  <c r="S999" i="50" s="1"/>
  <c r="F999" i="50"/>
  <c r="T997" i="50"/>
  <c r="A997" i="50"/>
  <c r="T996" i="50"/>
  <c r="N996" i="50"/>
  <c r="R996" i="50" s="1"/>
  <c r="S996" i="50" s="1"/>
  <c r="F996" i="50"/>
  <c r="A996" i="50"/>
  <c r="T995" i="50"/>
  <c r="N995" i="50"/>
  <c r="R995" i="50" s="1"/>
  <c r="S995" i="50" s="1"/>
  <c r="F995" i="50"/>
  <c r="T993" i="50"/>
  <c r="A993" i="50"/>
  <c r="T992" i="50"/>
  <c r="N992" i="50"/>
  <c r="R992" i="50" s="1"/>
  <c r="S992" i="50" s="1"/>
  <c r="F992" i="50"/>
  <c r="A992" i="50"/>
  <c r="T991" i="50"/>
  <c r="N991" i="50"/>
  <c r="R991" i="50" s="1"/>
  <c r="S991" i="50" s="1"/>
  <c r="F991" i="50"/>
  <c r="T989" i="50"/>
  <c r="A989" i="50"/>
  <c r="T988" i="50"/>
  <c r="N988" i="50"/>
  <c r="R988" i="50" s="1"/>
  <c r="S988" i="50" s="1"/>
  <c r="F988" i="50"/>
  <c r="A988" i="50"/>
  <c r="T987" i="50"/>
  <c r="N987" i="50"/>
  <c r="R987" i="50" s="1"/>
  <c r="S987" i="50" s="1"/>
  <c r="F987" i="50"/>
  <c r="T985" i="50"/>
  <c r="A985" i="50"/>
  <c r="T984" i="50"/>
  <c r="N984" i="50"/>
  <c r="R984" i="50" s="1"/>
  <c r="S984" i="50" s="1"/>
  <c r="F984" i="50"/>
  <c r="A984" i="50"/>
  <c r="T983" i="50"/>
  <c r="N983" i="50"/>
  <c r="R983" i="50" s="1"/>
  <c r="S983" i="50" s="1"/>
  <c r="F983" i="50"/>
  <c r="T982" i="50"/>
  <c r="N982" i="50"/>
  <c r="R982" i="50" s="1"/>
  <c r="S982" i="50" s="1"/>
  <c r="F982" i="50"/>
  <c r="T981" i="50"/>
  <c r="N981" i="50"/>
  <c r="R981" i="50" s="1"/>
  <c r="S981" i="50" s="1"/>
  <c r="F981" i="50"/>
  <c r="T980" i="50"/>
  <c r="N980" i="50"/>
  <c r="R980" i="50" s="1"/>
  <c r="S980" i="50" s="1"/>
  <c r="F980" i="50"/>
  <c r="T978" i="50"/>
  <c r="A978" i="50"/>
  <c r="T977" i="50"/>
  <c r="N977" i="50"/>
  <c r="R977" i="50" s="1"/>
  <c r="S977" i="50" s="1"/>
  <c r="F977" i="50"/>
  <c r="A977" i="50"/>
  <c r="T976" i="50"/>
  <c r="N976" i="50"/>
  <c r="R976" i="50" s="1"/>
  <c r="S976" i="50" s="1"/>
  <c r="F976" i="50"/>
  <c r="T974" i="50"/>
  <c r="A974" i="50"/>
  <c r="T973" i="50"/>
  <c r="N973" i="50"/>
  <c r="R973" i="50" s="1"/>
  <c r="S973" i="50" s="1"/>
  <c r="F973" i="50"/>
  <c r="A973" i="50"/>
  <c r="T972" i="50"/>
  <c r="N972" i="50"/>
  <c r="R972" i="50" s="1"/>
  <c r="S972" i="50" s="1"/>
  <c r="F972" i="50"/>
  <c r="T971" i="50"/>
  <c r="N971" i="50"/>
  <c r="R971" i="50" s="1"/>
  <c r="S971" i="50" s="1"/>
  <c r="F971" i="50"/>
  <c r="T970" i="50"/>
  <c r="N970" i="50"/>
  <c r="R970" i="50" s="1"/>
  <c r="S970" i="50" s="1"/>
  <c r="F970" i="50"/>
  <c r="T969" i="50"/>
  <c r="N969" i="50"/>
  <c r="R969" i="50" s="1"/>
  <c r="S969" i="50" s="1"/>
  <c r="F969" i="50"/>
  <c r="T967" i="50"/>
  <c r="A967" i="50"/>
  <c r="T966" i="50"/>
  <c r="N966" i="50"/>
  <c r="R966" i="50" s="1"/>
  <c r="S966" i="50" s="1"/>
  <c r="F966" i="50"/>
  <c r="A966" i="50"/>
  <c r="T965" i="50"/>
  <c r="N965" i="50"/>
  <c r="R965" i="50" s="1"/>
  <c r="S965" i="50" s="1"/>
  <c r="F965" i="50"/>
  <c r="T963" i="50"/>
  <c r="A963" i="50"/>
  <c r="T962" i="50"/>
  <c r="N962" i="50"/>
  <c r="R962" i="50" s="1"/>
  <c r="S962" i="50" s="1"/>
  <c r="F962" i="50"/>
  <c r="A962" i="50"/>
  <c r="T961" i="50"/>
  <c r="N961" i="50"/>
  <c r="R961" i="50" s="1"/>
  <c r="S961" i="50" s="1"/>
  <c r="F961" i="50"/>
  <c r="T959" i="50"/>
  <c r="A959" i="50"/>
  <c r="T958" i="50"/>
  <c r="N958" i="50"/>
  <c r="R958" i="50" s="1"/>
  <c r="S958" i="50" s="1"/>
  <c r="F958" i="50"/>
  <c r="A958" i="50"/>
  <c r="T957" i="50"/>
  <c r="N957" i="50"/>
  <c r="R957" i="50" s="1"/>
  <c r="S957" i="50" s="1"/>
  <c r="F957" i="50"/>
  <c r="T955" i="50"/>
  <c r="A955" i="50"/>
  <c r="T954" i="50"/>
  <c r="N954" i="50"/>
  <c r="R954" i="50" s="1"/>
  <c r="S954" i="50" s="1"/>
  <c r="F954" i="50"/>
  <c r="A954" i="50"/>
  <c r="T953" i="50"/>
  <c r="N953" i="50"/>
  <c r="R953" i="50" s="1"/>
  <c r="S953" i="50" s="1"/>
  <c r="F953" i="50"/>
  <c r="T952" i="50"/>
  <c r="N952" i="50"/>
  <c r="R952" i="50" s="1"/>
  <c r="S952" i="50" s="1"/>
  <c r="F952" i="50"/>
  <c r="T951" i="50"/>
  <c r="N951" i="50"/>
  <c r="R951" i="50" s="1"/>
  <c r="S951" i="50" s="1"/>
  <c r="F951" i="50"/>
  <c r="T950" i="50"/>
  <c r="N950" i="50"/>
  <c r="R950" i="50" s="1"/>
  <c r="S950" i="50" s="1"/>
  <c r="F950" i="50"/>
  <c r="T918" i="50"/>
  <c r="N918" i="50"/>
  <c r="R918" i="50" s="1"/>
  <c r="S918" i="50" s="1"/>
  <c r="F918" i="50"/>
  <c r="A918" i="50"/>
  <c r="T917" i="50"/>
  <c r="N917" i="50"/>
  <c r="R917" i="50" s="1"/>
  <c r="S917" i="50" s="1"/>
  <c r="F917" i="50"/>
  <c r="T916" i="50"/>
  <c r="N916" i="50"/>
  <c r="R916" i="50" s="1"/>
  <c r="S916" i="50" s="1"/>
  <c r="F916" i="50"/>
  <c r="T922" i="50"/>
  <c r="A922" i="50"/>
  <c r="T921" i="50"/>
  <c r="N921" i="50"/>
  <c r="R921" i="50" s="1"/>
  <c r="S921" i="50" s="1"/>
  <c r="F921" i="50"/>
  <c r="A921" i="50"/>
  <c r="T920" i="50"/>
  <c r="N920" i="50"/>
  <c r="R920" i="50" s="1"/>
  <c r="S920" i="50" s="1"/>
  <c r="F920" i="50"/>
  <c r="T914" i="50"/>
  <c r="A914" i="50"/>
  <c r="T913" i="50"/>
  <c r="N913" i="50"/>
  <c r="R913" i="50" s="1"/>
  <c r="S913" i="50" s="1"/>
  <c r="F913" i="50"/>
  <c r="A913" i="50"/>
  <c r="T912" i="50"/>
  <c r="N912" i="50"/>
  <c r="R912" i="50" s="1"/>
  <c r="S912" i="50" s="1"/>
  <c r="F912" i="50"/>
  <c r="T911" i="50"/>
  <c r="N911" i="50"/>
  <c r="R911" i="50" s="1"/>
  <c r="S911" i="50" s="1"/>
  <c r="F911" i="50"/>
  <c r="T910" i="50"/>
  <c r="N910" i="50"/>
  <c r="R910" i="50" s="1"/>
  <c r="S910" i="50" s="1"/>
  <c r="F910" i="50"/>
  <c r="T909" i="50"/>
  <c r="N909" i="50"/>
  <c r="R909" i="50" s="1"/>
  <c r="S909" i="50" s="1"/>
  <c r="F909" i="50"/>
  <c r="N1782" i="50" l="1"/>
  <c r="R1782" i="50" s="1"/>
  <c r="N1769" i="50"/>
  <c r="R1769" i="50" s="1"/>
  <c r="N1786" i="50"/>
  <c r="R1786" i="50" s="1"/>
  <c r="N1784" i="50"/>
  <c r="R1784" i="50" s="1"/>
  <c r="N1705" i="50"/>
  <c r="R1705" i="50" s="1"/>
  <c r="N1771" i="50"/>
  <c r="R1771" i="50" s="1"/>
  <c r="N1777" i="50"/>
  <c r="R1777" i="50" s="1"/>
  <c r="N1780" i="50"/>
  <c r="R1780" i="50" s="1"/>
  <c r="N1772" i="50"/>
  <c r="R1772" i="50" s="1"/>
  <c r="S173" i="50"/>
  <c r="S212" i="50"/>
  <c r="S142" i="50"/>
  <c r="S123" i="50"/>
  <c r="S138" i="50"/>
  <c r="S222" i="50"/>
  <c r="S208" i="50"/>
  <c r="S161" i="50"/>
  <c r="S157" i="50"/>
  <c r="S150" i="50"/>
  <c r="S146" i="50"/>
  <c r="S134" i="50"/>
  <c r="S130" i="50"/>
  <c r="S993" i="50"/>
  <c r="S1104" i="50"/>
  <c r="N1783" i="50" s="1"/>
  <c r="R1783" i="50" s="1"/>
  <c r="S997" i="50"/>
  <c r="S1001" i="50"/>
  <c r="S1012" i="50"/>
  <c r="S1084" i="50"/>
  <c r="N1776" i="50" s="1"/>
  <c r="R1776" i="50" s="1"/>
  <c r="S959" i="50"/>
  <c r="S1024" i="50"/>
  <c r="S1060" i="50"/>
  <c r="N1770" i="50" s="1"/>
  <c r="R1770" i="50" s="1"/>
  <c r="S1119" i="50"/>
  <c r="N1788" i="50" s="1"/>
  <c r="R1788" i="50" s="1"/>
  <c r="S989" i="50"/>
  <c r="S1005" i="50"/>
  <c r="S1016" i="50"/>
  <c r="S1100" i="50"/>
  <c r="N1781" i="50" s="1"/>
  <c r="R1781" i="50" s="1"/>
  <c r="S955" i="50"/>
  <c r="S978" i="50"/>
  <c r="S1052" i="50"/>
  <c r="S963" i="50"/>
  <c r="S1028" i="50"/>
  <c r="S1111" i="50"/>
  <c r="N1785" i="50" s="1"/>
  <c r="R1785" i="50" s="1"/>
  <c r="S1070" i="50"/>
  <c r="N1773" i="50" s="1"/>
  <c r="R1773" i="50" s="1"/>
  <c r="S1096" i="50"/>
  <c r="N1779" i="50" s="1"/>
  <c r="R1779" i="50" s="1"/>
  <c r="S967" i="50"/>
  <c r="S974" i="50"/>
  <c r="S1056" i="50"/>
  <c r="N1768" i="50" s="1"/>
  <c r="R1768" i="50" s="1"/>
  <c r="S1048" i="50"/>
  <c r="S1020" i="50"/>
  <c r="S985" i="50"/>
  <c r="S922" i="50"/>
  <c r="S914" i="50"/>
  <c r="N1706" i="50" s="1"/>
  <c r="R1706" i="50" s="1"/>
  <c r="T907" i="50"/>
  <c r="A907" i="50"/>
  <c r="T906" i="50"/>
  <c r="N906" i="50"/>
  <c r="R906" i="50" s="1"/>
  <c r="S906" i="50" s="1"/>
  <c r="F906" i="50"/>
  <c r="A906" i="50"/>
  <c r="T905" i="50"/>
  <c r="N905" i="50"/>
  <c r="R905" i="50" s="1"/>
  <c r="S905" i="50" s="1"/>
  <c r="F905" i="50"/>
  <c r="T903" i="50"/>
  <c r="A903" i="50"/>
  <c r="T902" i="50"/>
  <c r="N902" i="50"/>
  <c r="R902" i="50" s="1"/>
  <c r="S902" i="50" s="1"/>
  <c r="F902" i="50"/>
  <c r="A902" i="50"/>
  <c r="T901" i="50"/>
  <c r="N901" i="50"/>
  <c r="R901" i="50" s="1"/>
  <c r="S901" i="50" s="1"/>
  <c r="F901" i="50"/>
  <c r="T899" i="50"/>
  <c r="A899" i="50"/>
  <c r="T898" i="50"/>
  <c r="N898" i="50"/>
  <c r="R898" i="50" s="1"/>
  <c r="S898" i="50" s="1"/>
  <c r="F898" i="50"/>
  <c r="A898" i="50"/>
  <c r="T897" i="50"/>
  <c r="N897" i="50"/>
  <c r="R897" i="50" s="1"/>
  <c r="S897" i="50" s="1"/>
  <c r="F897" i="50"/>
  <c r="T886" i="50"/>
  <c r="A886" i="50"/>
  <c r="T885" i="50"/>
  <c r="N885" i="50"/>
  <c r="R885" i="50" s="1"/>
  <c r="S885" i="50" s="1"/>
  <c r="F885" i="50"/>
  <c r="A885" i="50"/>
  <c r="T884" i="50"/>
  <c r="N884" i="50"/>
  <c r="R884" i="50" s="1"/>
  <c r="S884" i="50" s="1"/>
  <c r="F884" i="50"/>
  <c r="T882" i="50"/>
  <c r="N882" i="50"/>
  <c r="R882" i="50" s="1"/>
  <c r="S882" i="50" s="1"/>
  <c r="F882" i="50"/>
  <c r="A882" i="50"/>
  <c r="T881" i="50"/>
  <c r="N881" i="50"/>
  <c r="R881" i="50" s="1"/>
  <c r="S881" i="50" s="1"/>
  <c r="F881" i="50"/>
  <c r="T880" i="50"/>
  <c r="N880" i="50"/>
  <c r="R880" i="50" s="1"/>
  <c r="S880" i="50" s="1"/>
  <c r="F880" i="50"/>
  <c r="T879" i="50"/>
  <c r="N879" i="50"/>
  <c r="R879" i="50" s="1"/>
  <c r="S879" i="50" s="1"/>
  <c r="F879" i="50"/>
  <c r="T878" i="50"/>
  <c r="N878" i="50"/>
  <c r="R878" i="50" s="1"/>
  <c r="S878" i="50" s="1"/>
  <c r="F878" i="50"/>
  <c r="T895" i="50"/>
  <c r="N895" i="50"/>
  <c r="R895" i="50" s="1"/>
  <c r="S895" i="50" s="1"/>
  <c r="F895" i="50"/>
  <c r="A895" i="50"/>
  <c r="T894" i="50"/>
  <c r="N894" i="50"/>
  <c r="R894" i="50" s="1"/>
  <c r="S894" i="50" s="1"/>
  <c r="F894" i="50"/>
  <c r="T893" i="50"/>
  <c r="N893" i="50"/>
  <c r="R893" i="50" s="1"/>
  <c r="S893" i="50" s="1"/>
  <c r="F893" i="50"/>
  <c r="T862" i="50"/>
  <c r="A862" i="50"/>
  <c r="T861" i="50"/>
  <c r="N861" i="50"/>
  <c r="R861" i="50" s="1"/>
  <c r="S861" i="50" s="1"/>
  <c r="F861" i="50"/>
  <c r="A861" i="50"/>
  <c r="T860" i="50"/>
  <c r="N860" i="50"/>
  <c r="R860" i="50" s="1"/>
  <c r="S860" i="50" s="1"/>
  <c r="F860" i="50"/>
  <c r="T858" i="50"/>
  <c r="A858" i="50"/>
  <c r="T857" i="50"/>
  <c r="N857" i="50"/>
  <c r="R857" i="50" s="1"/>
  <c r="S857" i="50" s="1"/>
  <c r="F857" i="50"/>
  <c r="A857" i="50"/>
  <c r="T856" i="50"/>
  <c r="N856" i="50"/>
  <c r="R856" i="50" s="1"/>
  <c r="S856" i="50" s="1"/>
  <c r="F856" i="50"/>
  <c r="T854" i="50"/>
  <c r="A854" i="50"/>
  <c r="T853" i="50"/>
  <c r="N853" i="50"/>
  <c r="R853" i="50" s="1"/>
  <c r="S853" i="50" s="1"/>
  <c r="F853" i="50"/>
  <c r="A853" i="50"/>
  <c r="T852" i="50"/>
  <c r="N852" i="50"/>
  <c r="R852" i="50" s="1"/>
  <c r="S852" i="50" s="1"/>
  <c r="F852" i="50"/>
  <c r="T850" i="50"/>
  <c r="A850" i="50"/>
  <c r="T849" i="50"/>
  <c r="N849" i="50"/>
  <c r="R849" i="50" s="1"/>
  <c r="S849" i="50" s="1"/>
  <c r="F849" i="50"/>
  <c r="A849" i="50"/>
  <c r="T848" i="50"/>
  <c r="N848" i="50"/>
  <c r="R848" i="50" s="1"/>
  <c r="S848" i="50" s="1"/>
  <c r="F848" i="50"/>
  <c r="T847" i="50"/>
  <c r="N847" i="50"/>
  <c r="R847" i="50" s="1"/>
  <c r="S847" i="50" s="1"/>
  <c r="F847" i="50"/>
  <c r="T846" i="50"/>
  <c r="N846" i="50"/>
  <c r="R846" i="50" s="1"/>
  <c r="S846" i="50" s="1"/>
  <c r="F846" i="50"/>
  <c r="T845" i="50"/>
  <c r="N845" i="50"/>
  <c r="R845" i="50" s="1"/>
  <c r="S845" i="50" s="1"/>
  <c r="F845" i="50"/>
  <c r="F864" i="50"/>
  <c r="N864" i="50"/>
  <c r="R864" i="50" s="1"/>
  <c r="S864" i="50" s="1"/>
  <c r="T864" i="50"/>
  <c r="F865" i="50"/>
  <c r="N865" i="50"/>
  <c r="R865" i="50" s="1"/>
  <c r="S865" i="50" s="1"/>
  <c r="T865" i="50"/>
  <c r="F866" i="50"/>
  <c r="N866" i="50"/>
  <c r="R866" i="50" s="1"/>
  <c r="S866" i="50" s="1"/>
  <c r="T866" i="50"/>
  <c r="F867" i="50"/>
  <c r="N867" i="50"/>
  <c r="R867" i="50" s="1"/>
  <c r="S867" i="50" s="1"/>
  <c r="T867" i="50"/>
  <c r="A868" i="50"/>
  <c r="F868" i="50"/>
  <c r="N868" i="50"/>
  <c r="R868" i="50" s="1"/>
  <c r="S868" i="50" s="1"/>
  <c r="T868" i="50"/>
  <c r="F832" i="50"/>
  <c r="N832" i="50"/>
  <c r="R832" i="50" s="1"/>
  <c r="S832" i="50" s="1"/>
  <c r="T832" i="50"/>
  <c r="F833" i="50"/>
  <c r="N833" i="50"/>
  <c r="R833" i="50" s="1"/>
  <c r="S833" i="50" s="1"/>
  <c r="T833" i="50"/>
  <c r="A834" i="50"/>
  <c r="F834" i="50"/>
  <c r="N834" i="50"/>
  <c r="R834" i="50" s="1"/>
  <c r="S834" i="50" s="1"/>
  <c r="T834" i="50"/>
  <c r="F836" i="50"/>
  <c r="N836" i="50"/>
  <c r="R836" i="50" s="1"/>
  <c r="S836" i="50" s="1"/>
  <c r="T836" i="50"/>
  <c r="F837" i="50"/>
  <c r="N837" i="50"/>
  <c r="R837" i="50" s="1"/>
  <c r="S837" i="50" s="1"/>
  <c r="T837" i="50"/>
  <c r="A838" i="50"/>
  <c r="F838" i="50"/>
  <c r="N838" i="50"/>
  <c r="R838" i="50" s="1"/>
  <c r="S838" i="50" s="1"/>
  <c r="T838" i="50"/>
  <c r="T830" i="50"/>
  <c r="A830" i="50"/>
  <c r="T829" i="50"/>
  <c r="N829" i="50"/>
  <c r="R829" i="50" s="1"/>
  <c r="S829" i="50" s="1"/>
  <c r="F829" i="50"/>
  <c r="A829" i="50"/>
  <c r="T828" i="50"/>
  <c r="N828" i="50"/>
  <c r="R828" i="50" s="1"/>
  <c r="S828" i="50" s="1"/>
  <c r="F828" i="50"/>
  <c r="T826" i="50"/>
  <c r="A826" i="50"/>
  <c r="T825" i="50"/>
  <c r="N825" i="50"/>
  <c r="R825" i="50" s="1"/>
  <c r="S825" i="50" s="1"/>
  <c r="F825" i="50"/>
  <c r="A825" i="50"/>
  <c r="T824" i="50"/>
  <c r="N824" i="50"/>
  <c r="R824" i="50" s="1"/>
  <c r="S824" i="50" s="1"/>
  <c r="F824" i="50"/>
  <c r="T822" i="50"/>
  <c r="A822" i="50"/>
  <c r="T821" i="50"/>
  <c r="N821" i="50"/>
  <c r="R821" i="50" s="1"/>
  <c r="S821" i="50" s="1"/>
  <c r="F821" i="50"/>
  <c r="A821" i="50"/>
  <c r="T820" i="50"/>
  <c r="N820" i="50"/>
  <c r="R820" i="50" s="1"/>
  <c r="S820" i="50" s="1"/>
  <c r="F820" i="50"/>
  <c r="T818" i="50"/>
  <c r="A818" i="50"/>
  <c r="T817" i="50"/>
  <c r="N817" i="50"/>
  <c r="R817" i="50" s="1"/>
  <c r="S817" i="50" s="1"/>
  <c r="F817" i="50"/>
  <c r="A817" i="50"/>
  <c r="T816" i="50"/>
  <c r="N816" i="50"/>
  <c r="R816" i="50" s="1"/>
  <c r="S816" i="50" s="1"/>
  <c r="F816" i="50"/>
  <c r="T814" i="50"/>
  <c r="A814" i="50"/>
  <c r="T813" i="50"/>
  <c r="N813" i="50"/>
  <c r="R813" i="50" s="1"/>
  <c r="S813" i="50" s="1"/>
  <c r="F813" i="50"/>
  <c r="A813" i="50"/>
  <c r="T812" i="50"/>
  <c r="N812" i="50"/>
  <c r="R812" i="50" s="1"/>
  <c r="S812" i="50" s="1"/>
  <c r="F812" i="50"/>
  <c r="T811" i="50"/>
  <c r="N811" i="50"/>
  <c r="R811" i="50" s="1"/>
  <c r="S811" i="50" s="1"/>
  <c r="F811" i="50"/>
  <c r="T810" i="50"/>
  <c r="N810" i="50"/>
  <c r="R810" i="50" s="1"/>
  <c r="S810" i="50" s="1"/>
  <c r="F810" i="50"/>
  <c r="T809" i="50"/>
  <c r="N809" i="50"/>
  <c r="R809" i="50" s="1"/>
  <c r="S809" i="50" s="1"/>
  <c r="F809" i="50"/>
  <c r="T807" i="50"/>
  <c r="A807" i="50"/>
  <c r="T806" i="50"/>
  <c r="N806" i="50"/>
  <c r="R806" i="50" s="1"/>
  <c r="S806" i="50" s="1"/>
  <c r="F806" i="50"/>
  <c r="A806" i="50"/>
  <c r="T805" i="50"/>
  <c r="N805" i="50"/>
  <c r="R805" i="50" s="1"/>
  <c r="S805" i="50" s="1"/>
  <c r="F805" i="50"/>
  <c r="T803" i="50"/>
  <c r="A803" i="50"/>
  <c r="T802" i="50"/>
  <c r="N802" i="50"/>
  <c r="R802" i="50" s="1"/>
  <c r="S802" i="50" s="1"/>
  <c r="F802" i="50"/>
  <c r="A802" i="50"/>
  <c r="T801" i="50"/>
  <c r="N801" i="50"/>
  <c r="R801" i="50" s="1"/>
  <c r="S801" i="50" s="1"/>
  <c r="F801" i="50"/>
  <c r="T799" i="50"/>
  <c r="A799" i="50"/>
  <c r="T798" i="50"/>
  <c r="N798" i="50"/>
  <c r="R798" i="50" s="1"/>
  <c r="S798" i="50" s="1"/>
  <c r="F798" i="50"/>
  <c r="A798" i="50"/>
  <c r="T797" i="50"/>
  <c r="N797" i="50"/>
  <c r="R797" i="50" s="1"/>
  <c r="S797" i="50" s="1"/>
  <c r="F797" i="50"/>
  <c r="T795" i="50"/>
  <c r="A795" i="50"/>
  <c r="T794" i="50"/>
  <c r="N794" i="50"/>
  <c r="R794" i="50" s="1"/>
  <c r="S794" i="50" s="1"/>
  <c r="F794" i="50"/>
  <c r="A794" i="50"/>
  <c r="T793" i="50"/>
  <c r="N793" i="50"/>
  <c r="R793" i="50" s="1"/>
  <c r="S793" i="50" s="1"/>
  <c r="F793" i="50"/>
  <c r="T791" i="50"/>
  <c r="A791" i="50"/>
  <c r="T790" i="50"/>
  <c r="N790" i="50"/>
  <c r="R790" i="50" s="1"/>
  <c r="S790" i="50" s="1"/>
  <c r="F790" i="50"/>
  <c r="A790" i="50"/>
  <c r="T789" i="50"/>
  <c r="N789" i="50"/>
  <c r="R789" i="50" s="1"/>
  <c r="S789" i="50" s="1"/>
  <c r="F789" i="50"/>
  <c r="T787" i="50"/>
  <c r="A787" i="50"/>
  <c r="T786" i="50"/>
  <c r="N786" i="50"/>
  <c r="R786" i="50" s="1"/>
  <c r="S786" i="50" s="1"/>
  <c r="F786" i="50"/>
  <c r="A786" i="50"/>
  <c r="T785" i="50"/>
  <c r="N785" i="50"/>
  <c r="R785" i="50" s="1"/>
  <c r="S785" i="50" s="1"/>
  <c r="F785" i="50"/>
  <c r="T784" i="50"/>
  <c r="N784" i="50"/>
  <c r="R784" i="50" s="1"/>
  <c r="S784" i="50" s="1"/>
  <c r="F784" i="50"/>
  <c r="T783" i="50"/>
  <c r="N783" i="50"/>
  <c r="R783" i="50" s="1"/>
  <c r="S783" i="50" s="1"/>
  <c r="F783" i="50"/>
  <c r="T782" i="50"/>
  <c r="N782" i="50"/>
  <c r="R782" i="50" s="1"/>
  <c r="S782" i="50" s="1"/>
  <c r="F782" i="50"/>
  <c r="T761" i="50"/>
  <c r="A761" i="50"/>
  <c r="T760" i="50"/>
  <c r="N760" i="50"/>
  <c r="R760" i="50" s="1"/>
  <c r="S760" i="50" s="1"/>
  <c r="F760" i="50"/>
  <c r="A760" i="50"/>
  <c r="T759" i="50"/>
  <c r="N759" i="50"/>
  <c r="R759" i="50" s="1"/>
  <c r="S759" i="50" s="1"/>
  <c r="F759" i="50"/>
  <c r="T769" i="50"/>
  <c r="A769" i="50"/>
  <c r="T768" i="50"/>
  <c r="N768" i="50"/>
  <c r="R768" i="50" s="1"/>
  <c r="S768" i="50" s="1"/>
  <c r="F768" i="50"/>
  <c r="A768" i="50"/>
  <c r="T767" i="50"/>
  <c r="N767" i="50"/>
  <c r="R767" i="50" s="1"/>
  <c r="S767" i="50" s="1"/>
  <c r="F767" i="50"/>
  <c r="N1699" i="50" l="1"/>
  <c r="R1699" i="50" s="1"/>
  <c r="N1701" i="50"/>
  <c r="R1701" i="50" s="1"/>
  <c r="N1703" i="50"/>
  <c r="R1703" i="50" s="1"/>
  <c r="N1698" i="50"/>
  <c r="R1698" i="50" s="1"/>
  <c r="S903" i="50"/>
  <c r="N1702" i="50" s="1"/>
  <c r="R1702" i="50" s="1"/>
  <c r="S899" i="50"/>
  <c r="N1700" i="50" s="1"/>
  <c r="R1700" i="50" s="1"/>
  <c r="S907" i="50"/>
  <c r="N1704" i="50" s="1"/>
  <c r="R1704" i="50" s="1"/>
  <c r="S886" i="50"/>
  <c r="N1697" i="50" s="1"/>
  <c r="R1697" i="50" s="1"/>
  <c r="S862" i="50"/>
  <c r="S854" i="50"/>
  <c r="S858" i="50"/>
  <c r="S850" i="50"/>
  <c r="S826" i="50"/>
  <c r="S830" i="50"/>
  <c r="S818" i="50"/>
  <c r="S803" i="50"/>
  <c r="S814" i="50"/>
  <c r="S787" i="50"/>
  <c r="S822" i="50"/>
  <c r="S807" i="50"/>
  <c r="S799" i="50"/>
  <c r="S791" i="50"/>
  <c r="S795" i="50"/>
  <c r="S769" i="50"/>
  <c r="S761" i="50"/>
  <c r="O1008" i="53"/>
  <c r="N1008" i="53"/>
  <c r="L1008" i="53"/>
  <c r="S439" i="53"/>
  <c r="M439" i="53"/>
  <c r="Q439" i="53" s="1"/>
  <c r="R439" i="53" s="1"/>
  <c r="E439" i="53"/>
  <c r="S438" i="53"/>
  <c r="M438" i="53"/>
  <c r="Q438" i="53" s="1"/>
  <c r="R438" i="53" s="1"/>
  <c r="E438" i="53"/>
  <c r="T951" i="53" l="1"/>
  <c r="G58" i="60" l="1"/>
  <c r="G57" i="60"/>
  <c r="G51" i="60"/>
  <c r="G50" i="60"/>
  <c r="G53" i="60" s="1"/>
  <c r="G44" i="60"/>
  <c r="G46" i="60" s="1"/>
  <c r="G43" i="60"/>
  <c r="G39" i="60"/>
  <c r="G37" i="60"/>
  <c r="G36" i="60"/>
  <c r="G30" i="60"/>
  <c r="G29" i="60"/>
  <c r="G32" i="60" s="1"/>
  <c r="G23" i="60"/>
  <c r="G25" i="60" s="1"/>
  <c r="G22" i="60"/>
  <c r="G16" i="60"/>
  <c r="A1179" i="53"/>
  <c r="A1134" i="53"/>
  <c r="A1102" i="53"/>
  <c r="O1100" i="53"/>
  <c r="N1100" i="53"/>
  <c r="L1100" i="53"/>
  <c r="O1098" i="53"/>
  <c r="N1098" i="53"/>
  <c r="L1098" i="53"/>
  <c r="O1096" i="53"/>
  <c r="N1096" i="53"/>
  <c r="L1096" i="53"/>
  <c r="O1093" i="53"/>
  <c r="N1093" i="53"/>
  <c r="L1093" i="53"/>
  <c r="O1091" i="53"/>
  <c r="N1091" i="53"/>
  <c r="L1091" i="53"/>
  <c r="O1089" i="53"/>
  <c r="N1089" i="53"/>
  <c r="L1089" i="53"/>
  <c r="L1086" i="53"/>
  <c r="N1086" i="53"/>
  <c r="O1086" i="53"/>
  <c r="L1087" i="53"/>
  <c r="N1087" i="53"/>
  <c r="O1087" i="53"/>
  <c r="O1085" i="53"/>
  <c r="N1085" i="53"/>
  <c r="L1085" i="53"/>
  <c r="O1172" i="53"/>
  <c r="N1172" i="53"/>
  <c r="L1172" i="53"/>
  <c r="O1170" i="53"/>
  <c r="N1170" i="53"/>
  <c r="L1170" i="53"/>
  <c r="O1168" i="53"/>
  <c r="N1168" i="53"/>
  <c r="L1168" i="53"/>
  <c r="O1166" i="53"/>
  <c r="N1166" i="53"/>
  <c r="L1166" i="53"/>
  <c r="L1164" i="53"/>
  <c r="N1164" i="53"/>
  <c r="O1164" i="53"/>
  <c r="O1161" i="53"/>
  <c r="N1161" i="53"/>
  <c r="L1161" i="53"/>
  <c r="L1157" i="53"/>
  <c r="N1157" i="53"/>
  <c r="O1157" i="53"/>
  <c r="L1158" i="53"/>
  <c r="N1158" i="53"/>
  <c r="O1158" i="53"/>
  <c r="L1159" i="53"/>
  <c r="N1159" i="53"/>
  <c r="O1159" i="53"/>
  <c r="S767" i="53"/>
  <c r="M767" i="53"/>
  <c r="Q767" i="53" s="1"/>
  <c r="R767" i="53" s="1"/>
  <c r="E767" i="53"/>
  <c r="S766" i="53"/>
  <c r="M766" i="53"/>
  <c r="Q766" i="53" s="1"/>
  <c r="R766" i="53" s="1"/>
  <c r="E766" i="53"/>
  <c r="S765" i="53"/>
  <c r="M765" i="53"/>
  <c r="Q765" i="53" s="1"/>
  <c r="R765" i="53" s="1"/>
  <c r="E765" i="53"/>
  <c r="S660" i="53"/>
  <c r="M660" i="53"/>
  <c r="Q660" i="53" s="1"/>
  <c r="R660" i="53" s="1"/>
  <c r="E660" i="53"/>
  <c r="S659" i="53"/>
  <c r="M659" i="53"/>
  <c r="Q659" i="53" s="1"/>
  <c r="R659" i="53" s="1"/>
  <c r="E659" i="53"/>
  <c r="S658" i="53"/>
  <c r="M658" i="53"/>
  <c r="Q658" i="53" s="1"/>
  <c r="R658" i="53" s="1"/>
  <c r="E658" i="53"/>
  <c r="S557" i="53"/>
  <c r="M557" i="53"/>
  <c r="Q557" i="53" s="1"/>
  <c r="R557" i="53" s="1"/>
  <c r="E557" i="53"/>
  <c r="S556" i="53"/>
  <c r="M556" i="53"/>
  <c r="Q556" i="53" s="1"/>
  <c r="R556" i="53" s="1"/>
  <c r="E556" i="53"/>
  <c r="S555" i="53"/>
  <c r="M555" i="53"/>
  <c r="Q555" i="53" s="1"/>
  <c r="R555" i="53" s="1"/>
  <c r="E555" i="53"/>
  <c r="S464" i="53"/>
  <c r="M464" i="53"/>
  <c r="Q464" i="53" s="1"/>
  <c r="R464" i="53" s="1"/>
  <c r="E464" i="53"/>
  <c r="S463" i="53"/>
  <c r="M463" i="53"/>
  <c r="Q463" i="53" s="1"/>
  <c r="R463" i="53" s="1"/>
  <c r="E463" i="53"/>
  <c r="S462" i="53"/>
  <c r="M462" i="53"/>
  <c r="Q462" i="53" s="1"/>
  <c r="R462" i="53" s="1"/>
  <c r="E462" i="53"/>
  <c r="S354" i="53"/>
  <c r="M354" i="53"/>
  <c r="Q354" i="53" s="1"/>
  <c r="R354" i="53" s="1"/>
  <c r="E354" i="53"/>
  <c r="S353" i="53"/>
  <c r="M353" i="53"/>
  <c r="Q353" i="53" s="1"/>
  <c r="R353" i="53" s="1"/>
  <c r="E353" i="53"/>
  <c r="S352" i="53"/>
  <c r="M352" i="53"/>
  <c r="Q352" i="53" s="1"/>
  <c r="R352" i="53" s="1"/>
  <c r="E352" i="53"/>
  <c r="S235" i="53"/>
  <c r="M235" i="53"/>
  <c r="Q235" i="53" s="1"/>
  <c r="R235" i="53" s="1"/>
  <c r="E235" i="53"/>
  <c r="S234" i="53"/>
  <c r="M234" i="53"/>
  <c r="Q234" i="53" s="1"/>
  <c r="R234" i="53" s="1"/>
  <c r="E234" i="53"/>
  <c r="S233" i="53"/>
  <c r="M233" i="53"/>
  <c r="Q233" i="53" s="1"/>
  <c r="R233" i="53" s="1"/>
  <c r="E233" i="53"/>
  <c r="S126" i="53"/>
  <c r="M126" i="53"/>
  <c r="Q126" i="53" s="1"/>
  <c r="R126" i="53" s="1"/>
  <c r="E126" i="53"/>
  <c r="S128" i="53"/>
  <c r="M128" i="53"/>
  <c r="Q128" i="53" s="1"/>
  <c r="R128" i="53" s="1"/>
  <c r="E128" i="53"/>
  <c r="S127" i="53"/>
  <c r="M127" i="53"/>
  <c r="Q127" i="53" s="1"/>
  <c r="R127" i="53" s="1"/>
  <c r="E127" i="53"/>
  <c r="S124" i="53"/>
  <c r="M124" i="53"/>
  <c r="Q124" i="53" s="1"/>
  <c r="R124" i="53" s="1"/>
  <c r="E124" i="53"/>
  <c r="S123" i="53"/>
  <c r="M123" i="53"/>
  <c r="Q123" i="53" s="1"/>
  <c r="R123" i="53" s="1"/>
  <c r="E123" i="53"/>
  <c r="S121" i="53"/>
  <c r="M121" i="53"/>
  <c r="Q121" i="53" s="1"/>
  <c r="R121" i="53" s="1"/>
  <c r="E121" i="53"/>
  <c r="S120" i="53"/>
  <c r="M120" i="53"/>
  <c r="Q120" i="53" s="1"/>
  <c r="R120" i="53" s="1"/>
  <c r="E120" i="53"/>
  <c r="L1149" i="53"/>
  <c r="N1149" i="53"/>
  <c r="O1149" i="53"/>
  <c r="O1208" i="53"/>
  <c r="N1208" i="53"/>
  <c r="L1208" i="53"/>
  <c r="O1207" i="53"/>
  <c r="N1207" i="53"/>
  <c r="L1207" i="53"/>
  <c r="O1206" i="53"/>
  <c r="N1206" i="53"/>
  <c r="L1206" i="53"/>
  <c r="O1205" i="53"/>
  <c r="N1205" i="53"/>
  <c r="L1205" i="53"/>
  <c r="O1204" i="53"/>
  <c r="N1204" i="53"/>
  <c r="L1204" i="53"/>
  <c r="O1203" i="53"/>
  <c r="N1203" i="53"/>
  <c r="L1203" i="53"/>
  <c r="O1202" i="53"/>
  <c r="N1202" i="53"/>
  <c r="L1202" i="53"/>
  <c r="O1201" i="53"/>
  <c r="N1201" i="53"/>
  <c r="L1201" i="53"/>
  <c r="O1200" i="53"/>
  <c r="N1200" i="53"/>
  <c r="L1200" i="53"/>
  <c r="O1199" i="53"/>
  <c r="N1199" i="53"/>
  <c r="L1199" i="53"/>
  <c r="O1198" i="53"/>
  <c r="N1198" i="53"/>
  <c r="L1198" i="53"/>
  <c r="O1197" i="53"/>
  <c r="N1197" i="53"/>
  <c r="L1197" i="53"/>
  <c r="O1196" i="53"/>
  <c r="N1196" i="53"/>
  <c r="L1196" i="53"/>
  <c r="O1195" i="53"/>
  <c r="N1195" i="53"/>
  <c r="L1195" i="53"/>
  <c r="O1194" i="53"/>
  <c r="N1194" i="53"/>
  <c r="L1194" i="53"/>
  <c r="O1193" i="53"/>
  <c r="N1193" i="53"/>
  <c r="L1193" i="53"/>
  <c r="O1192" i="53"/>
  <c r="N1192" i="53"/>
  <c r="L1192" i="53"/>
  <c r="O1191" i="53"/>
  <c r="N1191" i="53"/>
  <c r="L1191" i="53"/>
  <c r="O1190" i="53"/>
  <c r="N1190" i="53"/>
  <c r="L1190" i="53"/>
  <c r="O1189" i="53"/>
  <c r="N1189" i="53"/>
  <c r="L1189" i="53"/>
  <c r="O1188" i="53"/>
  <c r="N1188" i="53"/>
  <c r="L1188" i="53"/>
  <c r="O1187" i="53"/>
  <c r="N1187" i="53"/>
  <c r="L1187" i="53"/>
  <c r="O1186" i="53"/>
  <c r="N1186" i="53"/>
  <c r="L1186" i="53"/>
  <c r="L1163" i="53"/>
  <c r="N1163" i="53"/>
  <c r="O1163" i="53"/>
  <c r="L1174" i="53"/>
  <c r="N1174" i="53"/>
  <c r="O1174" i="53"/>
  <c r="L1175" i="53"/>
  <c r="N1175" i="53"/>
  <c r="O1175" i="53"/>
  <c r="L1143" i="53"/>
  <c r="N1143" i="53"/>
  <c r="O1143" i="53"/>
  <c r="L1144" i="53"/>
  <c r="N1144" i="53"/>
  <c r="O1144" i="53"/>
  <c r="L1146" i="53"/>
  <c r="N1146" i="53"/>
  <c r="O1146" i="53"/>
  <c r="L1148" i="53"/>
  <c r="N1148" i="53"/>
  <c r="O1148" i="53"/>
  <c r="L1151" i="53"/>
  <c r="N1151" i="53"/>
  <c r="O1151" i="53"/>
  <c r="L1153" i="53"/>
  <c r="N1153" i="53"/>
  <c r="O1153" i="53"/>
  <c r="L1154" i="53"/>
  <c r="N1154" i="53"/>
  <c r="O1154" i="53"/>
  <c r="L1155" i="53"/>
  <c r="N1155" i="53"/>
  <c r="O1155" i="53"/>
  <c r="L1156" i="53"/>
  <c r="N1156" i="53"/>
  <c r="O1156" i="53"/>
  <c r="U763" i="53"/>
  <c r="D763" i="53"/>
  <c r="U757" i="53"/>
  <c r="D757" i="53"/>
  <c r="U751" i="53"/>
  <c r="D751" i="53"/>
  <c r="U745" i="53"/>
  <c r="D745" i="53"/>
  <c r="U656" i="53"/>
  <c r="D656" i="53"/>
  <c r="U650" i="53"/>
  <c r="D650" i="53"/>
  <c r="U644" i="53"/>
  <c r="D644" i="53"/>
  <c r="U553" i="53"/>
  <c r="D553" i="53"/>
  <c r="U547" i="53"/>
  <c r="D547" i="53"/>
  <c r="U541" i="53"/>
  <c r="D541" i="53"/>
  <c r="U460" i="53"/>
  <c r="D460" i="53"/>
  <c r="U454" i="53"/>
  <c r="D454" i="53"/>
  <c r="U448" i="53"/>
  <c r="D448" i="53"/>
  <c r="L1112" i="53"/>
  <c r="N1112" i="53"/>
  <c r="O1112" i="53"/>
  <c r="L1113" i="53"/>
  <c r="N1113" i="53"/>
  <c r="O1113" i="53"/>
  <c r="L1114" i="53"/>
  <c r="N1114" i="53"/>
  <c r="O1114" i="53"/>
  <c r="L1115" i="53"/>
  <c r="N1115" i="53"/>
  <c r="O1115" i="53"/>
  <c r="L1116" i="53"/>
  <c r="N1116" i="53"/>
  <c r="O1116" i="53"/>
  <c r="L1117" i="53"/>
  <c r="N1117" i="53"/>
  <c r="O1117" i="53"/>
  <c r="L1118" i="53"/>
  <c r="N1118" i="53"/>
  <c r="O1118" i="53"/>
  <c r="L1119" i="53"/>
  <c r="N1119" i="53"/>
  <c r="O1119" i="53"/>
  <c r="L1120" i="53"/>
  <c r="N1120" i="53"/>
  <c r="O1120" i="53"/>
  <c r="L1121" i="53"/>
  <c r="N1121" i="53"/>
  <c r="O1121" i="53"/>
  <c r="L1122" i="53"/>
  <c r="N1122" i="53"/>
  <c r="O1122" i="53"/>
  <c r="L1123" i="53"/>
  <c r="N1123" i="53"/>
  <c r="O1123" i="53"/>
  <c r="L1124" i="53"/>
  <c r="N1124" i="53"/>
  <c r="O1124" i="53"/>
  <c r="L1125" i="53"/>
  <c r="N1125" i="53"/>
  <c r="O1125" i="53"/>
  <c r="L1126" i="53"/>
  <c r="N1126" i="53"/>
  <c r="O1126" i="53"/>
  <c r="L1127" i="53"/>
  <c r="N1127" i="53"/>
  <c r="O1127" i="53"/>
  <c r="L1128" i="53"/>
  <c r="N1128" i="53"/>
  <c r="O1128" i="53"/>
  <c r="L1129" i="53"/>
  <c r="N1129" i="53"/>
  <c r="O1129" i="53"/>
  <c r="L1130" i="53"/>
  <c r="N1130" i="53"/>
  <c r="O1130" i="53"/>
  <c r="L1131" i="53"/>
  <c r="N1131" i="53"/>
  <c r="O1131" i="53"/>
  <c r="L1132" i="53"/>
  <c r="N1132" i="53"/>
  <c r="O1132" i="53"/>
  <c r="L1110" i="53"/>
  <c r="N1110" i="53"/>
  <c r="O1110" i="53"/>
  <c r="L1111" i="53"/>
  <c r="N1111" i="53"/>
  <c r="O1111" i="53"/>
  <c r="A1067" i="53"/>
  <c r="L1080" i="53"/>
  <c r="N1080" i="53"/>
  <c r="O1080" i="53"/>
  <c r="L1081" i="53"/>
  <c r="N1081" i="53"/>
  <c r="O1081" i="53"/>
  <c r="L1083" i="53"/>
  <c r="N1083" i="53"/>
  <c r="O1083" i="53"/>
  <c r="L1074" i="53"/>
  <c r="N1074" i="53"/>
  <c r="O1074" i="53"/>
  <c r="L1075" i="53"/>
  <c r="N1075" i="53"/>
  <c r="O1075" i="53"/>
  <c r="L1076" i="53"/>
  <c r="N1076" i="53"/>
  <c r="O1076" i="53"/>
  <c r="L1077" i="53"/>
  <c r="N1077" i="53"/>
  <c r="O1077" i="53"/>
  <c r="L1078" i="53"/>
  <c r="N1078" i="53"/>
  <c r="O1078" i="53"/>
  <c r="L1079" i="53"/>
  <c r="N1079" i="53"/>
  <c r="O1079" i="53"/>
  <c r="L1049" i="53"/>
  <c r="N1049" i="53"/>
  <c r="O1049" i="53"/>
  <c r="L1050" i="53"/>
  <c r="N1050" i="53"/>
  <c r="O1050" i="53"/>
  <c r="L1051" i="53"/>
  <c r="N1051" i="53"/>
  <c r="O1051" i="53"/>
  <c r="L1052" i="53"/>
  <c r="N1052" i="53"/>
  <c r="O1052" i="53"/>
  <c r="L1053" i="53"/>
  <c r="N1053" i="53"/>
  <c r="O1053" i="53"/>
  <c r="L1054" i="53"/>
  <c r="N1054" i="53"/>
  <c r="O1054" i="53"/>
  <c r="L1055" i="53"/>
  <c r="N1055" i="53"/>
  <c r="O1055" i="53"/>
  <c r="L1056" i="53"/>
  <c r="N1056" i="53"/>
  <c r="O1056" i="53"/>
  <c r="L1057" i="53"/>
  <c r="N1057" i="53"/>
  <c r="O1057" i="53"/>
  <c r="L1058" i="53"/>
  <c r="N1058" i="53"/>
  <c r="O1058" i="53"/>
  <c r="L1059" i="53"/>
  <c r="N1059" i="53"/>
  <c r="O1059" i="53"/>
  <c r="L1060" i="53"/>
  <c r="N1060" i="53"/>
  <c r="O1060" i="53"/>
  <c r="L1061" i="53"/>
  <c r="N1061" i="53"/>
  <c r="O1061" i="53"/>
  <c r="L1064" i="53"/>
  <c r="N1064" i="53"/>
  <c r="O1064" i="53"/>
  <c r="L1031" i="53"/>
  <c r="N1031" i="53"/>
  <c r="O1031" i="53"/>
  <c r="L1032" i="53"/>
  <c r="N1032" i="53"/>
  <c r="O1032" i="53"/>
  <c r="L1033" i="53"/>
  <c r="N1033" i="53"/>
  <c r="O1033" i="53"/>
  <c r="L1034" i="53"/>
  <c r="N1034" i="53"/>
  <c r="O1034" i="53"/>
  <c r="L1035" i="53"/>
  <c r="N1035" i="53"/>
  <c r="O1035" i="53"/>
  <c r="L1036" i="53"/>
  <c r="N1036" i="53"/>
  <c r="O1036" i="53"/>
  <c r="L1037" i="53"/>
  <c r="N1037" i="53"/>
  <c r="O1037" i="53"/>
  <c r="L1038" i="53"/>
  <c r="N1038" i="53"/>
  <c r="O1038" i="53"/>
  <c r="L1039" i="53"/>
  <c r="N1039" i="53"/>
  <c r="O1039" i="53"/>
  <c r="L1040" i="53"/>
  <c r="N1040" i="53"/>
  <c r="O1040" i="53"/>
  <c r="L1041" i="53"/>
  <c r="N1041" i="53"/>
  <c r="O1041" i="53"/>
  <c r="L1042" i="53"/>
  <c r="N1042" i="53"/>
  <c r="O1042" i="53"/>
  <c r="L1043" i="53"/>
  <c r="N1043" i="53"/>
  <c r="O1043" i="53"/>
  <c r="L1044" i="53"/>
  <c r="N1044" i="53"/>
  <c r="O1044" i="53"/>
  <c r="L1047" i="53"/>
  <c r="N1047" i="53"/>
  <c r="O1047" i="53"/>
  <c r="L1048" i="53"/>
  <c r="N1048" i="53"/>
  <c r="O1048" i="53"/>
  <c r="L1014" i="53"/>
  <c r="N1014" i="53"/>
  <c r="O1014" i="53"/>
  <c r="L1015" i="53"/>
  <c r="N1015" i="53"/>
  <c r="O1015" i="53"/>
  <c r="L1016" i="53"/>
  <c r="N1016" i="53"/>
  <c r="O1016" i="53"/>
  <c r="L1017" i="53"/>
  <c r="N1017" i="53"/>
  <c r="O1017" i="53"/>
  <c r="L1018" i="53"/>
  <c r="N1018" i="53"/>
  <c r="O1018" i="53"/>
  <c r="L1019" i="53"/>
  <c r="N1019" i="53"/>
  <c r="O1019" i="53"/>
  <c r="L1020" i="53"/>
  <c r="N1020" i="53"/>
  <c r="O1020" i="53"/>
  <c r="L1021" i="53"/>
  <c r="N1021" i="53"/>
  <c r="O1021" i="53"/>
  <c r="L1022" i="53"/>
  <c r="N1022" i="53"/>
  <c r="O1022" i="53"/>
  <c r="L1023" i="53"/>
  <c r="N1023" i="53"/>
  <c r="O1023" i="53"/>
  <c r="L1024" i="53"/>
  <c r="N1024" i="53"/>
  <c r="O1024" i="53"/>
  <c r="L1025" i="53"/>
  <c r="N1025" i="53"/>
  <c r="O1025" i="53"/>
  <c r="L1026" i="53"/>
  <c r="N1026" i="53"/>
  <c r="O1026" i="53"/>
  <c r="L1029" i="53"/>
  <c r="N1029" i="53"/>
  <c r="O1029" i="53"/>
  <c r="L1030" i="53"/>
  <c r="N1030" i="53"/>
  <c r="O1030" i="53"/>
  <c r="L1073" i="53"/>
  <c r="N1073" i="53"/>
  <c r="O1073" i="53"/>
  <c r="L1109" i="53"/>
  <c r="N1109" i="53"/>
  <c r="O1109" i="53"/>
  <c r="L1141" i="53"/>
  <c r="N1141" i="53"/>
  <c r="O1141" i="53"/>
  <c r="L1142" i="53"/>
  <c r="N1142" i="53"/>
  <c r="O1142" i="53"/>
  <c r="M1094" i="53" l="1"/>
  <c r="Q1094" i="53" s="1"/>
  <c r="M1098" i="53"/>
  <c r="Q1098" i="53" s="1"/>
  <c r="M1093" i="53"/>
  <c r="Q1093" i="53" s="1"/>
  <c r="M1085" i="53"/>
  <c r="Q1085" i="53" s="1"/>
  <c r="M1100" i="53"/>
  <c r="Q1100" i="53" s="1"/>
  <c r="M1096" i="53"/>
  <c r="Q1096" i="53" s="1"/>
  <c r="M1086" i="53"/>
  <c r="Q1086" i="53" s="1"/>
  <c r="M1091" i="53"/>
  <c r="Q1091" i="53" s="1"/>
  <c r="M1087" i="53"/>
  <c r="Q1087" i="53" s="1"/>
  <c r="M1089" i="53"/>
  <c r="Q1089" i="53" s="1"/>
  <c r="G60" i="60"/>
  <c r="M1164" i="53"/>
  <c r="Q1164" i="53" s="1"/>
  <c r="M1170" i="53"/>
  <c r="Q1170" i="53" s="1"/>
  <c r="M1166" i="53"/>
  <c r="Q1166" i="53" s="1"/>
  <c r="M1172" i="53"/>
  <c r="Q1172" i="53" s="1"/>
  <c r="M1158" i="53"/>
  <c r="Q1158" i="53" s="1"/>
  <c r="M1168" i="53"/>
  <c r="Q1168" i="53" s="1"/>
  <c r="M1161" i="53"/>
  <c r="Q1161" i="53" s="1"/>
  <c r="M1159" i="53"/>
  <c r="Q1159" i="53" s="1"/>
  <c r="M1157" i="53"/>
  <c r="Q1157" i="53" s="1"/>
  <c r="L995" i="53"/>
  <c r="N995" i="53"/>
  <c r="O995" i="53"/>
  <c r="L996" i="53"/>
  <c r="N996" i="53"/>
  <c r="O996" i="53"/>
  <c r="L997" i="53"/>
  <c r="N997" i="53"/>
  <c r="O997" i="53"/>
  <c r="L998" i="53"/>
  <c r="N998" i="53"/>
  <c r="O998" i="53"/>
  <c r="L999" i="53"/>
  <c r="N999" i="53"/>
  <c r="O999" i="53"/>
  <c r="L1000" i="53"/>
  <c r="N1000" i="53"/>
  <c r="O1000" i="53"/>
  <c r="L1001" i="53"/>
  <c r="N1001" i="53"/>
  <c r="O1001" i="53"/>
  <c r="L1002" i="53"/>
  <c r="N1002" i="53"/>
  <c r="O1002" i="53"/>
  <c r="L1003" i="53"/>
  <c r="N1003" i="53"/>
  <c r="O1003" i="53"/>
  <c r="L1004" i="53"/>
  <c r="N1004" i="53"/>
  <c r="O1004" i="53"/>
  <c r="L1005" i="53"/>
  <c r="N1005" i="53"/>
  <c r="O1005" i="53"/>
  <c r="L1006" i="53"/>
  <c r="N1006" i="53"/>
  <c r="O1006" i="53"/>
  <c r="L1007" i="53"/>
  <c r="N1007" i="53"/>
  <c r="O1007" i="53"/>
  <c r="L1009" i="53"/>
  <c r="N1009" i="53"/>
  <c r="O1009" i="53"/>
  <c r="L1012" i="53"/>
  <c r="N1012" i="53"/>
  <c r="O1012" i="53"/>
  <c r="L1013" i="53"/>
  <c r="N1013" i="53"/>
  <c r="O1013" i="53"/>
  <c r="L975" i="53"/>
  <c r="N975" i="53"/>
  <c r="O975" i="53"/>
  <c r="L976" i="53"/>
  <c r="N976" i="53"/>
  <c r="O976" i="53"/>
  <c r="L977" i="53"/>
  <c r="N977" i="53"/>
  <c r="O977" i="53"/>
  <c r="L978" i="53"/>
  <c r="N978" i="53"/>
  <c r="O978" i="53"/>
  <c r="L979" i="53"/>
  <c r="N979" i="53"/>
  <c r="O979" i="53"/>
  <c r="L980" i="53"/>
  <c r="N980" i="53"/>
  <c r="O980" i="53"/>
  <c r="L981" i="53"/>
  <c r="N981" i="53"/>
  <c r="O981" i="53"/>
  <c r="L982" i="53"/>
  <c r="N982" i="53"/>
  <c r="O982" i="53"/>
  <c r="L983" i="53"/>
  <c r="N983" i="53"/>
  <c r="O983" i="53"/>
  <c r="L984" i="53"/>
  <c r="N984" i="53"/>
  <c r="O984" i="53"/>
  <c r="L985" i="53"/>
  <c r="N985" i="53"/>
  <c r="O985" i="53"/>
  <c r="L986" i="53"/>
  <c r="N986" i="53"/>
  <c r="O986" i="53"/>
  <c r="L987" i="53"/>
  <c r="N987" i="53"/>
  <c r="O987" i="53"/>
  <c r="L988" i="53"/>
  <c r="N988" i="53"/>
  <c r="O988" i="53"/>
  <c r="L989" i="53"/>
  <c r="N989" i="53"/>
  <c r="O989" i="53"/>
  <c r="L990" i="53"/>
  <c r="N990" i="53"/>
  <c r="O990" i="53"/>
  <c r="L991" i="53"/>
  <c r="N991" i="53"/>
  <c r="O991" i="53"/>
  <c r="L993" i="53"/>
  <c r="N993" i="53"/>
  <c r="O993" i="53"/>
  <c r="L994" i="53"/>
  <c r="N994" i="53"/>
  <c r="O994" i="53"/>
  <c r="L974" i="53"/>
  <c r="N974" i="53"/>
  <c r="O974" i="53"/>
  <c r="L971" i="53"/>
  <c r="N971" i="53"/>
  <c r="O971" i="53"/>
  <c r="L973" i="53"/>
  <c r="N973" i="53"/>
  <c r="O973" i="53"/>
  <c r="N954" i="53"/>
  <c r="O954" i="53"/>
  <c r="N955" i="53"/>
  <c r="O955" i="53"/>
  <c r="N956" i="53"/>
  <c r="O956" i="53"/>
  <c r="N957" i="53"/>
  <c r="O957" i="53"/>
  <c r="N958" i="53"/>
  <c r="O958" i="53"/>
  <c r="N959" i="53"/>
  <c r="O959" i="53"/>
  <c r="N960" i="53"/>
  <c r="O960" i="53"/>
  <c r="N961" i="53"/>
  <c r="O961" i="53"/>
  <c r="N962" i="53"/>
  <c r="O962" i="53"/>
  <c r="N963" i="53"/>
  <c r="O963" i="53"/>
  <c r="N964" i="53"/>
  <c r="O964" i="53"/>
  <c r="N965" i="53"/>
  <c r="O965" i="53"/>
  <c r="N966" i="53"/>
  <c r="O966" i="53"/>
  <c r="N967" i="53"/>
  <c r="O967" i="53"/>
  <c r="N968" i="53"/>
  <c r="O968" i="53"/>
  <c r="N969" i="53"/>
  <c r="O969" i="53"/>
  <c r="N970" i="53"/>
  <c r="O970" i="53"/>
  <c r="L954" i="53"/>
  <c r="L955" i="53"/>
  <c r="L956" i="53"/>
  <c r="L957" i="53"/>
  <c r="L958" i="53"/>
  <c r="L959" i="53"/>
  <c r="L960" i="53"/>
  <c r="L961" i="53"/>
  <c r="L962" i="53"/>
  <c r="L963" i="53"/>
  <c r="L964" i="53"/>
  <c r="L965" i="53"/>
  <c r="L966" i="53"/>
  <c r="L967" i="53"/>
  <c r="L968" i="53"/>
  <c r="L969" i="53"/>
  <c r="L970" i="53"/>
  <c r="Q625" i="51"/>
  <c r="Q626" i="51"/>
  <c r="A624" i="51"/>
  <c r="T537" i="51"/>
  <c r="L613" i="51"/>
  <c r="M613" i="51" s="1"/>
  <c r="N613" i="51"/>
  <c r="O613" i="51"/>
  <c r="L614" i="51"/>
  <c r="M614" i="51" s="1"/>
  <c r="N614" i="51"/>
  <c r="O614" i="51"/>
  <c r="L615" i="51"/>
  <c r="M615" i="51" s="1"/>
  <c r="N615" i="51"/>
  <c r="O615" i="51"/>
  <c r="L616" i="51"/>
  <c r="M616" i="51" s="1"/>
  <c r="N616" i="51"/>
  <c r="O616" i="51"/>
  <c r="L617" i="51"/>
  <c r="M617" i="51" s="1"/>
  <c r="N617" i="51"/>
  <c r="O617" i="51"/>
  <c r="L618" i="51"/>
  <c r="M618" i="51"/>
  <c r="N618" i="51"/>
  <c r="O618" i="51"/>
  <c r="L619" i="51"/>
  <c r="M619" i="51"/>
  <c r="N619" i="51"/>
  <c r="O619" i="51"/>
  <c r="L620" i="51"/>
  <c r="M620" i="51" s="1"/>
  <c r="N620" i="51"/>
  <c r="O620" i="51"/>
  <c r="L621" i="51"/>
  <c r="M621" i="51"/>
  <c r="N621" i="51"/>
  <c r="O621" i="51"/>
  <c r="L622" i="51"/>
  <c r="M622" i="51"/>
  <c r="N622" i="51"/>
  <c r="O622" i="51"/>
  <c r="L602" i="51"/>
  <c r="M602" i="51" s="1"/>
  <c r="N602" i="51"/>
  <c r="O602" i="51"/>
  <c r="L603" i="51"/>
  <c r="M603" i="51" s="1"/>
  <c r="N603" i="51"/>
  <c r="O603" i="51"/>
  <c r="L604" i="51"/>
  <c r="M604" i="51" s="1"/>
  <c r="N604" i="51"/>
  <c r="O604" i="51"/>
  <c r="L605" i="51"/>
  <c r="M605" i="51" s="1"/>
  <c r="N605" i="51"/>
  <c r="O605" i="51"/>
  <c r="L606" i="51"/>
  <c r="M606" i="51" s="1"/>
  <c r="N606" i="51"/>
  <c r="O606" i="51"/>
  <c r="L607" i="51"/>
  <c r="M607" i="51"/>
  <c r="N607" i="51"/>
  <c r="O607" i="51"/>
  <c r="L608" i="51"/>
  <c r="M608" i="51"/>
  <c r="N608" i="51"/>
  <c r="O608" i="51"/>
  <c r="L609" i="51"/>
  <c r="M609" i="51" s="1"/>
  <c r="N609" i="51"/>
  <c r="O609" i="51"/>
  <c r="L610" i="51"/>
  <c r="M610" i="51"/>
  <c r="N610" i="51"/>
  <c r="O610" i="51"/>
  <c r="Q610" i="51" s="1"/>
  <c r="L612" i="51"/>
  <c r="M612" i="51" s="1"/>
  <c r="N612" i="51"/>
  <c r="O612" i="51"/>
  <c r="L601" i="51"/>
  <c r="M601" i="51" s="1"/>
  <c r="N601" i="51"/>
  <c r="O601" i="51"/>
  <c r="L591" i="51"/>
  <c r="M591" i="51" s="1"/>
  <c r="N591" i="51"/>
  <c r="O591" i="51"/>
  <c r="L592" i="51"/>
  <c r="M592" i="51" s="1"/>
  <c r="N592" i="51"/>
  <c r="O592" i="51"/>
  <c r="L593" i="51"/>
  <c r="M593" i="51" s="1"/>
  <c r="N593" i="51"/>
  <c r="O593" i="51"/>
  <c r="L594" i="51"/>
  <c r="M594" i="51" s="1"/>
  <c r="N594" i="51"/>
  <c r="O594" i="51"/>
  <c r="L595" i="51"/>
  <c r="M595" i="51" s="1"/>
  <c r="N595" i="51"/>
  <c r="O595" i="51"/>
  <c r="L596" i="51"/>
  <c r="M596" i="51"/>
  <c r="N596" i="51"/>
  <c r="O596" i="51"/>
  <c r="L597" i="51"/>
  <c r="M597" i="51"/>
  <c r="N597" i="51"/>
  <c r="O597" i="51"/>
  <c r="L598" i="51"/>
  <c r="M598" i="51" s="1"/>
  <c r="N598" i="51"/>
  <c r="O598" i="51"/>
  <c r="L599" i="51"/>
  <c r="M599" i="51"/>
  <c r="N599" i="51"/>
  <c r="O599" i="51"/>
  <c r="L583" i="51"/>
  <c r="M583" i="51" s="1"/>
  <c r="N583" i="51"/>
  <c r="O583" i="51"/>
  <c r="L584" i="51"/>
  <c r="M584" i="51"/>
  <c r="N584" i="51"/>
  <c r="O584" i="51"/>
  <c r="L585" i="51"/>
  <c r="M585" i="51" s="1"/>
  <c r="N585" i="51"/>
  <c r="O585" i="51"/>
  <c r="L586" i="51"/>
  <c r="M586" i="51" s="1"/>
  <c r="N586" i="51"/>
  <c r="O586" i="51"/>
  <c r="L587" i="51"/>
  <c r="M587" i="51"/>
  <c r="N587" i="51"/>
  <c r="O587" i="51"/>
  <c r="L588" i="51"/>
  <c r="M588" i="51"/>
  <c r="N588" i="51"/>
  <c r="O588" i="51"/>
  <c r="L590" i="51"/>
  <c r="M590" i="51" s="1"/>
  <c r="N590" i="51"/>
  <c r="O590" i="51"/>
  <c r="L575" i="51"/>
  <c r="M575" i="51" s="1"/>
  <c r="N575" i="51"/>
  <c r="O575" i="51"/>
  <c r="L576" i="51"/>
  <c r="M576" i="51" s="1"/>
  <c r="N576" i="51"/>
  <c r="O576" i="51"/>
  <c r="L577" i="51"/>
  <c r="M577" i="51" s="1"/>
  <c r="N577" i="51"/>
  <c r="O577" i="51"/>
  <c r="L578" i="51"/>
  <c r="M578" i="51" s="1"/>
  <c r="N578" i="51"/>
  <c r="O578" i="51"/>
  <c r="L579" i="51"/>
  <c r="M579" i="51" s="1"/>
  <c r="N579" i="51"/>
  <c r="O579" i="51"/>
  <c r="L580" i="51"/>
  <c r="M580" i="51" s="1"/>
  <c r="N580" i="51"/>
  <c r="O580" i="51"/>
  <c r="L582" i="51"/>
  <c r="M582" i="51" s="1"/>
  <c r="N582" i="51"/>
  <c r="O582" i="51"/>
  <c r="L568" i="51"/>
  <c r="M568" i="51" s="1"/>
  <c r="N568" i="51"/>
  <c r="O568" i="51"/>
  <c r="L569" i="51"/>
  <c r="M569" i="51" s="1"/>
  <c r="N569" i="51"/>
  <c r="O569" i="51"/>
  <c r="L570" i="51"/>
  <c r="M570" i="51" s="1"/>
  <c r="N570" i="51"/>
  <c r="O570" i="51"/>
  <c r="L571" i="51"/>
  <c r="M571" i="51" s="1"/>
  <c r="N571" i="51"/>
  <c r="O571" i="51"/>
  <c r="L572" i="51"/>
  <c r="M572" i="51" s="1"/>
  <c r="N572" i="51"/>
  <c r="O572" i="51"/>
  <c r="L574" i="51"/>
  <c r="M574" i="51" s="1"/>
  <c r="N574" i="51"/>
  <c r="O574" i="51"/>
  <c r="L550" i="51"/>
  <c r="M550" i="51" s="1"/>
  <c r="N550" i="51"/>
  <c r="O550" i="51"/>
  <c r="L551" i="51"/>
  <c r="M551" i="51" s="1"/>
  <c r="N551" i="51"/>
  <c r="O551" i="51"/>
  <c r="L552" i="51"/>
  <c r="M552" i="51" s="1"/>
  <c r="N552" i="51"/>
  <c r="O552" i="51"/>
  <c r="L553" i="51"/>
  <c r="M553" i="51" s="1"/>
  <c r="N553" i="51"/>
  <c r="O553" i="51"/>
  <c r="L554" i="51"/>
  <c r="M554" i="51" s="1"/>
  <c r="N554" i="51"/>
  <c r="O554" i="51"/>
  <c r="L555" i="51"/>
  <c r="M555" i="51" s="1"/>
  <c r="N555" i="51"/>
  <c r="O555" i="51"/>
  <c r="L556" i="51"/>
  <c r="M556" i="51" s="1"/>
  <c r="N556" i="51"/>
  <c r="O556" i="51"/>
  <c r="L557" i="51"/>
  <c r="M557" i="51" s="1"/>
  <c r="N557" i="51"/>
  <c r="O557" i="51"/>
  <c r="L558" i="51"/>
  <c r="M558" i="51" s="1"/>
  <c r="N558" i="51"/>
  <c r="O558" i="51"/>
  <c r="L559" i="51"/>
  <c r="M559" i="51"/>
  <c r="N559" i="51"/>
  <c r="O559" i="51"/>
  <c r="L560" i="51"/>
  <c r="M560" i="51" s="1"/>
  <c r="N560" i="51"/>
  <c r="O560" i="51"/>
  <c r="L561" i="51"/>
  <c r="M561" i="51" s="1"/>
  <c r="N561" i="51"/>
  <c r="O561" i="51"/>
  <c r="L562" i="51"/>
  <c r="M562" i="51" s="1"/>
  <c r="N562" i="51"/>
  <c r="O562" i="51"/>
  <c r="L564" i="51"/>
  <c r="M564" i="51" s="1"/>
  <c r="N564" i="51"/>
  <c r="O564" i="51"/>
  <c r="L565" i="51"/>
  <c r="M565" i="51" s="1"/>
  <c r="N565" i="51"/>
  <c r="O565" i="51"/>
  <c r="L566" i="51"/>
  <c r="M566" i="51" s="1"/>
  <c r="N566" i="51"/>
  <c r="O566" i="51"/>
  <c r="L567" i="51"/>
  <c r="M567" i="51"/>
  <c r="N567" i="51"/>
  <c r="O567" i="51"/>
  <c r="S155" i="51"/>
  <c r="M155" i="51"/>
  <c r="Q155" i="51" s="1"/>
  <c r="R155" i="51" s="1"/>
  <c r="E155" i="51"/>
  <c r="S154" i="51"/>
  <c r="M154" i="51"/>
  <c r="Q154" i="51" s="1"/>
  <c r="R154" i="51" s="1"/>
  <c r="E154" i="51"/>
  <c r="S803" i="53"/>
  <c r="M803" i="53"/>
  <c r="Q803" i="53" s="1"/>
  <c r="R803" i="53" s="1"/>
  <c r="E803" i="53"/>
  <c r="S802" i="53"/>
  <c r="M802" i="53"/>
  <c r="Q802" i="53" s="1"/>
  <c r="R802" i="53" s="1"/>
  <c r="E802" i="53"/>
  <c r="S801" i="53"/>
  <c r="M801" i="53"/>
  <c r="Q801" i="53" s="1"/>
  <c r="R801" i="53" s="1"/>
  <c r="E801" i="53"/>
  <c r="S806" i="53"/>
  <c r="M806" i="53"/>
  <c r="Q806" i="53" s="1"/>
  <c r="R806" i="53" s="1"/>
  <c r="E806" i="53"/>
  <c r="S805" i="53"/>
  <c r="M805" i="53"/>
  <c r="Q805" i="53" s="1"/>
  <c r="R805" i="53" s="1"/>
  <c r="E805" i="53"/>
  <c r="S799" i="53"/>
  <c r="M799" i="53"/>
  <c r="Q799" i="53" s="1"/>
  <c r="R799" i="53" s="1"/>
  <c r="E799" i="53"/>
  <c r="S798" i="53"/>
  <c r="M798" i="53"/>
  <c r="Q798" i="53" s="1"/>
  <c r="R798" i="53" s="1"/>
  <c r="E798" i="53"/>
  <c r="S797" i="53"/>
  <c r="M797" i="53"/>
  <c r="Q797" i="53" s="1"/>
  <c r="R797" i="53" s="1"/>
  <c r="E797" i="53"/>
  <c r="S739" i="53"/>
  <c r="M739" i="53"/>
  <c r="Q739" i="53" s="1"/>
  <c r="R739" i="53" s="1"/>
  <c r="E739" i="53"/>
  <c r="S738" i="53"/>
  <c r="M738" i="53"/>
  <c r="Q738" i="53" s="1"/>
  <c r="R738" i="53" s="1"/>
  <c r="E738" i="53"/>
  <c r="S762" i="53"/>
  <c r="M762" i="53"/>
  <c r="Q762" i="53" s="1"/>
  <c r="R762" i="53" s="1"/>
  <c r="E762" i="53"/>
  <c r="S761" i="53"/>
  <c r="M761" i="53"/>
  <c r="Q761" i="53" s="1"/>
  <c r="R761" i="53" s="1"/>
  <c r="E761" i="53"/>
  <c r="S760" i="53"/>
  <c r="M760" i="53"/>
  <c r="Q760" i="53" s="1"/>
  <c r="R760" i="53" s="1"/>
  <c r="E760" i="53"/>
  <c r="S759" i="53"/>
  <c r="M759" i="53"/>
  <c r="Q759" i="53" s="1"/>
  <c r="R759" i="53" s="1"/>
  <c r="E759" i="53"/>
  <c r="S756" i="53"/>
  <c r="M756" i="53"/>
  <c r="Q756" i="53" s="1"/>
  <c r="R756" i="53" s="1"/>
  <c r="E756" i="53"/>
  <c r="S755" i="53"/>
  <c r="M755" i="53"/>
  <c r="Q755" i="53" s="1"/>
  <c r="R755" i="53" s="1"/>
  <c r="E755" i="53"/>
  <c r="S754" i="53"/>
  <c r="M754" i="53"/>
  <c r="Q754" i="53" s="1"/>
  <c r="R754" i="53" s="1"/>
  <c r="E754" i="53"/>
  <c r="S753" i="53"/>
  <c r="M753" i="53"/>
  <c r="Q753" i="53" s="1"/>
  <c r="R753" i="53" s="1"/>
  <c r="E753" i="53"/>
  <c r="S750" i="53"/>
  <c r="M750" i="53"/>
  <c r="Q750" i="53" s="1"/>
  <c r="R750" i="53" s="1"/>
  <c r="E750" i="53"/>
  <c r="S749" i="53"/>
  <c r="M749" i="53"/>
  <c r="Q749" i="53" s="1"/>
  <c r="R749" i="53" s="1"/>
  <c r="E749" i="53"/>
  <c r="S748" i="53"/>
  <c r="M748" i="53"/>
  <c r="Q748" i="53" s="1"/>
  <c r="R748" i="53" s="1"/>
  <c r="E748" i="53"/>
  <c r="S747" i="53"/>
  <c r="M747" i="53"/>
  <c r="Q747" i="53" s="1"/>
  <c r="R747" i="53" s="1"/>
  <c r="E747" i="53"/>
  <c r="S744" i="53"/>
  <c r="M744" i="53"/>
  <c r="Q744" i="53" s="1"/>
  <c r="R744" i="53" s="1"/>
  <c r="E744" i="53"/>
  <c r="S743" i="53"/>
  <c r="M743" i="53"/>
  <c r="Q743" i="53" s="1"/>
  <c r="R743" i="53" s="1"/>
  <c r="E743" i="53"/>
  <c r="S742" i="53"/>
  <c r="M742" i="53"/>
  <c r="Q742" i="53" s="1"/>
  <c r="R742" i="53" s="1"/>
  <c r="E742" i="53"/>
  <c r="S741" i="53"/>
  <c r="M741" i="53"/>
  <c r="Q741" i="53" s="1"/>
  <c r="R741" i="53" s="1"/>
  <c r="E741" i="53"/>
  <c r="S736" i="53"/>
  <c r="M736" i="53"/>
  <c r="Q736" i="53" s="1"/>
  <c r="R736" i="53" s="1"/>
  <c r="E736" i="53"/>
  <c r="S735" i="53"/>
  <c r="M735" i="53"/>
  <c r="Q735" i="53" s="1"/>
  <c r="R735" i="53" s="1"/>
  <c r="E735" i="53"/>
  <c r="S733" i="53"/>
  <c r="M733" i="53"/>
  <c r="Q733" i="53" s="1"/>
  <c r="R733" i="53" s="1"/>
  <c r="E733" i="53"/>
  <c r="S732" i="53"/>
  <c r="M732" i="53"/>
  <c r="Q732" i="53" s="1"/>
  <c r="R732" i="53" s="1"/>
  <c r="E732" i="53"/>
  <c r="S730" i="53"/>
  <c r="M730" i="53"/>
  <c r="Q730" i="53" s="1"/>
  <c r="R730" i="53" s="1"/>
  <c r="E730" i="53"/>
  <c r="S729" i="53"/>
  <c r="M729" i="53"/>
  <c r="Q729" i="53" s="1"/>
  <c r="R729" i="53" s="1"/>
  <c r="E729" i="53"/>
  <c r="S727" i="53"/>
  <c r="M727" i="53"/>
  <c r="Q727" i="53" s="1"/>
  <c r="R727" i="53" s="1"/>
  <c r="E727" i="53"/>
  <c r="S726" i="53"/>
  <c r="M726" i="53"/>
  <c r="Q726" i="53" s="1"/>
  <c r="R726" i="53" s="1"/>
  <c r="E726" i="53"/>
  <c r="S724" i="53"/>
  <c r="M724" i="53"/>
  <c r="Q724" i="53" s="1"/>
  <c r="R724" i="53" s="1"/>
  <c r="E724" i="53"/>
  <c r="S723" i="53"/>
  <c r="M723" i="53"/>
  <c r="Q723" i="53" s="1"/>
  <c r="R723" i="53" s="1"/>
  <c r="E723" i="53"/>
  <c r="S721" i="53"/>
  <c r="M721" i="53"/>
  <c r="Q721" i="53" s="1"/>
  <c r="R721" i="53" s="1"/>
  <c r="E721" i="53"/>
  <c r="S720" i="53"/>
  <c r="M720" i="53"/>
  <c r="Q720" i="53" s="1"/>
  <c r="R720" i="53" s="1"/>
  <c r="E720" i="53"/>
  <c r="S718" i="53"/>
  <c r="M718" i="53"/>
  <c r="Q718" i="53" s="1"/>
  <c r="R718" i="53" s="1"/>
  <c r="E718" i="53"/>
  <c r="S717" i="53"/>
  <c r="M717" i="53"/>
  <c r="Q717" i="53" s="1"/>
  <c r="R717" i="53" s="1"/>
  <c r="E717" i="53"/>
  <c r="S715" i="53"/>
  <c r="M715" i="53"/>
  <c r="Q715" i="53" s="1"/>
  <c r="R715" i="53" s="1"/>
  <c r="E715" i="53"/>
  <c r="S714" i="53"/>
  <c r="M714" i="53"/>
  <c r="Q714" i="53" s="1"/>
  <c r="R714" i="53" s="1"/>
  <c r="E714" i="53"/>
  <c r="S712" i="53"/>
  <c r="M712" i="53"/>
  <c r="Q712" i="53" s="1"/>
  <c r="R712" i="53" s="1"/>
  <c r="E712" i="53"/>
  <c r="S711" i="53"/>
  <c r="M711" i="53"/>
  <c r="Q711" i="53" s="1"/>
  <c r="R711" i="53" s="1"/>
  <c r="E711" i="53"/>
  <c r="S709" i="53"/>
  <c r="M709" i="53"/>
  <c r="Q709" i="53" s="1"/>
  <c r="R709" i="53" s="1"/>
  <c r="E709" i="53"/>
  <c r="S708" i="53"/>
  <c r="M708" i="53"/>
  <c r="Q708" i="53" s="1"/>
  <c r="R708" i="53" s="1"/>
  <c r="E708" i="53"/>
  <c r="S706" i="53"/>
  <c r="M706" i="53"/>
  <c r="Q706" i="53" s="1"/>
  <c r="R706" i="53" s="1"/>
  <c r="E706" i="53"/>
  <c r="S705" i="53"/>
  <c r="M705" i="53"/>
  <c r="Q705" i="53" s="1"/>
  <c r="R705" i="53" s="1"/>
  <c r="E705" i="53"/>
  <c r="S703" i="53"/>
  <c r="M703" i="53"/>
  <c r="Q703" i="53" s="1"/>
  <c r="R703" i="53" s="1"/>
  <c r="E703" i="53"/>
  <c r="S702" i="53"/>
  <c r="M702" i="53"/>
  <c r="Q702" i="53" s="1"/>
  <c r="R702" i="53" s="1"/>
  <c r="E702" i="53"/>
  <c r="S700" i="53"/>
  <c r="M700" i="53"/>
  <c r="Q700" i="53" s="1"/>
  <c r="R700" i="53" s="1"/>
  <c r="E700" i="53"/>
  <c r="S699" i="53"/>
  <c r="M699" i="53"/>
  <c r="Q699" i="53" s="1"/>
  <c r="R699" i="53" s="1"/>
  <c r="E699" i="53"/>
  <c r="S697" i="53"/>
  <c r="M697" i="53"/>
  <c r="Q697" i="53" s="1"/>
  <c r="R697" i="53" s="1"/>
  <c r="E697" i="53"/>
  <c r="S696" i="53"/>
  <c r="M696" i="53"/>
  <c r="Q696" i="53" s="1"/>
  <c r="R696" i="53" s="1"/>
  <c r="E696" i="53"/>
  <c r="S694" i="53"/>
  <c r="M694" i="53"/>
  <c r="Q694" i="53" s="1"/>
  <c r="R694" i="53" s="1"/>
  <c r="E694" i="53"/>
  <c r="S693" i="53"/>
  <c r="M693" i="53"/>
  <c r="Q693" i="53" s="1"/>
  <c r="R693" i="53" s="1"/>
  <c r="E693" i="53"/>
  <c r="S629" i="53"/>
  <c r="M629" i="53"/>
  <c r="Q629" i="53" s="1"/>
  <c r="R629" i="53" s="1"/>
  <c r="E629" i="53"/>
  <c r="S628" i="53"/>
  <c r="M628" i="53"/>
  <c r="Q628" i="53" s="1"/>
  <c r="R628" i="53" s="1"/>
  <c r="E628" i="53"/>
  <c r="S377" i="51"/>
  <c r="M377" i="51"/>
  <c r="Q377" i="51" s="1"/>
  <c r="R377" i="51" s="1"/>
  <c r="E377" i="51"/>
  <c r="S376" i="51"/>
  <c r="M376" i="51"/>
  <c r="Q376" i="51" s="1"/>
  <c r="R376" i="51" s="1"/>
  <c r="E376" i="51"/>
  <c r="S374" i="51"/>
  <c r="M374" i="51"/>
  <c r="Q374" i="51" s="1"/>
  <c r="R374" i="51" s="1"/>
  <c r="E374" i="51"/>
  <c r="S373" i="51"/>
  <c r="M373" i="51"/>
  <c r="Q373" i="51" s="1"/>
  <c r="R373" i="51" s="1"/>
  <c r="E373" i="51"/>
  <c r="S371" i="51"/>
  <c r="M371" i="51"/>
  <c r="Q371" i="51" s="1"/>
  <c r="R371" i="51" s="1"/>
  <c r="E371" i="51"/>
  <c r="S370" i="51"/>
  <c r="M370" i="51"/>
  <c r="Q370" i="51" s="1"/>
  <c r="R370" i="51" s="1"/>
  <c r="E370" i="51"/>
  <c r="S368" i="51"/>
  <c r="M368" i="51"/>
  <c r="Q368" i="51" s="1"/>
  <c r="R368" i="51" s="1"/>
  <c r="E368" i="51"/>
  <c r="S367" i="51"/>
  <c r="M367" i="51"/>
  <c r="Q367" i="51" s="1"/>
  <c r="R367" i="51" s="1"/>
  <c r="E367" i="51"/>
  <c r="S655" i="53"/>
  <c r="M655" i="53"/>
  <c r="Q655" i="53" s="1"/>
  <c r="R655" i="53" s="1"/>
  <c r="E655" i="53"/>
  <c r="S654" i="53"/>
  <c r="M654" i="53"/>
  <c r="Q654" i="53" s="1"/>
  <c r="R654" i="53" s="1"/>
  <c r="E654" i="53"/>
  <c r="S653" i="53"/>
  <c r="M653" i="53"/>
  <c r="Q653" i="53" s="1"/>
  <c r="R653" i="53" s="1"/>
  <c r="E653" i="53"/>
  <c r="S652" i="53"/>
  <c r="M652" i="53"/>
  <c r="Q652" i="53" s="1"/>
  <c r="R652" i="53" s="1"/>
  <c r="E652" i="53"/>
  <c r="S649" i="53"/>
  <c r="M649" i="53"/>
  <c r="Q649" i="53" s="1"/>
  <c r="R649" i="53" s="1"/>
  <c r="E649" i="53"/>
  <c r="S648" i="53"/>
  <c r="M648" i="53"/>
  <c r="Q648" i="53" s="1"/>
  <c r="R648" i="53" s="1"/>
  <c r="E648" i="53"/>
  <c r="S647" i="53"/>
  <c r="M647" i="53"/>
  <c r="Q647" i="53" s="1"/>
  <c r="R647" i="53" s="1"/>
  <c r="E647" i="53"/>
  <c r="S646" i="53"/>
  <c r="M646" i="53"/>
  <c r="Q646" i="53" s="1"/>
  <c r="R646" i="53" s="1"/>
  <c r="E646" i="53"/>
  <c r="S643" i="53"/>
  <c r="M643" i="53"/>
  <c r="Q643" i="53" s="1"/>
  <c r="R643" i="53" s="1"/>
  <c r="E643" i="53"/>
  <c r="S642" i="53"/>
  <c r="M642" i="53"/>
  <c r="Q642" i="53" s="1"/>
  <c r="R642" i="53" s="1"/>
  <c r="E642" i="53"/>
  <c r="S641" i="53"/>
  <c r="M641" i="53"/>
  <c r="Q641" i="53" s="1"/>
  <c r="R641" i="53" s="1"/>
  <c r="E641" i="53"/>
  <c r="S640" i="53"/>
  <c r="M640" i="53"/>
  <c r="Q640" i="53" s="1"/>
  <c r="R640" i="53" s="1"/>
  <c r="E640" i="53"/>
  <c r="S638" i="53"/>
  <c r="M638" i="53"/>
  <c r="Q638" i="53" s="1"/>
  <c r="R638" i="53" s="1"/>
  <c r="E638" i="53"/>
  <c r="S637" i="53"/>
  <c r="M637" i="53"/>
  <c r="Q637" i="53" s="1"/>
  <c r="R637" i="53" s="1"/>
  <c r="E637" i="53"/>
  <c r="S635" i="53"/>
  <c r="M635" i="53"/>
  <c r="Q635" i="53" s="1"/>
  <c r="R635" i="53" s="1"/>
  <c r="E635" i="53"/>
  <c r="S634" i="53"/>
  <c r="M634" i="53"/>
  <c r="Q634" i="53" s="1"/>
  <c r="R634" i="53" s="1"/>
  <c r="E634" i="53"/>
  <c r="S632" i="53"/>
  <c r="M632" i="53"/>
  <c r="Q632" i="53" s="1"/>
  <c r="R632" i="53" s="1"/>
  <c r="E632" i="53"/>
  <c r="S631" i="53"/>
  <c r="M631" i="53"/>
  <c r="Q631" i="53" s="1"/>
  <c r="R631" i="53" s="1"/>
  <c r="E631" i="53"/>
  <c r="S626" i="53"/>
  <c r="M626" i="53"/>
  <c r="Q626" i="53" s="1"/>
  <c r="R626" i="53" s="1"/>
  <c r="E626" i="53"/>
  <c r="S625" i="53"/>
  <c r="M625" i="53"/>
  <c r="Q625" i="53" s="1"/>
  <c r="R625" i="53" s="1"/>
  <c r="E625" i="53"/>
  <c r="S623" i="53"/>
  <c r="M623" i="53"/>
  <c r="Q623" i="53" s="1"/>
  <c r="R623" i="53" s="1"/>
  <c r="E623" i="53"/>
  <c r="S622" i="53"/>
  <c r="M622" i="53"/>
  <c r="Q622" i="53" s="1"/>
  <c r="R622" i="53" s="1"/>
  <c r="E622" i="53"/>
  <c r="S620" i="53"/>
  <c r="M620" i="53"/>
  <c r="Q620" i="53" s="1"/>
  <c r="R620" i="53" s="1"/>
  <c r="E620" i="53"/>
  <c r="S619" i="53"/>
  <c r="M619" i="53"/>
  <c r="Q619" i="53" s="1"/>
  <c r="R619" i="53" s="1"/>
  <c r="E619" i="53"/>
  <c r="S617" i="53"/>
  <c r="M617" i="53"/>
  <c r="Q617" i="53" s="1"/>
  <c r="R617" i="53" s="1"/>
  <c r="E617" i="53"/>
  <c r="S616" i="53"/>
  <c r="M616" i="53"/>
  <c r="Q616" i="53" s="1"/>
  <c r="R616" i="53" s="1"/>
  <c r="E616" i="53"/>
  <c r="S614" i="53"/>
  <c r="M614" i="53"/>
  <c r="Q614" i="53" s="1"/>
  <c r="R614" i="53" s="1"/>
  <c r="E614" i="53"/>
  <c r="S613" i="53"/>
  <c r="M613" i="53"/>
  <c r="Q613" i="53" s="1"/>
  <c r="R613" i="53" s="1"/>
  <c r="E613" i="53"/>
  <c r="S611" i="53"/>
  <c r="M611" i="53"/>
  <c r="Q611" i="53" s="1"/>
  <c r="R611" i="53" s="1"/>
  <c r="E611" i="53"/>
  <c r="S610" i="53"/>
  <c r="M610" i="53"/>
  <c r="Q610" i="53" s="1"/>
  <c r="R610" i="53" s="1"/>
  <c r="E610" i="53"/>
  <c r="S608" i="53"/>
  <c r="M608" i="53"/>
  <c r="Q608" i="53" s="1"/>
  <c r="R608" i="53" s="1"/>
  <c r="E608" i="53"/>
  <c r="S607" i="53"/>
  <c r="M607" i="53"/>
  <c r="Q607" i="53" s="1"/>
  <c r="R607" i="53" s="1"/>
  <c r="E607" i="53"/>
  <c r="S605" i="53"/>
  <c r="M605" i="53"/>
  <c r="Q605" i="53" s="1"/>
  <c r="R605" i="53" s="1"/>
  <c r="E605" i="53"/>
  <c r="S604" i="53"/>
  <c r="M604" i="53"/>
  <c r="Q604" i="53" s="1"/>
  <c r="R604" i="53" s="1"/>
  <c r="E604" i="53"/>
  <c r="S602" i="53"/>
  <c r="M602" i="53"/>
  <c r="Q602" i="53" s="1"/>
  <c r="R602" i="53" s="1"/>
  <c r="E602" i="53"/>
  <c r="S601" i="53"/>
  <c r="M601" i="53"/>
  <c r="Q601" i="53" s="1"/>
  <c r="R601" i="53" s="1"/>
  <c r="E601" i="53"/>
  <c r="S599" i="53"/>
  <c r="M599" i="53"/>
  <c r="Q599" i="53" s="1"/>
  <c r="R599" i="53" s="1"/>
  <c r="E599" i="53"/>
  <c r="S598" i="53"/>
  <c r="M598" i="53"/>
  <c r="Q598" i="53" s="1"/>
  <c r="R598" i="53" s="1"/>
  <c r="E598" i="53"/>
  <c r="S596" i="53"/>
  <c r="M596" i="53"/>
  <c r="Q596" i="53" s="1"/>
  <c r="R596" i="53" s="1"/>
  <c r="E596" i="53"/>
  <c r="S595" i="53"/>
  <c r="M595" i="53"/>
  <c r="Q595" i="53" s="1"/>
  <c r="R595" i="53" s="1"/>
  <c r="E595" i="53"/>
  <c r="S593" i="53"/>
  <c r="M593" i="53"/>
  <c r="Q593" i="53" s="1"/>
  <c r="R593" i="53" s="1"/>
  <c r="E593" i="53"/>
  <c r="S592" i="53"/>
  <c r="M592" i="53"/>
  <c r="Q592" i="53" s="1"/>
  <c r="R592" i="53" s="1"/>
  <c r="E592" i="53"/>
  <c r="M672" i="53"/>
  <c r="N672" i="53"/>
  <c r="O672" i="53"/>
  <c r="N673" i="53"/>
  <c r="O673" i="53"/>
  <c r="M674" i="53"/>
  <c r="N674" i="53"/>
  <c r="O674" i="53"/>
  <c r="M675" i="53"/>
  <c r="N675" i="53"/>
  <c r="O675" i="53"/>
  <c r="N676" i="53"/>
  <c r="O676" i="53"/>
  <c r="M677" i="53"/>
  <c r="N677" i="53"/>
  <c r="O677" i="53"/>
  <c r="M678" i="53"/>
  <c r="N678" i="53"/>
  <c r="O678" i="53"/>
  <c r="M679" i="53"/>
  <c r="N679" i="53"/>
  <c r="O679" i="53"/>
  <c r="M1203" i="53" l="1"/>
  <c r="Q1203" i="53" s="1"/>
  <c r="M1205" i="53"/>
  <c r="Q1205" i="53" s="1"/>
  <c r="M1207" i="53"/>
  <c r="Q1207" i="53" s="1"/>
  <c r="Q596" i="51"/>
  <c r="Q621" i="51"/>
  <c r="Q618" i="51"/>
  <c r="M1149" i="53"/>
  <c r="Q1149" i="53" s="1"/>
  <c r="M1208" i="53"/>
  <c r="Q1208" i="53" s="1"/>
  <c r="M1202" i="53"/>
  <c r="Q1202" i="53" s="1"/>
  <c r="M1206" i="53"/>
  <c r="Q1206" i="53" s="1"/>
  <c r="M1204" i="53"/>
  <c r="Q1204" i="53" s="1"/>
  <c r="M1175" i="53"/>
  <c r="Q1175" i="53" s="1"/>
  <c r="M1030" i="53"/>
  <c r="Q1030" i="53" s="1"/>
  <c r="M1031" i="53"/>
  <c r="Q1031" i="53" s="1"/>
  <c r="M1034" i="53"/>
  <c r="Q1034" i="53" s="1"/>
  <c r="R650" i="53"/>
  <c r="M1126" i="53" s="1"/>
  <c r="Q1126" i="53" s="1"/>
  <c r="R745" i="53"/>
  <c r="M1128" i="53" s="1"/>
  <c r="Q1128" i="53" s="1"/>
  <c r="R757" i="53"/>
  <c r="M1130" i="53" s="1"/>
  <c r="Q1130" i="53" s="1"/>
  <c r="M1132" i="53"/>
  <c r="Q1132" i="53" s="1"/>
  <c r="M1174" i="53"/>
  <c r="Q1174" i="53" s="1"/>
  <c r="R644" i="53"/>
  <c r="M1125" i="53" s="1"/>
  <c r="Q1125" i="53" s="1"/>
  <c r="R656" i="53"/>
  <c r="M1127" i="53" s="1"/>
  <c r="Q1127" i="53" s="1"/>
  <c r="R751" i="53"/>
  <c r="M1129" i="53" s="1"/>
  <c r="Q1129" i="53" s="1"/>
  <c r="R763" i="53"/>
  <c r="M1131" i="53" s="1"/>
  <c r="Q1131" i="53" s="1"/>
  <c r="M1029" i="53"/>
  <c r="Q1029" i="53" s="1"/>
  <c r="M1033" i="53"/>
  <c r="Q1033" i="53" s="1"/>
  <c r="M1042" i="53"/>
  <c r="Q1042" i="53" s="1"/>
  <c r="M1053" i="53"/>
  <c r="Q1053" i="53" s="1"/>
  <c r="M1037" i="53"/>
  <c r="Q1037" i="53" s="1"/>
  <c r="M1083" i="53"/>
  <c r="Q1083" i="53" s="1"/>
  <c r="M1035" i="53"/>
  <c r="Q1035" i="53" s="1"/>
  <c r="M1044" i="53"/>
  <c r="Q1044" i="53" s="1"/>
  <c r="M1051" i="53"/>
  <c r="Q1051" i="53" s="1"/>
  <c r="M1039" i="53"/>
  <c r="Q1039" i="53" s="1"/>
  <c r="M1047" i="53"/>
  <c r="Q1047" i="53" s="1"/>
  <c r="M1049" i="53"/>
  <c r="Q1049" i="53" s="1"/>
  <c r="M1057" i="53"/>
  <c r="Q1057" i="53" s="1"/>
  <c r="M1061" i="53"/>
  <c r="Q1061" i="53" s="1"/>
  <c r="M1055" i="53"/>
  <c r="Q1055" i="53" s="1"/>
  <c r="M1059" i="53"/>
  <c r="Q1059" i="53" s="1"/>
  <c r="M1038" i="53"/>
  <c r="Q1038" i="53" s="1"/>
  <c r="M1064" i="53"/>
  <c r="Q1064" i="53" s="1"/>
  <c r="M1048" i="53"/>
  <c r="Q1048" i="53" s="1"/>
  <c r="M1060" i="53"/>
  <c r="Q1060" i="53" s="1"/>
  <c r="M1056" i="53"/>
  <c r="Q1056" i="53" s="1"/>
  <c r="M1052" i="53"/>
  <c r="Q1052" i="53" s="1"/>
  <c r="M1043" i="53"/>
  <c r="Q1043" i="53" s="1"/>
  <c r="M1050" i="53"/>
  <c r="Q1050" i="53" s="1"/>
  <c r="M1058" i="53"/>
  <c r="Q1058" i="53" s="1"/>
  <c r="M1041" i="53"/>
  <c r="Q1041" i="53" s="1"/>
  <c r="M1054" i="53"/>
  <c r="Q1054" i="53" s="1"/>
  <c r="M1040" i="53"/>
  <c r="Q1040" i="53" s="1"/>
  <c r="M1032" i="53"/>
  <c r="Q1032" i="53" s="1"/>
  <c r="M1036" i="53"/>
  <c r="Q1036" i="53" s="1"/>
  <c r="Q560" i="51"/>
  <c r="Q604" i="51"/>
  <c r="Q607" i="51"/>
  <c r="Q609" i="51"/>
  <c r="Q612" i="51"/>
  <c r="Q622" i="51"/>
  <c r="Q620" i="51"/>
  <c r="Q608" i="51"/>
  <c r="Q617" i="51"/>
  <c r="Q619" i="51"/>
  <c r="Q564" i="51"/>
  <c r="Q585" i="51"/>
  <c r="Q599" i="51"/>
  <c r="Q614" i="51"/>
  <c r="Q616" i="51"/>
  <c r="Q613" i="51"/>
  <c r="Q615" i="51"/>
  <c r="Q606" i="51"/>
  <c r="Q603" i="51"/>
  <c r="Q605" i="51"/>
  <c r="Q602" i="51"/>
  <c r="Q601" i="51"/>
  <c r="Q574" i="51"/>
  <c r="Q598" i="51"/>
  <c r="Q588" i="51"/>
  <c r="Q597" i="51"/>
  <c r="Q561" i="51"/>
  <c r="Q553" i="51"/>
  <c r="Q587" i="51"/>
  <c r="Q552" i="51"/>
  <c r="Q584" i="51"/>
  <c r="Q592" i="51"/>
  <c r="Q593" i="51"/>
  <c r="Q595" i="51"/>
  <c r="Q594" i="51"/>
  <c r="Q591" i="51"/>
  <c r="Q586" i="51"/>
  <c r="Q590" i="51"/>
  <c r="Q583" i="51"/>
  <c r="Q577" i="51"/>
  <c r="Q567" i="51"/>
  <c r="Q570" i="51"/>
  <c r="Q559" i="51"/>
  <c r="Q569" i="51"/>
  <c r="Q582" i="51"/>
  <c r="Q576" i="51"/>
  <c r="Q580" i="51"/>
  <c r="Q575" i="51"/>
  <c r="Q579" i="51"/>
  <c r="Q578" i="51"/>
  <c r="Q571" i="51"/>
  <c r="Q568" i="51"/>
  <c r="Q572" i="51"/>
  <c r="Q556" i="51"/>
  <c r="Q551" i="51"/>
  <c r="Q555" i="51"/>
  <c r="Q558" i="51"/>
  <c r="Q554" i="51"/>
  <c r="Q566" i="51"/>
  <c r="Q565" i="51"/>
  <c r="Q557" i="51"/>
  <c r="Q550" i="51"/>
  <c r="Q562" i="51"/>
  <c r="M673" i="53"/>
  <c r="T672" i="53"/>
  <c r="T671" i="53"/>
  <c r="T678" i="53"/>
  <c r="T674" i="53"/>
  <c r="T676" i="53"/>
  <c r="T682" i="53"/>
  <c r="T681" i="53"/>
  <c r="M676" i="53"/>
  <c r="T680" i="53"/>
  <c r="T679" i="53"/>
  <c r="T677" i="53"/>
  <c r="T675" i="53"/>
  <c r="T673" i="53"/>
  <c r="S314" i="51"/>
  <c r="M314" i="51"/>
  <c r="Q314" i="51" s="1"/>
  <c r="R314" i="51" s="1"/>
  <c r="E314" i="51"/>
  <c r="S313" i="51"/>
  <c r="M313" i="51"/>
  <c r="Q313" i="51" s="1"/>
  <c r="R313" i="51" s="1"/>
  <c r="E313" i="51"/>
  <c r="S311" i="51"/>
  <c r="Q311" i="51"/>
  <c r="R311" i="51" s="1"/>
  <c r="M311" i="51"/>
  <c r="E311" i="51"/>
  <c r="S310" i="51"/>
  <c r="R310" i="51"/>
  <c r="Q310" i="51"/>
  <c r="M310" i="51"/>
  <c r="E310" i="51"/>
  <c r="S308" i="51"/>
  <c r="R308" i="51"/>
  <c r="Q308" i="51"/>
  <c r="M308" i="51"/>
  <c r="E308" i="51"/>
  <c r="S307" i="51"/>
  <c r="R307" i="51"/>
  <c r="Q307" i="51"/>
  <c r="M307" i="51"/>
  <c r="E307" i="51"/>
  <c r="S259" i="51"/>
  <c r="M259" i="51"/>
  <c r="Q259" i="51" s="1"/>
  <c r="R259" i="51" s="1"/>
  <c r="E259" i="51"/>
  <c r="S258" i="51"/>
  <c r="Q258" i="51"/>
  <c r="R258" i="51" s="1"/>
  <c r="M258" i="51"/>
  <c r="E258" i="51"/>
  <c r="S256" i="51"/>
  <c r="M256" i="51"/>
  <c r="Q256" i="51" s="1"/>
  <c r="R256" i="51" s="1"/>
  <c r="E256" i="51"/>
  <c r="S255" i="51"/>
  <c r="M255" i="51"/>
  <c r="Q255" i="51" s="1"/>
  <c r="R255" i="51" s="1"/>
  <c r="E255" i="51"/>
  <c r="S253" i="51"/>
  <c r="Q253" i="51"/>
  <c r="R253" i="51" s="1"/>
  <c r="M253" i="51"/>
  <c r="E253" i="51"/>
  <c r="S252" i="51"/>
  <c r="R252" i="51"/>
  <c r="Q252" i="51"/>
  <c r="M252" i="51"/>
  <c r="E252" i="51"/>
  <c r="S552" i="53"/>
  <c r="M552" i="53"/>
  <c r="Q552" i="53" s="1"/>
  <c r="R552" i="53" s="1"/>
  <c r="E552" i="53"/>
  <c r="S551" i="53"/>
  <c r="M551" i="53"/>
  <c r="Q551" i="53" s="1"/>
  <c r="R551" i="53" s="1"/>
  <c r="E551" i="53"/>
  <c r="S550" i="53"/>
  <c r="M550" i="53"/>
  <c r="Q550" i="53" s="1"/>
  <c r="R550" i="53" s="1"/>
  <c r="E550" i="53"/>
  <c r="S549" i="53"/>
  <c r="M549" i="53"/>
  <c r="Q549" i="53" s="1"/>
  <c r="R549" i="53" s="1"/>
  <c r="E549" i="53"/>
  <c r="S546" i="53"/>
  <c r="M546" i="53"/>
  <c r="Q546" i="53" s="1"/>
  <c r="R546" i="53" s="1"/>
  <c r="E546" i="53"/>
  <c r="S545" i="53"/>
  <c r="M545" i="53"/>
  <c r="Q545" i="53" s="1"/>
  <c r="R545" i="53" s="1"/>
  <c r="E545" i="53"/>
  <c r="S544" i="53"/>
  <c r="M544" i="53"/>
  <c r="Q544" i="53" s="1"/>
  <c r="R544" i="53" s="1"/>
  <c r="E544" i="53"/>
  <c r="S543" i="53"/>
  <c r="M543" i="53"/>
  <c r="Q543" i="53" s="1"/>
  <c r="R543" i="53" s="1"/>
  <c r="E543" i="53"/>
  <c r="S540" i="53"/>
  <c r="M540" i="53"/>
  <c r="Q540" i="53" s="1"/>
  <c r="R540" i="53" s="1"/>
  <c r="E540" i="53"/>
  <c r="S539" i="53"/>
  <c r="M539" i="53"/>
  <c r="Q539" i="53" s="1"/>
  <c r="R539" i="53" s="1"/>
  <c r="E539" i="53"/>
  <c r="S538" i="53"/>
  <c r="M538" i="53"/>
  <c r="Q538" i="53" s="1"/>
  <c r="R538" i="53" s="1"/>
  <c r="E538" i="53"/>
  <c r="S537" i="53"/>
  <c r="M537" i="53"/>
  <c r="Q537" i="53" s="1"/>
  <c r="R537" i="53" s="1"/>
  <c r="E537" i="53"/>
  <c r="S535" i="53"/>
  <c r="M535" i="53"/>
  <c r="Q535" i="53" s="1"/>
  <c r="R535" i="53" s="1"/>
  <c r="E535" i="53"/>
  <c r="S534" i="53"/>
  <c r="M534" i="53"/>
  <c r="Q534" i="53" s="1"/>
  <c r="R534" i="53" s="1"/>
  <c r="E534" i="53"/>
  <c r="S532" i="53"/>
  <c r="M532" i="53"/>
  <c r="Q532" i="53" s="1"/>
  <c r="R532" i="53" s="1"/>
  <c r="E532" i="53"/>
  <c r="S531" i="53"/>
  <c r="M531" i="53"/>
  <c r="Q531" i="53" s="1"/>
  <c r="R531" i="53" s="1"/>
  <c r="E531" i="53"/>
  <c r="S529" i="53"/>
  <c r="M529" i="53"/>
  <c r="Q529" i="53" s="1"/>
  <c r="R529" i="53" s="1"/>
  <c r="E529" i="53"/>
  <c r="S528" i="53"/>
  <c r="M528" i="53"/>
  <c r="Q528" i="53" s="1"/>
  <c r="R528" i="53" s="1"/>
  <c r="E528" i="53"/>
  <c r="S526" i="53"/>
  <c r="M526" i="53"/>
  <c r="Q526" i="53" s="1"/>
  <c r="R526" i="53" s="1"/>
  <c r="E526" i="53"/>
  <c r="S525" i="53"/>
  <c r="M525" i="53"/>
  <c r="Q525" i="53" s="1"/>
  <c r="R525" i="53" s="1"/>
  <c r="E525" i="53"/>
  <c r="S523" i="53"/>
  <c r="M523" i="53"/>
  <c r="Q523" i="53" s="1"/>
  <c r="R523" i="53" s="1"/>
  <c r="E523" i="53"/>
  <c r="S522" i="53"/>
  <c r="M522" i="53"/>
  <c r="Q522" i="53" s="1"/>
  <c r="R522" i="53" s="1"/>
  <c r="E522" i="53"/>
  <c r="S520" i="53"/>
  <c r="M520" i="53"/>
  <c r="Q520" i="53" s="1"/>
  <c r="R520" i="53" s="1"/>
  <c r="E520" i="53"/>
  <c r="S519" i="53"/>
  <c r="M519" i="53"/>
  <c r="Q519" i="53" s="1"/>
  <c r="R519" i="53" s="1"/>
  <c r="E519" i="53"/>
  <c r="S517" i="53"/>
  <c r="M517" i="53"/>
  <c r="Q517" i="53" s="1"/>
  <c r="R517" i="53" s="1"/>
  <c r="E517" i="53"/>
  <c r="S516" i="53"/>
  <c r="M516" i="53"/>
  <c r="Q516" i="53" s="1"/>
  <c r="R516" i="53" s="1"/>
  <c r="E516" i="53"/>
  <c r="S514" i="53"/>
  <c r="M514" i="53"/>
  <c r="Q514" i="53" s="1"/>
  <c r="R514" i="53" s="1"/>
  <c r="E514" i="53"/>
  <c r="S513" i="53"/>
  <c r="M513" i="53"/>
  <c r="Q513" i="53" s="1"/>
  <c r="R513" i="53" s="1"/>
  <c r="E513" i="53"/>
  <c r="S511" i="53"/>
  <c r="M511" i="53"/>
  <c r="Q511" i="53" s="1"/>
  <c r="R511" i="53" s="1"/>
  <c r="E511" i="53"/>
  <c r="S510" i="53"/>
  <c r="M510" i="53"/>
  <c r="Q510" i="53" s="1"/>
  <c r="R510" i="53" s="1"/>
  <c r="E510" i="53"/>
  <c r="S508" i="53"/>
  <c r="M508" i="53"/>
  <c r="Q508" i="53" s="1"/>
  <c r="R508" i="53" s="1"/>
  <c r="E508" i="53"/>
  <c r="S507" i="53"/>
  <c r="M507" i="53"/>
  <c r="Q507" i="53" s="1"/>
  <c r="R507" i="53" s="1"/>
  <c r="E507" i="53"/>
  <c r="S505" i="53"/>
  <c r="M505" i="53"/>
  <c r="Q505" i="53" s="1"/>
  <c r="R505" i="53" s="1"/>
  <c r="E505" i="53"/>
  <c r="S504" i="53"/>
  <c r="M504" i="53"/>
  <c r="Q504" i="53" s="1"/>
  <c r="R504" i="53" s="1"/>
  <c r="E504" i="53"/>
  <c r="S502" i="53"/>
  <c r="M502" i="53"/>
  <c r="Q502" i="53" s="1"/>
  <c r="R502" i="53" s="1"/>
  <c r="E502" i="53"/>
  <c r="S501" i="53"/>
  <c r="M501" i="53"/>
  <c r="Q501" i="53" s="1"/>
  <c r="R501" i="53" s="1"/>
  <c r="E501" i="53"/>
  <c r="S499" i="53"/>
  <c r="M499" i="53"/>
  <c r="Q499" i="53" s="1"/>
  <c r="R499" i="53" s="1"/>
  <c r="E499" i="53"/>
  <c r="S498" i="53"/>
  <c r="M498" i="53"/>
  <c r="Q498" i="53" s="1"/>
  <c r="R498" i="53" s="1"/>
  <c r="E498" i="53"/>
  <c r="S496" i="53"/>
  <c r="M496" i="53"/>
  <c r="Q496" i="53" s="1"/>
  <c r="R496" i="53" s="1"/>
  <c r="E496" i="53"/>
  <c r="S495" i="53"/>
  <c r="M495" i="53"/>
  <c r="Q495" i="53" s="1"/>
  <c r="R495" i="53" s="1"/>
  <c r="E495" i="53"/>
  <c r="S493" i="53"/>
  <c r="M493" i="53"/>
  <c r="Q493" i="53" s="1"/>
  <c r="R493" i="53" s="1"/>
  <c r="E493" i="53"/>
  <c r="S492" i="53"/>
  <c r="M492" i="53"/>
  <c r="Q492" i="53" s="1"/>
  <c r="R492" i="53" s="1"/>
  <c r="E492" i="53"/>
  <c r="S365" i="51"/>
  <c r="M365" i="51"/>
  <c r="Q365" i="51" s="1"/>
  <c r="R365" i="51" s="1"/>
  <c r="E365" i="51"/>
  <c r="S364" i="51"/>
  <c r="Q364" i="51"/>
  <c r="R364" i="51" s="1"/>
  <c r="M364" i="51"/>
  <c r="E364" i="51"/>
  <c r="S362" i="51"/>
  <c r="M362" i="51"/>
  <c r="Q362" i="51" s="1"/>
  <c r="R362" i="51" s="1"/>
  <c r="E362" i="51"/>
  <c r="S361" i="51"/>
  <c r="M361" i="51"/>
  <c r="Q361" i="51" s="1"/>
  <c r="R361" i="51" s="1"/>
  <c r="E361" i="51"/>
  <c r="S359" i="51"/>
  <c r="M359" i="51"/>
  <c r="Q359" i="51" s="1"/>
  <c r="R359" i="51" s="1"/>
  <c r="E359" i="51"/>
  <c r="S358" i="51"/>
  <c r="M358" i="51"/>
  <c r="Q358" i="51" s="1"/>
  <c r="R358" i="51" s="1"/>
  <c r="E358" i="51"/>
  <c r="S356" i="51"/>
  <c r="M356" i="51"/>
  <c r="Q356" i="51" s="1"/>
  <c r="R356" i="51" s="1"/>
  <c r="E356" i="51"/>
  <c r="S355" i="51"/>
  <c r="M355" i="51"/>
  <c r="Q355" i="51" s="1"/>
  <c r="R355" i="51" s="1"/>
  <c r="E355" i="51"/>
  <c r="S353" i="51"/>
  <c r="Q353" i="51"/>
  <c r="R353" i="51" s="1"/>
  <c r="M353" i="51"/>
  <c r="E353" i="51"/>
  <c r="S352" i="51"/>
  <c r="Q352" i="51"/>
  <c r="R352" i="51" s="1"/>
  <c r="M352" i="51"/>
  <c r="E352" i="51"/>
  <c r="S350" i="51"/>
  <c r="M350" i="51"/>
  <c r="Q350" i="51" s="1"/>
  <c r="R350" i="51" s="1"/>
  <c r="E350" i="51"/>
  <c r="S349" i="51"/>
  <c r="M349" i="51"/>
  <c r="Q349" i="51" s="1"/>
  <c r="R349" i="51" s="1"/>
  <c r="E349" i="51"/>
  <c r="S347" i="51"/>
  <c r="M347" i="51"/>
  <c r="Q347" i="51" s="1"/>
  <c r="R347" i="51" s="1"/>
  <c r="E347" i="51"/>
  <c r="S346" i="51"/>
  <c r="M346" i="51"/>
  <c r="Q346" i="51" s="1"/>
  <c r="R346" i="51" s="1"/>
  <c r="E346" i="51"/>
  <c r="S305" i="51"/>
  <c r="M305" i="51"/>
  <c r="Q305" i="51" s="1"/>
  <c r="R305" i="51" s="1"/>
  <c r="E305" i="51"/>
  <c r="S304" i="51"/>
  <c r="Q304" i="51"/>
  <c r="R304" i="51" s="1"/>
  <c r="M304" i="51"/>
  <c r="E304" i="51"/>
  <c r="S302" i="51"/>
  <c r="M302" i="51"/>
  <c r="Q302" i="51" s="1"/>
  <c r="R302" i="51" s="1"/>
  <c r="E302" i="51"/>
  <c r="S301" i="51"/>
  <c r="M301" i="51"/>
  <c r="Q301" i="51" s="1"/>
  <c r="R301" i="51" s="1"/>
  <c r="E301" i="51"/>
  <c r="S299" i="51"/>
  <c r="M299" i="51"/>
  <c r="Q299" i="51" s="1"/>
  <c r="R299" i="51" s="1"/>
  <c r="E299" i="51"/>
  <c r="S298" i="51"/>
  <c r="M298" i="51"/>
  <c r="Q298" i="51" s="1"/>
  <c r="R298" i="51" s="1"/>
  <c r="E298" i="51"/>
  <c r="S296" i="51"/>
  <c r="R296" i="51"/>
  <c r="Q296" i="51"/>
  <c r="M296" i="51"/>
  <c r="E296" i="51"/>
  <c r="S295" i="51"/>
  <c r="M295" i="51"/>
  <c r="Q295" i="51" s="1"/>
  <c r="R295" i="51" s="1"/>
  <c r="E295" i="51"/>
  <c r="S293" i="51"/>
  <c r="M293" i="51"/>
  <c r="Q293" i="51" s="1"/>
  <c r="R293" i="51" s="1"/>
  <c r="E293" i="51"/>
  <c r="S292" i="51"/>
  <c r="Q292" i="51"/>
  <c r="R292" i="51" s="1"/>
  <c r="M292" i="51"/>
  <c r="E292" i="51"/>
  <c r="S290" i="51"/>
  <c r="M290" i="51"/>
  <c r="Q290" i="51" s="1"/>
  <c r="R290" i="51" s="1"/>
  <c r="E290" i="51"/>
  <c r="S289" i="51"/>
  <c r="M289" i="51"/>
  <c r="Q289" i="51" s="1"/>
  <c r="R289" i="51" s="1"/>
  <c r="E289" i="51"/>
  <c r="S287" i="51"/>
  <c r="M287" i="51"/>
  <c r="Q287" i="51" s="1"/>
  <c r="R287" i="51" s="1"/>
  <c r="E287" i="51"/>
  <c r="S286" i="51"/>
  <c r="M286" i="51"/>
  <c r="Q286" i="51" s="1"/>
  <c r="R286" i="51" s="1"/>
  <c r="E286" i="51"/>
  <c r="S250" i="51"/>
  <c r="M250" i="51"/>
  <c r="Q250" i="51" s="1"/>
  <c r="R250" i="51" s="1"/>
  <c r="E250" i="51"/>
  <c r="S249" i="51"/>
  <c r="M249" i="51"/>
  <c r="Q249" i="51" s="1"/>
  <c r="R249" i="51" s="1"/>
  <c r="E249" i="51"/>
  <c r="S247" i="51"/>
  <c r="M247" i="51"/>
  <c r="Q247" i="51" s="1"/>
  <c r="R247" i="51" s="1"/>
  <c r="E247" i="51"/>
  <c r="S246" i="51"/>
  <c r="M246" i="51"/>
  <c r="Q246" i="51" s="1"/>
  <c r="R246" i="51" s="1"/>
  <c r="E246" i="51"/>
  <c r="S244" i="51"/>
  <c r="Q244" i="51"/>
  <c r="R244" i="51" s="1"/>
  <c r="M244" i="51"/>
  <c r="E244" i="51"/>
  <c r="S243" i="51"/>
  <c r="Q243" i="51"/>
  <c r="R243" i="51" s="1"/>
  <c r="M243" i="51"/>
  <c r="E243" i="51"/>
  <c r="S241" i="51"/>
  <c r="Q241" i="51"/>
  <c r="R241" i="51" s="1"/>
  <c r="M241" i="51"/>
  <c r="E241" i="51"/>
  <c r="S240" i="51"/>
  <c r="M240" i="51"/>
  <c r="Q240" i="51" s="1"/>
  <c r="R240" i="51" s="1"/>
  <c r="E240" i="51"/>
  <c r="S238" i="51"/>
  <c r="M238" i="51"/>
  <c r="Q238" i="51" s="1"/>
  <c r="R238" i="51" s="1"/>
  <c r="E238" i="51"/>
  <c r="S237" i="51"/>
  <c r="M237" i="51"/>
  <c r="Q237" i="51" s="1"/>
  <c r="R237" i="51" s="1"/>
  <c r="E237" i="51"/>
  <c r="S235" i="51"/>
  <c r="M235" i="51"/>
  <c r="Q235" i="51" s="1"/>
  <c r="R235" i="51" s="1"/>
  <c r="E235" i="51"/>
  <c r="S234" i="51"/>
  <c r="M234" i="51"/>
  <c r="Q234" i="51" s="1"/>
  <c r="R234" i="51" s="1"/>
  <c r="E234" i="51"/>
  <c r="S232" i="51"/>
  <c r="Q232" i="51"/>
  <c r="R232" i="51" s="1"/>
  <c r="M232" i="51"/>
  <c r="E232" i="51"/>
  <c r="S231" i="51"/>
  <c r="M231" i="51"/>
  <c r="Q231" i="51" s="1"/>
  <c r="R231" i="51" s="1"/>
  <c r="E231" i="51"/>
  <c r="S203" i="51"/>
  <c r="Q203" i="51"/>
  <c r="R203" i="51" s="1"/>
  <c r="M203" i="51"/>
  <c r="E203" i="51"/>
  <c r="S202" i="51"/>
  <c r="M202" i="51"/>
  <c r="Q202" i="51" s="1"/>
  <c r="R202" i="51" s="1"/>
  <c r="E202" i="51"/>
  <c r="S200" i="51"/>
  <c r="M200" i="51"/>
  <c r="Q200" i="51" s="1"/>
  <c r="R200" i="51" s="1"/>
  <c r="E200" i="51"/>
  <c r="S199" i="51"/>
  <c r="M199" i="51"/>
  <c r="Q199" i="51" s="1"/>
  <c r="R199" i="51" s="1"/>
  <c r="E199" i="51"/>
  <c r="S197" i="51"/>
  <c r="Q197" i="51"/>
  <c r="R197" i="51" s="1"/>
  <c r="M197" i="51"/>
  <c r="E197" i="51"/>
  <c r="S196" i="51"/>
  <c r="M196" i="51"/>
  <c r="Q196" i="51" s="1"/>
  <c r="R196" i="51" s="1"/>
  <c r="E196" i="51"/>
  <c r="S194" i="51"/>
  <c r="Q194" i="51"/>
  <c r="R194" i="51" s="1"/>
  <c r="M194" i="51"/>
  <c r="E194" i="51"/>
  <c r="S193" i="51"/>
  <c r="M193" i="51"/>
  <c r="Q193" i="51" s="1"/>
  <c r="R193" i="51" s="1"/>
  <c r="E193" i="51"/>
  <c r="S191" i="51"/>
  <c r="M191" i="51"/>
  <c r="Q191" i="51" s="1"/>
  <c r="R191" i="51" s="1"/>
  <c r="E191" i="51"/>
  <c r="S190" i="51"/>
  <c r="M190" i="51"/>
  <c r="Q190" i="51" s="1"/>
  <c r="R190" i="51" s="1"/>
  <c r="E190" i="51"/>
  <c r="S188" i="51"/>
  <c r="M188" i="51"/>
  <c r="Q188" i="51" s="1"/>
  <c r="R188" i="51" s="1"/>
  <c r="E188" i="51"/>
  <c r="S187" i="51"/>
  <c r="M187" i="51"/>
  <c r="Q187" i="51" s="1"/>
  <c r="R187" i="51" s="1"/>
  <c r="E187" i="51"/>
  <c r="S185" i="51"/>
  <c r="Q185" i="51"/>
  <c r="R185" i="51" s="1"/>
  <c r="M185" i="51"/>
  <c r="E185" i="51"/>
  <c r="S184" i="51"/>
  <c r="M184" i="51"/>
  <c r="Q184" i="51" s="1"/>
  <c r="R184" i="51" s="1"/>
  <c r="E184" i="51"/>
  <c r="S459" i="53"/>
  <c r="M459" i="53"/>
  <c r="Q459" i="53" s="1"/>
  <c r="R459" i="53" s="1"/>
  <c r="E459" i="53"/>
  <c r="S458" i="53"/>
  <c r="M458" i="53"/>
  <c r="Q458" i="53" s="1"/>
  <c r="R458" i="53" s="1"/>
  <c r="E458" i="53"/>
  <c r="S457" i="53"/>
  <c r="M457" i="53"/>
  <c r="Q457" i="53" s="1"/>
  <c r="R457" i="53" s="1"/>
  <c r="E457" i="53"/>
  <c r="S456" i="53"/>
  <c r="M456" i="53"/>
  <c r="Q456" i="53" s="1"/>
  <c r="R456" i="53" s="1"/>
  <c r="E456" i="53"/>
  <c r="S453" i="53"/>
  <c r="M453" i="53"/>
  <c r="Q453" i="53" s="1"/>
  <c r="R453" i="53" s="1"/>
  <c r="E453" i="53"/>
  <c r="S452" i="53"/>
  <c r="M452" i="53"/>
  <c r="Q452" i="53" s="1"/>
  <c r="R452" i="53" s="1"/>
  <c r="E452" i="53"/>
  <c r="S451" i="53"/>
  <c r="M451" i="53"/>
  <c r="Q451" i="53" s="1"/>
  <c r="R451" i="53" s="1"/>
  <c r="E451" i="53"/>
  <c r="S450" i="53"/>
  <c r="M450" i="53"/>
  <c r="Q450" i="53" s="1"/>
  <c r="R450" i="53" s="1"/>
  <c r="E450" i="53"/>
  <c r="S447" i="53"/>
  <c r="M447" i="53"/>
  <c r="Q447" i="53" s="1"/>
  <c r="R447" i="53" s="1"/>
  <c r="E447" i="53"/>
  <c r="S446" i="53"/>
  <c r="M446" i="53"/>
  <c r="Q446" i="53" s="1"/>
  <c r="R446" i="53" s="1"/>
  <c r="E446" i="53"/>
  <c r="S445" i="53"/>
  <c r="M445" i="53"/>
  <c r="Q445" i="53" s="1"/>
  <c r="R445" i="53" s="1"/>
  <c r="E445" i="53"/>
  <c r="S444" i="53"/>
  <c r="M444" i="53"/>
  <c r="Q444" i="53" s="1"/>
  <c r="R444" i="53" s="1"/>
  <c r="E444" i="53"/>
  <c r="S442" i="53"/>
  <c r="M442" i="53"/>
  <c r="Q442" i="53" s="1"/>
  <c r="R442" i="53" s="1"/>
  <c r="E442" i="53"/>
  <c r="S441" i="53"/>
  <c r="M441" i="53"/>
  <c r="Q441" i="53" s="1"/>
  <c r="R441" i="53" s="1"/>
  <c r="E441" i="53"/>
  <c r="S436" i="53"/>
  <c r="M436" i="53"/>
  <c r="Q436" i="53" s="1"/>
  <c r="R436" i="53" s="1"/>
  <c r="E436" i="53"/>
  <c r="S435" i="53"/>
  <c r="M435" i="53"/>
  <c r="Q435" i="53" s="1"/>
  <c r="R435" i="53" s="1"/>
  <c r="E435" i="53"/>
  <c r="S433" i="53"/>
  <c r="M433" i="53"/>
  <c r="Q433" i="53" s="1"/>
  <c r="R433" i="53" s="1"/>
  <c r="E433" i="53"/>
  <c r="S432" i="53"/>
  <c r="M432" i="53"/>
  <c r="Q432" i="53" s="1"/>
  <c r="R432" i="53" s="1"/>
  <c r="E432" i="53"/>
  <c r="S430" i="53"/>
  <c r="M430" i="53"/>
  <c r="Q430" i="53" s="1"/>
  <c r="R430" i="53" s="1"/>
  <c r="E430" i="53"/>
  <c r="S429" i="53"/>
  <c r="M429" i="53"/>
  <c r="Q429" i="53" s="1"/>
  <c r="R429" i="53" s="1"/>
  <c r="E429" i="53"/>
  <c r="S427" i="53"/>
  <c r="M427" i="53"/>
  <c r="Q427" i="53" s="1"/>
  <c r="R427" i="53" s="1"/>
  <c r="E427" i="53"/>
  <c r="S426" i="53"/>
  <c r="M426" i="53"/>
  <c r="Q426" i="53" s="1"/>
  <c r="R426" i="53" s="1"/>
  <c r="E426" i="53"/>
  <c r="S424" i="53"/>
  <c r="M424" i="53"/>
  <c r="Q424" i="53" s="1"/>
  <c r="R424" i="53" s="1"/>
  <c r="E424" i="53"/>
  <c r="S423" i="53"/>
  <c r="M423" i="53"/>
  <c r="Q423" i="53" s="1"/>
  <c r="R423" i="53" s="1"/>
  <c r="E423" i="53"/>
  <c r="S421" i="53"/>
  <c r="M421" i="53"/>
  <c r="Q421" i="53" s="1"/>
  <c r="R421" i="53" s="1"/>
  <c r="E421" i="53"/>
  <c r="S420" i="53"/>
  <c r="M420" i="53"/>
  <c r="Q420" i="53" s="1"/>
  <c r="R420" i="53" s="1"/>
  <c r="E420" i="53"/>
  <c r="S418" i="53"/>
  <c r="M418" i="53"/>
  <c r="Q418" i="53" s="1"/>
  <c r="R418" i="53" s="1"/>
  <c r="E418" i="53"/>
  <c r="S417" i="53"/>
  <c r="M417" i="53"/>
  <c r="Q417" i="53" s="1"/>
  <c r="R417" i="53" s="1"/>
  <c r="E417" i="53"/>
  <c r="S415" i="53"/>
  <c r="M415" i="53"/>
  <c r="Q415" i="53" s="1"/>
  <c r="R415" i="53" s="1"/>
  <c r="E415" i="53"/>
  <c r="S414" i="53"/>
  <c r="M414" i="53"/>
  <c r="Q414" i="53" s="1"/>
  <c r="R414" i="53" s="1"/>
  <c r="E414" i="53"/>
  <c r="S412" i="53"/>
  <c r="M412" i="53"/>
  <c r="Q412" i="53" s="1"/>
  <c r="R412" i="53" s="1"/>
  <c r="E412" i="53"/>
  <c r="S411" i="53"/>
  <c r="M411" i="53"/>
  <c r="Q411" i="53" s="1"/>
  <c r="R411" i="53" s="1"/>
  <c r="E411" i="53"/>
  <c r="S409" i="53"/>
  <c r="M409" i="53"/>
  <c r="Q409" i="53" s="1"/>
  <c r="R409" i="53" s="1"/>
  <c r="E409" i="53"/>
  <c r="S408" i="53"/>
  <c r="M408" i="53"/>
  <c r="Q408" i="53" s="1"/>
  <c r="R408" i="53" s="1"/>
  <c r="E408" i="53"/>
  <c r="S406" i="53"/>
  <c r="M406" i="53"/>
  <c r="Q406" i="53" s="1"/>
  <c r="R406" i="53" s="1"/>
  <c r="E406" i="53"/>
  <c r="S405" i="53"/>
  <c r="M405" i="53"/>
  <c r="Q405" i="53" s="1"/>
  <c r="R405" i="53" s="1"/>
  <c r="E405" i="53"/>
  <c r="S403" i="53"/>
  <c r="M403" i="53"/>
  <c r="Q403" i="53" s="1"/>
  <c r="R403" i="53" s="1"/>
  <c r="E403" i="53"/>
  <c r="S402" i="53"/>
  <c r="M402" i="53"/>
  <c r="Q402" i="53" s="1"/>
  <c r="R402" i="53" s="1"/>
  <c r="E402" i="53"/>
  <c r="S400" i="53"/>
  <c r="M400" i="53"/>
  <c r="Q400" i="53" s="1"/>
  <c r="R400" i="53" s="1"/>
  <c r="E400" i="53"/>
  <c r="S399" i="53"/>
  <c r="M399" i="53"/>
  <c r="Q399" i="53" s="1"/>
  <c r="R399" i="53" s="1"/>
  <c r="E399" i="53"/>
  <c r="S397" i="53"/>
  <c r="M397" i="53"/>
  <c r="Q397" i="53" s="1"/>
  <c r="R397" i="53" s="1"/>
  <c r="E397" i="53"/>
  <c r="S396" i="53"/>
  <c r="M396" i="53"/>
  <c r="Q396" i="53" s="1"/>
  <c r="R396" i="53" s="1"/>
  <c r="E396" i="53"/>
  <c r="S394" i="53"/>
  <c r="M394" i="53"/>
  <c r="Q394" i="53" s="1"/>
  <c r="R394" i="53" s="1"/>
  <c r="E394" i="53"/>
  <c r="S393" i="53"/>
  <c r="M393" i="53"/>
  <c r="Q393" i="53" s="1"/>
  <c r="R393" i="53" s="1"/>
  <c r="E393" i="53"/>
  <c r="S391" i="53"/>
  <c r="M391" i="53"/>
  <c r="Q391" i="53" s="1"/>
  <c r="R391" i="53" s="1"/>
  <c r="E391" i="53"/>
  <c r="S390" i="53"/>
  <c r="M390" i="53"/>
  <c r="Q390" i="53" s="1"/>
  <c r="R390" i="53" s="1"/>
  <c r="E390" i="53"/>
  <c r="M1008" i="53" l="1"/>
  <c r="Q1008" i="53" s="1"/>
  <c r="M1196" i="53"/>
  <c r="Q1196" i="53" s="1"/>
  <c r="M1013" i="53"/>
  <c r="Q1013" i="53" s="1"/>
  <c r="M1199" i="53"/>
  <c r="Q1199" i="53" s="1"/>
  <c r="M1201" i="53"/>
  <c r="Q1201" i="53" s="1"/>
  <c r="M1000" i="53"/>
  <c r="Q1000" i="53" s="1"/>
  <c r="M1198" i="53"/>
  <c r="Q1198" i="53" s="1"/>
  <c r="M1200" i="53"/>
  <c r="Q1200" i="53" s="1"/>
  <c r="M1197" i="53"/>
  <c r="Q1197" i="53" s="1"/>
  <c r="R547" i="53"/>
  <c r="M1123" i="53" s="1"/>
  <c r="Q1123" i="53" s="1"/>
  <c r="R454" i="53"/>
  <c r="M1120" i="53" s="1"/>
  <c r="Q1120" i="53" s="1"/>
  <c r="R541" i="53"/>
  <c r="M1122" i="53" s="1"/>
  <c r="Q1122" i="53" s="1"/>
  <c r="R553" i="53"/>
  <c r="M1124" i="53" s="1"/>
  <c r="Q1124" i="53" s="1"/>
  <c r="R448" i="53"/>
  <c r="M1119" i="53" s="1"/>
  <c r="Q1119" i="53" s="1"/>
  <c r="R460" i="53"/>
  <c r="M1121" i="53" s="1"/>
  <c r="Q1121" i="53" s="1"/>
  <c r="M1007" i="53"/>
  <c r="Q1007" i="53" s="1"/>
  <c r="M997" i="53"/>
  <c r="Q997" i="53" s="1"/>
  <c r="M1012" i="53"/>
  <c r="Q1012" i="53" s="1"/>
  <c r="M1024" i="53"/>
  <c r="Q1024" i="53" s="1"/>
  <c r="M1020" i="53"/>
  <c r="Q1020" i="53" s="1"/>
  <c r="M1016" i="53"/>
  <c r="Q1016" i="53" s="1"/>
  <c r="M1019" i="53"/>
  <c r="Q1019" i="53" s="1"/>
  <c r="M1015" i="53"/>
  <c r="Q1015" i="53" s="1"/>
  <c r="M1001" i="53"/>
  <c r="Q1001" i="53" s="1"/>
  <c r="M1018" i="53"/>
  <c r="Q1018" i="53" s="1"/>
  <c r="M1022" i="53"/>
  <c r="Q1022" i="53" s="1"/>
  <c r="M1014" i="53"/>
  <c r="Q1014" i="53" s="1"/>
  <c r="M1004" i="53"/>
  <c r="Q1004" i="53" s="1"/>
  <c r="M1009" i="53"/>
  <c r="Q1009" i="53" s="1"/>
  <c r="M996" i="53"/>
  <c r="Q996" i="53" s="1"/>
  <c r="M1023" i="53"/>
  <c r="Q1023" i="53" s="1"/>
  <c r="M995" i="53"/>
  <c r="Q995" i="53" s="1"/>
  <c r="M999" i="53"/>
  <c r="Q999" i="53" s="1"/>
  <c r="M1026" i="53"/>
  <c r="Q1026" i="53" s="1"/>
  <c r="M994" i="53"/>
  <c r="Q994" i="53" s="1"/>
  <c r="M998" i="53"/>
  <c r="Q998" i="53" s="1"/>
  <c r="M1002" i="53"/>
  <c r="Q1002" i="53" s="1"/>
  <c r="M1006" i="53"/>
  <c r="Q1006" i="53" s="1"/>
  <c r="M1017" i="53"/>
  <c r="Q1017" i="53" s="1"/>
  <c r="M1021" i="53"/>
  <c r="Q1021" i="53" s="1"/>
  <c r="M1025" i="53"/>
  <c r="Q1025" i="53" s="1"/>
  <c r="M1005" i="53"/>
  <c r="Q1005" i="53" s="1"/>
  <c r="M993" i="53"/>
  <c r="Q993" i="53" s="1"/>
  <c r="M1003" i="53"/>
  <c r="Q1003" i="53" s="1"/>
  <c r="S350" i="53"/>
  <c r="M350" i="53"/>
  <c r="Q350" i="53" s="1"/>
  <c r="R350" i="53" s="1"/>
  <c r="E350" i="53"/>
  <c r="S349" i="53"/>
  <c r="M349" i="53"/>
  <c r="Q349" i="53" s="1"/>
  <c r="R349" i="53" s="1"/>
  <c r="E349" i="53"/>
  <c r="S348" i="53"/>
  <c r="M348" i="53"/>
  <c r="Q348" i="53" s="1"/>
  <c r="R348" i="53" s="1"/>
  <c r="E348" i="53"/>
  <c r="S347" i="53"/>
  <c r="M347" i="53"/>
  <c r="Q347" i="53" s="1"/>
  <c r="R347" i="53" s="1"/>
  <c r="E347" i="53"/>
  <c r="S346" i="53"/>
  <c r="M346" i="53"/>
  <c r="Q346" i="53" s="1"/>
  <c r="R346" i="53" s="1"/>
  <c r="E346" i="53"/>
  <c r="S345" i="53"/>
  <c r="M345" i="53"/>
  <c r="Q345" i="53" s="1"/>
  <c r="R345" i="53" s="1"/>
  <c r="M1146" i="53" s="1"/>
  <c r="E345" i="53"/>
  <c r="S344" i="53"/>
  <c r="M344" i="53"/>
  <c r="Q344" i="53" s="1"/>
  <c r="R344" i="53" s="1"/>
  <c r="E344" i="53"/>
  <c r="S343" i="53"/>
  <c r="M343" i="53"/>
  <c r="Q343" i="53" s="1"/>
  <c r="R343" i="53" s="1"/>
  <c r="E343" i="53"/>
  <c r="S340" i="53"/>
  <c r="M340" i="53"/>
  <c r="Q340" i="53" s="1"/>
  <c r="R340" i="53" s="1"/>
  <c r="E340" i="53"/>
  <c r="S339" i="53"/>
  <c r="M339" i="53"/>
  <c r="Q339" i="53" s="1"/>
  <c r="R339" i="53" s="1"/>
  <c r="E339" i="53"/>
  <c r="S338" i="53"/>
  <c r="M338" i="53"/>
  <c r="Q338" i="53" s="1"/>
  <c r="R338" i="53" s="1"/>
  <c r="E338" i="53"/>
  <c r="S337" i="53"/>
  <c r="M337" i="53"/>
  <c r="Q337" i="53" s="1"/>
  <c r="R337" i="53" s="1"/>
  <c r="E337" i="53"/>
  <c r="S334" i="53"/>
  <c r="M334" i="53"/>
  <c r="Q334" i="53" s="1"/>
  <c r="R334" i="53" s="1"/>
  <c r="E334" i="53"/>
  <c r="S333" i="53"/>
  <c r="M333" i="53"/>
  <c r="Q333" i="53" s="1"/>
  <c r="R333" i="53" s="1"/>
  <c r="E333" i="53"/>
  <c r="S332" i="53"/>
  <c r="M332" i="53"/>
  <c r="Q332" i="53" s="1"/>
  <c r="R332" i="53" s="1"/>
  <c r="E332" i="53"/>
  <c r="S331" i="53"/>
  <c r="M331" i="53"/>
  <c r="Q331" i="53" s="1"/>
  <c r="R331" i="53" s="1"/>
  <c r="E331" i="53"/>
  <c r="S329" i="53"/>
  <c r="M329" i="53"/>
  <c r="Q329" i="53" s="1"/>
  <c r="R329" i="53" s="1"/>
  <c r="M1116" i="53" s="1"/>
  <c r="Q1116" i="53" s="1"/>
  <c r="E329" i="53"/>
  <c r="S328" i="53"/>
  <c r="M328" i="53"/>
  <c r="Q328" i="53" s="1"/>
  <c r="R328" i="53" s="1"/>
  <c r="E328" i="53"/>
  <c r="S327" i="53"/>
  <c r="M327" i="53"/>
  <c r="Q327" i="53" s="1"/>
  <c r="R327" i="53" s="1"/>
  <c r="E327" i="53"/>
  <c r="S326" i="53"/>
  <c r="M326" i="53"/>
  <c r="Q326" i="53" s="1"/>
  <c r="R326" i="53" s="1"/>
  <c r="E326" i="53"/>
  <c r="S324" i="53"/>
  <c r="M324" i="53"/>
  <c r="Q324" i="53" s="1"/>
  <c r="R324" i="53" s="1"/>
  <c r="E324" i="53"/>
  <c r="S323" i="53"/>
  <c r="M323" i="53"/>
  <c r="Q323" i="53" s="1"/>
  <c r="R323" i="53" s="1"/>
  <c r="E323" i="53"/>
  <c r="S321" i="53"/>
  <c r="M321" i="53"/>
  <c r="Q321" i="53" s="1"/>
  <c r="R321" i="53" s="1"/>
  <c r="E321" i="53"/>
  <c r="S320" i="53"/>
  <c r="M320" i="53"/>
  <c r="Q320" i="53" s="1"/>
  <c r="R320" i="53" s="1"/>
  <c r="E320" i="53"/>
  <c r="S318" i="53"/>
  <c r="M318" i="53"/>
  <c r="Q318" i="53" s="1"/>
  <c r="R318" i="53" s="1"/>
  <c r="E318" i="53"/>
  <c r="S317" i="53"/>
  <c r="M317" i="53"/>
  <c r="Q317" i="53" s="1"/>
  <c r="R317" i="53" s="1"/>
  <c r="E317" i="53"/>
  <c r="S315" i="53"/>
  <c r="M315" i="53"/>
  <c r="Q315" i="53" s="1"/>
  <c r="R315" i="53" s="1"/>
  <c r="E315" i="53"/>
  <c r="S314" i="53"/>
  <c r="M314" i="53"/>
  <c r="Q314" i="53" s="1"/>
  <c r="R314" i="53" s="1"/>
  <c r="E314" i="53"/>
  <c r="S312" i="53"/>
  <c r="M312" i="53"/>
  <c r="Q312" i="53" s="1"/>
  <c r="R312" i="53" s="1"/>
  <c r="E312" i="53"/>
  <c r="S311" i="53"/>
  <c r="M311" i="53"/>
  <c r="Q311" i="53" s="1"/>
  <c r="R311" i="53" s="1"/>
  <c r="E311" i="53"/>
  <c r="S309" i="53"/>
  <c r="M309" i="53"/>
  <c r="Q309" i="53" s="1"/>
  <c r="R309" i="53" s="1"/>
  <c r="E309" i="53"/>
  <c r="S308" i="53"/>
  <c r="M308" i="53"/>
  <c r="Q308" i="53" s="1"/>
  <c r="R308" i="53" s="1"/>
  <c r="E308" i="53"/>
  <c r="S306" i="53"/>
  <c r="M306" i="53"/>
  <c r="Q306" i="53" s="1"/>
  <c r="R306" i="53" s="1"/>
  <c r="E306" i="53"/>
  <c r="S305" i="53"/>
  <c r="M305" i="53"/>
  <c r="Q305" i="53" s="1"/>
  <c r="R305" i="53" s="1"/>
  <c r="E305" i="53"/>
  <c r="S303" i="53"/>
  <c r="M303" i="53"/>
  <c r="Q303" i="53" s="1"/>
  <c r="R303" i="53" s="1"/>
  <c r="E303" i="53"/>
  <c r="S302" i="53"/>
  <c r="M302" i="53"/>
  <c r="Q302" i="53" s="1"/>
  <c r="R302" i="53" s="1"/>
  <c r="E302" i="53"/>
  <c r="S300" i="53"/>
  <c r="M300" i="53"/>
  <c r="Q300" i="53" s="1"/>
  <c r="R300" i="53" s="1"/>
  <c r="E300" i="53"/>
  <c r="S299" i="53"/>
  <c r="M299" i="53"/>
  <c r="Q299" i="53" s="1"/>
  <c r="R299" i="53" s="1"/>
  <c r="E299" i="53"/>
  <c r="S297" i="53"/>
  <c r="M297" i="53"/>
  <c r="Q297" i="53" s="1"/>
  <c r="R297" i="53" s="1"/>
  <c r="E297" i="53"/>
  <c r="S296" i="53"/>
  <c r="M296" i="53"/>
  <c r="Q296" i="53" s="1"/>
  <c r="R296" i="53" s="1"/>
  <c r="E296" i="53"/>
  <c r="S294" i="53"/>
  <c r="M294" i="53"/>
  <c r="Q294" i="53" s="1"/>
  <c r="R294" i="53" s="1"/>
  <c r="E294" i="53"/>
  <c r="S293" i="53"/>
  <c r="M293" i="53"/>
  <c r="Q293" i="53" s="1"/>
  <c r="R293" i="53" s="1"/>
  <c r="E293" i="53"/>
  <c r="S291" i="53"/>
  <c r="M291" i="53"/>
  <c r="Q291" i="53" s="1"/>
  <c r="R291" i="53" s="1"/>
  <c r="E291" i="53"/>
  <c r="S290" i="53"/>
  <c r="M290" i="53"/>
  <c r="Q290" i="53" s="1"/>
  <c r="R290" i="53" s="1"/>
  <c r="E290" i="53"/>
  <c r="S288" i="53"/>
  <c r="M288" i="53"/>
  <c r="Q288" i="53" s="1"/>
  <c r="R288" i="53" s="1"/>
  <c r="E288" i="53"/>
  <c r="S287" i="53"/>
  <c r="M287" i="53"/>
  <c r="Q287" i="53" s="1"/>
  <c r="R287" i="53" s="1"/>
  <c r="E287" i="53"/>
  <c r="S285" i="53"/>
  <c r="M285" i="53"/>
  <c r="Q285" i="53" s="1"/>
  <c r="R285" i="53" s="1"/>
  <c r="E285" i="53"/>
  <c r="S284" i="53"/>
  <c r="M284" i="53"/>
  <c r="Q284" i="53" s="1"/>
  <c r="R284" i="53" s="1"/>
  <c r="E284" i="53"/>
  <c r="S282" i="53"/>
  <c r="M282" i="53"/>
  <c r="Q282" i="53" s="1"/>
  <c r="R282" i="53" s="1"/>
  <c r="E282" i="53"/>
  <c r="S281" i="53"/>
  <c r="M281" i="53"/>
  <c r="Q281" i="53" s="1"/>
  <c r="R281" i="53" s="1"/>
  <c r="E281" i="53"/>
  <c r="S279" i="53"/>
  <c r="M279" i="53"/>
  <c r="Q279" i="53" s="1"/>
  <c r="R279" i="53" s="1"/>
  <c r="E279" i="53"/>
  <c r="S278" i="53"/>
  <c r="M278" i="53"/>
  <c r="Q278" i="53" s="1"/>
  <c r="R278" i="53" s="1"/>
  <c r="E278" i="53"/>
  <c r="S276" i="53"/>
  <c r="M276" i="53"/>
  <c r="Q276" i="53" s="1"/>
  <c r="R276" i="53" s="1"/>
  <c r="E276" i="53"/>
  <c r="S275" i="53"/>
  <c r="M275" i="53"/>
  <c r="Q275" i="53" s="1"/>
  <c r="R275" i="53" s="1"/>
  <c r="E275" i="53"/>
  <c r="S273" i="53"/>
  <c r="M273" i="53"/>
  <c r="Q273" i="53" s="1"/>
  <c r="R273" i="53" s="1"/>
  <c r="E273" i="53"/>
  <c r="S272" i="53"/>
  <c r="M272" i="53"/>
  <c r="Q272" i="53" s="1"/>
  <c r="R272" i="53" s="1"/>
  <c r="E272" i="53"/>
  <c r="S270" i="53"/>
  <c r="M270" i="53"/>
  <c r="Q270" i="53" s="1"/>
  <c r="R270" i="53" s="1"/>
  <c r="E270" i="53"/>
  <c r="S269" i="53"/>
  <c r="M269" i="53"/>
  <c r="Q269" i="53" s="1"/>
  <c r="R269" i="53" s="1"/>
  <c r="E269" i="53"/>
  <c r="S152" i="51"/>
  <c r="M152" i="51"/>
  <c r="Q152" i="51" s="1"/>
  <c r="R152" i="51" s="1"/>
  <c r="E152" i="51"/>
  <c r="S151" i="51"/>
  <c r="M151" i="51"/>
  <c r="Q151" i="51" s="1"/>
  <c r="R151" i="51" s="1"/>
  <c r="E151" i="51"/>
  <c r="S149" i="51"/>
  <c r="M149" i="51"/>
  <c r="Q149" i="51" s="1"/>
  <c r="R149" i="51" s="1"/>
  <c r="E149" i="51"/>
  <c r="S148" i="51"/>
  <c r="M148" i="51"/>
  <c r="Q148" i="51" s="1"/>
  <c r="R148" i="51" s="1"/>
  <c r="E148" i="51"/>
  <c r="S146" i="51"/>
  <c r="M146" i="51"/>
  <c r="Q146" i="51" s="1"/>
  <c r="R146" i="51" s="1"/>
  <c r="E146" i="51"/>
  <c r="S145" i="51"/>
  <c r="M145" i="51"/>
  <c r="Q145" i="51" s="1"/>
  <c r="R145" i="51" s="1"/>
  <c r="E145" i="51"/>
  <c r="S143" i="51"/>
  <c r="M143" i="51"/>
  <c r="Q143" i="51" s="1"/>
  <c r="R143" i="51" s="1"/>
  <c r="E143" i="51"/>
  <c r="S142" i="51"/>
  <c r="M142" i="51"/>
  <c r="Q142" i="51" s="1"/>
  <c r="R142" i="51" s="1"/>
  <c r="E142" i="51"/>
  <c r="S140" i="51"/>
  <c r="M140" i="51"/>
  <c r="Q140" i="51" s="1"/>
  <c r="R140" i="51" s="1"/>
  <c r="E140" i="51"/>
  <c r="S139" i="51"/>
  <c r="M139" i="51"/>
  <c r="Q139" i="51" s="1"/>
  <c r="R139" i="51" s="1"/>
  <c r="E139" i="51"/>
  <c r="S137" i="51"/>
  <c r="M137" i="51"/>
  <c r="Q137" i="51" s="1"/>
  <c r="R137" i="51" s="1"/>
  <c r="E137" i="51"/>
  <c r="S136" i="51"/>
  <c r="M136" i="51"/>
  <c r="Q136" i="51" s="1"/>
  <c r="R136" i="51" s="1"/>
  <c r="E136" i="51"/>
  <c r="S134" i="51"/>
  <c r="M134" i="51"/>
  <c r="Q134" i="51" s="1"/>
  <c r="R134" i="51" s="1"/>
  <c r="E134" i="51"/>
  <c r="S133" i="51"/>
  <c r="M133" i="51"/>
  <c r="Q133" i="51" s="1"/>
  <c r="R133" i="51" s="1"/>
  <c r="E133" i="51"/>
  <c r="M982" i="53" l="1"/>
  <c r="Q982" i="53" s="1"/>
  <c r="M974" i="53"/>
  <c r="Q974" i="53" s="1"/>
  <c r="M978" i="53"/>
  <c r="Q978" i="53" s="1"/>
  <c r="M1163" i="53"/>
  <c r="Q1163" i="53" s="1"/>
  <c r="M1193" i="53"/>
  <c r="Q1193" i="53" s="1"/>
  <c r="M1195" i="53"/>
  <c r="Q1195" i="53" s="1"/>
  <c r="M986" i="53"/>
  <c r="Q986" i="53" s="1"/>
  <c r="M990" i="53"/>
  <c r="Q990" i="53" s="1"/>
  <c r="M1194" i="53"/>
  <c r="Q1194" i="53" s="1"/>
  <c r="M977" i="53"/>
  <c r="Q977" i="53" s="1"/>
  <c r="M981" i="53"/>
  <c r="Q981" i="53" s="1"/>
  <c r="M973" i="53"/>
  <c r="Q973" i="53" s="1"/>
  <c r="R335" i="53"/>
  <c r="M1117" i="53" s="1"/>
  <c r="Q1117" i="53" s="1"/>
  <c r="M1151" i="53"/>
  <c r="Q1151" i="53" s="1"/>
  <c r="R341" i="53"/>
  <c r="M1118" i="53" s="1"/>
  <c r="Q1118" i="53" s="1"/>
  <c r="M985" i="53"/>
  <c r="Q985" i="53" s="1"/>
  <c r="M989" i="53"/>
  <c r="Q989" i="53" s="1"/>
  <c r="M975" i="53"/>
  <c r="Q975" i="53" s="1"/>
  <c r="M979" i="53"/>
  <c r="Q979" i="53" s="1"/>
  <c r="M980" i="53"/>
  <c r="Q980" i="53" s="1"/>
  <c r="M983" i="53"/>
  <c r="Q983" i="53" s="1"/>
  <c r="M987" i="53"/>
  <c r="Q987" i="53" s="1"/>
  <c r="M991" i="53"/>
  <c r="Q991" i="53" s="1"/>
  <c r="M988" i="53"/>
  <c r="Q988" i="53" s="1"/>
  <c r="M976" i="53"/>
  <c r="Q976" i="53" s="1"/>
  <c r="M984" i="53"/>
  <c r="Q984" i="53" s="1"/>
  <c r="S230" i="53"/>
  <c r="M230" i="53"/>
  <c r="Q230" i="53" s="1"/>
  <c r="R230" i="53" s="1"/>
  <c r="E230" i="53"/>
  <c r="S229" i="53"/>
  <c r="M229" i="53"/>
  <c r="Q229" i="53" s="1"/>
  <c r="R229" i="53" s="1"/>
  <c r="E229" i="53"/>
  <c r="S228" i="53"/>
  <c r="M228" i="53"/>
  <c r="Q228" i="53" s="1"/>
  <c r="R228" i="53" s="1"/>
  <c r="E228" i="53"/>
  <c r="S227" i="53"/>
  <c r="M227" i="53"/>
  <c r="Q227" i="53" s="1"/>
  <c r="R227" i="53" s="1"/>
  <c r="E227" i="53"/>
  <c r="S224" i="53"/>
  <c r="M224" i="53"/>
  <c r="Q224" i="53" s="1"/>
  <c r="R224" i="53" s="1"/>
  <c r="E224" i="53"/>
  <c r="S223" i="53"/>
  <c r="M223" i="53"/>
  <c r="Q223" i="53" s="1"/>
  <c r="R223" i="53" s="1"/>
  <c r="E223" i="53"/>
  <c r="S222" i="53"/>
  <c r="M222" i="53"/>
  <c r="Q222" i="53" s="1"/>
  <c r="R222" i="53" s="1"/>
  <c r="E222" i="53"/>
  <c r="S221" i="53"/>
  <c r="M221" i="53"/>
  <c r="Q221" i="53" s="1"/>
  <c r="R221" i="53" s="1"/>
  <c r="E221" i="53"/>
  <c r="S218" i="53"/>
  <c r="M218" i="53"/>
  <c r="Q218" i="53" s="1"/>
  <c r="R218" i="53" s="1"/>
  <c r="E218" i="53"/>
  <c r="S217" i="53"/>
  <c r="M217" i="53"/>
  <c r="Q217" i="53" s="1"/>
  <c r="R217" i="53" s="1"/>
  <c r="E217" i="53"/>
  <c r="S216" i="53"/>
  <c r="M216" i="53"/>
  <c r="Q216" i="53" s="1"/>
  <c r="R216" i="53" s="1"/>
  <c r="E216" i="53"/>
  <c r="S215" i="53"/>
  <c r="M215" i="53"/>
  <c r="Q215" i="53" s="1"/>
  <c r="R215" i="53" s="1"/>
  <c r="E215" i="53"/>
  <c r="S213" i="53"/>
  <c r="M213" i="53"/>
  <c r="Q213" i="53" s="1"/>
  <c r="R213" i="53" s="1"/>
  <c r="E213" i="53"/>
  <c r="S212" i="53"/>
  <c r="M212" i="53"/>
  <c r="Q212" i="53" s="1"/>
  <c r="R212" i="53" s="1"/>
  <c r="E212" i="53"/>
  <c r="S210" i="53"/>
  <c r="M210" i="53"/>
  <c r="Q210" i="53" s="1"/>
  <c r="R210" i="53" s="1"/>
  <c r="E210" i="53"/>
  <c r="S209" i="53"/>
  <c r="M209" i="53"/>
  <c r="Q209" i="53" s="1"/>
  <c r="R209" i="53" s="1"/>
  <c r="E209" i="53"/>
  <c r="S207" i="53"/>
  <c r="M207" i="53"/>
  <c r="Q207" i="53" s="1"/>
  <c r="R207" i="53" s="1"/>
  <c r="E207" i="53"/>
  <c r="S206" i="53"/>
  <c r="M206" i="53"/>
  <c r="Q206" i="53" s="1"/>
  <c r="R206" i="53" s="1"/>
  <c r="E206" i="53"/>
  <c r="S204" i="53"/>
  <c r="M204" i="53"/>
  <c r="Q204" i="53" s="1"/>
  <c r="R204" i="53" s="1"/>
  <c r="E204" i="53"/>
  <c r="S203" i="53"/>
  <c r="M203" i="53"/>
  <c r="Q203" i="53" s="1"/>
  <c r="R203" i="53" s="1"/>
  <c r="E203" i="53"/>
  <c r="S201" i="53"/>
  <c r="M201" i="53"/>
  <c r="Q201" i="53" s="1"/>
  <c r="R201" i="53" s="1"/>
  <c r="E201" i="53"/>
  <c r="S200" i="53"/>
  <c r="M200" i="53"/>
  <c r="Q200" i="53" s="1"/>
  <c r="R200" i="53" s="1"/>
  <c r="E200" i="53"/>
  <c r="S198" i="53"/>
  <c r="M198" i="53"/>
  <c r="Q198" i="53" s="1"/>
  <c r="R198" i="53" s="1"/>
  <c r="E198" i="53"/>
  <c r="S197" i="53"/>
  <c r="M197" i="53"/>
  <c r="Q197" i="53" s="1"/>
  <c r="R197" i="53" s="1"/>
  <c r="E197" i="53"/>
  <c r="S195" i="53"/>
  <c r="Q195" i="53"/>
  <c r="R195" i="53" s="1"/>
  <c r="E195" i="53"/>
  <c r="S194" i="53"/>
  <c r="M194" i="53"/>
  <c r="Q194" i="53" s="1"/>
  <c r="R194" i="53" s="1"/>
  <c r="E194" i="53"/>
  <c r="S192" i="53"/>
  <c r="M192" i="53"/>
  <c r="Q192" i="53" s="1"/>
  <c r="R192" i="53" s="1"/>
  <c r="E192" i="53"/>
  <c r="S191" i="53"/>
  <c r="M191" i="53"/>
  <c r="Q191" i="53" s="1"/>
  <c r="R191" i="53" s="1"/>
  <c r="E191" i="53"/>
  <c r="S189" i="53"/>
  <c r="M189" i="53"/>
  <c r="Q189" i="53" s="1"/>
  <c r="R189" i="53" s="1"/>
  <c r="E189" i="53"/>
  <c r="S188" i="53"/>
  <c r="M188" i="53"/>
  <c r="Q188" i="53" s="1"/>
  <c r="R188" i="53" s="1"/>
  <c r="E188" i="53"/>
  <c r="S186" i="53"/>
  <c r="M186" i="53"/>
  <c r="Q186" i="53" s="1"/>
  <c r="R186" i="53" s="1"/>
  <c r="E186" i="53"/>
  <c r="S185" i="53"/>
  <c r="M185" i="53"/>
  <c r="Q185" i="53" s="1"/>
  <c r="R185" i="53" s="1"/>
  <c r="E185" i="53"/>
  <c r="S183" i="53"/>
  <c r="M183" i="53"/>
  <c r="Q183" i="53" s="1"/>
  <c r="R183" i="53" s="1"/>
  <c r="E183" i="53"/>
  <c r="S182" i="53"/>
  <c r="M182" i="53"/>
  <c r="Q182" i="53" s="1"/>
  <c r="R182" i="53" s="1"/>
  <c r="E182" i="53"/>
  <c r="S180" i="53"/>
  <c r="M180" i="53"/>
  <c r="Q180" i="53" s="1"/>
  <c r="R180" i="53" s="1"/>
  <c r="E180" i="53"/>
  <c r="S179" i="53"/>
  <c r="M179" i="53"/>
  <c r="Q179" i="53" s="1"/>
  <c r="R179" i="53" s="1"/>
  <c r="E179" i="53"/>
  <c r="S177" i="53"/>
  <c r="M177" i="53"/>
  <c r="Q177" i="53" s="1"/>
  <c r="R177" i="53" s="1"/>
  <c r="E177" i="53"/>
  <c r="S176" i="53"/>
  <c r="M176" i="53"/>
  <c r="Q176" i="53" s="1"/>
  <c r="R176" i="53" s="1"/>
  <c r="E176" i="53"/>
  <c r="S174" i="53"/>
  <c r="M174" i="53"/>
  <c r="Q174" i="53" s="1"/>
  <c r="R174" i="53" s="1"/>
  <c r="E174" i="53"/>
  <c r="S173" i="53"/>
  <c r="M173" i="53"/>
  <c r="Q173" i="53" s="1"/>
  <c r="R173" i="53" s="1"/>
  <c r="E173" i="53"/>
  <c r="S171" i="53"/>
  <c r="M171" i="53"/>
  <c r="Q171" i="53" s="1"/>
  <c r="R171" i="53" s="1"/>
  <c r="E171" i="53"/>
  <c r="S170" i="53"/>
  <c r="M170" i="53"/>
  <c r="Q170" i="53" s="1"/>
  <c r="R170" i="53" s="1"/>
  <c r="E170" i="53"/>
  <c r="S168" i="53"/>
  <c r="M168" i="53"/>
  <c r="Q168" i="53" s="1"/>
  <c r="R168" i="53" s="1"/>
  <c r="E168" i="53"/>
  <c r="S167" i="53"/>
  <c r="M167" i="53"/>
  <c r="Q167" i="53" s="1"/>
  <c r="R167" i="53" s="1"/>
  <c r="S165" i="53"/>
  <c r="M165" i="53"/>
  <c r="Q165" i="53" s="1"/>
  <c r="R165" i="53" s="1"/>
  <c r="E165" i="53"/>
  <c r="S164" i="53"/>
  <c r="M164" i="53"/>
  <c r="Q164" i="53" s="1"/>
  <c r="R164" i="53" s="1"/>
  <c r="E164" i="53"/>
  <c r="S159" i="53"/>
  <c r="M159" i="53"/>
  <c r="Q159" i="53" s="1"/>
  <c r="R159" i="53" s="1"/>
  <c r="E159" i="53"/>
  <c r="S158" i="53"/>
  <c r="M158" i="53"/>
  <c r="Q158" i="53" s="1"/>
  <c r="R158" i="53" s="1"/>
  <c r="S162" i="53"/>
  <c r="M162" i="53"/>
  <c r="Q162" i="53" s="1"/>
  <c r="R162" i="53" s="1"/>
  <c r="E162" i="53"/>
  <c r="S161" i="53"/>
  <c r="M161" i="53"/>
  <c r="Q161" i="53" s="1"/>
  <c r="R161" i="53" s="1"/>
  <c r="E161" i="53"/>
  <c r="S104" i="51"/>
  <c r="M104" i="51"/>
  <c r="Q104" i="51" s="1"/>
  <c r="R104" i="51" s="1"/>
  <c r="E104" i="51"/>
  <c r="S103" i="51"/>
  <c r="M103" i="51"/>
  <c r="Q103" i="51" s="1"/>
  <c r="R103" i="51" s="1"/>
  <c r="E103" i="51"/>
  <c r="S101" i="51"/>
  <c r="M101" i="51"/>
  <c r="Q101" i="51" s="1"/>
  <c r="R101" i="51" s="1"/>
  <c r="E101" i="51"/>
  <c r="S100" i="51"/>
  <c r="M100" i="51"/>
  <c r="Q100" i="51" s="1"/>
  <c r="R100" i="51" s="1"/>
  <c r="E100" i="51"/>
  <c r="S98" i="51"/>
  <c r="M98" i="51"/>
  <c r="Q98" i="51" s="1"/>
  <c r="R98" i="51" s="1"/>
  <c r="E98" i="51"/>
  <c r="S97" i="51"/>
  <c r="M97" i="51"/>
  <c r="Q97" i="51" s="1"/>
  <c r="R97" i="51" s="1"/>
  <c r="E97" i="51"/>
  <c r="S95" i="51"/>
  <c r="M95" i="51"/>
  <c r="Q95" i="51" s="1"/>
  <c r="R95" i="51" s="1"/>
  <c r="E95" i="51"/>
  <c r="S94" i="51"/>
  <c r="M94" i="51"/>
  <c r="Q94" i="51" s="1"/>
  <c r="R94" i="51" s="1"/>
  <c r="E94" i="51"/>
  <c r="S92" i="51"/>
  <c r="M92" i="51"/>
  <c r="Q92" i="51" s="1"/>
  <c r="R92" i="51" s="1"/>
  <c r="E92" i="51"/>
  <c r="S91" i="51"/>
  <c r="M91" i="51"/>
  <c r="Q91" i="51" s="1"/>
  <c r="R91" i="51" s="1"/>
  <c r="E91" i="51"/>
  <c r="S89" i="51"/>
  <c r="M89" i="51"/>
  <c r="Q89" i="51" s="1"/>
  <c r="R89" i="51" s="1"/>
  <c r="E89" i="51"/>
  <c r="S88" i="51"/>
  <c r="M88" i="51"/>
  <c r="Q88" i="51" s="1"/>
  <c r="R88" i="51" s="1"/>
  <c r="E88" i="51"/>
  <c r="S86" i="51"/>
  <c r="M86" i="51"/>
  <c r="Q86" i="51" s="1"/>
  <c r="R86" i="51" s="1"/>
  <c r="E86" i="51"/>
  <c r="S85" i="51"/>
  <c r="M85" i="51"/>
  <c r="Q85" i="51" s="1"/>
  <c r="R85" i="51" s="1"/>
  <c r="E85" i="51"/>
  <c r="S83" i="51"/>
  <c r="M83" i="51"/>
  <c r="Q83" i="51" s="1"/>
  <c r="R83" i="51" s="1"/>
  <c r="E83" i="51"/>
  <c r="S82" i="51"/>
  <c r="M82" i="51"/>
  <c r="Q82" i="51" s="1"/>
  <c r="R82" i="51" s="1"/>
  <c r="E82" i="51"/>
  <c r="S80" i="51"/>
  <c r="M80" i="51"/>
  <c r="Q80" i="51" s="1"/>
  <c r="R80" i="51" s="1"/>
  <c r="E80" i="51"/>
  <c r="S79" i="51"/>
  <c r="M79" i="51"/>
  <c r="Q79" i="51" s="1"/>
  <c r="R79" i="51" s="1"/>
  <c r="E79" i="51"/>
  <c r="M958" i="53" l="1"/>
  <c r="Q958" i="53" s="1"/>
  <c r="M966" i="53"/>
  <c r="Q966" i="53" s="1"/>
  <c r="M962" i="53"/>
  <c r="Q962" i="53" s="1"/>
  <c r="M970" i="53"/>
  <c r="Q970" i="53" s="1"/>
  <c r="M1191" i="53"/>
  <c r="Q1191" i="53" s="1"/>
  <c r="M1190" i="53"/>
  <c r="Q1190" i="53" s="1"/>
  <c r="M1192" i="53"/>
  <c r="Q1192" i="53" s="1"/>
  <c r="R225" i="53"/>
  <c r="M1114" i="53" s="1"/>
  <c r="Q1114" i="53" s="1"/>
  <c r="Q1146" i="53"/>
  <c r="R219" i="53"/>
  <c r="M1113" i="53" s="1"/>
  <c r="Q1113" i="53" s="1"/>
  <c r="R231" i="53"/>
  <c r="M1115" i="53" s="1"/>
  <c r="Q1115" i="53" s="1"/>
  <c r="M1148" i="53"/>
  <c r="Q1148" i="53" s="1"/>
  <c r="M969" i="53"/>
  <c r="Q969" i="53" s="1"/>
  <c r="M959" i="53"/>
  <c r="Q959" i="53" s="1"/>
  <c r="M963" i="53"/>
  <c r="Q963" i="53" s="1"/>
  <c r="M967" i="53"/>
  <c r="Q967" i="53" s="1"/>
  <c r="M956" i="53"/>
  <c r="Q956" i="53" s="1"/>
  <c r="M964" i="53"/>
  <c r="Q964" i="53" s="1"/>
  <c r="M968" i="53"/>
  <c r="Q968" i="53" s="1"/>
  <c r="M954" i="53"/>
  <c r="Q954" i="53" s="1"/>
  <c r="M960" i="53"/>
  <c r="Q960" i="53" s="1"/>
  <c r="M965" i="53"/>
  <c r="Q965" i="53" s="1"/>
  <c r="M971" i="53"/>
  <c r="Q971" i="53" s="1"/>
  <c r="M955" i="53"/>
  <c r="Q955" i="53" s="1"/>
  <c r="M957" i="53"/>
  <c r="Q957" i="53" s="1"/>
  <c r="M961" i="53"/>
  <c r="Q961" i="53" s="1"/>
  <c r="S118" i="53"/>
  <c r="M118" i="53"/>
  <c r="Q118" i="53" s="1"/>
  <c r="R118" i="53" s="1"/>
  <c r="E118" i="53"/>
  <c r="S117" i="53"/>
  <c r="M117" i="53"/>
  <c r="Q117" i="53" s="1"/>
  <c r="R117" i="53" s="1"/>
  <c r="E117" i="53"/>
  <c r="S115" i="53"/>
  <c r="M115" i="53"/>
  <c r="Q115" i="53" s="1"/>
  <c r="R115" i="53" s="1"/>
  <c r="E115" i="53"/>
  <c r="S114" i="53"/>
  <c r="M114" i="53"/>
  <c r="Q114" i="53" s="1"/>
  <c r="R114" i="53" s="1"/>
  <c r="E114" i="53"/>
  <c r="S111" i="53"/>
  <c r="M111" i="53"/>
  <c r="Q111" i="53" s="1"/>
  <c r="R111" i="53" s="1"/>
  <c r="E111" i="53"/>
  <c r="S110" i="53"/>
  <c r="M110" i="53"/>
  <c r="Q110" i="53" s="1"/>
  <c r="R110" i="53" s="1"/>
  <c r="E110" i="53"/>
  <c r="S109" i="53"/>
  <c r="M109" i="53"/>
  <c r="Q109" i="53" s="1"/>
  <c r="R109" i="53" s="1"/>
  <c r="E109" i="53"/>
  <c r="S108" i="53"/>
  <c r="M108" i="53"/>
  <c r="Q108" i="53" s="1"/>
  <c r="R108" i="53" s="1"/>
  <c r="E108" i="53"/>
  <c r="S106" i="53"/>
  <c r="M106" i="53"/>
  <c r="Q106" i="53" s="1"/>
  <c r="R106" i="53" s="1"/>
  <c r="E106" i="53"/>
  <c r="S105" i="53"/>
  <c r="M105" i="53"/>
  <c r="Q105" i="53" s="1"/>
  <c r="R105" i="53" s="1"/>
  <c r="E105" i="53"/>
  <c r="S103" i="53"/>
  <c r="M103" i="53"/>
  <c r="Q103" i="53" s="1"/>
  <c r="R103" i="53" s="1"/>
  <c r="E103" i="53"/>
  <c r="S102" i="53"/>
  <c r="M102" i="53"/>
  <c r="Q102" i="53" s="1"/>
  <c r="R102" i="53" s="1"/>
  <c r="E102" i="53"/>
  <c r="S100" i="53"/>
  <c r="M100" i="53"/>
  <c r="Q100" i="53" s="1"/>
  <c r="R100" i="53" s="1"/>
  <c r="E100" i="53"/>
  <c r="S99" i="53"/>
  <c r="M99" i="53"/>
  <c r="Q99" i="53" s="1"/>
  <c r="R99" i="53" s="1"/>
  <c r="E99" i="53"/>
  <c r="S97" i="53"/>
  <c r="M97" i="53"/>
  <c r="Q97" i="53" s="1"/>
  <c r="R97" i="53" s="1"/>
  <c r="E97" i="53"/>
  <c r="S96" i="53"/>
  <c r="M96" i="53"/>
  <c r="Q96" i="53" s="1"/>
  <c r="R96" i="53" s="1"/>
  <c r="E96" i="53"/>
  <c r="S93" i="53"/>
  <c r="M93" i="53"/>
  <c r="Q93" i="53" s="1"/>
  <c r="R93" i="53" s="1"/>
  <c r="E93" i="53"/>
  <c r="S92" i="53"/>
  <c r="M92" i="53"/>
  <c r="Q92" i="53" s="1"/>
  <c r="R92" i="53" s="1"/>
  <c r="E92" i="53"/>
  <c r="S91" i="53"/>
  <c r="M91" i="53"/>
  <c r="Q91" i="53" s="1"/>
  <c r="R91" i="53" s="1"/>
  <c r="E91" i="53"/>
  <c r="S90" i="53"/>
  <c r="M90" i="53"/>
  <c r="Q90" i="53" s="1"/>
  <c r="R90" i="53" s="1"/>
  <c r="E90" i="53"/>
  <c r="S88" i="53"/>
  <c r="M88" i="53"/>
  <c r="Q88" i="53" s="1"/>
  <c r="R88" i="53" s="1"/>
  <c r="E88" i="53"/>
  <c r="S87" i="53"/>
  <c r="M87" i="53"/>
  <c r="Q87" i="53" s="1"/>
  <c r="R87" i="53" s="1"/>
  <c r="E87" i="53"/>
  <c r="S85" i="53"/>
  <c r="M85" i="53"/>
  <c r="Q85" i="53" s="1"/>
  <c r="R85" i="53" s="1"/>
  <c r="E85" i="53"/>
  <c r="S84" i="53"/>
  <c r="M84" i="53"/>
  <c r="Q84" i="53" s="1"/>
  <c r="R84" i="53" s="1"/>
  <c r="E84" i="53"/>
  <c r="S82" i="53"/>
  <c r="M82" i="53"/>
  <c r="Q82" i="53" s="1"/>
  <c r="R82" i="53" s="1"/>
  <c r="E82" i="53"/>
  <c r="S80" i="53"/>
  <c r="M80" i="53"/>
  <c r="Q80" i="53" s="1"/>
  <c r="R80" i="53" s="1"/>
  <c r="E80" i="53"/>
  <c r="S79" i="53"/>
  <c r="M79" i="53"/>
  <c r="Q79" i="53" s="1"/>
  <c r="R79" i="53" s="1"/>
  <c r="E79" i="53"/>
  <c r="S77" i="53"/>
  <c r="M77" i="53"/>
  <c r="Q77" i="53" s="1"/>
  <c r="R77" i="53" s="1"/>
  <c r="E77" i="53"/>
  <c r="S76" i="53"/>
  <c r="M76" i="53"/>
  <c r="Q76" i="53" s="1"/>
  <c r="R76" i="53" s="1"/>
  <c r="E76" i="53"/>
  <c r="S74" i="53"/>
  <c r="M74" i="53"/>
  <c r="Q74" i="53" s="1"/>
  <c r="R74" i="53" s="1"/>
  <c r="E74" i="53"/>
  <c r="S73" i="53"/>
  <c r="M73" i="53"/>
  <c r="Q73" i="53" s="1"/>
  <c r="R73" i="53" s="1"/>
  <c r="E73" i="53"/>
  <c r="S71" i="53"/>
  <c r="M71" i="53"/>
  <c r="Q71" i="53" s="1"/>
  <c r="R71" i="53" s="1"/>
  <c r="E71" i="53"/>
  <c r="S70" i="53"/>
  <c r="M70" i="53"/>
  <c r="Q70" i="53" s="1"/>
  <c r="R70" i="53" s="1"/>
  <c r="E70" i="53"/>
  <c r="S67" i="53"/>
  <c r="M67" i="53"/>
  <c r="Q67" i="53" s="1"/>
  <c r="R67" i="53" s="1"/>
  <c r="E67" i="53"/>
  <c r="S66" i="53"/>
  <c r="M66" i="53"/>
  <c r="Q66" i="53" s="1"/>
  <c r="R66" i="53" s="1"/>
  <c r="E66" i="53"/>
  <c r="S65" i="53"/>
  <c r="M65" i="53"/>
  <c r="Q65" i="53" s="1"/>
  <c r="R65" i="53" s="1"/>
  <c r="E65" i="53"/>
  <c r="S64" i="53"/>
  <c r="M64" i="53"/>
  <c r="Q64" i="53" s="1"/>
  <c r="R64" i="53" s="1"/>
  <c r="E64" i="53"/>
  <c r="S62" i="53"/>
  <c r="M62" i="53"/>
  <c r="Q62" i="53" s="1"/>
  <c r="R62" i="53" s="1"/>
  <c r="E62" i="53"/>
  <c r="S61" i="53"/>
  <c r="M61" i="53"/>
  <c r="Q61" i="53" s="1"/>
  <c r="R61" i="53" s="1"/>
  <c r="E61" i="53"/>
  <c r="S51" i="51"/>
  <c r="M51" i="51"/>
  <c r="Q51" i="51" s="1"/>
  <c r="R51" i="51" s="1"/>
  <c r="E51" i="51"/>
  <c r="S50" i="51"/>
  <c r="M50" i="51"/>
  <c r="Q50" i="51" s="1"/>
  <c r="R50" i="51" s="1"/>
  <c r="E50" i="51"/>
  <c r="S48" i="51"/>
  <c r="M48" i="51"/>
  <c r="Q48" i="51" s="1"/>
  <c r="R48" i="51" s="1"/>
  <c r="E48" i="51"/>
  <c r="S47" i="51"/>
  <c r="M47" i="51"/>
  <c r="Q47" i="51" s="1"/>
  <c r="R47" i="51" s="1"/>
  <c r="E47" i="51"/>
  <c r="S45" i="51"/>
  <c r="M45" i="51"/>
  <c r="Q45" i="51" s="1"/>
  <c r="R45" i="51" s="1"/>
  <c r="E45" i="51"/>
  <c r="S44" i="51"/>
  <c r="M44" i="51"/>
  <c r="Q44" i="51" s="1"/>
  <c r="R44" i="51" s="1"/>
  <c r="E44" i="51"/>
  <c r="S42" i="51"/>
  <c r="M42" i="51"/>
  <c r="Q42" i="51" s="1"/>
  <c r="R42" i="51" s="1"/>
  <c r="E42" i="51"/>
  <c r="S41" i="51"/>
  <c r="M41" i="51"/>
  <c r="Q41" i="51" s="1"/>
  <c r="R41" i="51" s="1"/>
  <c r="E41" i="51"/>
  <c r="S39" i="51"/>
  <c r="M39" i="51"/>
  <c r="Q39" i="51" s="1"/>
  <c r="R39" i="51" s="1"/>
  <c r="E39" i="51"/>
  <c r="S38" i="51"/>
  <c r="M38" i="51"/>
  <c r="Q38" i="51" s="1"/>
  <c r="R38" i="51" s="1"/>
  <c r="E38" i="51"/>
  <c r="S36" i="51"/>
  <c r="M36" i="51"/>
  <c r="Q36" i="51" s="1"/>
  <c r="R36" i="51" s="1"/>
  <c r="E36" i="51"/>
  <c r="S35" i="51"/>
  <c r="M35" i="51"/>
  <c r="Q35" i="51" s="1"/>
  <c r="R35" i="51" s="1"/>
  <c r="E35" i="51"/>
  <c r="S33" i="51"/>
  <c r="M33" i="51"/>
  <c r="Q33" i="51" s="1"/>
  <c r="R33" i="51" s="1"/>
  <c r="E33" i="51"/>
  <c r="S32" i="51"/>
  <c r="M32" i="51"/>
  <c r="Q32" i="51" s="1"/>
  <c r="R32" i="51" s="1"/>
  <c r="E32" i="51"/>
  <c r="S59" i="53"/>
  <c r="M59" i="53"/>
  <c r="Q59" i="53" s="1"/>
  <c r="R59" i="53" s="1"/>
  <c r="M1156" i="53" s="1"/>
  <c r="Q1156" i="53" s="1"/>
  <c r="E59" i="53"/>
  <c r="S58" i="53"/>
  <c r="M58" i="53"/>
  <c r="Q58" i="53" s="1"/>
  <c r="R58" i="53" s="1"/>
  <c r="E58" i="53"/>
  <c r="S56" i="53"/>
  <c r="M56" i="53"/>
  <c r="Q56" i="53" s="1"/>
  <c r="R56" i="53" s="1"/>
  <c r="M1155" i="53" s="1"/>
  <c r="Q1155" i="53" s="1"/>
  <c r="E56" i="53"/>
  <c r="S55" i="53"/>
  <c r="M55" i="53"/>
  <c r="Q55" i="53" s="1"/>
  <c r="R55" i="53" s="1"/>
  <c r="E55" i="53"/>
  <c r="S54" i="53"/>
  <c r="M54" i="53"/>
  <c r="Q54" i="53" s="1"/>
  <c r="R54" i="53" s="1"/>
  <c r="E54" i="53"/>
  <c r="S53" i="53"/>
  <c r="M53" i="53"/>
  <c r="Q53" i="53" s="1"/>
  <c r="R53" i="53" s="1"/>
  <c r="E53" i="53"/>
  <c r="S51" i="53"/>
  <c r="M51" i="53"/>
  <c r="Q51" i="53" s="1"/>
  <c r="R51" i="53" s="1"/>
  <c r="E51" i="53"/>
  <c r="S50" i="53"/>
  <c r="M50" i="53"/>
  <c r="Q50" i="53" s="1"/>
  <c r="R50" i="53" s="1"/>
  <c r="E50" i="53"/>
  <c r="S48" i="53"/>
  <c r="M48" i="53"/>
  <c r="Q48" i="53" s="1"/>
  <c r="R48" i="53" s="1"/>
  <c r="E48" i="53"/>
  <c r="S47" i="53"/>
  <c r="M47" i="53"/>
  <c r="Q47" i="53" s="1"/>
  <c r="R47" i="53" s="1"/>
  <c r="E47" i="53"/>
  <c r="S45" i="53"/>
  <c r="M45" i="53"/>
  <c r="Q45" i="53" s="1"/>
  <c r="R45" i="53" s="1"/>
  <c r="E45" i="53"/>
  <c r="S44" i="53"/>
  <c r="M44" i="53"/>
  <c r="Q44" i="53" s="1"/>
  <c r="R44" i="53" s="1"/>
  <c r="S30" i="51"/>
  <c r="M30" i="51"/>
  <c r="Q30" i="51" s="1"/>
  <c r="R30" i="51" s="1"/>
  <c r="E30" i="51"/>
  <c r="S29" i="51"/>
  <c r="M29" i="51"/>
  <c r="Q29" i="51" s="1"/>
  <c r="R29" i="51" s="1"/>
  <c r="E29" i="51"/>
  <c r="S27" i="51"/>
  <c r="M27" i="51"/>
  <c r="Q27" i="51" s="1"/>
  <c r="R27" i="51" s="1"/>
  <c r="E27" i="51"/>
  <c r="S26" i="51"/>
  <c r="M26" i="51"/>
  <c r="Q26" i="51" s="1"/>
  <c r="R26" i="51" s="1"/>
  <c r="E26" i="51"/>
  <c r="S42" i="53"/>
  <c r="M42" i="53"/>
  <c r="Q42" i="53" s="1"/>
  <c r="R42" i="53" s="1"/>
  <c r="E42" i="53"/>
  <c r="S41" i="53"/>
  <c r="M41" i="53"/>
  <c r="Q41" i="53" s="1"/>
  <c r="R41" i="53" s="1"/>
  <c r="E41" i="53"/>
  <c r="S39" i="53"/>
  <c r="M39" i="53"/>
  <c r="Q39" i="53" s="1"/>
  <c r="R39" i="53" s="1"/>
  <c r="E39" i="53"/>
  <c r="S38" i="53"/>
  <c r="M38" i="53"/>
  <c r="Q38" i="53" s="1"/>
  <c r="R38" i="53" s="1"/>
  <c r="E38" i="53"/>
  <c r="S24" i="51"/>
  <c r="M24" i="51"/>
  <c r="Q24" i="51" s="1"/>
  <c r="R24" i="51" s="1"/>
  <c r="E24" i="51"/>
  <c r="S23" i="51"/>
  <c r="M23" i="51"/>
  <c r="Q23" i="51" s="1"/>
  <c r="R23" i="51" s="1"/>
  <c r="E23" i="51"/>
  <c r="S21" i="51"/>
  <c r="M21" i="51"/>
  <c r="Q21" i="51" s="1"/>
  <c r="R21" i="51" s="1"/>
  <c r="E21" i="51"/>
  <c r="S20" i="51"/>
  <c r="M20" i="51"/>
  <c r="Q20" i="51" s="1"/>
  <c r="R20" i="51" s="1"/>
  <c r="E20" i="51"/>
  <c r="S36" i="53"/>
  <c r="M36" i="53"/>
  <c r="Q36" i="53" s="1"/>
  <c r="R36" i="53" s="1"/>
  <c r="M1154" i="53" s="1"/>
  <c r="Q1154" i="53" s="1"/>
  <c r="E36" i="53"/>
  <c r="S35" i="53"/>
  <c r="M35" i="53"/>
  <c r="Q35" i="53" s="1"/>
  <c r="R35" i="53" s="1"/>
  <c r="E35" i="53"/>
  <c r="S33" i="53"/>
  <c r="M33" i="53"/>
  <c r="Q33" i="53" s="1"/>
  <c r="R33" i="53" s="1"/>
  <c r="M1153" i="53" s="1"/>
  <c r="Q1153" i="53" s="1"/>
  <c r="E33" i="53"/>
  <c r="S32" i="53"/>
  <c r="M32" i="53"/>
  <c r="Q32" i="53" s="1"/>
  <c r="R32" i="53" s="1"/>
  <c r="E32" i="53"/>
  <c r="S31" i="53"/>
  <c r="M31" i="53"/>
  <c r="Q31" i="53" s="1"/>
  <c r="R31" i="53" s="1"/>
  <c r="E31" i="53"/>
  <c r="S30" i="53"/>
  <c r="M30" i="53"/>
  <c r="Q30" i="53" s="1"/>
  <c r="R30" i="53" s="1"/>
  <c r="E30" i="53"/>
  <c r="S28" i="53"/>
  <c r="M28" i="53"/>
  <c r="Q28" i="53" s="1"/>
  <c r="R28" i="53" s="1"/>
  <c r="E28" i="53"/>
  <c r="S27" i="53"/>
  <c r="M27" i="53"/>
  <c r="Q27" i="53" s="1"/>
  <c r="R27" i="53" s="1"/>
  <c r="E27" i="53"/>
  <c r="S25" i="53"/>
  <c r="M25" i="53"/>
  <c r="Q25" i="53" s="1"/>
  <c r="R25" i="53" s="1"/>
  <c r="E25" i="53"/>
  <c r="S24" i="53"/>
  <c r="M24" i="53"/>
  <c r="Q24" i="53" s="1"/>
  <c r="R24" i="53" s="1"/>
  <c r="E24" i="53"/>
  <c r="S22" i="53"/>
  <c r="M22" i="53"/>
  <c r="Q22" i="53" s="1"/>
  <c r="R22" i="53" s="1"/>
  <c r="E22" i="53"/>
  <c r="S21" i="53"/>
  <c r="M21" i="53"/>
  <c r="Q21" i="53" s="1"/>
  <c r="R21" i="53" s="1"/>
  <c r="S18" i="51"/>
  <c r="M18" i="51"/>
  <c r="Q18" i="51" s="1"/>
  <c r="R18" i="51" s="1"/>
  <c r="E18" i="51"/>
  <c r="S17" i="51"/>
  <c r="M17" i="51"/>
  <c r="Q17" i="51" s="1"/>
  <c r="R17" i="51" s="1"/>
  <c r="E17" i="51"/>
  <c r="S15" i="51"/>
  <c r="M15" i="51"/>
  <c r="Q15" i="51" s="1"/>
  <c r="R15" i="51" s="1"/>
  <c r="E15" i="51"/>
  <c r="S14" i="51"/>
  <c r="M14" i="51"/>
  <c r="Q14" i="51" s="1"/>
  <c r="R14" i="51" s="1"/>
  <c r="E14" i="51"/>
  <c r="S18" i="53"/>
  <c r="M18" i="53"/>
  <c r="Q18" i="53" s="1"/>
  <c r="R18" i="53" s="1"/>
  <c r="E18" i="53"/>
  <c r="S17" i="53"/>
  <c r="M17" i="53"/>
  <c r="Q17" i="53" s="1"/>
  <c r="R17" i="53" s="1"/>
  <c r="E17" i="53"/>
  <c r="S16" i="53"/>
  <c r="M16" i="53"/>
  <c r="Q16" i="53" s="1"/>
  <c r="R16" i="53" s="1"/>
  <c r="E16" i="53"/>
  <c r="S15" i="53"/>
  <c r="M15" i="53"/>
  <c r="Q15" i="53" s="1"/>
  <c r="R15" i="53" s="1"/>
  <c r="E15" i="53"/>
  <c r="S12" i="51"/>
  <c r="M12" i="51"/>
  <c r="Q12" i="51" s="1"/>
  <c r="R12" i="51" s="1"/>
  <c r="E12" i="51"/>
  <c r="S11" i="51"/>
  <c r="M11" i="51"/>
  <c r="Q11" i="51" s="1"/>
  <c r="R11" i="51" s="1"/>
  <c r="S10" i="51"/>
  <c r="M10" i="51"/>
  <c r="Q10" i="51" s="1"/>
  <c r="R10" i="51" s="1"/>
  <c r="E10" i="51"/>
  <c r="S13" i="53"/>
  <c r="M13" i="53"/>
  <c r="Q13" i="53" s="1"/>
  <c r="R13" i="53" s="1"/>
  <c r="E13" i="53"/>
  <c r="S12" i="53"/>
  <c r="M12" i="53"/>
  <c r="Q12" i="53" s="1"/>
  <c r="R12" i="53" s="1"/>
  <c r="E12" i="53"/>
  <c r="S11" i="53"/>
  <c r="M11" i="53"/>
  <c r="Q11" i="53" s="1"/>
  <c r="R11" i="53" s="1"/>
  <c r="E11" i="53"/>
  <c r="M1188" i="53" l="1"/>
  <c r="Q1188" i="53" s="1"/>
  <c r="M1186" i="53"/>
  <c r="Q1186" i="53" s="1"/>
  <c r="M1189" i="53"/>
  <c r="Q1189" i="53" s="1"/>
  <c r="M1187" i="53"/>
  <c r="Q1187" i="53" s="1"/>
  <c r="M1081" i="53"/>
  <c r="Q1081" i="53" s="1"/>
  <c r="R68" i="53"/>
  <c r="M1110" i="53" s="1"/>
  <c r="Q1110" i="53" s="1"/>
  <c r="M1142" i="53"/>
  <c r="Q1142" i="53" s="1"/>
  <c r="R19" i="53"/>
  <c r="M1109" i="53" s="1"/>
  <c r="Q1109" i="53" s="1"/>
  <c r="M1141" i="53"/>
  <c r="Q1141" i="53" s="1"/>
  <c r="R112" i="53"/>
  <c r="M1112" i="53" s="1"/>
  <c r="Q1112" i="53" s="1"/>
  <c r="M1144" i="53"/>
  <c r="Q1144" i="53" s="1"/>
  <c r="M1076" i="53"/>
  <c r="Q1076" i="53" s="1"/>
  <c r="M1143" i="53"/>
  <c r="Q1143" i="53" s="1"/>
  <c r="R94" i="53"/>
  <c r="M1111" i="53" s="1"/>
  <c r="Q1111" i="53" s="1"/>
  <c r="M1080" i="53"/>
  <c r="Q1080" i="53" s="1"/>
  <c r="M1075" i="53"/>
  <c r="Q1075" i="53" s="1"/>
  <c r="M1078" i="53"/>
  <c r="Q1078" i="53" s="1"/>
  <c r="M1079" i="53"/>
  <c r="Q1079" i="53" s="1"/>
  <c r="M1073" i="53"/>
  <c r="Q1073" i="53" s="1"/>
  <c r="M1074" i="53"/>
  <c r="Q1074" i="53" s="1"/>
  <c r="M1077" i="53"/>
  <c r="Q1077" i="53" s="1"/>
  <c r="Q1212" i="53" l="1"/>
  <c r="Q1179" i="53"/>
  <c r="Q1134" i="53"/>
  <c r="Q1103" i="53"/>
  <c r="M1819" i="50"/>
  <c r="O1819" i="50"/>
  <c r="P1819" i="50"/>
  <c r="T1196" i="50"/>
  <c r="N1196" i="50"/>
  <c r="R1196" i="50" s="1"/>
  <c r="S1196" i="50" s="1"/>
  <c r="F1196" i="50"/>
  <c r="A1196" i="50"/>
  <c r="T1195" i="50"/>
  <c r="N1195" i="50"/>
  <c r="R1195" i="50" s="1"/>
  <c r="S1195" i="50" s="1"/>
  <c r="F1195" i="50"/>
  <c r="T1194" i="50"/>
  <c r="N1194" i="50"/>
  <c r="R1194" i="50" s="1"/>
  <c r="S1194" i="50" s="1"/>
  <c r="F1194" i="50"/>
  <c r="M1828" i="50"/>
  <c r="O1828" i="50"/>
  <c r="P1828" i="50"/>
  <c r="P1827" i="50"/>
  <c r="O1827" i="50"/>
  <c r="M1827" i="50"/>
  <c r="M1805" i="50"/>
  <c r="O1805" i="50"/>
  <c r="P1805" i="50"/>
  <c r="M1806" i="50"/>
  <c r="O1806" i="50"/>
  <c r="P1806" i="50"/>
  <c r="M1807" i="50"/>
  <c r="O1807" i="50"/>
  <c r="P1807" i="50"/>
  <c r="M1808" i="50"/>
  <c r="O1808" i="50"/>
  <c r="P1808" i="50"/>
  <c r="M1809" i="50"/>
  <c r="O1809" i="50"/>
  <c r="P1809" i="50"/>
  <c r="M1810" i="50"/>
  <c r="O1810" i="50"/>
  <c r="P1810" i="50"/>
  <c r="M1811" i="50"/>
  <c r="O1811" i="50"/>
  <c r="P1811" i="50"/>
  <c r="M1812" i="50"/>
  <c r="O1812" i="50"/>
  <c r="P1812" i="50"/>
  <c r="M1813" i="50"/>
  <c r="O1813" i="50"/>
  <c r="P1813" i="50"/>
  <c r="M1814" i="50"/>
  <c r="O1814" i="50"/>
  <c r="P1814" i="50"/>
  <c r="M1815" i="50"/>
  <c r="O1815" i="50"/>
  <c r="P1815" i="50"/>
  <c r="M1816" i="50"/>
  <c r="O1816" i="50"/>
  <c r="P1816" i="50"/>
  <c r="M1817" i="50"/>
  <c r="O1817" i="50"/>
  <c r="P1817" i="50"/>
  <c r="M1818" i="50"/>
  <c r="O1818" i="50"/>
  <c r="P1818" i="50"/>
  <c r="P1804" i="50"/>
  <c r="O1804" i="50"/>
  <c r="M1804" i="50"/>
  <c r="M1727" i="50"/>
  <c r="O1727" i="50"/>
  <c r="P1727" i="50"/>
  <c r="M1728" i="50"/>
  <c r="O1728" i="50"/>
  <c r="P1728" i="50"/>
  <c r="M1729" i="50"/>
  <c r="O1729" i="50"/>
  <c r="P1729" i="50"/>
  <c r="M1730" i="50"/>
  <c r="O1730" i="50"/>
  <c r="P1730" i="50"/>
  <c r="M1731" i="50"/>
  <c r="O1731" i="50"/>
  <c r="P1731" i="50"/>
  <c r="M1732" i="50"/>
  <c r="O1732" i="50"/>
  <c r="P1732" i="50"/>
  <c r="M1733" i="50"/>
  <c r="O1733" i="50"/>
  <c r="P1733" i="50"/>
  <c r="M1734" i="50"/>
  <c r="O1734" i="50"/>
  <c r="P1734" i="50"/>
  <c r="M1735" i="50"/>
  <c r="O1735" i="50"/>
  <c r="P1735" i="50"/>
  <c r="M1736" i="50"/>
  <c r="O1736" i="50"/>
  <c r="P1736" i="50"/>
  <c r="M1737" i="50"/>
  <c r="O1737" i="50"/>
  <c r="P1737" i="50"/>
  <c r="M1738" i="50"/>
  <c r="O1738" i="50"/>
  <c r="P1738" i="50"/>
  <c r="M1739" i="50"/>
  <c r="O1739" i="50"/>
  <c r="P1739" i="50"/>
  <c r="M1740" i="50"/>
  <c r="O1740" i="50"/>
  <c r="P1740" i="50"/>
  <c r="M1741" i="50"/>
  <c r="O1741" i="50"/>
  <c r="P1741" i="50"/>
  <c r="M1742" i="50"/>
  <c r="O1742" i="50"/>
  <c r="P1742" i="50"/>
  <c r="M1743" i="50"/>
  <c r="O1743" i="50"/>
  <c r="P1743" i="50"/>
  <c r="M1744" i="50"/>
  <c r="O1744" i="50"/>
  <c r="P1744" i="50"/>
  <c r="M1745" i="50"/>
  <c r="O1745" i="50"/>
  <c r="P1745" i="50"/>
  <c r="M1746" i="50"/>
  <c r="O1746" i="50"/>
  <c r="P1746" i="50"/>
  <c r="M1747" i="50"/>
  <c r="O1747" i="50"/>
  <c r="P1747" i="50"/>
  <c r="M1748" i="50"/>
  <c r="O1748" i="50"/>
  <c r="P1748" i="50"/>
  <c r="M1749" i="50"/>
  <c r="O1749" i="50"/>
  <c r="P1749" i="50"/>
  <c r="M1750" i="50"/>
  <c r="O1750" i="50"/>
  <c r="P1750" i="50"/>
  <c r="M1751" i="50"/>
  <c r="O1751" i="50"/>
  <c r="P1751" i="50"/>
  <c r="M1752" i="50"/>
  <c r="O1752" i="50"/>
  <c r="P1752" i="50"/>
  <c r="M1753" i="50"/>
  <c r="O1753" i="50"/>
  <c r="P1753" i="50"/>
  <c r="M1754" i="50"/>
  <c r="O1754" i="50"/>
  <c r="P1754" i="50"/>
  <c r="M1755" i="50"/>
  <c r="O1755" i="50"/>
  <c r="P1755" i="50"/>
  <c r="M1756" i="50"/>
  <c r="O1756" i="50"/>
  <c r="P1756" i="50"/>
  <c r="M1757" i="50"/>
  <c r="O1757" i="50"/>
  <c r="P1757" i="50"/>
  <c r="M1758" i="50"/>
  <c r="O1758" i="50"/>
  <c r="P1758" i="50"/>
  <c r="M1759" i="50"/>
  <c r="O1759" i="50"/>
  <c r="P1759" i="50"/>
  <c r="M1760" i="50"/>
  <c r="O1760" i="50"/>
  <c r="P1760" i="50"/>
  <c r="M1761" i="50"/>
  <c r="O1761" i="50"/>
  <c r="P1761" i="50"/>
  <c r="M1762" i="50"/>
  <c r="O1762" i="50"/>
  <c r="P1762" i="50"/>
  <c r="M1763" i="50"/>
  <c r="O1763" i="50"/>
  <c r="P1763" i="50"/>
  <c r="M1764" i="50"/>
  <c r="O1764" i="50"/>
  <c r="P1764" i="50"/>
  <c r="M1765" i="50"/>
  <c r="O1765" i="50"/>
  <c r="P1765" i="50"/>
  <c r="M1766" i="50"/>
  <c r="O1766" i="50"/>
  <c r="P1766" i="50"/>
  <c r="P1726" i="50"/>
  <c r="O1726" i="50"/>
  <c r="M1726" i="50"/>
  <c r="M1648" i="50"/>
  <c r="O1648" i="50"/>
  <c r="P1648" i="50"/>
  <c r="M1649" i="50"/>
  <c r="O1649" i="50"/>
  <c r="P1649" i="50"/>
  <c r="M1650" i="50"/>
  <c r="O1650" i="50"/>
  <c r="P1650" i="50"/>
  <c r="M1651" i="50"/>
  <c r="O1651" i="50"/>
  <c r="P1651" i="50"/>
  <c r="M1652" i="50"/>
  <c r="O1652" i="50"/>
  <c r="P1652" i="50"/>
  <c r="M1653" i="50"/>
  <c r="O1653" i="50"/>
  <c r="P1653" i="50"/>
  <c r="M1654" i="50"/>
  <c r="O1654" i="50"/>
  <c r="P1654" i="50"/>
  <c r="M1655" i="50"/>
  <c r="O1655" i="50"/>
  <c r="P1655" i="50"/>
  <c r="M1656" i="50"/>
  <c r="O1656" i="50"/>
  <c r="P1656" i="50"/>
  <c r="M1657" i="50"/>
  <c r="O1657" i="50"/>
  <c r="P1657" i="50"/>
  <c r="M1658" i="50"/>
  <c r="O1658" i="50"/>
  <c r="P1658" i="50"/>
  <c r="M1659" i="50"/>
  <c r="O1659" i="50"/>
  <c r="P1659" i="50"/>
  <c r="M1660" i="50"/>
  <c r="O1660" i="50"/>
  <c r="P1660" i="50"/>
  <c r="M1661" i="50"/>
  <c r="O1661" i="50"/>
  <c r="P1661" i="50"/>
  <c r="M1662" i="50"/>
  <c r="O1662" i="50"/>
  <c r="P1662" i="50"/>
  <c r="M1663" i="50"/>
  <c r="O1663" i="50"/>
  <c r="P1663" i="50"/>
  <c r="M1664" i="50"/>
  <c r="O1664" i="50"/>
  <c r="P1664" i="50"/>
  <c r="M1665" i="50"/>
  <c r="O1665" i="50"/>
  <c r="P1665" i="50"/>
  <c r="M1666" i="50"/>
  <c r="O1666" i="50"/>
  <c r="P1666" i="50"/>
  <c r="M1667" i="50"/>
  <c r="O1667" i="50"/>
  <c r="P1667" i="50"/>
  <c r="M1668" i="50"/>
  <c r="O1668" i="50"/>
  <c r="P1668" i="50"/>
  <c r="M1669" i="50"/>
  <c r="O1669" i="50"/>
  <c r="P1669" i="50"/>
  <c r="M1670" i="50"/>
  <c r="O1670" i="50"/>
  <c r="P1670" i="50"/>
  <c r="M1671" i="50"/>
  <c r="O1671" i="50"/>
  <c r="P1671" i="50"/>
  <c r="M1672" i="50"/>
  <c r="O1672" i="50"/>
  <c r="P1672" i="50"/>
  <c r="M1673" i="50"/>
  <c r="O1673" i="50"/>
  <c r="P1673" i="50"/>
  <c r="M1674" i="50"/>
  <c r="O1674" i="50"/>
  <c r="P1674" i="50"/>
  <c r="M1675" i="50"/>
  <c r="O1675" i="50"/>
  <c r="P1675" i="50"/>
  <c r="M1676" i="50"/>
  <c r="O1676" i="50"/>
  <c r="P1676" i="50"/>
  <c r="M1677" i="50"/>
  <c r="O1677" i="50"/>
  <c r="P1677" i="50"/>
  <c r="M1678" i="50"/>
  <c r="O1678" i="50"/>
  <c r="P1678" i="50"/>
  <c r="M1679" i="50"/>
  <c r="O1679" i="50"/>
  <c r="P1679" i="50"/>
  <c r="M1680" i="50"/>
  <c r="O1680" i="50"/>
  <c r="P1680" i="50"/>
  <c r="M1681" i="50"/>
  <c r="O1681" i="50"/>
  <c r="P1681" i="50"/>
  <c r="M1682" i="50"/>
  <c r="O1682" i="50"/>
  <c r="P1682" i="50"/>
  <c r="M1683" i="50"/>
  <c r="O1683" i="50"/>
  <c r="P1683" i="50"/>
  <c r="M1684" i="50"/>
  <c r="O1684" i="50"/>
  <c r="P1684" i="50"/>
  <c r="M1685" i="50"/>
  <c r="O1685" i="50"/>
  <c r="P1685" i="50"/>
  <c r="M1686" i="50"/>
  <c r="O1686" i="50"/>
  <c r="P1686" i="50"/>
  <c r="M1687" i="50"/>
  <c r="O1687" i="50"/>
  <c r="P1687" i="50"/>
  <c r="M1688" i="50"/>
  <c r="O1688" i="50"/>
  <c r="P1688" i="50"/>
  <c r="M1689" i="50"/>
  <c r="O1689" i="50"/>
  <c r="P1689" i="50"/>
  <c r="M1690" i="50"/>
  <c r="O1690" i="50"/>
  <c r="P1690" i="50"/>
  <c r="M1691" i="50"/>
  <c r="O1691" i="50"/>
  <c r="P1691" i="50"/>
  <c r="M1692" i="50"/>
  <c r="O1692" i="50"/>
  <c r="P1692" i="50"/>
  <c r="M1693" i="50"/>
  <c r="O1693" i="50"/>
  <c r="P1693" i="50"/>
  <c r="M1694" i="50"/>
  <c r="O1694" i="50"/>
  <c r="P1694" i="50"/>
  <c r="M1695" i="50"/>
  <c r="O1695" i="50"/>
  <c r="P1695" i="50"/>
  <c r="M1696" i="50"/>
  <c r="O1696" i="50"/>
  <c r="P1696" i="50"/>
  <c r="M1707" i="50"/>
  <c r="O1707" i="50"/>
  <c r="P1707" i="50"/>
  <c r="M1708" i="50"/>
  <c r="O1708" i="50"/>
  <c r="P1708" i="50"/>
  <c r="M1709" i="50"/>
  <c r="O1709" i="50"/>
  <c r="P1709" i="50"/>
  <c r="P1647" i="50"/>
  <c r="O1647" i="50"/>
  <c r="M1647" i="50"/>
  <c r="M1616" i="50"/>
  <c r="O1616" i="50"/>
  <c r="P1616" i="50"/>
  <c r="M1617" i="50"/>
  <c r="O1617" i="50"/>
  <c r="P1617" i="50"/>
  <c r="M1618" i="50"/>
  <c r="O1618" i="50"/>
  <c r="P1618" i="50"/>
  <c r="M1619" i="50"/>
  <c r="O1619" i="50"/>
  <c r="P1619" i="50"/>
  <c r="M1620" i="50"/>
  <c r="O1620" i="50"/>
  <c r="P1620" i="50"/>
  <c r="M1621" i="50"/>
  <c r="O1621" i="50"/>
  <c r="P1621" i="50"/>
  <c r="M1622" i="50"/>
  <c r="O1622" i="50"/>
  <c r="P1622" i="50"/>
  <c r="M1623" i="50"/>
  <c r="O1623" i="50"/>
  <c r="P1623" i="50"/>
  <c r="M1624" i="50"/>
  <c r="O1624" i="50"/>
  <c r="P1624" i="50"/>
  <c r="M1625" i="50"/>
  <c r="O1625" i="50"/>
  <c r="P1625" i="50"/>
  <c r="M1626" i="50"/>
  <c r="O1626" i="50"/>
  <c r="P1626" i="50"/>
  <c r="M1627" i="50"/>
  <c r="O1627" i="50"/>
  <c r="P1627" i="50"/>
  <c r="M1628" i="50"/>
  <c r="O1628" i="50"/>
  <c r="P1628" i="50"/>
  <c r="M1629" i="50"/>
  <c r="O1629" i="50"/>
  <c r="P1629" i="50"/>
  <c r="M1630" i="50"/>
  <c r="O1630" i="50"/>
  <c r="P1630" i="50"/>
  <c r="M1631" i="50"/>
  <c r="O1631" i="50"/>
  <c r="P1631" i="50"/>
  <c r="M1632" i="50"/>
  <c r="O1632" i="50"/>
  <c r="P1632" i="50"/>
  <c r="M1566" i="50"/>
  <c r="O1566" i="50"/>
  <c r="P1566" i="50"/>
  <c r="M1567" i="50"/>
  <c r="O1567" i="50"/>
  <c r="P1567" i="50"/>
  <c r="M1568" i="50"/>
  <c r="O1568" i="50"/>
  <c r="P1568" i="50"/>
  <c r="M1569" i="50"/>
  <c r="O1569" i="50"/>
  <c r="P1569" i="50"/>
  <c r="M1570" i="50"/>
  <c r="O1570" i="50"/>
  <c r="P1570" i="50"/>
  <c r="M1571" i="50"/>
  <c r="O1571" i="50"/>
  <c r="P1571" i="50"/>
  <c r="M1572" i="50"/>
  <c r="O1572" i="50"/>
  <c r="P1572" i="50"/>
  <c r="M1573" i="50"/>
  <c r="O1573" i="50"/>
  <c r="P1573" i="50"/>
  <c r="M1574" i="50"/>
  <c r="O1574" i="50"/>
  <c r="P1574" i="50"/>
  <c r="M1575" i="50"/>
  <c r="O1575" i="50"/>
  <c r="P1575" i="50"/>
  <c r="M1576" i="50"/>
  <c r="O1576" i="50"/>
  <c r="P1576" i="50"/>
  <c r="M1577" i="50"/>
  <c r="O1577" i="50"/>
  <c r="P1577" i="50"/>
  <c r="M1578" i="50"/>
  <c r="O1578" i="50"/>
  <c r="P1578" i="50"/>
  <c r="M1579" i="50"/>
  <c r="O1579" i="50"/>
  <c r="P1579" i="50"/>
  <c r="M1580" i="50"/>
  <c r="O1580" i="50"/>
  <c r="P1580" i="50"/>
  <c r="M1581" i="50"/>
  <c r="O1581" i="50"/>
  <c r="P1581" i="50"/>
  <c r="M1582" i="50"/>
  <c r="O1582" i="50"/>
  <c r="P1582" i="50"/>
  <c r="M1583" i="50"/>
  <c r="O1583" i="50"/>
  <c r="P1583" i="50"/>
  <c r="M1584" i="50"/>
  <c r="O1584" i="50"/>
  <c r="P1584" i="50"/>
  <c r="M1585" i="50"/>
  <c r="O1585" i="50"/>
  <c r="P1585" i="50"/>
  <c r="M1586" i="50"/>
  <c r="O1586" i="50"/>
  <c r="P1586" i="50"/>
  <c r="M1587" i="50"/>
  <c r="O1587" i="50"/>
  <c r="P1587" i="50"/>
  <c r="M1588" i="50"/>
  <c r="O1588" i="50"/>
  <c r="P1588" i="50"/>
  <c r="M1589" i="50"/>
  <c r="O1589" i="50"/>
  <c r="P1589" i="50"/>
  <c r="M1590" i="50"/>
  <c r="O1590" i="50"/>
  <c r="P1590" i="50"/>
  <c r="M1591" i="50"/>
  <c r="O1591" i="50"/>
  <c r="P1591" i="50"/>
  <c r="M1592" i="50"/>
  <c r="O1592" i="50"/>
  <c r="P1592" i="50"/>
  <c r="M1593" i="50"/>
  <c r="O1593" i="50"/>
  <c r="P1593" i="50"/>
  <c r="M1594" i="50"/>
  <c r="O1594" i="50"/>
  <c r="P1594" i="50"/>
  <c r="M1595" i="50"/>
  <c r="O1595" i="50"/>
  <c r="P1595" i="50"/>
  <c r="M1596" i="50"/>
  <c r="O1596" i="50"/>
  <c r="P1596" i="50"/>
  <c r="M1597" i="50"/>
  <c r="O1597" i="50"/>
  <c r="P1597" i="50"/>
  <c r="M1598" i="50"/>
  <c r="O1598" i="50"/>
  <c r="P1598" i="50"/>
  <c r="M1599" i="50"/>
  <c r="O1599" i="50"/>
  <c r="P1599" i="50"/>
  <c r="M1600" i="50"/>
  <c r="O1600" i="50"/>
  <c r="P1600" i="50"/>
  <c r="M1601" i="50"/>
  <c r="O1601" i="50"/>
  <c r="P1601" i="50"/>
  <c r="M1602" i="50"/>
  <c r="O1602" i="50"/>
  <c r="P1602" i="50"/>
  <c r="M1603" i="50"/>
  <c r="O1603" i="50"/>
  <c r="P1603" i="50"/>
  <c r="M1604" i="50"/>
  <c r="O1604" i="50"/>
  <c r="P1604" i="50"/>
  <c r="M1605" i="50"/>
  <c r="O1605" i="50"/>
  <c r="P1605" i="50"/>
  <c r="M1606" i="50"/>
  <c r="O1606" i="50"/>
  <c r="P1606" i="50"/>
  <c r="M1607" i="50"/>
  <c r="O1607" i="50"/>
  <c r="P1607" i="50"/>
  <c r="M1608" i="50"/>
  <c r="O1608" i="50"/>
  <c r="P1608" i="50"/>
  <c r="M1609" i="50"/>
  <c r="O1609" i="50"/>
  <c r="P1609" i="50"/>
  <c r="M1610" i="50"/>
  <c r="O1610" i="50"/>
  <c r="P1610" i="50"/>
  <c r="M1611" i="50"/>
  <c r="O1611" i="50"/>
  <c r="P1611" i="50"/>
  <c r="M1612" i="50"/>
  <c r="O1612" i="50"/>
  <c r="P1612" i="50"/>
  <c r="M1613" i="50"/>
  <c r="O1613" i="50"/>
  <c r="P1613" i="50"/>
  <c r="M1614" i="50"/>
  <c r="O1614" i="50"/>
  <c r="P1614" i="50"/>
  <c r="M1615" i="50"/>
  <c r="O1615" i="50"/>
  <c r="P1615" i="50"/>
  <c r="M1564" i="50"/>
  <c r="O1564" i="50"/>
  <c r="P1564" i="50"/>
  <c r="P1565" i="50"/>
  <c r="O1565" i="50"/>
  <c r="M1565" i="50"/>
  <c r="M1472" i="50"/>
  <c r="O1472" i="50"/>
  <c r="P1472" i="50"/>
  <c r="M1473" i="50"/>
  <c r="O1473" i="50"/>
  <c r="P1473" i="50"/>
  <c r="M1474" i="50"/>
  <c r="O1474" i="50"/>
  <c r="P1474" i="50"/>
  <c r="M1475" i="50"/>
  <c r="O1475" i="50"/>
  <c r="P1475" i="50"/>
  <c r="M1476" i="50"/>
  <c r="O1476" i="50"/>
  <c r="P1476" i="50"/>
  <c r="M1477" i="50"/>
  <c r="O1477" i="50"/>
  <c r="P1477" i="50"/>
  <c r="M1478" i="50"/>
  <c r="O1478" i="50"/>
  <c r="P1478" i="50"/>
  <c r="M1479" i="50"/>
  <c r="O1479" i="50"/>
  <c r="P1479" i="50"/>
  <c r="M1480" i="50"/>
  <c r="O1480" i="50"/>
  <c r="P1480" i="50"/>
  <c r="M1481" i="50"/>
  <c r="O1481" i="50"/>
  <c r="P1481" i="50"/>
  <c r="M1482" i="50"/>
  <c r="O1482" i="50"/>
  <c r="P1482" i="50"/>
  <c r="M1483" i="50"/>
  <c r="O1483" i="50"/>
  <c r="P1483" i="50"/>
  <c r="M1484" i="50"/>
  <c r="O1484" i="50"/>
  <c r="P1484" i="50"/>
  <c r="M1485" i="50"/>
  <c r="O1485" i="50"/>
  <c r="P1485" i="50"/>
  <c r="M1486" i="50"/>
  <c r="O1486" i="50"/>
  <c r="P1486" i="50"/>
  <c r="M1487" i="50"/>
  <c r="O1487" i="50"/>
  <c r="P1487" i="50"/>
  <c r="M1488" i="50"/>
  <c r="O1488" i="50"/>
  <c r="P1488" i="50"/>
  <c r="M1489" i="50"/>
  <c r="O1489" i="50"/>
  <c r="P1489" i="50"/>
  <c r="M1490" i="50"/>
  <c r="O1490" i="50"/>
  <c r="P1490" i="50"/>
  <c r="M1491" i="50"/>
  <c r="O1491" i="50"/>
  <c r="P1491" i="50"/>
  <c r="M1492" i="50"/>
  <c r="O1492" i="50"/>
  <c r="P1492" i="50"/>
  <c r="M1493" i="50"/>
  <c r="O1493" i="50"/>
  <c r="P1493" i="50"/>
  <c r="M1494" i="50"/>
  <c r="O1494" i="50"/>
  <c r="P1494" i="50"/>
  <c r="M1495" i="50"/>
  <c r="O1495" i="50"/>
  <c r="P1495" i="50"/>
  <c r="M1496" i="50"/>
  <c r="O1496" i="50"/>
  <c r="P1496" i="50"/>
  <c r="M1497" i="50"/>
  <c r="O1497" i="50"/>
  <c r="P1497" i="50"/>
  <c r="M1498" i="50"/>
  <c r="O1498" i="50"/>
  <c r="P1498" i="50"/>
  <c r="M1499" i="50"/>
  <c r="O1499" i="50"/>
  <c r="P1499" i="50"/>
  <c r="M1500" i="50"/>
  <c r="O1500" i="50"/>
  <c r="P1500" i="50"/>
  <c r="M1501" i="50"/>
  <c r="O1501" i="50"/>
  <c r="P1501" i="50"/>
  <c r="M1502" i="50"/>
  <c r="O1502" i="50"/>
  <c r="P1502" i="50"/>
  <c r="M1503" i="50"/>
  <c r="O1503" i="50"/>
  <c r="P1503" i="50"/>
  <c r="M1504" i="50"/>
  <c r="O1504" i="50"/>
  <c r="P1504" i="50"/>
  <c r="M1505" i="50"/>
  <c r="O1505" i="50"/>
  <c r="P1505" i="50"/>
  <c r="M1506" i="50"/>
  <c r="O1506" i="50"/>
  <c r="P1506" i="50"/>
  <c r="M1507" i="50"/>
  <c r="O1507" i="50"/>
  <c r="P1507" i="50"/>
  <c r="M1508" i="50"/>
  <c r="O1508" i="50"/>
  <c r="P1508" i="50"/>
  <c r="M1509" i="50"/>
  <c r="O1509" i="50"/>
  <c r="P1509" i="50"/>
  <c r="M1510" i="50"/>
  <c r="O1510" i="50"/>
  <c r="P1510" i="50"/>
  <c r="M1511" i="50"/>
  <c r="O1511" i="50"/>
  <c r="P1511" i="50"/>
  <c r="M1512" i="50"/>
  <c r="O1512" i="50"/>
  <c r="P1512" i="50"/>
  <c r="M1513" i="50"/>
  <c r="O1513" i="50"/>
  <c r="P1513" i="50"/>
  <c r="M1514" i="50"/>
  <c r="O1514" i="50"/>
  <c r="P1514" i="50"/>
  <c r="M1515" i="50"/>
  <c r="O1515" i="50"/>
  <c r="P1515" i="50"/>
  <c r="M1516" i="50"/>
  <c r="O1516" i="50"/>
  <c r="P1516" i="50"/>
  <c r="M1517" i="50"/>
  <c r="O1517" i="50"/>
  <c r="P1517" i="50"/>
  <c r="M1518" i="50"/>
  <c r="O1518" i="50"/>
  <c r="P1518" i="50"/>
  <c r="M1519" i="50"/>
  <c r="O1519" i="50"/>
  <c r="P1519" i="50"/>
  <c r="M1520" i="50"/>
  <c r="O1520" i="50"/>
  <c r="P1520" i="50"/>
  <c r="M1521" i="50"/>
  <c r="O1521" i="50"/>
  <c r="P1521" i="50"/>
  <c r="M1522" i="50"/>
  <c r="O1522" i="50"/>
  <c r="P1522" i="50"/>
  <c r="M1523" i="50"/>
  <c r="O1523" i="50"/>
  <c r="P1523" i="50"/>
  <c r="M1524" i="50"/>
  <c r="O1524" i="50"/>
  <c r="P1524" i="50"/>
  <c r="M1525" i="50"/>
  <c r="O1525" i="50"/>
  <c r="P1525" i="50"/>
  <c r="M1526" i="50"/>
  <c r="O1526" i="50"/>
  <c r="P1526" i="50"/>
  <c r="M1527" i="50"/>
  <c r="O1527" i="50"/>
  <c r="P1527" i="50"/>
  <c r="M1528" i="50"/>
  <c r="O1528" i="50"/>
  <c r="P1528" i="50"/>
  <c r="M1529" i="50"/>
  <c r="O1529" i="50"/>
  <c r="P1529" i="50"/>
  <c r="M1530" i="50"/>
  <c r="O1530" i="50"/>
  <c r="P1530" i="50"/>
  <c r="M1531" i="50"/>
  <c r="O1531" i="50"/>
  <c r="P1531" i="50"/>
  <c r="M1532" i="50"/>
  <c r="O1532" i="50"/>
  <c r="P1532" i="50"/>
  <c r="M1533" i="50"/>
  <c r="O1533" i="50"/>
  <c r="P1533" i="50"/>
  <c r="M1534" i="50"/>
  <c r="O1534" i="50"/>
  <c r="P1534" i="50"/>
  <c r="M1535" i="50"/>
  <c r="O1535" i="50"/>
  <c r="P1535" i="50"/>
  <c r="M1536" i="50"/>
  <c r="O1536" i="50"/>
  <c r="P1536" i="50"/>
  <c r="M1537" i="50"/>
  <c r="O1537" i="50"/>
  <c r="P1537" i="50"/>
  <c r="M1538" i="50"/>
  <c r="O1538" i="50"/>
  <c r="P1538" i="50"/>
  <c r="M1539" i="50"/>
  <c r="O1539" i="50"/>
  <c r="P1539" i="50"/>
  <c r="M1540" i="50"/>
  <c r="O1540" i="50"/>
  <c r="P1540" i="50"/>
  <c r="M1541" i="50"/>
  <c r="O1541" i="50"/>
  <c r="P1541" i="50"/>
  <c r="M1542" i="50"/>
  <c r="O1542" i="50"/>
  <c r="P1542" i="50"/>
  <c r="M1543" i="50"/>
  <c r="O1543" i="50"/>
  <c r="P1543" i="50"/>
  <c r="M1544" i="50"/>
  <c r="O1544" i="50"/>
  <c r="P1544" i="50"/>
  <c r="M1548" i="50"/>
  <c r="O1548" i="50"/>
  <c r="P1548" i="50"/>
  <c r="M1549" i="50"/>
  <c r="O1549" i="50"/>
  <c r="P1549" i="50"/>
  <c r="M1550" i="50"/>
  <c r="O1550" i="50"/>
  <c r="P1550" i="50"/>
  <c r="M1551" i="50"/>
  <c r="O1551" i="50"/>
  <c r="P1551" i="50"/>
  <c r="M1552" i="50"/>
  <c r="O1552" i="50"/>
  <c r="P1552" i="50"/>
  <c r="M1553" i="50"/>
  <c r="O1553" i="50"/>
  <c r="P1553" i="50"/>
  <c r="P1471" i="50"/>
  <c r="O1471" i="50"/>
  <c r="M1471" i="50"/>
  <c r="M1459" i="50"/>
  <c r="O1459" i="50"/>
  <c r="P1459" i="50"/>
  <c r="M1430" i="50"/>
  <c r="O1430" i="50"/>
  <c r="P1430" i="50"/>
  <c r="M1431" i="50"/>
  <c r="O1431" i="50"/>
  <c r="P1431" i="50"/>
  <c r="M1432" i="50"/>
  <c r="O1432" i="50"/>
  <c r="P1432" i="50"/>
  <c r="M1433" i="50"/>
  <c r="O1433" i="50"/>
  <c r="P1433" i="50"/>
  <c r="M1434" i="50"/>
  <c r="O1434" i="50"/>
  <c r="P1434" i="50"/>
  <c r="M1435" i="50"/>
  <c r="O1435" i="50"/>
  <c r="P1435" i="50"/>
  <c r="M1436" i="50"/>
  <c r="O1436" i="50"/>
  <c r="P1436" i="50"/>
  <c r="M1437" i="50"/>
  <c r="O1437" i="50"/>
  <c r="P1437" i="50"/>
  <c r="M1438" i="50"/>
  <c r="O1438" i="50"/>
  <c r="P1438" i="50"/>
  <c r="M1439" i="50"/>
  <c r="O1439" i="50"/>
  <c r="P1439" i="50"/>
  <c r="M1440" i="50"/>
  <c r="O1440" i="50"/>
  <c r="P1440" i="50"/>
  <c r="M1441" i="50"/>
  <c r="O1441" i="50"/>
  <c r="P1441" i="50"/>
  <c r="M1442" i="50"/>
  <c r="O1442" i="50"/>
  <c r="P1442" i="50"/>
  <c r="M1443" i="50"/>
  <c r="O1443" i="50"/>
  <c r="P1443" i="50"/>
  <c r="M1444" i="50"/>
  <c r="O1444" i="50"/>
  <c r="P1444" i="50"/>
  <c r="M1445" i="50"/>
  <c r="O1445" i="50"/>
  <c r="P1445" i="50"/>
  <c r="M1446" i="50"/>
  <c r="O1446" i="50"/>
  <c r="P1446" i="50"/>
  <c r="M1447" i="50"/>
  <c r="O1447" i="50"/>
  <c r="P1447" i="50"/>
  <c r="M1448" i="50"/>
  <c r="O1448" i="50"/>
  <c r="P1448" i="50"/>
  <c r="M1449" i="50"/>
  <c r="O1449" i="50"/>
  <c r="P1449" i="50"/>
  <c r="M1450" i="50"/>
  <c r="O1450" i="50"/>
  <c r="P1450" i="50"/>
  <c r="M1451" i="50"/>
  <c r="O1451" i="50"/>
  <c r="P1451" i="50"/>
  <c r="M1452" i="50"/>
  <c r="O1452" i="50"/>
  <c r="P1452" i="50"/>
  <c r="M1453" i="50"/>
  <c r="O1453" i="50"/>
  <c r="P1453" i="50"/>
  <c r="M1454" i="50"/>
  <c r="O1454" i="50"/>
  <c r="P1454" i="50"/>
  <c r="M1455" i="50"/>
  <c r="O1455" i="50"/>
  <c r="P1455" i="50"/>
  <c r="M1456" i="50"/>
  <c r="O1456" i="50"/>
  <c r="P1456" i="50"/>
  <c r="M1457" i="50"/>
  <c r="O1457" i="50"/>
  <c r="P1457" i="50"/>
  <c r="M1458" i="50"/>
  <c r="O1458" i="50"/>
  <c r="P1458" i="50"/>
  <c r="M1396" i="50"/>
  <c r="O1396" i="50"/>
  <c r="P1396" i="50"/>
  <c r="M1397" i="50"/>
  <c r="O1397" i="50"/>
  <c r="P1397" i="50"/>
  <c r="M1398" i="50"/>
  <c r="O1398" i="50"/>
  <c r="P1398" i="50"/>
  <c r="M1399" i="50"/>
  <c r="O1399" i="50"/>
  <c r="P1399" i="50"/>
  <c r="M1400" i="50"/>
  <c r="O1400" i="50"/>
  <c r="P1400" i="50"/>
  <c r="M1401" i="50"/>
  <c r="O1401" i="50"/>
  <c r="P1401" i="50"/>
  <c r="M1402" i="50"/>
  <c r="O1402" i="50"/>
  <c r="P1402" i="50"/>
  <c r="M1403" i="50"/>
  <c r="O1403" i="50"/>
  <c r="P1403" i="50"/>
  <c r="M1404" i="50"/>
  <c r="O1404" i="50"/>
  <c r="P1404" i="50"/>
  <c r="M1405" i="50"/>
  <c r="O1405" i="50"/>
  <c r="P1405" i="50"/>
  <c r="M1406" i="50"/>
  <c r="O1406" i="50"/>
  <c r="P1406" i="50"/>
  <c r="M1407" i="50"/>
  <c r="O1407" i="50"/>
  <c r="P1407" i="50"/>
  <c r="M1408" i="50"/>
  <c r="O1408" i="50"/>
  <c r="P1408" i="50"/>
  <c r="M1409" i="50"/>
  <c r="O1409" i="50"/>
  <c r="P1409" i="50"/>
  <c r="M1410" i="50"/>
  <c r="O1410" i="50"/>
  <c r="P1410" i="50"/>
  <c r="M1411" i="50"/>
  <c r="O1411" i="50"/>
  <c r="P1411" i="50"/>
  <c r="M1412" i="50"/>
  <c r="O1412" i="50"/>
  <c r="P1412" i="50"/>
  <c r="M1413" i="50"/>
  <c r="O1413" i="50"/>
  <c r="P1413" i="50"/>
  <c r="M1414" i="50"/>
  <c r="O1414" i="50"/>
  <c r="P1414" i="50"/>
  <c r="M1415" i="50"/>
  <c r="O1415" i="50"/>
  <c r="P1415" i="50"/>
  <c r="M1416" i="50"/>
  <c r="O1416" i="50"/>
  <c r="P1416" i="50"/>
  <c r="M1417" i="50"/>
  <c r="O1417" i="50"/>
  <c r="P1417" i="50"/>
  <c r="M1418" i="50"/>
  <c r="O1418" i="50"/>
  <c r="P1418" i="50"/>
  <c r="M1419" i="50"/>
  <c r="O1419" i="50"/>
  <c r="P1419" i="50"/>
  <c r="M1420" i="50"/>
  <c r="O1420" i="50"/>
  <c r="P1420" i="50"/>
  <c r="M1421" i="50"/>
  <c r="O1421" i="50"/>
  <c r="P1421" i="50"/>
  <c r="M1422" i="50"/>
  <c r="O1422" i="50"/>
  <c r="P1422" i="50"/>
  <c r="M1423" i="50"/>
  <c r="O1423" i="50"/>
  <c r="P1423" i="50"/>
  <c r="M1424" i="50"/>
  <c r="O1424" i="50"/>
  <c r="P1424" i="50"/>
  <c r="M1425" i="50"/>
  <c r="O1425" i="50"/>
  <c r="P1425" i="50"/>
  <c r="M1426" i="50"/>
  <c r="O1426" i="50"/>
  <c r="P1426" i="50"/>
  <c r="M1427" i="50"/>
  <c r="O1427" i="50"/>
  <c r="P1427" i="50"/>
  <c r="M1428" i="50"/>
  <c r="O1428" i="50"/>
  <c r="P1428" i="50"/>
  <c r="M1429" i="50"/>
  <c r="O1429" i="50"/>
  <c r="P1429" i="50"/>
  <c r="P1395" i="50"/>
  <c r="O1395" i="50"/>
  <c r="M1395" i="50"/>
  <c r="N1819" i="50" l="1"/>
  <c r="R1819" i="50" s="1"/>
  <c r="M1383" i="50"/>
  <c r="O1383" i="50"/>
  <c r="P1383" i="50"/>
  <c r="M1384" i="50"/>
  <c r="O1384" i="50"/>
  <c r="P1384" i="50"/>
  <c r="S242" i="48"/>
  <c r="M242" i="48"/>
  <c r="Q242" i="48" s="1"/>
  <c r="R242" i="48" s="1"/>
  <c r="E242" i="48"/>
  <c r="S213" i="48"/>
  <c r="M213" i="48"/>
  <c r="Q213" i="48" s="1"/>
  <c r="R213" i="48" s="1"/>
  <c r="E213" i="48"/>
  <c r="S212" i="48"/>
  <c r="M212" i="48"/>
  <c r="Q212" i="48" s="1"/>
  <c r="R212" i="48" s="1"/>
  <c r="E212" i="48"/>
  <c r="S211" i="48"/>
  <c r="M211" i="48"/>
  <c r="Q211" i="48" s="1"/>
  <c r="R211" i="48" s="1"/>
  <c r="E211" i="48"/>
  <c r="S210" i="48"/>
  <c r="M210" i="48"/>
  <c r="Q210" i="48" s="1"/>
  <c r="R210" i="48" s="1"/>
  <c r="E210" i="48"/>
  <c r="S209" i="48"/>
  <c r="M209" i="48"/>
  <c r="Q209" i="48" s="1"/>
  <c r="R209" i="48" s="1"/>
  <c r="E209" i="48"/>
  <c r="S178" i="48"/>
  <c r="M178" i="48"/>
  <c r="Q178" i="48" s="1"/>
  <c r="R178" i="48" s="1"/>
  <c r="E178" i="48"/>
  <c r="S177" i="48"/>
  <c r="M177" i="48"/>
  <c r="Q177" i="48" s="1"/>
  <c r="R177" i="48" s="1"/>
  <c r="E177" i="48"/>
  <c r="S176" i="48"/>
  <c r="M176" i="48"/>
  <c r="Q176" i="48" s="1"/>
  <c r="R176" i="48" s="1"/>
  <c r="E176" i="48"/>
  <c r="S175" i="48"/>
  <c r="M175" i="48"/>
  <c r="Q175" i="48" s="1"/>
  <c r="R175" i="48" s="1"/>
  <c r="E175" i="48"/>
  <c r="S174" i="48"/>
  <c r="M174" i="48"/>
  <c r="Q174" i="48" s="1"/>
  <c r="R174" i="48" s="1"/>
  <c r="E174" i="48"/>
  <c r="S144" i="48"/>
  <c r="M144" i="48"/>
  <c r="Q144" i="48" s="1"/>
  <c r="R144" i="48" s="1"/>
  <c r="E144" i="48"/>
  <c r="S143" i="48"/>
  <c r="M143" i="48"/>
  <c r="Q143" i="48" s="1"/>
  <c r="R143" i="48" s="1"/>
  <c r="E143" i="48"/>
  <c r="S142" i="48"/>
  <c r="M142" i="48"/>
  <c r="Q142" i="48" s="1"/>
  <c r="R142" i="48" s="1"/>
  <c r="E142" i="48"/>
  <c r="S141" i="48"/>
  <c r="M141" i="48"/>
  <c r="Q141" i="48" s="1"/>
  <c r="R141" i="48" s="1"/>
  <c r="E141" i="48"/>
  <c r="S140" i="48"/>
  <c r="M140" i="48"/>
  <c r="Q140" i="48" s="1"/>
  <c r="R140" i="48" s="1"/>
  <c r="E140" i="48"/>
  <c r="T1231" i="50"/>
  <c r="A1231" i="50"/>
  <c r="T1230" i="50"/>
  <c r="N1230" i="50"/>
  <c r="R1230" i="50" s="1"/>
  <c r="S1230" i="50" s="1"/>
  <c r="F1230" i="50"/>
  <c r="A1230" i="50"/>
  <c r="T1229" i="50"/>
  <c r="N1229" i="50"/>
  <c r="R1229" i="50" s="1"/>
  <c r="S1229" i="50" s="1"/>
  <c r="F1229" i="50"/>
  <c r="T1192" i="50"/>
  <c r="A1192" i="50"/>
  <c r="T1191" i="50"/>
  <c r="N1191" i="50"/>
  <c r="R1191" i="50" s="1"/>
  <c r="S1191" i="50" s="1"/>
  <c r="F1191" i="50"/>
  <c r="A1191" i="50"/>
  <c r="T1190" i="50"/>
  <c r="N1190" i="50"/>
  <c r="R1190" i="50" s="1"/>
  <c r="S1190" i="50" s="1"/>
  <c r="F1190" i="50"/>
  <c r="T1188" i="50"/>
  <c r="A1188" i="50"/>
  <c r="T1187" i="50"/>
  <c r="N1187" i="50"/>
  <c r="R1187" i="50" s="1"/>
  <c r="S1187" i="50" s="1"/>
  <c r="F1187" i="50"/>
  <c r="A1187" i="50"/>
  <c r="T1186" i="50"/>
  <c r="N1186" i="50"/>
  <c r="R1186" i="50" s="1"/>
  <c r="S1186" i="50" s="1"/>
  <c r="F1186" i="50"/>
  <c r="T1185" i="50"/>
  <c r="N1185" i="50"/>
  <c r="R1185" i="50" s="1"/>
  <c r="S1185" i="50" s="1"/>
  <c r="F1185" i="50"/>
  <c r="T1184" i="50"/>
  <c r="N1184" i="50"/>
  <c r="R1184" i="50" s="1"/>
  <c r="S1184" i="50" s="1"/>
  <c r="F1184" i="50"/>
  <c r="T1183" i="50"/>
  <c r="N1183" i="50"/>
  <c r="R1183" i="50" s="1"/>
  <c r="S1183" i="50" s="1"/>
  <c r="F1183" i="50"/>
  <c r="T1181" i="50"/>
  <c r="N1181" i="50"/>
  <c r="R1181" i="50" s="1"/>
  <c r="S1181" i="50" s="1"/>
  <c r="F1181" i="50"/>
  <c r="A1181" i="50"/>
  <c r="T1180" i="50"/>
  <c r="N1180" i="50"/>
  <c r="R1180" i="50" s="1"/>
  <c r="S1180" i="50" s="1"/>
  <c r="F1180" i="50"/>
  <c r="T1179" i="50"/>
  <c r="N1179" i="50"/>
  <c r="R1179" i="50" s="1"/>
  <c r="S1179" i="50" s="1"/>
  <c r="F1179" i="50"/>
  <c r="T1177" i="50"/>
  <c r="N1177" i="50"/>
  <c r="R1177" i="50" s="1"/>
  <c r="S1177" i="50" s="1"/>
  <c r="F1177" i="50"/>
  <c r="A1177" i="50"/>
  <c r="T1176" i="50"/>
  <c r="N1176" i="50"/>
  <c r="R1176" i="50" s="1"/>
  <c r="S1176" i="50" s="1"/>
  <c r="F1176" i="50"/>
  <c r="T1175" i="50"/>
  <c r="N1175" i="50"/>
  <c r="R1175" i="50" s="1"/>
  <c r="S1175" i="50" s="1"/>
  <c r="F1175" i="50"/>
  <c r="T1173" i="50"/>
  <c r="N1173" i="50"/>
  <c r="R1173" i="50" s="1"/>
  <c r="S1173" i="50" s="1"/>
  <c r="F1173" i="50"/>
  <c r="A1173" i="50"/>
  <c r="T1172" i="50"/>
  <c r="N1172" i="50"/>
  <c r="R1172" i="50" s="1"/>
  <c r="S1172" i="50" s="1"/>
  <c r="F1172" i="50"/>
  <c r="T1171" i="50"/>
  <c r="N1171" i="50"/>
  <c r="R1171" i="50" s="1"/>
  <c r="S1171" i="50" s="1"/>
  <c r="F1171" i="50"/>
  <c r="T1169" i="50"/>
  <c r="N1169" i="50"/>
  <c r="R1169" i="50" s="1"/>
  <c r="S1169" i="50" s="1"/>
  <c r="F1169" i="50"/>
  <c r="A1169" i="50"/>
  <c r="T1168" i="50"/>
  <c r="N1168" i="50"/>
  <c r="R1168" i="50" s="1"/>
  <c r="S1168" i="50" s="1"/>
  <c r="F1168" i="50"/>
  <c r="T1167" i="50"/>
  <c r="N1167" i="50"/>
  <c r="R1167" i="50" s="1"/>
  <c r="S1167" i="50" s="1"/>
  <c r="F1167" i="50"/>
  <c r="T1165" i="50"/>
  <c r="N1165" i="50"/>
  <c r="R1165" i="50" s="1"/>
  <c r="S1165" i="50" s="1"/>
  <c r="F1165" i="50"/>
  <c r="A1165" i="50"/>
  <c r="T1164" i="50"/>
  <c r="N1164" i="50"/>
  <c r="R1164" i="50" s="1"/>
  <c r="S1164" i="50" s="1"/>
  <c r="F1164" i="50"/>
  <c r="T1163" i="50"/>
  <c r="N1163" i="50"/>
  <c r="R1163" i="50" s="1"/>
  <c r="S1163" i="50" s="1"/>
  <c r="F1163" i="50"/>
  <c r="T1161" i="50"/>
  <c r="A1161" i="50"/>
  <c r="T1160" i="50"/>
  <c r="N1160" i="50"/>
  <c r="R1160" i="50" s="1"/>
  <c r="S1160" i="50" s="1"/>
  <c r="F1160" i="50"/>
  <c r="A1160" i="50"/>
  <c r="T1159" i="50"/>
  <c r="N1159" i="50"/>
  <c r="R1159" i="50" s="1"/>
  <c r="S1159" i="50" s="1"/>
  <c r="F1159" i="50"/>
  <c r="T1157" i="50"/>
  <c r="A1157" i="50"/>
  <c r="T1156" i="50"/>
  <c r="N1156" i="50"/>
  <c r="R1156" i="50" s="1"/>
  <c r="S1156" i="50" s="1"/>
  <c r="F1156" i="50"/>
  <c r="A1156" i="50"/>
  <c r="T1155" i="50"/>
  <c r="N1155" i="50"/>
  <c r="R1155" i="50" s="1"/>
  <c r="S1155" i="50" s="1"/>
  <c r="N1806" i="50" s="1"/>
  <c r="R1806" i="50" s="1"/>
  <c r="F1155" i="50"/>
  <c r="T1153" i="50"/>
  <c r="A1153" i="50"/>
  <c r="T1152" i="50"/>
  <c r="N1152" i="50"/>
  <c r="R1152" i="50" s="1"/>
  <c r="S1152" i="50" s="1"/>
  <c r="F1152" i="50"/>
  <c r="A1152" i="50"/>
  <c r="T1151" i="50"/>
  <c r="N1151" i="50"/>
  <c r="R1151" i="50" s="1"/>
  <c r="S1151" i="50" s="1"/>
  <c r="F1151" i="50"/>
  <c r="T1150" i="50"/>
  <c r="N1150" i="50"/>
  <c r="R1150" i="50" s="1"/>
  <c r="S1150" i="50" s="1"/>
  <c r="F1150" i="50"/>
  <c r="T1149" i="50"/>
  <c r="N1149" i="50"/>
  <c r="R1149" i="50" s="1"/>
  <c r="S1149" i="50" s="1"/>
  <c r="F1149" i="50"/>
  <c r="T1148" i="50"/>
  <c r="N1148" i="50"/>
  <c r="R1148" i="50" s="1"/>
  <c r="S1148" i="50" s="1"/>
  <c r="F1148" i="50"/>
  <c r="N1762" i="50"/>
  <c r="R1762" i="50" s="1"/>
  <c r="N1745" i="50"/>
  <c r="R1745" i="50" s="1"/>
  <c r="N1741" i="50"/>
  <c r="R1741" i="50" s="1"/>
  <c r="N1740" i="50"/>
  <c r="R1740" i="50" s="1"/>
  <c r="N1738" i="50"/>
  <c r="R1738" i="50" s="1"/>
  <c r="N1735" i="50"/>
  <c r="R1735" i="50" s="1"/>
  <c r="T872" i="50"/>
  <c r="A872" i="50"/>
  <c r="T871" i="50"/>
  <c r="N871" i="50"/>
  <c r="R871" i="50" s="1"/>
  <c r="S871" i="50" s="1"/>
  <c r="F871" i="50"/>
  <c r="A871" i="50"/>
  <c r="T870" i="50"/>
  <c r="N870" i="50"/>
  <c r="R870" i="50" s="1"/>
  <c r="S870" i="50" s="1"/>
  <c r="F870" i="50"/>
  <c r="N1682" i="50"/>
  <c r="R1682" i="50" s="1"/>
  <c r="N1680" i="50"/>
  <c r="R1680" i="50" s="1"/>
  <c r="N1678" i="50"/>
  <c r="R1678" i="50" s="1"/>
  <c r="T842" i="50"/>
  <c r="N842" i="50"/>
  <c r="R842" i="50" s="1"/>
  <c r="S842" i="50" s="1"/>
  <c r="F842" i="50"/>
  <c r="A842" i="50"/>
  <c r="T841" i="50"/>
  <c r="N841" i="50"/>
  <c r="R841" i="50" s="1"/>
  <c r="S841" i="50" s="1"/>
  <c r="F841" i="50"/>
  <c r="T840" i="50"/>
  <c r="N840" i="50"/>
  <c r="R840" i="50" s="1"/>
  <c r="S840" i="50" s="1"/>
  <c r="F840" i="50"/>
  <c r="N1663" i="50"/>
  <c r="R1663" i="50" s="1"/>
  <c r="N1661" i="50"/>
  <c r="R1661" i="50" s="1"/>
  <c r="N1659" i="50"/>
  <c r="R1659" i="50" s="1"/>
  <c r="T780" i="50"/>
  <c r="A780" i="50"/>
  <c r="T779" i="50"/>
  <c r="N779" i="50"/>
  <c r="R779" i="50" s="1"/>
  <c r="S779" i="50" s="1"/>
  <c r="F779" i="50"/>
  <c r="A779" i="50"/>
  <c r="T778" i="50"/>
  <c r="N778" i="50"/>
  <c r="R778" i="50" s="1"/>
  <c r="S778" i="50" s="1"/>
  <c r="F778" i="50"/>
  <c r="T776" i="50"/>
  <c r="A776" i="50"/>
  <c r="T775" i="50"/>
  <c r="N775" i="50"/>
  <c r="R775" i="50" s="1"/>
  <c r="S775" i="50" s="1"/>
  <c r="F775" i="50"/>
  <c r="A775" i="50"/>
  <c r="T774" i="50"/>
  <c r="N774" i="50"/>
  <c r="R774" i="50" s="1"/>
  <c r="S774" i="50" s="1"/>
  <c r="F774" i="50"/>
  <c r="T773" i="50"/>
  <c r="N773" i="50"/>
  <c r="R773" i="50" s="1"/>
  <c r="S773" i="50" s="1"/>
  <c r="F773" i="50"/>
  <c r="T772" i="50"/>
  <c r="N772" i="50"/>
  <c r="R772" i="50" s="1"/>
  <c r="S772" i="50" s="1"/>
  <c r="F772" i="50"/>
  <c r="T771" i="50"/>
  <c r="N771" i="50"/>
  <c r="R771" i="50" s="1"/>
  <c r="S771" i="50" s="1"/>
  <c r="F771" i="50"/>
  <c r="T765" i="50"/>
  <c r="A765" i="50"/>
  <c r="T764" i="50"/>
  <c r="N764" i="50"/>
  <c r="R764" i="50" s="1"/>
  <c r="S764" i="50" s="1"/>
  <c r="F764" i="50"/>
  <c r="A764" i="50"/>
  <c r="T763" i="50"/>
  <c r="N763" i="50"/>
  <c r="R763" i="50" s="1"/>
  <c r="S763" i="50" s="1"/>
  <c r="F763" i="50"/>
  <c r="N1649" i="50"/>
  <c r="R1649" i="50" s="1"/>
  <c r="T757" i="50"/>
  <c r="A757" i="50"/>
  <c r="T756" i="50"/>
  <c r="N756" i="50"/>
  <c r="R756" i="50" s="1"/>
  <c r="S756" i="50" s="1"/>
  <c r="F756" i="50"/>
  <c r="A756" i="50"/>
  <c r="T755" i="50"/>
  <c r="N755" i="50"/>
  <c r="R755" i="50" s="1"/>
  <c r="S755" i="50" s="1"/>
  <c r="F755" i="50"/>
  <c r="T754" i="50"/>
  <c r="N754" i="50"/>
  <c r="R754" i="50" s="1"/>
  <c r="S754" i="50" s="1"/>
  <c r="F754" i="50"/>
  <c r="T753" i="50"/>
  <c r="N753" i="50"/>
  <c r="R753" i="50" s="1"/>
  <c r="S753" i="50" s="1"/>
  <c r="F753" i="50"/>
  <c r="T752" i="50"/>
  <c r="N752" i="50"/>
  <c r="R752" i="50" s="1"/>
  <c r="S752" i="50" s="1"/>
  <c r="F752" i="50"/>
  <c r="T700" i="50"/>
  <c r="A700" i="50"/>
  <c r="T699" i="50"/>
  <c r="N699" i="50"/>
  <c r="R699" i="50" s="1"/>
  <c r="S699" i="50" s="1"/>
  <c r="F699" i="50"/>
  <c r="A699" i="50"/>
  <c r="T698" i="50"/>
  <c r="N698" i="50"/>
  <c r="R698" i="50" s="1"/>
  <c r="S698" i="50" s="1"/>
  <c r="F698" i="50"/>
  <c r="T696" i="50"/>
  <c r="A696" i="50"/>
  <c r="T695" i="50"/>
  <c r="N695" i="50"/>
  <c r="R695" i="50" s="1"/>
  <c r="S695" i="50" s="1"/>
  <c r="F695" i="50"/>
  <c r="A695" i="50"/>
  <c r="T694" i="50"/>
  <c r="N694" i="50"/>
  <c r="R694" i="50" s="1"/>
  <c r="S694" i="50" s="1"/>
  <c r="F694" i="50"/>
  <c r="T693" i="50"/>
  <c r="N693" i="50"/>
  <c r="R693" i="50" s="1"/>
  <c r="S693" i="50" s="1"/>
  <c r="F693" i="50"/>
  <c r="T692" i="50"/>
  <c r="N692" i="50"/>
  <c r="R692" i="50" s="1"/>
  <c r="S692" i="50" s="1"/>
  <c r="F692" i="50"/>
  <c r="T691" i="50"/>
  <c r="N691" i="50"/>
  <c r="R691" i="50" s="1"/>
  <c r="S691" i="50" s="1"/>
  <c r="F691" i="50"/>
  <c r="T689" i="50"/>
  <c r="N689" i="50"/>
  <c r="R689" i="50" s="1"/>
  <c r="S689" i="50" s="1"/>
  <c r="F689" i="50"/>
  <c r="A689" i="50"/>
  <c r="T688" i="50"/>
  <c r="N688" i="50"/>
  <c r="R688" i="50" s="1"/>
  <c r="S688" i="50" s="1"/>
  <c r="F688" i="50"/>
  <c r="T687" i="50"/>
  <c r="N687" i="50"/>
  <c r="R687" i="50" s="1"/>
  <c r="S687" i="50" s="1"/>
  <c r="F687" i="50"/>
  <c r="N1827" i="50" l="1"/>
  <c r="R1827" i="50" s="1"/>
  <c r="N1808" i="50"/>
  <c r="R1808" i="50" s="1"/>
  <c r="N1812" i="50"/>
  <c r="R1812" i="50" s="1"/>
  <c r="N1693" i="50"/>
  <c r="R1693" i="50" s="1"/>
  <c r="N1811" i="50"/>
  <c r="R1811" i="50" s="1"/>
  <c r="N1810" i="50"/>
  <c r="R1810" i="50" s="1"/>
  <c r="N1814" i="50"/>
  <c r="R1814" i="50" s="1"/>
  <c r="N1815" i="50"/>
  <c r="R1815" i="50" s="1"/>
  <c r="N1754" i="50"/>
  <c r="R1754" i="50" s="1"/>
  <c r="N1760" i="50"/>
  <c r="R1760" i="50" s="1"/>
  <c r="N1765" i="50"/>
  <c r="R1765" i="50" s="1"/>
  <c r="N1733" i="50"/>
  <c r="R1733" i="50" s="1"/>
  <c r="N1743" i="50"/>
  <c r="R1743" i="50" s="1"/>
  <c r="N1726" i="50"/>
  <c r="R1726" i="50" s="1"/>
  <c r="N1728" i="50"/>
  <c r="R1728" i="50" s="1"/>
  <c r="N1749" i="50"/>
  <c r="R1749" i="50" s="1"/>
  <c r="N1804" i="50"/>
  <c r="R1804" i="50" s="1"/>
  <c r="N1729" i="50"/>
  <c r="R1729" i="50" s="1"/>
  <c r="N1737" i="50"/>
  <c r="R1737" i="50" s="1"/>
  <c r="N1756" i="50"/>
  <c r="R1756" i="50" s="1"/>
  <c r="N1750" i="50"/>
  <c r="R1750" i="50" s="1"/>
  <c r="N1813" i="50"/>
  <c r="R1813" i="50" s="1"/>
  <c r="N1623" i="50"/>
  <c r="R1623" i="50" s="1"/>
  <c r="N1684" i="50"/>
  <c r="R1684" i="50" s="1"/>
  <c r="N1731" i="50"/>
  <c r="R1731" i="50" s="1"/>
  <c r="N1695" i="50"/>
  <c r="R1695" i="50" s="1"/>
  <c r="N1817" i="50"/>
  <c r="R1817" i="50" s="1"/>
  <c r="N1621" i="50"/>
  <c r="R1621" i="50" s="1"/>
  <c r="N1747" i="50"/>
  <c r="R1747" i="50" s="1"/>
  <c r="N1758" i="50"/>
  <c r="R1758" i="50" s="1"/>
  <c r="N1692" i="50"/>
  <c r="R1692" i="50" s="1"/>
  <c r="N1709" i="50"/>
  <c r="R1709" i="50" s="1"/>
  <c r="N1751" i="50"/>
  <c r="R1751" i="50" s="1"/>
  <c r="N1752" i="50"/>
  <c r="R1752" i="50" s="1"/>
  <c r="N1764" i="50"/>
  <c r="R1764" i="50" s="1"/>
  <c r="N1665" i="50"/>
  <c r="R1665" i="50" s="1"/>
  <c r="N1673" i="50"/>
  <c r="R1673" i="50" s="1"/>
  <c r="N1667" i="50"/>
  <c r="R1667" i="50" s="1"/>
  <c r="N1686" i="50"/>
  <c r="R1686" i="50" s="1"/>
  <c r="N1707" i="50"/>
  <c r="R1707" i="50" s="1"/>
  <c r="N1626" i="50"/>
  <c r="R1626" i="50" s="1"/>
  <c r="N1650" i="50"/>
  <c r="R1650" i="50" s="1"/>
  <c r="N1674" i="50"/>
  <c r="R1674" i="50" s="1"/>
  <c r="N1669" i="50"/>
  <c r="R1669" i="50" s="1"/>
  <c r="N1647" i="50"/>
  <c r="R1647" i="50" s="1"/>
  <c r="N1654" i="50"/>
  <c r="R1654" i="50" s="1"/>
  <c r="N1671" i="50"/>
  <c r="R1671" i="50" s="1"/>
  <c r="N1690" i="50"/>
  <c r="R1690" i="50" s="1"/>
  <c r="N1630" i="50"/>
  <c r="R1630" i="50" s="1"/>
  <c r="N1676" i="50"/>
  <c r="R1676" i="50" s="1"/>
  <c r="N1672" i="50"/>
  <c r="R1672" i="50" s="1"/>
  <c r="N1628" i="50"/>
  <c r="R1628" i="50" s="1"/>
  <c r="N1688" i="50"/>
  <c r="R1688" i="50" s="1"/>
  <c r="N1632" i="50"/>
  <c r="R1632" i="50" s="1"/>
  <c r="N1625" i="50"/>
  <c r="R1625" i="50" s="1"/>
  <c r="S1157" i="50"/>
  <c r="N1807" i="50" s="1"/>
  <c r="R1807" i="50" s="1"/>
  <c r="S1161" i="50"/>
  <c r="N1809" i="50" s="1"/>
  <c r="R1809" i="50" s="1"/>
  <c r="S1231" i="50"/>
  <c r="N1828" i="50" s="1"/>
  <c r="R1828" i="50" s="1"/>
  <c r="R1830" i="50" s="1"/>
  <c r="S1192" i="50"/>
  <c r="N1818" i="50" s="1"/>
  <c r="R1818" i="50" s="1"/>
  <c r="S1188" i="50"/>
  <c r="N1816" i="50" s="1"/>
  <c r="R1816" i="50" s="1"/>
  <c r="S1153" i="50"/>
  <c r="N1805" i="50" s="1"/>
  <c r="R1805" i="50" s="1"/>
  <c r="S780" i="50"/>
  <c r="N1657" i="50"/>
  <c r="R1657" i="50" s="1"/>
  <c r="N1660" i="50"/>
  <c r="R1660" i="50" s="1"/>
  <c r="N1736" i="50"/>
  <c r="R1736" i="50" s="1"/>
  <c r="N1763" i="50"/>
  <c r="R1763" i="50" s="1"/>
  <c r="N1730" i="50"/>
  <c r="R1730" i="50" s="1"/>
  <c r="N1732" i="50"/>
  <c r="R1732" i="50" s="1"/>
  <c r="N1746" i="50"/>
  <c r="R1746" i="50" s="1"/>
  <c r="N1742" i="50"/>
  <c r="R1742" i="50" s="1"/>
  <c r="N1734" i="50"/>
  <c r="R1734" i="50" s="1"/>
  <c r="N1759" i="50"/>
  <c r="R1759" i="50" s="1"/>
  <c r="N1761" i="50"/>
  <c r="R1761" i="50" s="1"/>
  <c r="N1739" i="50"/>
  <c r="R1739" i="50" s="1"/>
  <c r="N1748" i="50"/>
  <c r="R1748" i="50" s="1"/>
  <c r="N1744" i="50"/>
  <c r="R1744" i="50" s="1"/>
  <c r="N1755" i="50"/>
  <c r="R1755" i="50" s="1"/>
  <c r="N1753" i="50"/>
  <c r="R1753" i="50" s="1"/>
  <c r="N1766" i="50"/>
  <c r="R1766" i="50" s="1"/>
  <c r="N1727" i="50"/>
  <c r="R1727" i="50" s="1"/>
  <c r="N1757" i="50"/>
  <c r="R1757" i="50" s="1"/>
  <c r="N1708" i="50"/>
  <c r="R1708" i="50" s="1"/>
  <c r="N1696" i="50"/>
  <c r="R1696" i="50" s="1"/>
  <c r="N1691" i="50"/>
  <c r="R1691" i="50" s="1"/>
  <c r="N1689" i="50"/>
  <c r="R1689" i="50" s="1"/>
  <c r="N1687" i="50"/>
  <c r="R1687" i="50" s="1"/>
  <c r="N1683" i="50"/>
  <c r="R1683" i="50" s="1"/>
  <c r="S872" i="50"/>
  <c r="N1685" i="50" s="1"/>
  <c r="R1685" i="50" s="1"/>
  <c r="N1681" i="50"/>
  <c r="R1681" i="50" s="1"/>
  <c r="N1679" i="50"/>
  <c r="R1679" i="50" s="1"/>
  <c r="N1677" i="50"/>
  <c r="R1677" i="50" s="1"/>
  <c r="N1675" i="50"/>
  <c r="R1675" i="50" s="1"/>
  <c r="N1670" i="50"/>
  <c r="R1670" i="50" s="1"/>
  <c r="N1668" i="50"/>
  <c r="R1668" i="50" s="1"/>
  <c r="N1666" i="50"/>
  <c r="R1666" i="50" s="1"/>
  <c r="N1664" i="50"/>
  <c r="R1664" i="50" s="1"/>
  <c r="N1662" i="50"/>
  <c r="R1662" i="50" s="1"/>
  <c r="S776" i="50"/>
  <c r="S765" i="50"/>
  <c r="N1651" i="50" s="1"/>
  <c r="R1651" i="50" s="1"/>
  <c r="S757" i="50"/>
  <c r="N1648" i="50" s="1"/>
  <c r="R1648" i="50" s="1"/>
  <c r="S700" i="50"/>
  <c r="S696" i="50"/>
  <c r="N1631" i="50" s="1"/>
  <c r="R1631" i="50" s="1"/>
  <c r="N1629" i="50"/>
  <c r="R1629" i="50" s="1"/>
  <c r="N1627" i="50"/>
  <c r="R1627" i="50" s="1"/>
  <c r="T685" i="50"/>
  <c r="A685" i="50"/>
  <c r="T684" i="50"/>
  <c r="N684" i="50"/>
  <c r="R684" i="50" s="1"/>
  <c r="S684" i="50" s="1"/>
  <c r="F684" i="50"/>
  <c r="A684" i="50"/>
  <c r="T683" i="50"/>
  <c r="N683" i="50"/>
  <c r="R683" i="50" s="1"/>
  <c r="S683" i="50" s="1"/>
  <c r="F683" i="50"/>
  <c r="T674" i="50"/>
  <c r="A674" i="50"/>
  <c r="T673" i="50"/>
  <c r="N673" i="50"/>
  <c r="R673" i="50" s="1"/>
  <c r="S673" i="50" s="1"/>
  <c r="F673" i="50"/>
  <c r="A673" i="50"/>
  <c r="T672" i="50"/>
  <c r="N672" i="50"/>
  <c r="R672" i="50" s="1"/>
  <c r="S672" i="50" s="1"/>
  <c r="F672" i="50"/>
  <c r="T670" i="50"/>
  <c r="A670" i="50"/>
  <c r="T669" i="50"/>
  <c r="N669" i="50"/>
  <c r="R669" i="50" s="1"/>
  <c r="S669" i="50" s="1"/>
  <c r="F669" i="50"/>
  <c r="A669" i="50"/>
  <c r="T668" i="50"/>
  <c r="N668" i="50"/>
  <c r="R668" i="50" s="1"/>
  <c r="S668" i="50" s="1"/>
  <c r="F668" i="50"/>
  <c r="N1652" i="50" l="1"/>
  <c r="R1652" i="50" s="1"/>
  <c r="N1624" i="50"/>
  <c r="R1624" i="50" s="1"/>
  <c r="N1622" i="50"/>
  <c r="R1622" i="50" s="1"/>
  <c r="N1694" i="50"/>
  <c r="R1694" i="50" s="1"/>
  <c r="N1653" i="50"/>
  <c r="R1653" i="50" s="1"/>
  <c r="N1656" i="50"/>
  <c r="R1656" i="50" s="1"/>
  <c r="N1655" i="50"/>
  <c r="R1655" i="50" s="1"/>
  <c r="N1658" i="50"/>
  <c r="R1658" i="50" s="1"/>
  <c r="R1821" i="50"/>
  <c r="N1619" i="50"/>
  <c r="R1619" i="50" s="1"/>
  <c r="N1613" i="50"/>
  <c r="R1613" i="50" s="1"/>
  <c r="N1615" i="50"/>
  <c r="R1615" i="50" s="1"/>
  <c r="N1617" i="50"/>
  <c r="R1617" i="50" s="1"/>
  <c r="S685" i="50"/>
  <c r="N1620" i="50" s="1"/>
  <c r="R1620" i="50" s="1"/>
  <c r="N1618" i="50"/>
  <c r="R1618" i="50" s="1"/>
  <c r="S674" i="50"/>
  <c r="N1616" i="50" s="1"/>
  <c r="R1616" i="50" s="1"/>
  <c r="S670" i="50"/>
  <c r="N1614" i="50" s="1"/>
  <c r="R1614" i="50" s="1"/>
  <c r="T666" i="50"/>
  <c r="A666" i="50"/>
  <c r="T665" i="50"/>
  <c r="N665" i="50"/>
  <c r="R665" i="50" s="1"/>
  <c r="S665" i="50" s="1"/>
  <c r="F665" i="50"/>
  <c r="A665" i="50"/>
  <c r="T664" i="50"/>
  <c r="N664" i="50"/>
  <c r="R664" i="50" s="1"/>
  <c r="S664" i="50" s="1"/>
  <c r="F664" i="50"/>
  <c r="T662" i="50"/>
  <c r="A662" i="50"/>
  <c r="T661" i="50"/>
  <c r="N661" i="50"/>
  <c r="R661" i="50" s="1"/>
  <c r="S661" i="50" s="1"/>
  <c r="F661" i="50"/>
  <c r="A661" i="50"/>
  <c r="T660" i="50"/>
  <c r="N660" i="50"/>
  <c r="R660" i="50" s="1"/>
  <c r="S660" i="50" s="1"/>
  <c r="F660" i="50"/>
  <c r="T659" i="50"/>
  <c r="N659" i="50"/>
  <c r="R659" i="50" s="1"/>
  <c r="S659" i="50" s="1"/>
  <c r="F659" i="50"/>
  <c r="T658" i="50"/>
  <c r="N658" i="50"/>
  <c r="R658" i="50" s="1"/>
  <c r="S658" i="50" s="1"/>
  <c r="F658" i="50"/>
  <c r="T657" i="50"/>
  <c r="N657" i="50"/>
  <c r="R657" i="50" s="1"/>
  <c r="S657" i="50" s="1"/>
  <c r="F657" i="50"/>
  <c r="T655" i="50"/>
  <c r="N655" i="50"/>
  <c r="R655" i="50" s="1"/>
  <c r="S655" i="50" s="1"/>
  <c r="F655" i="50"/>
  <c r="A655" i="50"/>
  <c r="T654" i="50"/>
  <c r="N654" i="50"/>
  <c r="R654" i="50" s="1"/>
  <c r="S654" i="50" s="1"/>
  <c r="F654" i="50"/>
  <c r="T653" i="50"/>
  <c r="N653" i="50"/>
  <c r="R653" i="50" s="1"/>
  <c r="S653" i="50" s="1"/>
  <c r="F653" i="50"/>
  <c r="T651" i="50"/>
  <c r="N651" i="50"/>
  <c r="R651" i="50" s="1"/>
  <c r="S651" i="50" s="1"/>
  <c r="F651" i="50"/>
  <c r="A651" i="50"/>
  <c r="T650" i="50"/>
  <c r="N650" i="50"/>
  <c r="R650" i="50" s="1"/>
  <c r="S650" i="50" s="1"/>
  <c r="F650" i="50"/>
  <c r="T649" i="50"/>
  <c r="N649" i="50"/>
  <c r="R649" i="50" s="1"/>
  <c r="S649" i="50" s="1"/>
  <c r="F649" i="50"/>
  <c r="T647" i="50"/>
  <c r="N647" i="50"/>
  <c r="R647" i="50" s="1"/>
  <c r="S647" i="50" s="1"/>
  <c r="F647" i="50"/>
  <c r="A647" i="50"/>
  <c r="T646" i="50"/>
  <c r="N646" i="50"/>
  <c r="R646" i="50" s="1"/>
  <c r="S646" i="50" s="1"/>
  <c r="F646" i="50"/>
  <c r="T645" i="50"/>
  <c r="N645" i="50"/>
  <c r="R645" i="50" s="1"/>
  <c r="S645" i="50" s="1"/>
  <c r="F645" i="50"/>
  <c r="N1602" i="50"/>
  <c r="R1602" i="50" s="1"/>
  <c r="T634" i="50"/>
  <c r="A634" i="50"/>
  <c r="T633" i="50"/>
  <c r="N633" i="50"/>
  <c r="R633" i="50" s="1"/>
  <c r="S633" i="50" s="1"/>
  <c r="F633" i="50"/>
  <c r="A633" i="50"/>
  <c r="T632" i="50"/>
  <c r="N632" i="50"/>
  <c r="R632" i="50" s="1"/>
  <c r="S632" i="50" s="1"/>
  <c r="F632" i="50"/>
  <c r="T630" i="50"/>
  <c r="A630" i="50"/>
  <c r="T629" i="50"/>
  <c r="N629" i="50"/>
  <c r="R629" i="50" s="1"/>
  <c r="S629" i="50" s="1"/>
  <c r="F629" i="50"/>
  <c r="A629" i="50"/>
  <c r="T628" i="50"/>
  <c r="N628" i="50"/>
  <c r="R628" i="50" s="1"/>
  <c r="S628" i="50" s="1"/>
  <c r="F628" i="50"/>
  <c r="T626" i="50"/>
  <c r="A626" i="50"/>
  <c r="T625" i="50"/>
  <c r="N625" i="50"/>
  <c r="R625" i="50" s="1"/>
  <c r="S625" i="50" s="1"/>
  <c r="F625" i="50"/>
  <c r="A625" i="50"/>
  <c r="T624" i="50"/>
  <c r="N624" i="50"/>
  <c r="R624" i="50" s="1"/>
  <c r="S624" i="50" s="1"/>
  <c r="F624" i="50"/>
  <c r="T623" i="50"/>
  <c r="N623" i="50"/>
  <c r="R623" i="50" s="1"/>
  <c r="S623" i="50" s="1"/>
  <c r="F623" i="50"/>
  <c r="T622" i="50"/>
  <c r="N622" i="50"/>
  <c r="R622" i="50" s="1"/>
  <c r="S622" i="50" s="1"/>
  <c r="F622" i="50"/>
  <c r="T621" i="50"/>
  <c r="N621" i="50"/>
  <c r="R621" i="50" s="1"/>
  <c r="S621" i="50" s="1"/>
  <c r="F621" i="50"/>
  <c r="T619" i="50"/>
  <c r="A619" i="50"/>
  <c r="T618" i="50"/>
  <c r="N618" i="50"/>
  <c r="R618" i="50" s="1"/>
  <c r="S618" i="50" s="1"/>
  <c r="F618" i="50"/>
  <c r="A618" i="50"/>
  <c r="T617" i="50"/>
  <c r="N617" i="50"/>
  <c r="R617" i="50" s="1"/>
  <c r="S617" i="50" s="1"/>
  <c r="F617" i="50"/>
  <c r="T615" i="50"/>
  <c r="A615" i="50"/>
  <c r="T614" i="50"/>
  <c r="N614" i="50"/>
  <c r="R614" i="50" s="1"/>
  <c r="S614" i="50" s="1"/>
  <c r="F614" i="50"/>
  <c r="A614" i="50"/>
  <c r="T613" i="50"/>
  <c r="N613" i="50"/>
  <c r="R613" i="50" s="1"/>
  <c r="S613" i="50" s="1"/>
  <c r="N1590" i="50" s="1"/>
  <c r="R1590" i="50" s="1"/>
  <c r="F613" i="50"/>
  <c r="T611" i="50"/>
  <c r="A611" i="50"/>
  <c r="T610" i="50"/>
  <c r="N610" i="50"/>
  <c r="R610" i="50" s="1"/>
  <c r="S610" i="50" s="1"/>
  <c r="F610" i="50"/>
  <c r="A610" i="50"/>
  <c r="T609" i="50"/>
  <c r="N609" i="50"/>
  <c r="R609" i="50" s="1"/>
  <c r="S609" i="50" s="1"/>
  <c r="F609" i="50"/>
  <c r="A724" i="50"/>
  <c r="A725" i="50"/>
  <c r="T607" i="50"/>
  <c r="A607" i="50"/>
  <c r="T606" i="50"/>
  <c r="N606" i="50"/>
  <c r="R606" i="50" s="1"/>
  <c r="S606" i="50" s="1"/>
  <c r="F606" i="50"/>
  <c r="A606" i="50"/>
  <c r="T605" i="50"/>
  <c r="N605" i="50"/>
  <c r="R605" i="50" s="1"/>
  <c r="S605" i="50" s="1"/>
  <c r="F605" i="50"/>
  <c r="T594" i="50"/>
  <c r="A594" i="50"/>
  <c r="T593" i="50"/>
  <c r="N593" i="50"/>
  <c r="R593" i="50" s="1"/>
  <c r="S593" i="50" s="1"/>
  <c r="F593" i="50"/>
  <c r="A593" i="50"/>
  <c r="T592" i="50"/>
  <c r="N592" i="50"/>
  <c r="R592" i="50" s="1"/>
  <c r="S592" i="50" s="1"/>
  <c r="F592" i="50"/>
  <c r="T581" i="50"/>
  <c r="A581" i="50"/>
  <c r="T580" i="50"/>
  <c r="N580" i="50"/>
  <c r="R580" i="50" s="1"/>
  <c r="S580" i="50" s="1"/>
  <c r="F580" i="50"/>
  <c r="A580" i="50"/>
  <c r="T579" i="50"/>
  <c r="N579" i="50"/>
  <c r="R579" i="50" s="1"/>
  <c r="S579" i="50" s="1"/>
  <c r="F579" i="50"/>
  <c r="T577" i="50"/>
  <c r="A577" i="50"/>
  <c r="T576" i="50"/>
  <c r="N576" i="50"/>
  <c r="R576" i="50" s="1"/>
  <c r="S576" i="50" s="1"/>
  <c r="F576" i="50"/>
  <c r="A576" i="50"/>
  <c r="T575" i="50"/>
  <c r="N575" i="50"/>
  <c r="R575" i="50" s="1"/>
  <c r="S575" i="50" s="1"/>
  <c r="N1578" i="50" s="1"/>
  <c r="R1578" i="50" s="1"/>
  <c r="F575" i="50"/>
  <c r="T573" i="50"/>
  <c r="A573" i="50"/>
  <c r="T572" i="50"/>
  <c r="N572" i="50"/>
  <c r="R572" i="50" s="1"/>
  <c r="S572" i="50" s="1"/>
  <c r="F572" i="50"/>
  <c r="A572" i="50"/>
  <c r="T571" i="50"/>
  <c r="N571" i="50"/>
  <c r="R571" i="50" s="1"/>
  <c r="S571" i="50" s="1"/>
  <c r="F571" i="50"/>
  <c r="T569" i="50"/>
  <c r="A569" i="50"/>
  <c r="T568" i="50"/>
  <c r="N568" i="50"/>
  <c r="R568" i="50" s="1"/>
  <c r="S568" i="50" s="1"/>
  <c r="F568" i="50"/>
  <c r="A568" i="50"/>
  <c r="T567" i="50"/>
  <c r="N567" i="50"/>
  <c r="R567" i="50" s="1"/>
  <c r="S567" i="50" s="1"/>
  <c r="F567" i="50"/>
  <c r="T566" i="50"/>
  <c r="N566" i="50"/>
  <c r="R566" i="50" s="1"/>
  <c r="S566" i="50" s="1"/>
  <c r="F566" i="50"/>
  <c r="T565" i="50"/>
  <c r="N565" i="50"/>
  <c r="R565" i="50" s="1"/>
  <c r="S565" i="50" s="1"/>
  <c r="F565" i="50"/>
  <c r="T564" i="50"/>
  <c r="N564" i="50"/>
  <c r="R564" i="50" s="1"/>
  <c r="S564" i="50" s="1"/>
  <c r="F564" i="50"/>
  <c r="T561" i="50"/>
  <c r="A561" i="50"/>
  <c r="T560" i="50"/>
  <c r="N560" i="50"/>
  <c r="R560" i="50" s="1"/>
  <c r="S560" i="50" s="1"/>
  <c r="F560" i="50"/>
  <c r="A560" i="50"/>
  <c r="T559" i="50"/>
  <c r="N559" i="50"/>
  <c r="R559" i="50" s="1"/>
  <c r="S559" i="50" s="1"/>
  <c r="F559" i="50"/>
  <c r="T557" i="50"/>
  <c r="A557" i="50"/>
  <c r="T556" i="50"/>
  <c r="N556" i="50"/>
  <c r="R556" i="50" s="1"/>
  <c r="S556" i="50" s="1"/>
  <c r="F556" i="50"/>
  <c r="A556" i="50"/>
  <c r="T555" i="50"/>
  <c r="N555" i="50"/>
  <c r="R555" i="50" s="1"/>
  <c r="S555" i="50" s="1"/>
  <c r="F555" i="50"/>
  <c r="T553" i="50"/>
  <c r="A553" i="50"/>
  <c r="T552" i="50"/>
  <c r="N552" i="50"/>
  <c r="R552" i="50" s="1"/>
  <c r="S552" i="50" s="1"/>
  <c r="F552" i="50"/>
  <c r="A552" i="50"/>
  <c r="T551" i="50"/>
  <c r="N551" i="50"/>
  <c r="R551" i="50" s="1"/>
  <c r="S551" i="50" s="1"/>
  <c r="F551" i="50"/>
  <c r="T549" i="50"/>
  <c r="A549" i="50"/>
  <c r="T548" i="50"/>
  <c r="N548" i="50"/>
  <c r="R548" i="50" s="1"/>
  <c r="S548" i="50" s="1"/>
  <c r="F548" i="50"/>
  <c r="A548" i="50"/>
  <c r="T547" i="50"/>
  <c r="N547" i="50"/>
  <c r="R547" i="50" s="1"/>
  <c r="S547" i="50" s="1"/>
  <c r="F547" i="50"/>
  <c r="T545" i="50"/>
  <c r="A545" i="50"/>
  <c r="T544" i="50"/>
  <c r="N544" i="50"/>
  <c r="R544" i="50" s="1"/>
  <c r="S544" i="50" s="1"/>
  <c r="F544" i="50"/>
  <c r="A544" i="50"/>
  <c r="T543" i="50"/>
  <c r="N543" i="50"/>
  <c r="R543" i="50" s="1"/>
  <c r="S543" i="50" s="1"/>
  <c r="F543" i="50"/>
  <c r="T542" i="50"/>
  <c r="N542" i="50"/>
  <c r="R542" i="50" s="1"/>
  <c r="S542" i="50" s="1"/>
  <c r="F542" i="50"/>
  <c r="T541" i="50"/>
  <c r="N541" i="50"/>
  <c r="R541" i="50" s="1"/>
  <c r="S541" i="50" s="1"/>
  <c r="F541" i="50"/>
  <c r="T540" i="50"/>
  <c r="N540" i="50"/>
  <c r="R540" i="50" s="1"/>
  <c r="S540" i="50" s="1"/>
  <c r="F540" i="50"/>
  <c r="T119" i="50"/>
  <c r="A119" i="50"/>
  <c r="T118" i="50"/>
  <c r="N118" i="50"/>
  <c r="R118" i="50" s="1"/>
  <c r="S118" i="50" s="1"/>
  <c r="F118" i="50"/>
  <c r="A118" i="50"/>
  <c r="T117" i="50"/>
  <c r="N117" i="50"/>
  <c r="R117" i="50" s="1"/>
  <c r="S117" i="50" s="1"/>
  <c r="F117" i="50"/>
  <c r="T115" i="50"/>
  <c r="A115" i="50"/>
  <c r="T114" i="50"/>
  <c r="N114" i="50"/>
  <c r="R114" i="50" s="1"/>
  <c r="S114" i="50" s="1"/>
  <c r="F114" i="50"/>
  <c r="A114" i="50"/>
  <c r="T113" i="50"/>
  <c r="N113" i="50"/>
  <c r="R113" i="50" s="1"/>
  <c r="S113" i="50" s="1"/>
  <c r="F113" i="50"/>
  <c r="T108" i="50"/>
  <c r="A108" i="50"/>
  <c r="T107" i="50"/>
  <c r="N107" i="50"/>
  <c r="R107" i="50" s="1"/>
  <c r="S107" i="50" s="1"/>
  <c r="F107" i="50"/>
  <c r="A107" i="50"/>
  <c r="T106" i="50"/>
  <c r="N106" i="50"/>
  <c r="R106" i="50" s="1"/>
  <c r="S106" i="50" s="1"/>
  <c r="F106" i="50"/>
  <c r="T104" i="50"/>
  <c r="A104" i="50"/>
  <c r="T103" i="50"/>
  <c r="N103" i="50"/>
  <c r="R103" i="50" s="1"/>
  <c r="S103" i="50" s="1"/>
  <c r="F103" i="50"/>
  <c r="A103" i="50"/>
  <c r="T102" i="50"/>
  <c r="N102" i="50"/>
  <c r="R102" i="50" s="1"/>
  <c r="S102" i="50" s="1"/>
  <c r="F102" i="50"/>
  <c r="T101" i="50"/>
  <c r="N101" i="50"/>
  <c r="R101" i="50" s="1"/>
  <c r="S101" i="50" s="1"/>
  <c r="F101" i="50"/>
  <c r="T100" i="50"/>
  <c r="N100" i="50"/>
  <c r="R100" i="50" s="1"/>
  <c r="S100" i="50" s="1"/>
  <c r="F100" i="50"/>
  <c r="T99" i="50"/>
  <c r="N99" i="50"/>
  <c r="R99" i="50" s="1"/>
  <c r="S99" i="50" s="1"/>
  <c r="F99" i="50"/>
  <c r="T64" i="50"/>
  <c r="A64" i="50"/>
  <c r="T63" i="50"/>
  <c r="N63" i="50"/>
  <c r="R63" i="50" s="1"/>
  <c r="S63" i="50" s="1"/>
  <c r="F63" i="50"/>
  <c r="A63" i="50"/>
  <c r="T62" i="50"/>
  <c r="N62" i="50"/>
  <c r="R62" i="50" s="1"/>
  <c r="S62" i="50" s="1"/>
  <c r="F62" i="50"/>
  <c r="T61" i="50"/>
  <c r="N61" i="50"/>
  <c r="R61" i="50" s="1"/>
  <c r="S61" i="50" s="1"/>
  <c r="F61" i="50"/>
  <c r="T60" i="50"/>
  <c r="N60" i="50"/>
  <c r="R60" i="50" s="1"/>
  <c r="S60" i="50" s="1"/>
  <c r="F60" i="50"/>
  <c r="T58" i="50"/>
  <c r="N58" i="50"/>
  <c r="R58" i="50" s="1"/>
  <c r="S58" i="50" s="1"/>
  <c r="F58" i="50"/>
  <c r="A58" i="50"/>
  <c r="T57" i="50"/>
  <c r="N57" i="50"/>
  <c r="R57" i="50" s="1"/>
  <c r="S57" i="50" s="1"/>
  <c r="F57" i="50"/>
  <c r="T56" i="50"/>
  <c r="N56" i="50"/>
  <c r="R56" i="50" s="1"/>
  <c r="S56" i="50" s="1"/>
  <c r="F56" i="50"/>
  <c r="T54" i="50"/>
  <c r="A54" i="50"/>
  <c r="T53" i="50"/>
  <c r="N53" i="50"/>
  <c r="R53" i="50" s="1"/>
  <c r="S53" i="50" s="1"/>
  <c r="F53" i="50"/>
  <c r="A53" i="50"/>
  <c r="T52" i="50"/>
  <c r="N52" i="50"/>
  <c r="R52" i="50" s="1"/>
  <c r="S52" i="50" s="1"/>
  <c r="F52" i="50"/>
  <c r="T51" i="50"/>
  <c r="N51" i="50"/>
  <c r="R51" i="50" s="1"/>
  <c r="S51" i="50" s="1"/>
  <c r="F51" i="50"/>
  <c r="T50" i="50"/>
  <c r="N50" i="50"/>
  <c r="R50" i="50" s="1"/>
  <c r="S50" i="50" s="1"/>
  <c r="F50" i="50"/>
  <c r="T48" i="50"/>
  <c r="A48" i="50"/>
  <c r="T47" i="50"/>
  <c r="N47" i="50"/>
  <c r="R47" i="50" s="1"/>
  <c r="S47" i="50" s="1"/>
  <c r="F47" i="50"/>
  <c r="A47" i="50"/>
  <c r="T46" i="50"/>
  <c r="N46" i="50"/>
  <c r="R46" i="50" s="1"/>
  <c r="S46" i="50" s="1"/>
  <c r="F46" i="50"/>
  <c r="T44" i="50"/>
  <c r="A44" i="50"/>
  <c r="T43" i="50"/>
  <c r="N43" i="50"/>
  <c r="R43" i="50" s="1"/>
  <c r="S43" i="50" s="1"/>
  <c r="F43" i="50"/>
  <c r="A43" i="50"/>
  <c r="T42" i="50"/>
  <c r="N42" i="50"/>
  <c r="R42" i="50" s="1"/>
  <c r="S42" i="50" s="1"/>
  <c r="F42" i="50"/>
  <c r="T40" i="50"/>
  <c r="A40" i="50"/>
  <c r="T39" i="50"/>
  <c r="N39" i="50"/>
  <c r="R39" i="50" s="1"/>
  <c r="S39" i="50" s="1"/>
  <c r="F39" i="50"/>
  <c r="A39" i="50"/>
  <c r="T38" i="50"/>
  <c r="N38" i="50"/>
  <c r="R38" i="50" s="1"/>
  <c r="S38" i="50" s="1"/>
  <c r="F38" i="50"/>
  <c r="T37" i="50"/>
  <c r="N37" i="50"/>
  <c r="R37" i="50" s="1"/>
  <c r="S37" i="50" s="1"/>
  <c r="F37" i="50"/>
  <c r="T36" i="50"/>
  <c r="N36" i="50"/>
  <c r="R36" i="50" s="1"/>
  <c r="S36" i="50" s="1"/>
  <c r="F36" i="50"/>
  <c r="T35" i="50"/>
  <c r="N35" i="50"/>
  <c r="R35" i="50" s="1"/>
  <c r="S35" i="50" s="1"/>
  <c r="F35" i="50"/>
  <c r="T33" i="50"/>
  <c r="N33" i="50"/>
  <c r="R33" i="50" s="1"/>
  <c r="S33" i="50" s="1"/>
  <c r="F33" i="50"/>
  <c r="A33" i="50"/>
  <c r="T32" i="50"/>
  <c r="N32" i="50"/>
  <c r="R32" i="50" s="1"/>
  <c r="S32" i="50" s="1"/>
  <c r="F32" i="50"/>
  <c r="T31" i="50"/>
  <c r="N31" i="50"/>
  <c r="R31" i="50" s="1"/>
  <c r="S31" i="50" s="1"/>
  <c r="F31" i="50"/>
  <c r="T29" i="50"/>
  <c r="N29" i="50"/>
  <c r="R29" i="50" s="1"/>
  <c r="S29" i="50" s="1"/>
  <c r="F29" i="50"/>
  <c r="A29" i="50"/>
  <c r="T28" i="50"/>
  <c r="N28" i="50"/>
  <c r="R28" i="50" s="1"/>
  <c r="S28" i="50" s="1"/>
  <c r="F28" i="50"/>
  <c r="T27" i="50"/>
  <c r="N27" i="50"/>
  <c r="R27" i="50" s="1"/>
  <c r="S27" i="50" s="1"/>
  <c r="F27" i="50"/>
  <c r="T25" i="50"/>
  <c r="N25" i="50"/>
  <c r="R25" i="50" s="1"/>
  <c r="S25" i="50" s="1"/>
  <c r="F25" i="50"/>
  <c r="A25" i="50"/>
  <c r="T24" i="50"/>
  <c r="N24" i="50"/>
  <c r="R24" i="50" s="1"/>
  <c r="S24" i="50" s="1"/>
  <c r="F24" i="50"/>
  <c r="T23" i="50"/>
  <c r="N23" i="50"/>
  <c r="R23" i="50" s="1"/>
  <c r="S23" i="50" s="1"/>
  <c r="F23" i="50"/>
  <c r="T21" i="50"/>
  <c r="N21" i="50"/>
  <c r="R21" i="50" s="1"/>
  <c r="S21" i="50" s="1"/>
  <c r="F21" i="50"/>
  <c r="A21" i="50"/>
  <c r="T20" i="50"/>
  <c r="N20" i="50"/>
  <c r="R20" i="50" s="1"/>
  <c r="S20" i="50" s="1"/>
  <c r="F20" i="50"/>
  <c r="T19" i="50"/>
  <c r="N19" i="50"/>
  <c r="R19" i="50" s="1"/>
  <c r="S19" i="50" s="1"/>
  <c r="F19" i="50"/>
  <c r="T17" i="50"/>
  <c r="N17" i="50"/>
  <c r="R17" i="50" s="1"/>
  <c r="S17" i="50" s="1"/>
  <c r="F17" i="50"/>
  <c r="A17" i="50"/>
  <c r="T16" i="50"/>
  <c r="N16" i="50"/>
  <c r="R16" i="50" s="1"/>
  <c r="S16" i="50" s="1"/>
  <c r="F16" i="50"/>
  <c r="T15" i="50"/>
  <c r="N15" i="50"/>
  <c r="R15" i="50" s="1"/>
  <c r="S15" i="50" s="1"/>
  <c r="F15" i="50"/>
  <c r="T13" i="50"/>
  <c r="N13" i="50"/>
  <c r="R13" i="50" s="1"/>
  <c r="S13" i="50" s="1"/>
  <c r="F13" i="50"/>
  <c r="A13" i="50"/>
  <c r="T12" i="50"/>
  <c r="N12" i="50"/>
  <c r="R12" i="50" s="1"/>
  <c r="S12" i="50" s="1"/>
  <c r="F12" i="50"/>
  <c r="T11" i="50"/>
  <c r="N11" i="50"/>
  <c r="R11" i="50" s="1"/>
  <c r="S11" i="50" s="1"/>
  <c r="F11" i="50"/>
  <c r="S110" i="48"/>
  <c r="M110" i="48"/>
  <c r="Q110" i="48" s="1"/>
  <c r="R110" i="48" s="1"/>
  <c r="E110" i="48"/>
  <c r="S109" i="48"/>
  <c r="M109" i="48"/>
  <c r="Q109" i="48" s="1"/>
  <c r="R109" i="48" s="1"/>
  <c r="E109" i="48"/>
  <c r="S108" i="48"/>
  <c r="M108" i="48"/>
  <c r="Q108" i="48" s="1"/>
  <c r="R108" i="48" s="1"/>
  <c r="E108" i="48"/>
  <c r="S107" i="48"/>
  <c r="M107" i="48"/>
  <c r="Q107" i="48" s="1"/>
  <c r="R107" i="48" s="1"/>
  <c r="E107" i="48"/>
  <c r="S106" i="48"/>
  <c r="M106" i="48"/>
  <c r="Q106" i="48" s="1"/>
  <c r="R106" i="48" s="1"/>
  <c r="E106" i="48"/>
  <c r="S77" i="48"/>
  <c r="M77" i="48"/>
  <c r="Q77" i="48" s="1"/>
  <c r="R77" i="48" s="1"/>
  <c r="E77" i="48"/>
  <c r="S76" i="48"/>
  <c r="M76" i="48"/>
  <c r="Q76" i="48" s="1"/>
  <c r="R76" i="48" s="1"/>
  <c r="E76" i="48"/>
  <c r="S75" i="48"/>
  <c r="M75" i="48"/>
  <c r="Q75" i="48" s="1"/>
  <c r="R75" i="48" s="1"/>
  <c r="E75" i="48"/>
  <c r="S74" i="48"/>
  <c r="M74" i="48"/>
  <c r="Q74" i="48" s="1"/>
  <c r="R74" i="48" s="1"/>
  <c r="E74" i="48"/>
  <c r="S73" i="48"/>
  <c r="M73" i="48"/>
  <c r="Q73" i="48" s="1"/>
  <c r="R73" i="48" s="1"/>
  <c r="E73" i="48"/>
  <c r="S45" i="48"/>
  <c r="M45" i="48"/>
  <c r="Q45" i="48" s="1"/>
  <c r="R45" i="48" s="1"/>
  <c r="E45" i="48"/>
  <c r="S44" i="48"/>
  <c r="M44" i="48"/>
  <c r="Q44" i="48" s="1"/>
  <c r="R44" i="48" s="1"/>
  <c r="E44" i="48"/>
  <c r="S43" i="48"/>
  <c r="M43" i="48"/>
  <c r="Q43" i="48" s="1"/>
  <c r="R43" i="48" s="1"/>
  <c r="E43" i="48"/>
  <c r="S42" i="48"/>
  <c r="M42" i="48"/>
  <c r="Q42" i="48" s="1"/>
  <c r="R42" i="48" s="1"/>
  <c r="E42" i="48"/>
  <c r="S41" i="48"/>
  <c r="M41" i="48"/>
  <c r="Q41" i="48" s="1"/>
  <c r="R41" i="48" s="1"/>
  <c r="E41" i="48"/>
  <c r="S13" i="48"/>
  <c r="M13" i="48"/>
  <c r="Q13" i="48" s="1"/>
  <c r="R13" i="48" s="1"/>
  <c r="E13" i="48"/>
  <c r="N1382" i="50" l="1"/>
  <c r="R1382" i="50" s="1"/>
  <c r="N1588" i="50"/>
  <c r="R1588" i="50" s="1"/>
  <c r="N1580" i="50"/>
  <c r="R1580" i="50" s="1"/>
  <c r="N1566" i="50"/>
  <c r="R1566" i="50" s="1"/>
  <c r="N1568" i="50"/>
  <c r="R1568" i="50" s="1"/>
  <c r="N1576" i="50"/>
  <c r="R1576" i="50" s="1"/>
  <c r="N1600" i="50"/>
  <c r="R1600" i="50" s="1"/>
  <c r="N1603" i="50"/>
  <c r="R1603" i="50" s="1"/>
  <c r="N1606" i="50"/>
  <c r="R1606" i="50" s="1"/>
  <c r="N1611" i="50"/>
  <c r="R1611" i="50" s="1"/>
  <c r="R1718" i="50"/>
  <c r="N1608" i="50"/>
  <c r="R1608" i="50" s="1"/>
  <c r="N1485" i="50"/>
  <c r="R1485" i="50" s="1"/>
  <c r="N1488" i="50"/>
  <c r="R1488" i="50" s="1"/>
  <c r="N1523" i="50"/>
  <c r="R1523" i="50" s="1"/>
  <c r="N1541" i="50"/>
  <c r="R1541" i="50" s="1"/>
  <c r="N1598" i="50"/>
  <c r="R1598" i="50" s="1"/>
  <c r="N1455" i="50"/>
  <c r="R1455" i="50" s="1"/>
  <c r="N1397" i="50"/>
  <c r="R1397" i="50" s="1"/>
  <c r="N1414" i="50"/>
  <c r="R1414" i="50" s="1"/>
  <c r="N1440" i="50"/>
  <c r="R1440" i="50" s="1"/>
  <c r="N1481" i="50"/>
  <c r="R1481" i="50" s="1"/>
  <c r="N1516" i="50"/>
  <c r="R1516" i="50" s="1"/>
  <c r="N1537" i="50"/>
  <c r="R1537" i="50" s="1"/>
  <c r="N1572" i="50"/>
  <c r="R1572" i="50" s="1"/>
  <c r="N1596" i="50"/>
  <c r="R1596" i="50" s="1"/>
  <c r="N1498" i="50"/>
  <c r="R1498" i="50" s="1"/>
  <c r="N1501" i="50"/>
  <c r="R1501" i="50" s="1"/>
  <c r="N1550" i="50"/>
  <c r="R1550" i="50" s="1"/>
  <c r="N1574" i="50"/>
  <c r="R1574" i="50" s="1"/>
  <c r="N1609" i="50"/>
  <c r="R1609" i="50" s="1"/>
  <c r="N1552" i="50"/>
  <c r="R1552" i="50" s="1"/>
  <c r="N1586" i="50"/>
  <c r="R1586" i="50" s="1"/>
  <c r="N1604" i="50"/>
  <c r="R1604" i="50" s="1"/>
  <c r="N1607" i="50"/>
  <c r="R1607" i="50" s="1"/>
  <c r="N1582" i="50"/>
  <c r="R1582" i="50" s="1"/>
  <c r="N1592" i="50"/>
  <c r="R1592" i="50" s="1"/>
  <c r="N1494" i="50"/>
  <c r="R1494" i="50" s="1"/>
  <c r="N1535" i="50"/>
  <c r="R1535" i="50" s="1"/>
  <c r="N1570" i="50"/>
  <c r="R1570" i="50" s="1"/>
  <c r="N1584" i="50"/>
  <c r="R1584" i="50" s="1"/>
  <c r="N1594" i="50"/>
  <c r="R1594" i="50" s="1"/>
  <c r="N1525" i="50"/>
  <c r="R1525" i="50" s="1"/>
  <c r="N1443" i="50"/>
  <c r="R1443" i="50" s="1"/>
  <c r="N1487" i="50"/>
  <c r="R1487" i="50" s="1"/>
  <c r="N1490" i="50"/>
  <c r="R1490" i="50" s="1"/>
  <c r="N1431" i="50"/>
  <c r="R1431" i="50" s="1"/>
  <c r="N1473" i="50"/>
  <c r="R1473" i="50" s="1"/>
  <c r="N1448" i="50"/>
  <c r="R1448" i="50" s="1"/>
  <c r="N1505" i="50"/>
  <c r="R1505" i="50" s="1"/>
  <c r="N1531" i="50"/>
  <c r="R1531" i="50" s="1"/>
  <c r="N1544" i="50"/>
  <c r="R1544" i="50" s="1"/>
  <c r="N1503" i="50"/>
  <c r="R1503" i="50" s="1"/>
  <c r="N1422" i="50"/>
  <c r="R1422" i="50" s="1"/>
  <c r="N1477" i="50"/>
  <c r="R1477" i="50" s="1"/>
  <c r="N1513" i="50"/>
  <c r="R1513" i="50" s="1"/>
  <c r="N1436" i="50"/>
  <c r="R1436" i="50" s="1"/>
  <c r="N1412" i="50"/>
  <c r="R1412" i="50" s="1"/>
  <c r="N1426" i="50"/>
  <c r="R1426" i="50" s="1"/>
  <c r="N1429" i="50"/>
  <c r="R1429" i="50" s="1"/>
  <c r="N1433" i="50"/>
  <c r="R1433" i="50" s="1"/>
  <c r="N1434" i="50"/>
  <c r="R1434" i="50" s="1"/>
  <c r="N1438" i="50"/>
  <c r="R1438" i="50" s="1"/>
  <c r="N1445" i="50"/>
  <c r="R1445" i="50" s="1"/>
  <c r="N1452" i="50"/>
  <c r="R1452" i="50" s="1"/>
  <c r="N1453" i="50"/>
  <c r="R1453" i="50" s="1"/>
  <c r="N1483" i="50"/>
  <c r="R1483" i="50" s="1"/>
  <c r="N1506" i="50"/>
  <c r="R1506" i="50" s="1"/>
  <c r="N1548" i="50"/>
  <c r="R1548" i="50" s="1"/>
  <c r="N1521" i="50"/>
  <c r="R1521" i="50" s="1"/>
  <c r="N1416" i="50"/>
  <c r="R1416" i="50" s="1"/>
  <c r="N1430" i="50"/>
  <c r="R1430" i="50" s="1"/>
  <c r="N1441" i="50"/>
  <c r="R1441" i="50" s="1"/>
  <c r="N1457" i="50"/>
  <c r="R1457" i="50" s="1"/>
  <c r="N1471" i="50"/>
  <c r="R1471" i="50" s="1"/>
  <c r="N1500" i="50"/>
  <c r="R1500" i="50" s="1"/>
  <c r="N1507" i="50"/>
  <c r="R1507" i="50" s="1"/>
  <c r="N1518" i="50"/>
  <c r="R1518" i="50" s="1"/>
  <c r="N1539" i="50"/>
  <c r="R1539" i="50" s="1"/>
  <c r="N1418" i="50"/>
  <c r="R1418" i="50" s="1"/>
  <c r="N1459" i="50"/>
  <c r="R1459" i="50" s="1"/>
  <c r="N1520" i="50"/>
  <c r="R1520" i="50" s="1"/>
  <c r="N1504" i="50"/>
  <c r="R1504" i="50" s="1"/>
  <c r="N1509" i="50"/>
  <c r="R1509" i="50" s="1"/>
  <c r="N1543" i="50"/>
  <c r="R1543" i="50" s="1"/>
  <c r="N1420" i="50"/>
  <c r="R1420" i="50" s="1"/>
  <c r="N1446" i="50"/>
  <c r="R1446" i="50" s="1"/>
  <c r="N1475" i="50"/>
  <c r="R1475" i="50" s="1"/>
  <c r="N1492" i="50"/>
  <c r="R1492" i="50" s="1"/>
  <c r="N1496" i="50"/>
  <c r="R1496" i="50" s="1"/>
  <c r="N1511" i="50"/>
  <c r="R1511" i="50" s="1"/>
  <c r="N1527" i="50"/>
  <c r="R1527" i="50" s="1"/>
  <c r="N1529" i="50"/>
  <c r="R1529" i="50" s="1"/>
  <c r="N1432" i="50"/>
  <c r="R1432" i="50" s="1"/>
  <c r="N1395" i="50"/>
  <c r="R1395" i="50" s="1"/>
  <c r="N1410" i="50"/>
  <c r="R1410" i="50" s="1"/>
  <c r="N1424" i="50"/>
  <c r="R1424" i="50" s="1"/>
  <c r="N1435" i="50"/>
  <c r="R1435" i="50" s="1"/>
  <c r="N1450" i="50"/>
  <c r="R1450" i="50" s="1"/>
  <c r="N1479" i="50"/>
  <c r="R1479" i="50" s="1"/>
  <c r="N1515" i="50"/>
  <c r="R1515" i="50" s="1"/>
  <c r="N1528" i="50"/>
  <c r="R1528" i="50" s="1"/>
  <c r="N1533" i="50"/>
  <c r="R1533" i="50" s="1"/>
  <c r="N1383" i="50"/>
  <c r="R1383" i="50" s="1"/>
  <c r="N1499" i="50"/>
  <c r="R1499" i="50" s="1"/>
  <c r="S666" i="50"/>
  <c r="N1612" i="50" s="1"/>
  <c r="R1612" i="50" s="1"/>
  <c r="S553" i="50"/>
  <c r="N1569" i="50" s="1"/>
  <c r="R1569" i="50" s="1"/>
  <c r="N1538" i="50"/>
  <c r="R1538" i="50" s="1"/>
  <c r="N1542" i="50"/>
  <c r="R1542" i="50" s="1"/>
  <c r="N1514" i="50"/>
  <c r="R1514" i="50" s="1"/>
  <c r="N1553" i="50"/>
  <c r="R1553" i="50" s="1"/>
  <c r="N1517" i="50"/>
  <c r="R1517" i="50" s="1"/>
  <c r="S607" i="50"/>
  <c r="N1551" i="50"/>
  <c r="R1551" i="50" s="1"/>
  <c r="S662" i="50"/>
  <c r="N1610" i="50" s="1"/>
  <c r="R1610" i="50" s="1"/>
  <c r="S561" i="50"/>
  <c r="N1573" i="50" s="1"/>
  <c r="R1573" i="50" s="1"/>
  <c r="S549" i="50"/>
  <c r="N1567" i="50" s="1"/>
  <c r="R1567" i="50" s="1"/>
  <c r="N1587" i="50"/>
  <c r="R1587" i="50" s="1"/>
  <c r="S611" i="50"/>
  <c r="S630" i="50"/>
  <c r="N1599" i="50" s="1"/>
  <c r="R1599" i="50" s="1"/>
  <c r="S626" i="50"/>
  <c r="N1597" i="50" s="1"/>
  <c r="R1597" i="50" s="1"/>
  <c r="N1605" i="50"/>
  <c r="R1605" i="50" s="1"/>
  <c r="S634" i="50"/>
  <c r="N1601" i="50" s="1"/>
  <c r="R1601" i="50" s="1"/>
  <c r="S615" i="50"/>
  <c r="S619" i="50"/>
  <c r="S594" i="50"/>
  <c r="N1583" i="50" s="1"/>
  <c r="R1583" i="50" s="1"/>
  <c r="S581" i="50"/>
  <c r="N1581" i="50" s="1"/>
  <c r="R1581" i="50" s="1"/>
  <c r="S577" i="50"/>
  <c r="N1579" i="50" s="1"/>
  <c r="R1579" i="50" s="1"/>
  <c r="S573" i="50"/>
  <c r="N1577" i="50" s="1"/>
  <c r="R1577" i="50" s="1"/>
  <c r="S569" i="50"/>
  <c r="N1575" i="50" s="1"/>
  <c r="R1575" i="50" s="1"/>
  <c r="S557" i="50"/>
  <c r="N1571" i="50" s="1"/>
  <c r="R1571" i="50" s="1"/>
  <c r="S545" i="50"/>
  <c r="N1565" i="50" s="1"/>
  <c r="R1565" i="50" s="1"/>
  <c r="N1549" i="50"/>
  <c r="R1549" i="50" s="1"/>
  <c r="N1540" i="50"/>
  <c r="R1540" i="50" s="1"/>
  <c r="N1536" i="50"/>
  <c r="R1536" i="50" s="1"/>
  <c r="N1532" i="50"/>
  <c r="R1532" i="50" s="1"/>
  <c r="N1495" i="50"/>
  <c r="R1495" i="50" s="1"/>
  <c r="N1510" i="50"/>
  <c r="R1510" i="50" s="1"/>
  <c r="N1534" i="50"/>
  <c r="R1534" i="50" s="1"/>
  <c r="N1530" i="50"/>
  <c r="R1530" i="50" s="1"/>
  <c r="N1524" i="50"/>
  <c r="R1524" i="50" s="1"/>
  <c r="N1526" i="50"/>
  <c r="R1526" i="50" s="1"/>
  <c r="N1522" i="50"/>
  <c r="R1522" i="50" s="1"/>
  <c r="N1512" i="50"/>
  <c r="R1512" i="50" s="1"/>
  <c r="N1508" i="50"/>
  <c r="R1508" i="50" s="1"/>
  <c r="N1502" i="50"/>
  <c r="R1502" i="50" s="1"/>
  <c r="N1497" i="50"/>
  <c r="R1497" i="50" s="1"/>
  <c r="N1491" i="50"/>
  <c r="R1491" i="50" s="1"/>
  <c r="N1489" i="50"/>
  <c r="R1489" i="50" s="1"/>
  <c r="N1486" i="50"/>
  <c r="R1486" i="50" s="1"/>
  <c r="N1484" i="50"/>
  <c r="R1484" i="50" s="1"/>
  <c r="N1482" i="50"/>
  <c r="R1482" i="50" s="1"/>
  <c r="N1478" i="50"/>
  <c r="R1478" i="50" s="1"/>
  <c r="N1480" i="50"/>
  <c r="R1480" i="50" s="1"/>
  <c r="N1476" i="50"/>
  <c r="R1476" i="50" s="1"/>
  <c r="N1474" i="50"/>
  <c r="R1474" i="50" s="1"/>
  <c r="N1472" i="50"/>
  <c r="R1472" i="50" s="1"/>
  <c r="N1447" i="50"/>
  <c r="R1447" i="50" s="1"/>
  <c r="S108" i="50"/>
  <c r="N1400" i="50" s="1"/>
  <c r="R1400" i="50" s="1"/>
  <c r="N1415" i="50"/>
  <c r="R1415" i="50" s="1"/>
  <c r="N1458" i="50"/>
  <c r="R1458" i="50" s="1"/>
  <c r="N1439" i="50"/>
  <c r="R1439" i="50" s="1"/>
  <c r="S115" i="50"/>
  <c r="N1402" i="50" s="1"/>
  <c r="R1402" i="50" s="1"/>
  <c r="N1454" i="50"/>
  <c r="R1454" i="50" s="1"/>
  <c r="N1451" i="50"/>
  <c r="R1451" i="50" s="1"/>
  <c r="N1408" i="50"/>
  <c r="R1408" i="50" s="1"/>
  <c r="S119" i="50"/>
  <c r="N1404" i="50" s="1"/>
  <c r="R1404" i="50" s="1"/>
  <c r="N1456" i="50"/>
  <c r="R1456" i="50" s="1"/>
  <c r="N1449" i="50"/>
  <c r="R1449" i="50" s="1"/>
  <c r="N1411" i="50"/>
  <c r="R1411" i="50" s="1"/>
  <c r="N1444" i="50"/>
  <c r="R1444" i="50" s="1"/>
  <c r="N1442" i="50"/>
  <c r="R1442" i="50" s="1"/>
  <c r="N1437" i="50"/>
  <c r="R1437" i="50" s="1"/>
  <c r="N1428" i="50"/>
  <c r="R1428" i="50" s="1"/>
  <c r="N1421" i="50"/>
  <c r="R1421" i="50" s="1"/>
  <c r="N1423" i="50"/>
  <c r="R1423" i="50" s="1"/>
  <c r="N1425" i="50"/>
  <c r="R1425" i="50" s="1"/>
  <c r="N1419" i="50"/>
  <c r="R1419" i="50" s="1"/>
  <c r="N1417" i="50"/>
  <c r="R1417" i="50" s="1"/>
  <c r="N1413" i="50"/>
  <c r="R1413" i="50" s="1"/>
  <c r="N1406" i="50"/>
  <c r="R1406" i="50" s="1"/>
  <c r="S104" i="50"/>
  <c r="N1396" i="50" s="1"/>
  <c r="R1396" i="50" s="1"/>
  <c r="S44" i="50"/>
  <c r="S48" i="50"/>
  <c r="S64" i="50"/>
  <c r="N1384" i="50" s="1"/>
  <c r="R1384" i="50" s="1"/>
  <c r="S54" i="50"/>
  <c r="S40" i="50"/>
  <c r="M12" i="48"/>
  <c r="N1398" i="50" l="1"/>
  <c r="R1398" i="50" s="1"/>
  <c r="N1593" i="50"/>
  <c r="R1593" i="50" s="1"/>
  <c r="N1589" i="50"/>
  <c r="R1589" i="50" s="1"/>
  <c r="N1591" i="50"/>
  <c r="R1591" i="50" s="1"/>
  <c r="N1595" i="50"/>
  <c r="R1595" i="50" s="1"/>
  <c r="N1585" i="50"/>
  <c r="R1585" i="50" s="1"/>
  <c r="N1399" i="50"/>
  <c r="R1399" i="50" s="1"/>
  <c r="N1427" i="50"/>
  <c r="R1427" i="50" s="1"/>
  <c r="N1409" i="50"/>
  <c r="R1409" i="50" s="1"/>
  <c r="N1407" i="50"/>
  <c r="R1407" i="50" s="1"/>
  <c r="N1403" i="50"/>
  <c r="R1403" i="50" s="1"/>
  <c r="N1401" i="50"/>
  <c r="R1401" i="50" s="1"/>
  <c r="N1405" i="50"/>
  <c r="R1405" i="50" s="1"/>
  <c r="N1493" i="50"/>
  <c r="R1493" i="50" s="1"/>
  <c r="N1519" i="50"/>
  <c r="R1519" i="50" s="1"/>
  <c r="G4" i="60"/>
  <c r="G5" i="60"/>
  <c r="G6" i="60"/>
  <c r="G7" i="60"/>
  <c r="G11" i="60" s="1"/>
  <c r="G8" i="60"/>
  <c r="G3" i="60"/>
  <c r="G15" i="60"/>
  <c r="R1462" i="50" l="1"/>
  <c r="G18" i="60"/>
  <c r="A74" i="50" l="1"/>
  <c r="A75" i="50"/>
  <c r="A76" i="50"/>
  <c r="A77" i="50"/>
  <c r="A78" i="50"/>
  <c r="A79" i="50"/>
  <c r="A80" i="50"/>
  <c r="A81" i="50"/>
  <c r="A82" i="50"/>
  <c r="A83" i="50"/>
  <c r="A84" i="50"/>
  <c r="A85" i="50"/>
  <c r="A86" i="50"/>
  <c r="A87" i="50"/>
  <c r="A88" i="50"/>
  <c r="A89" i="50"/>
  <c r="A90" i="50"/>
  <c r="A91" i="50"/>
  <c r="A92" i="50"/>
  <c r="A93" i="50"/>
  <c r="A94" i="50"/>
  <c r="A95" i="50"/>
  <c r="A96" i="50"/>
  <c r="A97" i="50"/>
  <c r="A271" i="50"/>
  <c r="A272" i="50"/>
  <c r="A273" i="50"/>
  <c r="A274" i="50"/>
  <c r="A275" i="50"/>
  <c r="A276" i="50"/>
  <c r="A277" i="50"/>
  <c r="A278" i="50"/>
  <c r="A279" i="50"/>
  <c r="A280" i="50"/>
  <c r="A281" i="50"/>
  <c r="A282" i="50"/>
  <c r="A283" i="50"/>
  <c r="A284" i="50"/>
  <c r="A285" i="50"/>
  <c r="A286" i="50"/>
  <c r="A287" i="50"/>
  <c r="A288" i="50"/>
  <c r="A289" i="50"/>
  <c r="A290" i="50"/>
  <c r="A291" i="50"/>
  <c r="A292" i="50"/>
  <c r="A293" i="50"/>
  <c r="A294" i="50"/>
  <c r="A295" i="50"/>
  <c r="A296" i="50"/>
  <c r="A297" i="50"/>
  <c r="A512" i="50"/>
  <c r="A513" i="50"/>
  <c r="A514" i="50"/>
  <c r="A515" i="50"/>
  <c r="A516" i="50"/>
  <c r="A517" i="50"/>
  <c r="A518" i="50"/>
  <c r="A519" i="50"/>
  <c r="A520" i="50"/>
  <c r="A521" i="50"/>
  <c r="A522" i="50"/>
  <c r="A523" i="50"/>
  <c r="A524" i="50"/>
  <c r="A525" i="50"/>
  <c r="A526" i="50"/>
  <c r="A527" i="50"/>
  <c r="A528" i="50"/>
  <c r="A529" i="50"/>
  <c r="A530" i="50"/>
  <c r="A531" i="50"/>
  <c r="A532" i="50"/>
  <c r="A533" i="50"/>
  <c r="A534" i="50"/>
  <c r="A535" i="50"/>
  <c r="A536" i="50"/>
  <c r="A537" i="50"/>
  <c r="A538" i="50"/>
  <c r="A539" i="50"/>
  <c r="A726" i="50"/>
  <c r="A727" i="50"/>
  <c r="A728" i="50"/>
  <c r="A729" i="50"/>
  <c r="A730" i="50"/>
  <c r="A731" i="50"/>
  <c r="A732" i="50"/>
  <c r="A733" i="50"/>
  <c r="A734" i="50"/>
  <c r="A735" i="50"/>
  <c r="A736" i="50"/>
  <c r="A737" i="50"/>
  <c r="A738" i="50"/>
  <c r="A739" i="50"/>
  <c r="A740" i="50"/>
  <c r="A741" i="50"/>
  <c r="A742" i="50"/>
  <c r="A743" i="50"/>
  <c r="A744" i="50"/>
  <c r="A745" i="50"/>
  <c r="A746" i="50"/>
  <c r="A747" i="50"/>
  <c r="A748" i="50"/>
  <c r="A749" i="50"/>
  <c r="A750" i="50"/>
  <c r="A924" i="50"/>
  <c r="A925" i="50"/>
  <c r="A926" i="50"/>
  <c r="A927" i="50"/>
  <c r="A928" i="50"/>
  <c r="A929" i="50"/>
  <c r="A930" i="50"/>
  <c r="A931" i="50"/>
  <c r="A932" i="50"/>
  <c r="A933" i="50"/>
  <c r="A934" i="50"/>
  <c r="A935" i="50"/>
  <c r="A936" i="50"/>
  <c r="A937" i="50"/>
  <c r="A938" i="50"/>
  <c r="A939" i="50"/>
  <c r="A940" i="50"/>
  <c r="A941" i="50"/>
  <c r="A942" i="50"/>
  <c r="A943" i="50"/>
  <c r="A944" i="50"/>
  <c r="A945" i="50"/>
  <c r="A946" i="50"/>
  <c r="A947" i="50"/>
  <c r="A948" i="50"/>
  <c r="A949" i="50"/>
  <c r="A1121" i="50"/>
  <c r="A1122" i="50"/>
  <c r="A1123" i="50"/>
  <c r="A1124" i="50"/>
  <c r="A1125" i="50"/>
  <c r="A1126" i="50"/>
  <c r="A1127" i="50"/>
  <c r="A1128" i="50"/>
  <c r="A1129" i="50"/>
  <c r="A1130" i="50"/>
  <c r="A1131" i="50"/>
  <c r="A1132" i="50"/>
  <c r="A1133" i="50"/>
  <c r="A1134" i="50"/>
  <c r="A1135" i="50"/>
  <c r="A1136" i="50"/>
  <c r="A1137" i="50"/>
  <c r="A1138" i="50"/>
  <c r="A1139" i="50"/>
  <c r="A1140" i="50"/>
  <c r="A1141" i="50"/>
  <c r="A1142" i="50"/>
  <c r="A1143" i="50"/>
  <c r="A1144" i="50"/>
  <c r="A1145" i="50"/>
  <c r="A1146" i="50"/>
  <c r="A1201" i="50"/>
  <c r="A1202" i="50"/>
  <c r="A1203" i="50"/>
  <c r="A1204" i="50"/>
  <c r="A1205" i="50"/>
  <c r="A1206" i="50"/>
  <c r="A1207" i="50"/>
  <c r="A1208" i="50"/>
  <c r="A1209" i="50"/>
  <c r="A1210" i="50"/>
  <c r="A1211" i="50"/>
  <c r="A1212" i="50"/>
  <c r="A1213" i="50"/>
  <c r="A1214" i="50"/>
  <c r="A1215" i="50"/>
  <c r="A1216" i="50"/>
  <c r="A1217" i="50"/>
  <c r="A1218" i="50"/>
  <c r="A1219" i="50"/>
  <c r="A1220" i="50"/>
  <c r="A1221" i="50"/>
  <c r="A1222" i="50"/>
  <c r="A1223" i="50"/>
  <c r="A1224" i="50"/>
  <c r="A1225" i="50"/>
  <c r="A1226" i="50"/>
  <c r="A1227" i="50"/>
  <c r="A1232" i="50"/>
  <c r="A1233" i="50"/>
  <c r="A1234" i="50"/>
  <c r="A1235" i="50"/>
  <c r="A1236" i="50"/>
  <c r="A1237" i="50"/>
  <c r="A1238" i="50"/>
  <c r="A1239" i="50"/>
  <c r="A1240" i="50"/>
  <c r="A1241" i="50"/>
  <c r="A1242" i="50"/>
  <c r="A1243" i="50"/>
  <c r="A1244" i="50"/>
  <c r="A1245" i="50"/>
  <c r="A1246" i="50"/>
  <c r="A1247" i="50"/>
  <c r="A1248" i="50"/>
  <c r="A1249" i="50"/>
  <c r="A1250" i="50"/>
  <c r="A1251" i="50"/>
  <c r="A1252" i="50"/>
  <c r="A1253" i="50"/>
  <c r="A1254" i="50"/>
  <c r="A1255" i="50"/>
  <c r="A1256" i="50"/>
  <c r="A1258" i="50"/>
  <c r="A1259" i="50"/>
  <c r="A1260" i="50"/>
  <c r="A1261" i="50"/>
  <c r="A1262" i="50"/>
  <c r="A1263" i="50"/>
  <c r="A1264" i="50"/>
  <c r="A1265" i="50"/>
  <c r="A1266" i="50"/>
  <c r="A1267" i="50"/>
  <c r="A1268" i="50"/>
  <c r="A1269" i="50"/>
  <c r="A1270" i="50"/>
  <c r="A1271" i="50"/>
  <c r="A1272" i="50"/>
  <c r="A1273" i="50"/>
  <c r="A1274" i="50"/>
  <c r="A1275" i="50"/>
  <c r="A1276" i="50"/>
  <c r="A1277" i="50"/>
  <c r="A1278" i="50"/>
  <c r="A1279" i="50"/>
  <c r="A1280" i="50"/>
  <c r="A1281" i="50"/>
  <c r="A1282" i="50"/>
  <c r="A1283" i="50"/>
  <c r="A1284" i="50"/>
  <c r="A1285" i="50"/>
  <c r="A1286" i="50"/>
  <c r="A1287" i="50"/>
  <c r="A1288" i="50"/>
  <c r="A1289" i="50"/>
  <c r="A1290" i="50"/>
  <c r="A1291" i="50"/>
  <c r="A1292" i="50"/>
  <c r="A1293" i="50"/>
  <c r="A1294" i="50"/>
  <c r="A1295" i="50"/>
  <c r="A1296" i="50"/>
  <c r="A1297" i="50"/>
  <c r="A1298" i="50"/>
  <c r="A1299" i="50"/>
  <c r="A1300" i="50"/>
  <c r="A1301" i="50"/>
  <c r="A1302" i="50"/>
  <c r="A1303" i="50"/>
  <c r="A1304" i="50"/>
  <c r="A1305" i="50"/>
  <c r="A1306" i="50"/>
  <c r="A1307" i="50"/>
  <c r="A1308" i="50"/>
  <c r="A1309" i="50"/>
  <c r="A1310" i="50"/>
  <c r="A1311" i="50"/>
  <c r="A1312" i="50"/>
  <c r="A1313" i="50"/>
  <c r="A1314" i="50"/>
  <c r="A1315" i="50"/>
  <c r="A1316" i="50"/>
  <c r="A1317" i="50"/>
  <c r="A1318" i="50"/>
  <c r="A1319" i="50"/>
  <c r="A1320" i="50"/>
  <c r="A1321" i="50"/>
  <c r="A1322" i="50"/>
  <c r="A1323" i="50"/>
  <c r="A1324" i="50"/>
  <c r="A1325" i="50"/>
  <c r="A1326" i="50"/>
  <c r="A1327" i="50"/>
  <c r="A1328" i="50"/>
  <c r="A1329" i="50"/>
  <c r="A1330" i="50"/>
  <c r="A1331" i="50"/>
  <c r="A1332" i="50"/>
  <c r="A1333" i="50"/>
  <c r="A1334" i="50"/>
  <c r="A1335" i="50"/>
  <c r="A1336" i="50"/>
  <c r="A1337" i="50"/>
  <c r="A1338" i="50"/>
  <c r="A1339" i="50"/>
  <c r="A1340" i="50"/>
  <c r="T948" i="53" l="1"/>
  <c r="M364" i="48" l="1"/>
  <c r="O330" i="48" l="1"/>
  <c r="N330" i="48"/>
  <c r="M330" i="48"/>
  <c r="O329" i="48"/>
  <c r="N329" i="48"/>
  <c r="M329" i="48"/>
  <c r="N328" i="48"/>
  <c r="O328" i="48"/>
  <c r="M328" i="48"/>
  <c r="N188" i="48"/>
  <c r="N187" i="48"/>
  <c r="O188" i="48"/>
  <c r="O187" i="48"/>
  <c r="M188" i="48"/>
  <c r="O186" i="48"/>
  <c r="N186" i="48"/>
  <c r="M186" i="48"/>
  <c r="O154" i="48"/>
  <c r="N154" i="48"/>
  <c r="M154" i="48"/>
  <c r="O153" i="48"/>
  <c r="N153" i="48"/>
  <c r="O120" i="48"/>
  <c r="N120" i="48"/>
  <c r="O119" i="48"/>
  <c r="N119" i="48"/>
  <c r="O87" i="48"/>
  <c r="O86" i="48"/>
  <c r="O85" i="48"/>
  <c r="N87" i="48"/>
  <c r="N86" i="48"/>
  <c r="N85" i="48"/>
  <c r="M87" i="48"/>
  <c r="O55" i="48"/>
  <c r="O54" i="48"/>
  <c r="O53" i="48"/>
  <c r="N55" i="48"/>
  <c r="N54" i="48"/>
  <c r="N53" i="48"/>
  <c r="M55" i="48"/>
  <c r="O22" i="48"/>
  <c r="N22" i="48"/>
  <c r="N21" i="48"/>
  <c r="O21" i="48"/>
  <c r="O20" i="48"/>
  <c r="N20" i="48"/>
  <c r="M20" i="48"/>
  <c r="O118" i="48"/>
  <c r="N118" i="48"/>
  <c r="M118" i="48"/>
  <c r="O152" i="48"/>
  <c r="N152" i="48"/>
  <c r="M152" i="48"/>
  <c r="M22" i="48" l="1"/>
  <c r="O549" i="51" l="1"/>
  <c r="N549" i="51"/>
  <c r="L549" i="51"/>
  <c r="M549" i="51" l="1"/>
  <c r="Q549" i="51" s="1"/>
  <c r="U1377" i="50"/>
  <c r="Q628" i="51" l="1"/>
  <c r="F76" i="31" l="1"/>
  <c r="F77" i="31"/>
  <c r="F78" i="31"/>
  <c r="F79" i="31"/>
  <c r="F80" i="31"/>
  <c r="F81" i="31"/>
  <c r="F82" i="31"/>
  <c r="F83" i="31"/>
  <c r="F75" i="31"/>
  <c r="F74" i="31"/>
  <c r="F73" i="31"/>
  <c r="F72" i="31"/>
  <c r="F71" i="31"/>
  <c r="F70" i="31"/>
  <c r="F69" i="31"/>
  <c r="T248" i="48" l="1"/>
  <c r="M249" i="48"/>
  <c r="N249" i="48"/>
  <c r="O249" i="48"/>
  <c r="T249" i="48"/>
  <c r="M250" i="48"/>
  <c r="N250" i="48"/>
  <c r="O250" i="48"/>
  <c r="T250" i="48"/>
  <c r="M251" i="48"/>
  <c r="N251" i="48"/>
  <c r="O251" i="48"/>
  <c r="T251" i="48"/>
  <c r="M252" i="48"/>
  <c r="N252" i="48"/>
  <c r="O252" i="48"/>
  <c r="T252" i="48"/>
  <c r="M253" i="48"/>
  <c r="N253" i="48"/>
  <c r="O253" i="48"/>
  <c r="T253" i="48"/>
  <c r="M254" i="48"/>
  <c r="N254" i="48"/>
  <c r="O254" i="48"/>
  <c r="T254" i="48"/>
  <c r="M255" i="48"/>
  <c r="N255" i="48"/>
  <c r="O255" i="48"/>
  <c r="T255" i="48"/>
  <c r="M256" i="48"/>
  <c r="N256" i="48"/>
  <c r="O256" i="48"/>
  <c r="T256" i="48"/>
  <c r="T257" i="48"/>
  <c r="T258" i="48"/>
  <c r="T259" i="48"/>
  <c r="T260" i="48"/>
  <c r="T261" i="48"/>
  <c r="T274" i="48"/>
  <c r="M275" i="48"/>
  <c r="N275" i="48"/>
  <c r="O275" i="48"/>
  <c r="T275" i="48"/>
  <c r="M276" i="48"/>
  <c r="N276" i="48"/>
  <c r="O276" i="48"/>
  <c r="T276" i="48"/>
  <c r="M277" i="48"/>
  <c r="N277" i="48"/>
  <c r="O277" i="48"/>
  <c r="T277" i="48"/>
  <c r="M278" i="48"/>
  <c r="N278" i="48"/>
  <c r="O278" i="48"/>
  <c r="T278" i="48"/>
  <c r="M279" i="48"/>
  <c r="N279" i="48"/>
  <c r="O279" i="48"/>
  <c r="T279" i="48"/>
  <c r="M280" i="48"/>
  <c r="N280" i="48"/>
  <c r="O280" i="48"/>
  <c r="T280" i="48"/>
  <c r="M281" i="48"/>
  <c r="N281" i="48"/>
  <c r="O281" i="48"/>
  <c r="T281" i="48"/>
  <c r="M282" i="48"/>
  <c r="N282" i="48"/>
  <c r="O282" i="48"/>
  <c r="T282" i="48"/>
  <c r="T283" i="48"/>
  <c r="T284" i="48"/>
  <c r="T285" i="48"/>
  <c r="T286" i="48"/>
  <c r="T287" i="48"/>
  <c r="T300" i="48"/>
  <c r="M301" i="48"/>
  <c r="N301" i="48"/>
  <c r="O301" i="48"/>
  <c r="T301" i="48"/>
  <c r="M302" i="48"/>
  <c r="N302" i="48"/>
  <c r="O302" i="48"/>
  <c r="T302" i="48"/>
  <c r="M303" i="48"/>
  <c r="N303" i="48"/>
  <c r="O303" i="48"/>
  <c r="T303" i="48"/>
  <c r="M304" i="48"/>
  <c r="N304" i="48"/>
  <c r="O304" i="48"/>
  <c r="T304" i="48"/>
  <c r="M305" i="48"/>
  <c r="N305" i="48"/>
  <c r="O305" i="48"/>
  <c r="T305" i="48"/>
  <c r="M306" i="48"/>
  <c r="N306" i="48"/>
  <c r="O306" i="48"/>
  <c r="T306" i="48"/>
  <c r="M307" i="48"/>
  <c r="N307" i="48"/>
  <c r="O307" i="48"/>
  <c r="T307" i="48"/>
  <c r="M308" i="48"/>
  <c r="N308" i="48"/>
  <c r="O308" i="48"/>
  <c r="T308" i="48"/>
  <c r="T309" i="48"/>
  <c r="T310" i="48"/>
  <c r="T311" i="48"/>
  <c r="T312" i="48"/>
  <c r="T313" i="48"/>
  <c r="T950" i="53"/>
  <c r="T949" i="53"/>
  <c r="T947" i="53"/>
  <c r="T944" i="53"/>
  <c r="T941" i="53"/>
  <c r="T940" i="53"/>
  <c r="T939" i="53"/>
  <c r="T938" i="53"/>
  <c r="L953" i="53"/>
  <c r="N953" i="53"/>
  <c r="O953" i="53"/>
  <c r="O376" i="53"/>
  <c r="O375" i="53"/>
  <c r="O374" i="53"/>
  <c r="O373" i="53"/>
  <c r="O372" i="53"/>
  <c r="O371" i="53"/>
  <c r="O370" i="53"/>
  <c r="O369" i="53"/>
  <c r="N376" i="53"/>
  <c r="N375" i="53"/>
  <c r="N374" i="53"/>
  <c r="N373" i="53"/>
  <c r="N372" i="53"/>
  <c r="N371" i="53"/>
  <c r="N370" i="53"/>
  <c r="N369" i="53"/>
  <c r="M376" i="53"/>
  <c r="M375" i="53"/>
  <c r="M374" i="53"/>
  <c r="M372" i="53"/>
  <c r="M370" i="53"/>
  <c r="O951" i="53"/>
  <c r="N951" i="53"/>
  <c r="L951" i="53"/>
  <c r="O950" i="53"/>
  <c r="N950" i="53"/>
  <c r="L950" i="53"/>
  <c r="O949" i="53"/>
  <c r="N949" i="53"/>
  <c r="L949" i="53"/>
  <c r="O948" i="53"/>
  <c r="N948" i="53"/>
  <c r="L948" i="53"/>
  <c r="O947" i="53"/>
  <c r="N947" i="53"/>
  <c r="L947" i="53"/>
  <c r="O946" i="53"/>
  <c r="N946" i="53"/>
  <c r="L946" i="53"/>
  <c r="O945" i="53"/>
  <c r="N945" i="53"/>
  <c r="L945" i="53"/>
  <c r="O944" i="53"/>
  <c r="N944" i="53"/>
  <c r="L944" i="53"/>
  <c r="O943" i="53"/>
  <c r="N943" i="53"/>
  <c r="L943" i="53"/>
  <c r="O942" i="53"/>
  <c r="N942" i="53"/>
  <c r="L942" i="53"/>
  <c r="O941" i="53"/>
  <c r="N941" i="53"/>
  <c r="L941" i="53"/>
  <c r="O940" i="53"/>
  <c r="N940" i="53"/>
  <c r="L940" i="53"/>
  <c r="O939" i="53"/>
  <c r="N939" i="53"/>
  <c r="L939" i="53"/>
  <c r="O938" i="53"/>
  <c r="N938" i="53"/>
  <c r="L938" i="53"/>
  <c r="O878" i="53"/>
  <c r="N878" i="53"/>
  <c r="M878" i="53"/>
  <c r="O877" i="53"/>
  <c r="N877" i="53"/>
  <c r="M877" i="53"/>
  <c r="O876" i="53"/>
  <c r="N876" i="53"/>
  <c r="M876" i="53"/>
  <c r="O875" i="53"/>
  <c r="N875" i="53"/>
  <c r="O874" i="53"/>
  <c r="N874" i="53"/>
  <c r="M874" i="53"/>
  <c r="O873" i="53"/>
  <c r="N873" i="53"/>
  <c r="O872" i="53"/>
  <c r="N872" i="53"/>
  <c r="O871" i="53"/>
  <c r="N871" i="53"/>
  <c r="M871" i="53"/>
  <c r="O849" i="53"/>
  <c r="N849" i="53"/>
  <c r="M849" i="53"/>
  <c r="O848" i="53"/>
  <c r="N848" i="53"/>
  <c r="M848" i="53"/>
  <c r="O847" i="53"/>
  <c r="N847" i="53"/>
  <c r="M847" i="53"/>
  <c r="O846" i="53"/>
  <c r="N846" i="53"/>
  <c r="O845" i="53"/>
  <c r="N845" i="53"/>
  <c r="M845" i="53"/>
  <c r="O844" i="53"/>
  <c r="N844" i="53"/>
  <c r="O843" i="53"/>
  <c r="N843" i="53"/>
  <c r="O842" i="53"/>
  <c r="N842" i="53"/>
  <c r="M842" i="53"/>
  <c r="O821" i="53"/>
  <c r="N821" i="53"/>
  <c r="M821" i="53"/>
  <c r="O820" i="53"/>
  <c r="N820" i="53"/>
  <c r="M820" i="53"/>
  <c r="O819" i="53"/>
  <c r="N819" i="53"/>
  <c r="M819" i="53"/>
  <c r="O818" i="53"/>
  <c r="N818" i="53"/>
  <c r="O817" i="53"/>
  <c r="N817" i="53"/>
  <c r="M817" i="53"/>
  <c r="O816" i="53"/>
  <c r="N816" i="53"/>
  <c r="M816" i="53"/>
  <c r="O815" i="53"/>
  <c r="N815" i="53"/>
  <c r="O814" i="53"/>
  <c r="N814" i="53"/>
  <c r="M814" i="53"/>
  <c r="O782" i="53"/>
  <c r="N782" i="53"/>
  <c r="M782" i="53"/>
  <c r="O781" i="53"/>
  <c r="N781" i="53"/>
  <c r="M781" i="53"/>
  <c r="O780" i="53"/>
  <c r="N780" i="53"/>
  <c r="M780" i="53"/>
  <c r="O779" i="53"/>
  <c r="N779" i="53"/>
  <c r="O778" i="53"/>
  <c r="N778" i="53"/>
  <c r="M778" i="53"/>
  <c r="O777" i="53"/>
  <c r="N777" i="53"/>
  <c r="M777" i="53"/>
  <c r="O776" i="53"/>
  <c r="N776" i="53"/>
  <c r="O775" i="53"/>
  <c r="N775" i="53"/>
  <c r="M775" i="53"/>
  <c r="T584" i="53"/>
  <c r="T583" i="53"/>
  <c r="T582" i="53"/>
  <c r="T581" i="53"/>
  <c r="T580" i="53"/>
  <c r="T579" i="53"/>
  <c r="O579" i="53"/>
  <c r="N579" i="53"/>
  <c r="M579" i="53"/>
  <c r="T578" i="53"/>
  <c r="O578" i="53"/>
  <c r="N578" i="53"/>
  <c r="M578" i="53"/>
  <c r="T577" i="53"/>
  <c r="O577" i="53"/>
  <c r="N577" i="53"/>
  <c r="M577" i="53"/>
  <c r="T576" i="53"/>
  <c r="O576" i="53"/>
  <c r="N576" i="53"/>
  <c r="M576" i="53"/>
  <c r="T575" i="53"/>
  <c r="O575" i="53"/>
  <c r="N575" i="53"/>
  <c r="M575" i="53"/>
  <c r="T574" i="53"/>
  <c r="O574" i="53"/>
  <c r="N574" i="53"/>
  <c r="M574" i="53"/>
  <c r="T573" i="53"/>
  <c r="O573" i="53"/>
  <c r="N573" i="53"/>
  <c r="M573" i="53"/>
  <c r="T572" i="53"/>
  <c r="O572" i="53"/>
  <c r="N572" i="53"/>
  <c r="M572" i="53"/>
  <c r="T571" i="53"/>
  <c r="O480" i="53"/>
  <c r="N480" i="53"/>
  <c r="M480" i="53"/>
  <c r="O479" i="53"/>
  <c r="N479" i="53"/>
  <c r="M479" i="53"/>
  <c r="O478" i="53"/>
  <c r="N478" i="53"/>
  <c r="M478" i="53"/>
  <c r="O477" i="53"/>
  <c r="N477" i="53"/>
  <c r="O476" i="53"/>
  <c r="N476" i="53"/>
  <c r="M476" i="53"/>
  <c r="O475" i="53"/>
  <c r="N475" i="53"/>
  <c r="O474" i="53"/>
  <c r="N474" i="53"/>
  <c r="O473" i="53"/>
  <c r="N473" i="53"/>
  <c r="M473" i="53"/>
  <c r="M369" i="53"/>
  <c r="O255" i="53"/>
  <c r="N255" i="53"/>
  <c r="M255" i="53"/>
  <c r="O254" i="53"/>
  <c r="N254" i="53"/>
  <c r="M254" i="53"/>
  <c r="O253" i="53"/>
  <c r="N253" i="53"/>
  <c r="M253" i="53"/>
  <c r="O252" i="53"/>
  <c r="N252" i="53"/>
  <c r="O251" i="53"/>
  <c r="N251" i="53"/>
  <c r="M251" i="53"/>
  <c r="O250" i="53"/>
  <c r="N250" i="53"/>
  <c r="M250" i="53"/>
  <c r="O249" i="53"/>
  <c r="N249" i="53"/>
  <c r="O248" i="53"/>
  <c r="N248" i="53"/>
  <c r="M248" i="53"/>
  <c r="O145" i="53"/>
  <c r="N145" i="53"/>
  <c r="M145" i="53"/>
  <c r="O144" i="53"/>
  <c r="N144" i="53"/>
  <c r="M144" i="53"/>
  <c r="O143" i="53"/>
  <c r="N143" i="53"/>
  <c r="M143" i="53"/>
  <c r="O142" i="53"/>
  <c r="N142" i="53"/>
  <c r="O141" i="53"/>
  <c r="N141" i="53"/>
  <c r="M141" i="53"/>
  <c r="O140" i="53"/>
  <c r="N140" i="53"/>
  <c r="O139" i="53"/>
  <c r="N139" i="53"/>
  <c r="O138" i="53"/>
  <c r="N138" i="53"/>
  <c r="M138" i="53"/>
  <c r="M140" i="53"/>
  <c r="G3" i="53"/>
  <c r="N922" i="53" l="1"/>
  <c r="O922" i="53"/>
  <c r="M875" i="53"/>
  <c r="M474" i="53"/>
  <c r="T368" i="53"/>
  <c r="T369" i="53"/>
  <c r="T370" i="53"/>
  <c r="T376" i="53"/>
  <c r="T375" i="53"/>
  <c r="T374" i="53"/>
  <c r="T381" i="53"/>
  <c r="T373" i="53"/>
  <c r="T380" i="53"/>
  <c r="T372" i="53"/>
  <c r="T379" i="53"/>
  <c r="T371" i="53"/>
  <c r="T378" i="53"/>
  <c r="T377" i="53"/>
  <c r="M940" i="53"/>
  <c r="Q940" i="53" s="1"/>
  <c r="M948" i="53"/>
  <c r="Q948" i="53" s="1"/>
  <c r="M950" i="53"/>
  <c r="Q950" i="53" s="1"/>
  <c r="M942" i="53"/>
  <c r="M944" i="53"/>
  <c r="Q944" i="53" s="1"/>
  <c r="M946" i="53"/>
  <c r="Q946" i="53" s="1"/>
  <c r="M951" i="53"/>
  <c r="Q951" i="53" s="1"/>
  <c r="M949" i="53"/>
  <c r="Q949" i="53" s="1"/>
  <c r="M941" i="53"/>
  <c r="Q941" i="53" s="1"/>
  <c r="M943" i="53"/>
  <c r="Q943" i="53" s="1"/>
  <c r="M945" i="53"/>
  <c r="Q945" i="53" s="1"/>
  <c r="M947" i="53"/>
  <c r="Q947" i="53" s="1"/>
  <c r="M953" i="53"/>
  <c r="Q953" i="53" s="1"/>
  <c r="M371" i="53"/>
  <c r="M373" i="53"/>
  <c r="M873" i="53"/>
  <c r="M776" i="53"/>
  <c r="M844" i="53"/>
  <c r="T141" i="53"/>
  <c r="T481" i="53"/>
  <c r="T873" i="53"/>
  <c r="O927" i="53"/>
  <c r="T879" i="53"/>
  <c r="M142" i="53"/>
  <c r="T684" i="53"/>
  <c r="M249" i="53"/>
  <c r="T683" i="53"/>
  <c r="O921" i="53"/>
  <c r="T826" i="53"/>
  <c r="T260" i="53"/>
  <c r="M477" i="53"/>
  <c r="T823" i="53"/>
  <c r="T150" i="53"/>
  <c r="T149" i="53"/>
  <c r="T144" i="53"/>
  <c r="T142" i="53"/>
  <c r="T140" i="53"/>
  <c r="T138" i="53"/>
  <c r="T148" i="53"/>
  <c r="T147" i="53"/>
  <c r="M939" i="53"/>
  <c r="T139" i="53"/>
  <c r="M779" i="53"/>
  <c r="M139" i="53"/>
  <c r="M252" i="53"/>
  <c r="T254" i="53"/>
  <c r="T473" i="53"/>
  <c r="T817" i="53"/>
  <c r="N926" i="53"/>
  <c r="T137" i="53"/>
  <c r="T252" i="53"/>
  <c r="M818" i="53"/>
  <c r="O925" i="53"/>
  <c r="N924" i="53"/>
  <c r="T258" i="53"/>
  <c r="M846" i="53"/>
  <c r="T882" i="53"/>
  <c r="T877" i="53"/>
  <c r="T881" i="53"/>
  <c r="T878" i="53"/>
  <c r="T876" i="53"/>
  <c r="T874" i="53"/>
  <c r="T872" i="53"/>
  <c r="T870" i="53"/>
  <c r="T875" i="53"/>
  <c r="T871" i="53"/>
  <c r="T250" i="53"/>
  <c r="O923" i="53"/>
  <c r="T824" i="53"/>
  <c r="M843" i="53"/>
  <c r="N927" i="53"/>
  <c r="T145" i="53"/>
  <c r="T248" i="53"/>
  <c r="T259" i="53"/>
  <c r="T143" i="53"/>
  <c r="T146" i="53"/>
  <c r="N928" i="53"/>
  <c r="N925" i="53"/>
  <c r="T480" i="53"/>
  <c r="T478" i="53"/>
  <c r="T476" i="53"/>
  <c r="T474" i="53"/>
  <c r="T472" i="53"/>
  <c r="T482" i="53"/>
  <c r="T783" i="53"/>
  <c r="T782" i="53"/>
  <c r="T815" i="53"/>
  <c r="N923" i="53"/>
  <c r="T483" i="53"/>
  <c r="T780" i="53"/>
  <c r="T784" i="53"/>
  <c r="T813" i="53"/>
  <c r="M928" i="53"/>
  <c r="M872" i="53"/>
  <c r="M921" i="53"/>
  <c r="T247" i="53"/>
  <c r="T249" i="53"/>
  <c r="T251" i="53"/>
  <c r="T253" i="53"/>
  <c r="T255" i="53"/>
  <c r="M475" i="53"/>
  <c r="T484" i="53"/>
  <c r="T785" i="53"/>
  <c r="T825" i="53"/>
  <c r="N921" i="53"/>
  <c r="T256" i="53"/>
  <c r="T479" i="53"/>
  <c r="T485" i="53"/>
  <c r="T778" i="53"/>
  <c r="T787" i="53"/>
  <c r="M926" i="53"/>
  <c r="T883" i="53"/>
  <c r="O928" i="53"/>
  <c r="T257" i="53"/>
  <c r="T477" i="53"/>
  <c r="T776" i="53"/>
  <c r="T821" i="53"/>
  <c r="T851" i="53"/>
  <c r="T849" i="53"/>
  <c r="T847" i="53"/>
  <c r="T845" i="53"/>
  <c r="T843" i="53"/>
  <c r="T841" i="53"/>
  <c r="T854" i="53"/>
  <c r="T853" i="53"/>
  <c r="T848" i="53"/>
  <c r="T846" i="53"/>
  <c r="T844" i="53"/>
  <c r="T842" i="53"/>
  <c r="T850" i="53"/>
  <c r="O926" i="53"/>
  <c r="T475" i="53"/>
  <c r="T786" i="53"/>
  <c r="T774" i="53"/>
  <c r="M815" i="53"/>
  <c r="T819" i="53"/>
  <c r="M924" i="53"/>
  <c r="T852" i="53"/>
  <c r="O924" i="53"/>
  <c r="M927" i="53"/>
  <c r="T775" i="53"/>
  <c r="T777" i="53"/>
  <c r="T779" i="53"/>
  <c r="T781" i="53"/>
  <c r="T822" i="53"/>
  <c r="T880" i="53"/>
  <c r="T814" i="53"/>
  <c r="T816" i="53"/>
  <c r="T818" i="53"/>
  <c r="T820" i="53"/>
  <c r="T536" i="51"/>
  <c r="T535" i="51"/>
  <c r="T167" i="51" l="1"/>
  <c r="T175" i="51"/>
  <c r="T168" i="51"/>
  <c r="T162" i="51"/>
  <c r="T169" i="51"/>
  <c r="T170" i="51"/>
  <c r="T172" i="51"/>
  <c r="T163" i="51"/>
  <c r="T171" i="51"/>
  <c r="T173" i="51"/>
  <c r="T164" i="51"/>
  <c r="T165" i="51"/>
  <c r="T166" i="51"/>
  <c r="T174" i="51"/>
  <c r="M923" i="53"/>
  <c r="Q939" i="53"/>
  <c r="M938" i="53"/>
  <c r="Q938" i="53" s="1"/>
  <c r="Q942" i="53"/>
  <c r="T922" i="53"/>
  <c r="T920" i="53"/>
  <c r="T924" i="53"/>
  <c r="M922" i="53"/>
  <c r="T929" i="53"/>
  <c r="T932" i="53"/>
  <c r="T927" i="53"/>
  <c r="T925" i="53"/>
  <c r="T931" i="53"/>
  <c r="T928" i="53"/>
  <c r="T923" i="53"/>
  <c r="T926" i="53"/>
  <c r="T933" i="53"/>
  <c r="T930" i="53"/>
  <c r="M925" i="53"/>
  <c r="T921" i="53"/>
  <c r="O632" i="51"/>
  <c r="N632" i="51"/>
  <c r="L632" i="51"/>
  <c r="O535" i="51"/>
  <c r="N535" i="51"/>
  <c r="L535" i="51"/>
  <c r="M535" i="51" s="1"/>
  <c r="T508" i="51"/>
  <c r="T507" i="51"/>
  <c r="T506" i="51"/>
  <c r="T505" i="51"/>
  <c r="T504" i="51"/>
  <c r="T503" i="51"/>
  <c r="O503" i="51"/>
  <c r="N503" i="51"/>
  <c r="M503" i="51"/>
  <c r="T502" i="51"/>
  <c r="O502" i="51"/>
  <c r="N502" i="51"/>
  <c r="M502" i="51"/>
  <c r="T501" i="51"/>
  <c r="O501" i="51"/>
  <c r="N501" i="51"/>
  <c r="M501" i="51"/>
  <c r="T500" i="51"/>
  <c r="O500" i="51"/>
  <c r="N500" i="51"/>
  <c r="M500" i="51"/>
  <c r="T499" i="51"/>
  <c r="O499" i="51"/>
  <c r="N499" i="51"/>
  <c r="M499" i="51"/>
  <c r="T498" i="51"/>
  <c r="O498" i="51"/>
  <c r="N498" i="51"/>
  <c r="M498" i="51"/>
  <c r="T497" i="51"/>
  <c r="O497" i="51"/>
  <c r="N497" i="51"/>
  <c r="M497" i="51"/>
  <c r="T496" i="51"/>
  <c r="O496" i="51"/>
  <c r="N496" i="51"/>
  <c r="M496" i="51"/>
  <c r="T495" i="51"/>
  <c r="E485" i="51"/>
  <c r="E484" i="51"/>
  <c r="T480" i="51"/>
  <c r="T479" i="51"/>
  <c r="T478" i="51"/>
  <c r="T477" i="51"/>
  <c r="T476" i="51"/>
  <c r="T475" i="51"/>
  <c r="O475" i="51"/>
  <c r="N475" i="51"/>
  <c r="M475" i="51"/>
  <c r="T474" i="51"/>
  <c r="O474" i="51"/>
  <c r="N474" i="51"/>
  <c r="M474" i="51"/>
  <c r="T473" i="51"/>
  <c r="O473" i="51"/>
  <c r="N473" i="51"/>
  <c r="M473" i="51"/>
  <c r="T472" i="51"/>
  <c r="O472" i="51"/>
  <c r="N472" i="51"/>
  <c r="M472" i="51"/>
  <c r="T471" i="51"/>
  <c r="O471" i="51"/>
  <c r="N471" i="51"/>
  <c r="M471" i="51"/>
  <c r="T470" i="51"/>
  <c r="O470" i="51"/>
  <c r="N470" i="51"/>
  <c r="M470" i="51"/>
  <c r="T469" i="51"/>
  <c r="O469" i="51"/>
  <c r="N469" i="51"/>
  <c r="M469" i="51"/>
  <c r="T468" i="51"/>
  <c r="O468" i="51"/>
  <c r="N468" i="51"/>
  <c r="M468" i="51"/>
  <c r="T467" i="51"/>
  <c r="E458" i="51"/>
  <c r="T453" i="51"/>
  <c r="T452" i="51"/>
  <c r="T451" i="51"/>
  <c r="T450" i="51"/>
  <c r="T449" i="51"/>
  <c r="T448" i="51"/>
  <c r="O448" i="51"/>
  <c r="N448" i="51"/>
  <c r="M448" i="51"/>
  <c r="T447" i="51"/>
  <c r="O447" i="51"/>
  <c r="N447" i="51"/>
  <c r="M447" i="51"/>
  <c r="T446" i="51"/>
  <c r="O446" i="51"/>
  <c r="N446" i="51"/>
  <c r="M446" i="51"/>
  <c r="T445" i="51"/>
  <c r="O445" i="51"/>
  <c r="N445" i="51"/>
  <c r="M445" i="51"/>
  <c r="T444" i="51"/>
  <c r="O444" i="51"/>
  <c r="N444" i="51"/>
  <c r="M444" i="51"/>
  <c r="T443" i="51"/>
  <c r="O443" i="51"/>
  <c r="N443" i="51"/>
  <c r="M443" i="51"/>
  <c r="T442" i="51"/>
  <c r="O442" i="51"/>
  <c r="N442" i="51"/>
  <c r="M442" i="51"/>
  <c r="T441" i="51"/>
  <c r="O441" i="51"/>
  <c r="N441" i="51"/>
  <c r="M441" i="51"/>
  <c r="T440" i="51"/>
  <c r="O422" i="51"/>
  <c r="N422" i="51"/>
  <c r="M422" i="51"/>
  <c r="O421" i="51"/>
  <c r="N421" i="51"/>
  <c r="M421" i="51"/>
  <c r="O420" i="51"/>
  <c r="N420" i="51"/>
  <c r="M420" i="51"/>
  <c r="O419" i="51"/>
  <c r="N419" i="51"/>
  <c r="M419" i="51"/>
  <c r="O418" i="51"/>
  <c r="N418" i="51"/>
  <c r="M418" i="51"/>
  <c r="O417" i="51"/>
  <c r="N417" i="51"/>
  <c r="M417" i="51"/>
  <c r="O416" i="51"/>
  <c r="N416" i="51"/>
  <c r="O415" i="51"/>
  <c r="N415" i="51"/>
  <c r="M415" i="51"/>
  <c r="O394" i="51"/>
  <c r="N394" i="51"/>
  <c r="M394" i="51"/>
  <c r="O393" i="51"/>
  <c r="N393" i="51"/>
  <c r="M393" i="51"/>
  <c r="O392" i="51"/>
  <c r="N392" i="51"/>
  <c r="M392" i="51"/>
  <c r="O391" i="51"/>
  <c r="N391" i="51"/>
  <c r="M391" i="51"/>
  <c r="O390" i="51"/>
  <c r="N390" i="51"/>
  <c r="M390" i="51"/>
  <c r="O389" i="51"/>
  <c r="N389" i="51"/>
  <c r="M389" i="51"/>
  <c r="O388" i="51"/>
  <c r="N388" i="51"/>
  <c r="O387" i="51"/>
  <c r="N387" i="51"/>
  <c r="M387" i="51"/>
  <c r="O332" i="51"/>
  <c r="N332" i="51"/>
  <c r="M332" i="51"/>
  <c r="O331" i="51"/>
  <c r="N331" i="51"/>
  <c r="M331" i="51"/>
  <c r="O330" i="51"/>
  <c r="N330" i="51"/>
  <c r="M330" i="51"/>
  <c r="O329" i="51"/>
  <c r="N329" i="51"/>
  <c r="O328" i="51"/>
  <c r="N328" i="51"/>
  <c r="M328" i="51"/>
  <c r="O327" i="51"/>
  <c r="N327" i="51"/>
  <c r="M327" i="51"/>
  <c r="O326" i="51"/>
  <c r="N326" i="51"/>
  <c r="O325" i="51"/>
  <c r="N325" i="51"/>
  <c r="M325" i="51"/>
  <c r="O273" i="51"/>
  <c r="N273" i="51"/>
  <c r="M273" i="51"/>
  <c r="O272" i="51"/>
  <c r="N272" i="51"/>
  <c r="M272" i="51"/>
  <c r="O271" i="51"/>
  <c r="N271" i="51"/>
  <c r="M271" i="51"/>
  <c r="O270" i="51"/>
  <c r="N270" i="51"/>
  <c r="O269" i="51"/>
  <c r="N269" i="51"/>
  <c r="M269" i="51"/>
  <c r="O268" i="51"/>
  <c r="N268" i="51"/>
  <c r="M268" i="51"/>
  <c r="O267" i="51"/>
  <c r="N267" i="51"/>
  <c r="O266" i="51"/>
  <c r="N266" i="51"/>
  <c r="M266" i="51"/>
  <c r="O218" i="51"/>
  <c r="N218" i="51"/>
  <c r="M218" i="51"/>
  <c r="O217" i="51"/>
  <c r="N217" i="51"/>
  <c r="M217" i="51"/>
  <c r="O216" i="51"/>
  <c r="N216" i="51"/>
  <c r="O215" i="51"/>
  <c r="N215" i="51"/>
  <c r="O214" i="51"/>
  <c r="N214" i="51"/>
  <c r="M214" i="51"/>
  <c r="O213" i="51"/>
  <c r="N213" i="51"/>
  <c r="O212" i="51"/>
  <c r="N212" i="51"/>
  <c r="O211" i="51"/>
  <c r="N211" i="51"/>
  <c r="M211" i="51"/>
  <c r="M163" i="51"/>
  <c r="O119" i="51"/>
  <c r="N119" i="51"/>
  <c r="M119" i="51"/>
  <c r="O118" i="51"/>
  <c r="N118" i="51"/>
  <c r="M118" i="51"/>
  <c r="O117" i="51"/>
  <c r="N117" i="51"/>
  <c r="M117" i="51"/>
  <c r="O116" i="51"/>
  <c r="N116" i="51"/>
  <c r="O115" i="51"/>
  <c r="N115" i="51"/>
  <c r="M115" i="51"/>
  <c r="O114" i="51"/>
  <c r="N114" i="51"/>
  <c r="M114" i="51"/>
  <c r="O113" i="51"/>
  <c r="N113" i="51"/>
  <c r="O112" i="51"/>
  <c r="N112" i="51"/>
  <c r="M112" i="51"/>
  <c r="O66" i="51"/>
  <c r="N66" i="51"/>
  <c r="M66" i="51"/>
  <c r="O65" i="51"/>
  <c r="N65" i="51"/>
  <c r="M65" i="51"/>
  <c r="O64" i="51"/>
  <c r="N64" i="51"/>
  <c r="O63" i="51"/>
  <c r="N63" i="51"/>
  <c r="O62" i="51"/>
  <c r="N62" i="51"/>
  <c r="M62" i="51"/>
  <c r="O61" i="51"/>
  <c r="N61" i="51"/>
  <c r="O60" i="51"/>
  <c r="N60" i="51"/>
  <c r="O59" i="51"/>
  <c r="N59" i="51"/>
  <c r="M59" i="51"/>
  <c r="M61" i="51"/>
  <c r="M64" i="51"/>
  <c r="G2" i="51"/>
  <c r="Q1067" i="53" l="1"/>
  <c r="T68" i="51"/>
  <c r="T414" i="51"/>
  <c r="T418" i="51"/>
  <c r="M215" i="51"/>
  <c r="T392" i="51"/>
  <c r="M416" i="51"/>
  <c r="M63" i="51"/>
  <c r="M388" i="51"/>
  <c r="T388" i="51"/>
  <c r="T425" i="51"/>
  <c r="T66" i="51"/>
  <c r="T67" i="51"/>
  <c r="T220" i="51"/>
  <c r="T330" i="51"/>
  <c r="T397" i="51"/>
  <c r="T422" i="51"/>
  <c r="M113" i="51"/>
  <c r="T215" i="51"/>
  <c r="T427" i="51"/>
  <c r="O522" i="51"/>
  <c r="N520" i="51"/>
  <c r="M632" i="51"/>
  <c r="Q632" i="51" s="1"/>
  <c r="Q535" i="51"/>
  <c r="M60" i="51"/>
  <c r="T58" i="51"/>
  <c r="M213" i="51"/>
  <c r="M520" i="51" s="1"/>
  <c r="O521" i="51"/>
  <c r="T273" i="51"/>
  <c r="T265" i="51"/>
  <c r="T267" i="51"/>
  <c r="T276" i="51"/>
  <c r="T271" i="51"/>
  <c r="T334" i="51"/>
  <c r="T62" i="51"/>
  <c r="T119" i="51"/>
  <c r="T117" i="51"/>
  <c r="T115" i="51"/>
  <c r="T113" i="51"/>
  <c r="T111" i="51"/>
  <c r="T122" i="51"/>
  <c r="T112" i="51"/>
  <c r="T124" i="51"/>
  <c r="T118" i="51"/>
  <c r="T65" i="51"/>
  <c r="T116" i="51"/>
  <c r="T222" i="51"/>
  <c r="N518" i="51"/>
  <c r="N522" i="51"/>
  <c r="N524" i="51"/>
  <c r="M521" i="51"/>
  <c r="M525" i="51"/>
  <c r="T332" i="51"/>
  <c r="T324" i="51"/>
  <c r="T337" i="51"/>
  <c r="T328" i="51"/>
  <c r="T335" i="51"/>
  <c r="T70" i="51"/>
  <c r="T269" i="51"/>
  <c r="M518" i="51"/>
  <c r="O523" i="51"/>
  <c r="T63" i="51"/>
  <c r="T60" i="51"/>
  <c r="T61" i="51"/>
  <c r="T69" i="51"/>
  <c r="T71" i="51"/>
  <c r="T59" i="51"/>
  <c r="T114" i="51"/>
  <c r="T120" i="51"/>
  <c r="T121" i="51"/>
  <c r="T275" i="51"/>
  <c r="O518" i="51"/>
  <c r="O520" i="51"/>
  <c r="O524" i="51"/>
  <c r="T64" i="51"/>
  <c r="M116" i="51"/>
  <c r="T123" i="51"/>
  <c r="O525" i="51"/>
  <c r="T278" i="51"/>
  <c r="M326" i="51"/>
  <c r="T394" i="51"/>
  <c r="T399" i="51"/>
  <c r="T390" i="51"/>
  <c r="T395" i="51"/>
  <c r="T386" i="51"/>
  <c r="M216" i="51"/>
  <c r="M523" i="51" s="1"/>
  <c r="T211" i="51"/>
  <c r="M270" i="51"/>
  <c r="M267" i="51"/>
  <c r="M329" i="51"/>
  <c r="N519" i="51"/>
  <c r="N521" i="51"/>
  <c r="N523" i="51"/>
  <c r="N525" i="51"/>
  <c r="M524" i="51"/>
  <c r="O519" i="51"/>
  <c r="T223" i="51"/>
  <c r="T219" i="51"/>
  <c r="T217" i="51"/>
  <c r="T398" i="51"/>
  <c r="T426" i="51"/>
  <c r="T421" i="51"/>
  <c r="T419" i="51"/>
  <c r="T417" i="51"/>
  <c r="T415" i="51"/>
  <c r="T424" i="51"/>
  <c r="T423" i="51"/>
  <c r="T420" i="51"/>
  <c r="T416" i="51"/>
  <c r="T218" i="51"/>
  <c r="M212" i="51"/>
  <c r="T213" i="51"/>
  <c r="T274" i="51"/>
  <c r="T396" i="51"/>
  <c r="T277" i="51"/>
  <c r="T333" i="51"/>
  <c r="T336" i="51"/>
  <c r="T331" i="51"/>
  <c r="T329" i="51"/>
  <c r="T327" i="51"/>
  <c r="T325" i="51"/>
  <c r="T326" i="51"/>
  <c r="T221" i="51"/>
  <c r="T387" i="51"/>
  <c r="T389" i="51"/>
  <c r="T391" i="51"/>
  <c r="T393" i="51"/>
  <c r="T210" i="51"/>
  <c r="T212" i="51"/>
  <c r="T214" i="51"/>
  <c r="T216" i="51"/>
  <c r="T266" i="51"/>
  <c r="T268" i="51"/>
  <c r="T270" i="51"/>
  <c r="T272" i="51"/>
  <c r="T525" i="51" l="1"/>
  <c r="M522" i="51"/>
  <c r="T523" i="51"/>
  <c r="T530" i="51"/>
  <c r="T529" i="51"/>
  <c r="T526" i="51"/>
  <c r="T528" i="51"/>
  <c r="T527" i="51"/>
  <c r="T520" i="51"/>
  <c r="T521" i="51"/>
  <c r="T518" i="51"/>
  <c r="T519" i="51"/>
  <c r="T522" i="51"/>
  <c r="M519" i="51"/>
  <c r="T517" i="51"/>
  <c r="T524" i="51"/>
  <c r="Q544" i="51" l="1"/>
  <c r="T542" i="51" s="1"/>
  <c r="U1374" i="50"/>
  <c r="U1372" i="50"/>
  <c r="U1369" i="50"/>
  <c r="W1369" i="50" s="1"/>
  <c r="U1368" i="50"/>
  <c r="P1369" i="50"/>
  <c r="P1370" i="50"/>
  <c r="P1371" i="50"/>
  <c r="P1372" i="50"/>
  <c r="P1373" i="50"/>
  <c r="P1374" i="50"/>
  <c r="P1375" i="50"/>
  <c r="P1376" i="50"/>
  <c r="P1377" i="50"/>
  <c r="P1378" i="50"/>
  <c r="P1379" i="50"/>
  <c r="P1380" i="50"/>
  <c r="P1381" i="50"/>
  <c r="P1368" i="50"/>
  <c r="O1369" i="50"/>
  <c r="O1370" i="50"/>
  <c r="O1371" i="50"/>
  <c r="O1372" i="50"/>
  <c r="O1373" i="50"/>
  <c r="O1374" i="50"/>
  <c r="O1375" i="50"/>
  <c r="O1376" i="50"/>
  <c r="O1377" i="50"/>
  <c r="O1378" i="50"/>
  <c r="O1379" i="50"/>
  <c r="O1380" i="50"/>
  <c r="O1381" i="50"/>
  <c r="O1368" i="50"/>
  <c r="M1381" i="50"/>
  <c r="M1380" i="50"/>
  <c r="M1379" i="50"/>
  <c r="M1378" i="50"/>
  <c r="M1377" i="50"/>
  <c r="M1376" i="50"/>
  <c r="M1375" i="50"/>
  <c r="M1374" i="50"/>
  <c r="M1373" i="50"/>
  <c r="M1372" i="50"/>
  <c r="M1371" i="50"/>
  <c r="M1370" i="50"/>
  <c r="M1369" i="50"/>
  <c r="M1368" i="50"/>
  <c r="P84" i="50"/>
  <c r="U929" i="50" l="1"/>
  <c r="U936" i="50"/>
  <c r="U935" i="50"/>
  <c r="U938" i="50"/>
  <c r="U934" i="50"/>
  <c r="U941" i="50"/>
  <c r="U933" i="50"/>
  <c r="U940" i="50"/>
  <c r="U932" i="50"/>
  <c r="U939" i="50"/>
  <c r="U931" i="50"/>
  <c r="U930" i="50"/>
  <c r="U937" i="50"/>
  <c r="U730" i="50" l="1"/>
  <c r="U738" i="50"/>
  <c r="U731" i="50"/>
  <c r="U739" i="50"/>
  <c r="U732" i="50"/>
  <c r="U740" i="50"/>
  <c r="U733" i="50"/>
  <c r="U741" i="50"/>
  <c r="U736" i="50"/>
  <c r="U734" i="50"/>
  <c r="U742" i="50"/>
  <c r="U735" i="50"/>
  <c r="U737" i="50"/>
  <c r="Q633" i="51" l="1"/>
  <c r="T543" i="51" s="1"/>
  <c r="P1334" i="50"/>
  <c r="O1334" i="50"/>
  <c r="N1334" i="50"/>
  <c r="P1333" i="50"/>
  <c r="O1333" i="50"/>
  <c r="N1333" i="50"/>
  <c r="P1332" i="50"/>
  <c r="O1332" i="50"/>
  <c r="N1332" i="50"/>
  <c r="P1331" i="50"/>
  <c r="O1331" i="50"/>
  <c r="N1331" i="50"/>
  <c r="P1330" i="50"/>
  <c r="O1330" i="50"/>
  <c r="P1329" i="50"/>
  <c r="O1329" i="50"/>
  <c r="P1328" i="50"/>
  <c r="O1328" i="50"/>
  <c r="N1328" i="50"/>
  <c r="P1327" i="50"/>
  <c r="O1327" i="50"/>
  <c r="N1327" i="50"/>
  <c r="S1321" i="50"/>
  <c r="P1320" i="50"/>
  <c r="O1320" i="50"/>
  <c r="N1320" i="50"/>
  <c r="M1320" i="50"/>
  <c r="V1319" i="50"/>
  <c r="U1319" i="50"/>
  <c r="S1319" i="50"/>
  <c r="P1319" i="50"/>
  <c r="O1319" i="50"/>
  <c r="M1319" i="50"/>
  <c r="F1314" i="50"/>
  <c r="F1313" i="50"/>
  <c r="U1309" i="50"/>
  <c r="U1308" i="50"/>
  <c r="U1307" i="50"/>
  <c r="U1306" i="50"/>
  <c r="U1305" i="50"/>
  <c r="U1304" i="50"/>
  <c r="P1304" i="50"/>
  <c r="O1304" i="50"/>
  <c r="N1304" i="50"/>
  <c r="U1303" i="50"/>
  <c r="P1303" i="50"/>
  <c r="O1303" i="50"/>
  <c r="N1303" i="50"/>
  <c r="U1302" i="50"/>
  <c r="P1302" i="50"/>
  <c r="O1302" i="50"/>
  <c r="N1302" i="50"/>
  <c r="U1301" i="50"/>
  <c r="P1301" i="50"/>
  <c r="O1301" i="50"/>
  <c r="N1301" i="50"/>
  <c r="U1300" i="50"/>
  <c r="P1300" i="50"/>
  <c r="O1300" i="50"/>
  <c r="N1300" i="50"/>
  <c r="U1299" i="50"/>
  <c r="P1299" i="50"/>
  <c r="O1299" i="50"/>
  <c r="N1299" i="50"/>
  <c r="U1298" i="50"/>
  <c r="P1298" i="50"/>
  <c r="O1298" i="50"/>
  <c r="N1298" i="50"/>
  <c r="U1297" i="50"/>
  <c r="P1297" i="50"/>
  <c r="O1297" i="50"/>
  <c r="N1297" i="50"/>
  <c r="U1296" i="50"/>
  <c r="S1291" i="50"/>
  <c r="S1290" i="50"/>
  <c r="P1290" i="50"/>
  <c r="O1290" i="50"/>
  <c r="N1290" i="50"/>
  <c r="M1290" i="50"/>
  <c r="V1289" i="50"/>
  <c r="U1289" i="50"/>
  <c r="S1289" i="50"/>
  <c r="P1289" i="50"/>
  <c r="O1289" i="50"/>
  <c r="N1289" i="50"/>
  <c r="M1289" i="50"/>
  <c r="U1279" i="50"/>
  <c r="U1278" i="50"/>
  <c r="U1277" i="50"/>
  <c r="U1276" i="50"/>
  <c r="U1275" i="50"/>
  <c r="U1274" i="50"/>
  <c r="P1274" i="50"/>
  <c r="O1274" i="50"/>
  <c r="N1274" i="50"/>
  <c r="U1273" i="50"/>
  <c r="P1273" i="50"/>
  <c r="O1273" i="50"/>
  <c r="N1273" i="50"/>
  <c r="U1272" i="50"/>
  <c r="P1272" i="50"/>
  <c r="O1272" i="50"/>
  <c r="N1272" i="50"/>
  <c r="U1271" i="50"/>
  <c r="P1271" i="50"/>
  <c r="O1271" i="50"/>
  <c r="N1271" i="50"/>
  <c r="U1270" i="50"/>
  <c r="P1270" i="50"/>
  <c r="O1270" i="50"/>
  <c r="N1270" i="50"/>
  <c r="U1269" i="50"/>
  <c r="P1269" i="50"/>
  <c r="O1269" i="50"/>
  <c r="N1269" i="50"/>
  <c r="U1268" i="50"/>
  <c r="P1268" i="50"/>
  <c r="O1268" i="50"/>
  <c r="N1268" i="50"/>
  <c r="U1267" i="50"/>
  <c r="P1267" i="50"/>
  <c r="O1267" i="50"/>
  <c r="N1267" i="50"/>
  <c r="U1266" i="50"/>
  <c r="S1261" i="50"/>
  <c r="S1260" i="50"/>
  <c r="P1260" i="50"/>
  <c r="O1260" i="50"/>
  <c r="N1260" i="50"/>
  <c r="M1260" i="50"/>
  <c r="V1259" i="50"/>
  <c r="N1564" i="50" s="1"/>
  <c r="R1564" i="50" s="1"/>
  <c r="R1636" i="50" s="1"/>
  <c r="U1259" i="50"/>
  <c r="S1259" i="50"/>
  <c r="P1259" i="50"/>
  <c r="O1259" i="50"/>
  <c r="N1259" i="50"/>
  <c r="M1259" i="50"/>
  <c r="U1250" i="50"/>
  <c r="U1249" i="50"/>
  <c r="U1248" i="50"/>
  <c r="U1247" i="50"/>
  <c r="U1246" i="50"/>
  <c r="U1245" i="50"/>
  <c r="P1245" i="50"/>
  <c r="O1245" i="50"/>
  <c r="N1245" i="50"/>
  <c r="U1244" i="50"/>
  <c r="P1244" i="50"/>
  <c r="O1244" i="50"/>
  <c r="N1244" i="50"/>
  <c r="U1243" i="50"/>
  <c r="P1243" i="50"/>
  <c r="O1243" i="50"/>
  <c r="N1243" i="50"/>
  <c r="U1242" i="50"/>
  <c r="P1242" i="50"/>
  <c r="O1242" i="50"/>
  <c r="N1242" i="50"/>
  <c r="U1241" i="50"/>
  <c r="P1241" i="50"/>
  <c r="O1241" i="50"/>
  <c r="N1241" i="50"/>
  <c r="U1240" i="50"/>
  <c r="P1240" i="50"/>
  <c r="O1240" i="50"/>
  <c r="N1240" i="50"/>
  <c r="U1239" i="50"/>
  <c r="P1239" i="50"/>
  <c r="O1239" i="50"/>
  <c r="N1239" i="50"/>
  <c r="U1238" i="50"/>
  <c r="P1238" i="50"/>
  <c r="O1238" i="50"/>
  <c r="N1238" i="50"/>
  <c r="U1237" i="50"/>
  <c r="U1218" i="50"/>
  <c r="U1217" i="50"/>
  <c r="U1216" i="50"/>
  <c r="U1215" i="50"/>
  <c r="U1214" i="50"/>
  <c r="U1213" i="50"/>
  <c r="P1213" i="50"/>
  <c r="O1213" i="50"/>
  <c r="N1213" i="50"/>
  <c r="U1212" i="50"/>
  <c r="P1212" i="50"/>
  <c r="O1212" i="50"/>
  <c r="N1212" i="50"/>
  <c r="U1211" i="50"/>
  <c r="P1211" i="50"/>
  <c r="O1211" i="50"/>
  <c r="N1211" i="50"/>
  <c r="U1210" i="50"/>
  <c r="P1210" i="50"/>
  <c r="O1210" i="50"/>
  <c r="N1210" i="50"/>
  <c r="U1209" i="50"/>
  <c r="P1209" i="50"/>
  <c r="O1209" i="50"/>
  <c r="N1209" i="50"/>
  <c r="U1208" i="50"/>
  <c r="P1208" i="50"/>
  <c r="O1208" i="50"/>
  <c r="N1208" i="50"/>
  <c r="U1207" i="50"/>
  <c r="P1207" i="50"/>
  <c r="O1207" i="50"/>
  <c r="N1207" i="50"/>
  <c r="U1206" i="50"/>
  <c r="P1206" i="50"/>
  <c r="O1206" i="50"/>
  <c r="N1206" i="50"/>
  <c r="U1205" i="50"/>
  <c r="P1134" i="50"/>
  <c r="O1134" i="50"/>
  <c r="P1133" i="50"/>
  <c r="O1133" i="50"/>
  <c r="N1133" i="50"/>
  <c r="P1132" i="50"/>
  <c r="O1132" i="50"/>
  <c r="N1132" i="50"/>
  <c r="P1131" i="50"/>
  <c r="O1131" i="50"/>
  <c r="N1131" i="50"/>
  <c r="P1130" i="50"/>
  <c r="O1130" i="50"/>
  <c r="N1130" i="50"/>
  <c r="P1129" i="50"/>
  <c r="O1129" i="50"/>
  <c r="P1128" i="50"/>
  <c r="O1128" i="50"/>
  <c r="N1128" i="50"/>
  <c r="P1127" i="50"/>
  <c r="O1127" i="50"/>
  <c r="P936" i="50"/>
  <c r="O936" i="50"/>
  <c r="P935" i="50"/>
  <c r="O935" i="50"/>
  <c r="N935" i="50"/>
  <c r="P934" i="50"/>
  <c r="O934" i="50"/>
  <c r="N934" i="50"/>
  <c r="P933" i="50"/>
  <c r="O933" i="50"/>
  <c r="N933" i="50"/>
  <c r="P932" i="50"/>
  <c r="O932" i="50"/>
  <c r="N932" i="50"/>
  <c r="P931" i="50"/>
  <c r="O931" i="50"/>
  <c r="N931" i="50"/>
  <c r="P930" i="50"/>
  <c r="O930" i="50"/>
  <c r="N930" i="50"/>
  <c r="P929" i="50"/>
  <c r="O929" i="50"/>
  <c r="P737" i="50"/>
  <c r="O737" i="50"/>
  <c r="P736" i="50"/>
  <c r="O736" i="50"/>
  <c r="N736" i="50"/>
  <c r="P735" i="50"/>
  <c r="O735" i="50"/>
  <c r="N735" i="50"/>
  <c r="P734" i="50"/>
  <c r="O734" i="50"/>
  <c r="N734" i="50"/>
  <c r="P733" i="50"/>
  <c r="O733" i="50"/>
  <c r="N733" i="50"/>
  <c r="P732" i="50"/>
  <c r="O732" i="50"/>
  <c r="N732" i="50"/>
  <c r="P731" i="50"/>
  <c r="O731" i="50"/>
  <c r="N731" i="50"/>
  <c r="P730" i="50"/>
  <c r="O730" i="50"/>
  <c r="P525" i="50"/>
  <c r="O525" i="50"/>
  <c r="P524" i="50"/>
  <c r="O524" i="50"/>
  <c r="N524" i="50"/>
  <c r="P523" i="50"/>
  <c r="O523" i="50"/>
  <c r="N523" i="50"/>
  <c r="P522" i="50"/>
  <c r="O522" i="50"/>
  <c r="N522" i="50"/>
  <c r="P521" i="50"/>
  <c r="O521" i="50"/>
  <c r="N521" i="50"/>
  <c r="P520" i="50"/>
  <c r="O520" i="50"/>
  <c r="P519" i="50"/>
  <c r="O519" i="50"/>
  <c r="P518" i="50"/>
  <c r="O518" i="50"/>
  <c r="P284" i="50"/>
  <c r="O284" i="50"/>
  <c r="P283" i="50"/>
  <c r="O283" i="50"/>
  <c r="N283" i="50"/>
  <c r="P282" i="50"/>
  <c r="O282" i="50"/>
  <c r="N282" i="50"/>
  <c r="P281" i="50"/>
  <c r="O281" i="50"/>
  <c r="P280" i="50"/>
  <c r="O280" i="50"/>
  <c r="N280" i="50"/>
  <c r="P279" i="50"/>
  <c r="O279" i="50"/>
  <c r="P278" i="50"/>
  <c r="O278" i="50"/>
  <c r="P277" i="50"/>
  <c r="O277" i="50"/>
  <c r="N279" i="50"/>
  <c r="N284" i="50"/>
  <c r="P86" i="50"/>
  <c r="O86" i="50"/>
  <c r="P85" i="50"/>
  <c r="O85" i="50"/>
  <c r="N85" i="50"/>
  <c r="O84" i="50"/>
  <c r="P83" i="50"/>
  <c r="O83" i="50"/>
  <c r="P82" i="50"/>
  <c r="O82" i="50"/>
  <c r="N82" i="50"/>
  <c r="P81" i="50"/>
  <c r="O81" i="50"/>
  <c r="P80" i="50"/>
  <c r="O80" i="50"/>
  <c r="P79" i="50"/>
  <c r="O79" i="50"/>
  <c r="H3" i="50"/>
  <c r="U521" i="50" l="1"/>
  <c r="U525" i="50"/>
  <c r="U524" i="50"/>
  <c r="U528" i="50"/>
  <c r="U523" i="50"/>
  <c r="U520" i="50"/>
  <c r="U530" i="50"/>
  <c r="U527" i="50"/>
  <c r="U522" i="50"/>
  <c r="U519" i="50"/>
  <c r="U517" i="50"/>
  <c r="U526" i="50"/>
  <c r="U529" i="50"/>
  <c r="U518" i="50"/>
  <c r="N80" i="50"/>
  <c r="N81" i="50"/>
  <c r="N1380" i="50"/>
  <c r="R1380" i="50" s="1"/>
  <c r="N1381" i="50"/>
  <c r="R1381" i="50" s="1"/>
  <c r="U278" i="50"/>
  <c r="U286" i="50"/>
  <c r="U279" i="50"/>
  <c r="U287" i="50"/>
  <c r="U280" i="50"/>
  <c r="U288" i="50"/>
  <c r="U281" i="50"/>
  <c r="U289" i="50"/>
  <c r="U285" i="50"/>
  <c r="U282" i="50"/>
  <c r="U276" i="50"/>
  <c r="U283" i="50"/>
  <c r="U277" i="50"/>
  <c r="U284" i="50"/>
  <c r="N519" i="50"/>
  <c r="N84" i="50"/>
  <c r="N1353" i="50" s="1"/>
  <c r="N1129" i="50"/>
  <c r="N929" i="50"/>
  <c r="N1134" i="50"/>
  <c r="N281" i="50"/>
  <c r="N83" i="50"/>
  <c r="N936" i="50"/>
  <c r="N525" i="50"/>
  <c r="N520" i="50"/>
  <c r="N1127" i="50"/>
  <c r="N518" i="50"/>
  <c r="N1329" i="50"/>
  <c r="N730" i="50"/>
  <c r="N1377" i="50"/>
  <c r="R1377" i="50" s="1"/>
  <c r="N1376" i="50"/>
  <c r="R1376" i="50" s="1"/>
  <c r="N1374" i="50"/>
  <c r="R1374" i="50" s="1"/>
  <c r="U1137" i="50"/>
  <c r="P1351" i="50"/>
  <c r="O1354" i="50"/>
  <c r="U81" i="50"/>
  <c r="P1350" i="50"/>
  <c r="P1353" i="50"/>
  <c r="N79" i="50"/>
  <c r="U1132" i="50"/>
  <c r="U1336" i="50"/>
  <c r="O1351" i="50"/>
  <c r="N1354" i="50"/>
  <c r="O1348" i="50"/>
  <c r="P1348" i="50"/>
  <c r="P1354" i="50"/>
  <c r="O1352" i="50"/>
  <c r="U1136" i="50"/>
  <c r="O1349" i="50"/>
  <c r="P1352" i="50"/>
  <c r="O1355" i="50"/>
  <c r="U1335" i="50"/>
  <c r="P1349" i="50"/>
  <c r="P1355" i="50"/>
  <c r="U89" i="50"/>
  <c r="O1350" i="50"/>
  <c r="O1353" i="50"/>
  <c r="N86" i="50"/>
  <c r="U1127" i="50"/>
  <c r="U1129" i="50"/>
  <c r="U1131" i="50"/>
  <c r="U1133" i="50"/>
  <c r="U1138" i="50"/>
  <c r="S1320" i="50"/>
  <c r="U1337" i="50"/>
  <c r="U83" i="50"/>
  <c r="U91" i="50"/>
  <c r="U928" i="50"/>
  <c r="U1139" i="50"/>
  <c r="N1319" i="50"/>
  <c r="U1327" i="50"/>
  <c r="U1329" i="50"/>
  <c r="U1331" i="50"/>
  <c r="U1333" i="50"/>
  <c r="U1338" i="50"/>
  <c r="U90" i="50"/>
  <c r="N737" i="50"/>
  <c r="N1330" i="50"/>
  <c r="N1351" i="50" s="1"/>
  <c r="U1339" i="50"/>
  <c r="U78" i="50"/>
  <c r="U80" i="50"/>
  <c r="U82" i="50"/>
  <c r="U84" i="50"/>
  <c r="U86" i="50"/>
  <c r="U79" i="50"/>
  <c r="U87" i="50"/>
  <c r="N277" i="50"/>
  <c r="U1126" i="50"/>
  <c r="U1128" i="50"/>
  <c r="U1130" i="50"/>
  <c r="U1134" i="50"/>
  <c r="U85" i="50"/>
  <c r="U88" i="50"/>
  <c r="U729" i="50"/>
  <c r="U1135" i="50"/>
  <c r="U1326" i="50"/>
  <c r="U1328" i="50"/>
  <c r="U1330" i="50"/>
  <c r="U1332" i="50"/>
  <c r="U1334" i="50"/>
  <c r="O366" i="48"/>
  <c r="O371" i="48" s="1"/>
  <c r="R1555" i="50" l="1"/>
  <c r="N1375" i="50"/>
  <c r="R1375" i="50" s="1"/>
  <c r="N1372" i="50"/>
  <c r="R1372" i="50" s="1"/>
  <c r="N278" i="50"/>
  <c r="R1797" i="50"/>
  <c r="U1347" i="50"/>
  <c r="N1373" i="50"/>
  <c r="R1373" i="50" s="1"/>
  <c r="N1379" i="50"/>
  <c r="R1379" i="50" s="1"/>
  <c r="N1378" i="50"/>
  <c r="R1378" i="50" s="1"/>
  <c r="N1371" i="50"/>
  <c r="R1371" i="50" s="1"/>
  <c r="N1352" i="50"/>
  <c r="N1350" i="50"/>
  <c r="N1348" i="50"/>
  <c r="N1355" i="50"/>
  <c r="U1349" i="50"/>
  <c r="U1357" i="50"/>
  <c r="U1359" i="50"/>
  <c r="U1354" i="50"/>
  <c r="U1356" i="50"/>
  <c r="U1360" i="50"/>
  <c r="U1352" i="50"/>
  <c r="U1350" i="50"/>
  <c r="U1348" i="50"/>
  <c r="U1358" i="50"/>
  <c r="U1353" i="50"/>
  <c r="U1355" i="50"/>
  <c r="U1351" i="50"/>
  <c r="O370" i="48"/>
  <c r="O368" i="48"/>
  <c r="O367" i="48"/>
  <c r="O369" i="48"/>
  <c r="N1349" i="50" l="1"/>
  <c r="N1368" i="50"/>
  <c r="R1368" i="50" s="1"/>
  <c r="O337" i="48"/>
  <c r="O336" i="48"/>
  <c r="O335" i="48"/>
  <c r="O334" i="48"/>
  <c r="O333" i="48"/>
  <c r="O332" i="48"/>
  <c r="O331" i="48"/>
  <c r="N337" i="48"/>
  <c r="N336" i="48"/>
  <c r="N335" i="48"/>
  <c r="N334" i="48"/>
  <c r="N333" i="48"/>
  <c r="N332" i="48"/>
  <c r="N331" i="48"/>
  <c r="M337" i="48"/>
  <c r="M336" i="48"/>
  <c r="M335" i="48"/>
  <c r="M334" i="48"/>
  <c r="M331" i="48"/>
  <c r="T221" i="48"/>
  <c r="T222" i="48"/>
  <c r="T223" i="48"/>
  <c r="T224" i="48"/>
  <c r="T225" i="48"/>
  <c r="T226" i="48"/>
  <c r="T227" i="48"/>
  <c r="T228" i="48"/>
  <c r="T229" i="48"/>
  <c r="T230" i="48"/>
  <c r="T231" i="48"/>
  <c r="T232" i="48"/>
  <c r="T233" i="48"/>
  <c r="T220" i="48"/>
  <c r="O228" i="48"/>
  <c r="O227" i="48"/>
  <c r="O226" i="48"/>
  <c r="O225" i="48"/>
  <c r="O224" i="48"/>
  <c r="O223" i="48"/>
  <c r="O222" i="48"/>
  <c r="O351" i="48" s="1"/>
  <c r="O221" i="48"/>
  <c r="N228" i="48"/>
  <c r="N227" i="48"/>
  <c r="N226" i="48"/>
  <c r="N225" i="48"/>
  <c r="N224" i="48"/>
  <c r="N223" i="48"/>
  <c r="N222" i="48"/>
  <c r="N351" i="48" s="1"/>
  <c r="N221" i="48"/>
  <c r="M228" i="48"/>
  <c r="M227" i="48"/>
  <c r="M226" i="48"/>
  <c r="M225" i="48"/>
  <c r="M224" i="48"/>
  <c r="M223" i="48"/>
  <c r="M222" i="48"/>
  <c r="M221" i="48"/>
  <c r="O195" i="48"/>
  <c r="O194" i="48"/>
  <c r="O193" i="48"/>
  <c r="O192" i="48"/>
  <c r="O191" i="48"/>
  <c r="O190" i="48"/>
  <c r="O189" i="48"/>
  <c r="N195" i="48"/>
  <c r="N194" i="48"/>
  <c r="N193" i="48"/>
  <c r="N192" i="48"/>
  <c r="N191" i="48"/>
  <c r="N190" i="48"/>
  <c r="N189" i="48"/>
  <c r="M194" i="48"/>
  <c r="M193" i="48"/>
  <c r="M192" i="48"/>
  <c r="M191" i="48"/>
  <c r="M189" i="48"/>
  <c r="O161" i="48"/>
  <c r="N161" i="48"/>
  <c r="O160" i="48"/>
  <c r="N160" i="48"/>
  <c r="M160" i="48"/>
  <c r="O159" i="48"/>
  <c r="N159" i="48"/>
  <c r="M159" i="48"/>
  <c r="O158" i="48"/>
  <c r="N158" i="48"/>
  <c r="M158" i="48"/>
  <c r="O157" i="48"/>
  <c r="N157" i="48"/>
  <c r="M157" i="48"/>
  <c r="O156" i="48"/>
  <c r="N156" i="48"/>
  <c r="M156" i="48"/>
  <c r="O155" i="48"/>
  <c r="N155" i="48"/>
  <c r="M155" i="48"/>
  <c r="O127" i="48"/>
  <c r="O126" i="48"/>
  <c r="O125" i="48"/>
  <c r="O124" i="48"/>
  <c r="O123" i="48"/>
  <c r="O122" i="48"/>
  <c r="O121" i="48"/>
  <c r="N127" i="48"/>
  <c r="N126" i="48"/>
  <c r="N125" i="48"/>
  <c r="N124" i="48"/>
  <c r="N123" i="48"/>
  <c r="N122" i="48"/>
  <c r="N121" i="48"/>
  <c r="M126" i="48"/>
  <c r="M125" i="48"/>
  <c r="M124" i="48"/>
  <c r="M123" i="48"/>
  <c r="M122" i="48"/>
  <c r="M121" i="48"/>
  <c r="O94" i="48"/>
  <c r="N94" i="48"/>
  <c r="O93" i="48"/>
  <c r="N93" i="48"/>
  <c r="M93" i="48"/>
  <c r="O92" i="48"/>
  <c r="N92" i="48"/>
  <c r="M92" i="48"/>
  <c r="O91" i="48"/>
  <c r="N91" i="48"/>
  <c r="M91" i="48"/>
  <c r="O90" i="48"/>
  <c r="N90" i="48"/>
  <c r="M90" i="48"/>
  <c r="O89" i="48"/>
  <c r="N89" i="48"/>
  <c r="O88" i="48"/>
  <c r="N88" i="48"/>
  <c r="M88" i="48"/>
  <c r="T67" i="48"/>
  <c r="O62" i="48"/>
  <c r="O61" i="48"/>
  <c r="O60" i="48"/>
  <c r="O59" i="48"/>
  <c r="O58" i="48"/>
  <c r="O57" i="48"/>
  <c r="O56" i="48"/>
  <c r="N62" i="48"/>
  <c r="N61" i="48"/>
  <c r="N60" i="48"/>
  <c r="N59" i="48"/>
  <c r="N58" i="48"/>
  <c r="N57" i="48"/>
  <c r="N56" i="48"/>
  <c r="M61" i="48"/>
  <c r="M60" i="48"/>
  <c r="M59" i="48"/>
  <c r="M58" i="48"/>
  <c r="M56" i="48"/>
  <c r="O29" i="48"/>
  <c r="O28" i="48"/>
  <c r="O27" i="48"/>
  <c r="O26" i="48"/>
  <c r="O25" i="48"/>
  <c r="O24" i="48"/>
  <c r="O23" i="48"/>
  <c r="N29" i="48"/>
  <c r="N28" i="48"/>
  <c r="N27" i="48"/>
  <c r="N26" i="48"/>
  <c r="N25" i="48"/>
  <c r="N24" i="48"/>
  <c r="N23" i="48"/>
  <c r="M28" i="48"/>
  <c r="M27" i="48"/>
  <c r="M26" i="48"/>
  <c r="M23" i="48"/>
  <c r="M53" i="48"/>
  <c r="T66" i="48"/>
  <c r="M187" i="48" l="1"/>
  <c r="M54" i="48"/>
  <c r="M153" i="48"/>
  <c r="M119" i="48"/>
  <c r="M120" i="48"/>
  <c r="N1369" i="50"/>
  <c r="R1369" i="50" s="1"/>
  <c r="N1370" i="50"/>
  <c r="R1370" i="50" s="1"/>
  <c r="N353" i="48"/>
  <c r="O353" i="48"/>
  <c r="N350" i="48"/>
  <c r="O350" i="48"/>
  <c r="O354" i="48"/>
  <c r="M353" i="48"/>
  <c r="N355" i="48"/>
  <c r="O355" i="48"/>
  <c r="N354" i="48"/>
  <c r="M356" i="48"/>
  <c r="N356" i="48"/>
  <c r="O356" i="48"/>
  <c r="M357" i="48"/>
  <c r="N357" i="48"/>
  <c r="O357" i="48"/>
  <c r="M358" i="48"/>
  <c r="N358" i="48"/>
  <c r="O358" i="48"/>
  <c r="N359" i="48"/>
  <c r="O359" i="48"/>
  <c r="T197" i="48"/>
  <c r="T161" i="48"/>
  <c r="T190" i="48"/>
  <c r="T196" i="48"/>
  <c r="T186" i="48"/>
  <c r="T189" i="48"/>
  <c r="T195" i="48"/>
  <c r="T194" i="48"/>
  <c r="T185" i="48"/>
  <c r="T193" i="48"/>
  <c r="T200" i="48"/>
  <c r="T192" i="48"/>
  <c r="T199" i="48"/>
  <c r="T191" i="48"/>
  <c r="T198" i="48"/>
  <c r="T152" i="48"/>
  <c r="M190" i="48"/>
  <c r="M195" i="48"/>
  <c r="T160" i="48"/>
  <c r="T151" i="48"/>
  <c r="T159" i="48"/>
  <c r="T126" i="48"/>
  <c r="T166" i="48"/>
  <c r="T158" i="48"/>
  <c r="T165" i="48"/>
  <c r="T157" i="48"/>
  <c r="T164" i="48"/>
  <c r="T156" i="48"/>
  <c r="T163" i="48"/>
  <c r="T155" i="48"/>
  <c r="M161" i="48"/>
  <c r="T162" i="48"/>
  <c r="T65" i="48"/>
  <c r="T118" i="48"/>
  <c r="T127" i="48"/>
  <c r="T117" i="48"/>
  <c r="T125" i="48"/>
  <c r="T132" i="48"/>
  <c r="T124" i="48"/>
  <c r="T63" i="48"/>
  <c r="T61" i="48"/>
  <c r="T131" i="48"/>
  <c r="T123" i="48"/>
  <c r="M57" i="48"/>
  <c r="T130" i="48"/>
  <c r="T122" i="48"/>
  <c r="M127" i="48"/>
  <c r="T129" i="48"/>
  <c r="T121" i="48"/>
  <c r="T128" i="48"/>
  <c r="T56" i="48"/>
  <c r="T52" i="48"/>
  <c r="T58" i="48"/>
  <c r="T62" i="48"/>
  <c r="T60" i="48"/>
  <c r="T57" i="48"/>
  <c r="T53" i="48"/>
  <c r="T59" i="48"/>
  <c r="M62" i="48"/>
  <c r="T64" i="48"/>
  <c r="M25" i="48"/>
  <c r="E12" i="48"/>
  <c r="E11" i="48"/>
  <c r="E10" i="48"/>
  <c r="E9" i="48"/>
  <c r="M9" i="48"/>
  <c r="S9" i="48"/>
  <c r="M10" i="48"/>
  <c r="Q10" i="48" s="1"/>
  <c r="R10" i="48" s="1"/>
  <c r="S10" i="48"/>
  <c r="M11" i="48"/>
  <c r="Q11" i="48" s="1"/>
  <c r="R11" i="48" s="1"/>
  <c r="S11" i="48"/>
  <c r="Q12" i="48"/>
  <c r="R12" i="48" s="1"/>
  <c r="S12" i="48"/>
  <c r="G2" i="48"/>
  <c r="R352" i="48" l="1"/>
  <c r="Q352" i="48"/>
  <c r="R1389" i="50"/>
  <c r="U1379" i="50" s="1"/>
  <c r="M86" i="48"/>
  <c r="M85" i="48"/>
  <c r="M21" i="48"/>
  <c r="M333" i="48"/>
  <c r="M355" i="48" s="1"/>
  <c r="M24" i="48"/>
  <c r="M332" i="48"/>
  <c r="T342" i="48"/>
  <c r="T328" i="48"/>
  <c r="T338" i="48"/>
  <c r="T331" i="48"/>
  <c r="T339" i="48"/>
  <c r="T332" i="48"/>
  <c r="T340" i="48"/>
  <c r="T333" i="48"/>
  <c r="T341" i="48"/>
  <c r="T334" i="48"/>
  <c r="T327" i="48"/>
  <c r="T335" i="48"/>
  <c r="T336" i="48"/>
  <c r="T337" i="48"/>
  <c r="M89" i="48"/>
  <c r="M94" i="48"/>
  <c r="T85" i="48"/>
  <c r="T95" i="48"/>
  <c r="T89" i="48"/>
  <c r="T97" i="48"/>
  <c r="T88" i="48"/>
  <c r="T90" i="48"/>
  <c r="T98" i="48"/>
  <c r="T91" i="48"/>
  <c r="T99" i="48"/>
  <c r="T96" i="48"/>
  <c r="T92" i="48"/>
  <c r="T84" i="48"/>
  <c r="T93" i="48"/>
  <c r="T94" i="48"/>
  <c r="M29" i="48"/>
  <c r="T20" i="48"/>
  <c r="T30" i="48"/>
  <c r="T23" i="48"/>
  <c r="T31" i="48"/>
  <c r="T24" i="48"/>
  <c r="T32" i="48"/>
  <c r="T25" i="48"/>
  <c r="T33" i="48"/>
  <c r="T26" i="48"/>
  <c r="T34" i="48"/>
  <c r="T28" i="48"/>
  <c r="T27" i="48"/>
  <c r="T19" i="48"/>
  <c r="T29" i="48"/>
  <c r="Q9" i="48"/>
  <c r="R9" i="48" s="1"/>
  <c r="M351" i="48" l="1"/>
  <c r="M350" i="48"/>
  <c r="M359" i="48"/>
  <c r="T354" i="48"/>
  <c r="T350" i="48"/>
  <c r="T361" i="48"/>
  <c r="T362" i="48"/>
  <c r="T353" i="48"/>
  <c r="M354" i="48"/>
  <c r="T360" i="48"/>
  <c r="T357" i="48"/>
  <c r="T352" i="48"/>
  <c r="T356" i="48"/>
  <c r="T359" i="48"/>
  <c r="T355" i="48"/>
  <c r="T351" i="48"/>
  <c r="T349" i="48"/>
  <c r="T358" i="48"/>
  <c r="M361" i="48" l="1"/>
  <c r="N361" i="48" s="1"/>
  <c r="Q1069" i="53" s="1"/>
  <c r="R351" i="48"/>
  <c r="Q351" i="48"/>
  <c r="R1212" i="53" l="1"/>
  <c r="S1212" i="53" s="1"/>
  <c r="S1069" i="53"/>
  <c r="F68" i="31"/>
  <c r="F67" i="31"/>
  <c r="F66" i="31"/>
  <c r="F59" i="31" l="1"/>
  <c r="F60" i="31"/>
  <c r="F61" i="31"/>
  <c r="F62" i="31"/>
  <c r="F63" i="31"/>
  <c r="F64" i="31"/>
  <c r="F65" i="31"/>
  <c r="F58" i="31"/>
  <c r="B94" i="31" l="1"/>
  <c r="B90" i="31"/>
  <c r="B91" i="31"/>
  <c r="B92" i="31"/>
  <c r="B93" i="31"/>
  <c r="B100" i="31" l="1"/>
  <c r="B101" i="31"/>
  <c r="B102" i="31"/>
  <c r="B103" i="31"/>
  <c r="B99" i="31"/>
  <c r="B109" i="31"/>
  <c r="B110" i="31"/>
  <c r="B111" i="31"/>
  <c r="B112" i="31"/>
  <c r="B108" i="31"/>
  <c r="B89" i="31"/>
  <c r="B88" i="31"/>
  <c r="E432" i="51" l="1"/>
  <c r="E459" i="51"/>
  <c r="T93" i="31"/>
  <c r="T95" i="31" s="1"/>
</calcChain>
</file>

<file path=xl/sharedStrings.xml><?xml version="1.0" encoding="utf-8"?>
<sst xmlns="http://schemas.openxmlformats.org/spreadsheetml/2006/main" count="11727" uniqueCount="1102">
  <si>
    <t>DESCRIPCIÓN</t>
  </si>
  <si>
    <t>DE</t>
  </si>
  <si>
    <t>A</t>
  </si>
  <si>
    <t>CANTIDAD</t>
  </si>
  <si>
    <t>PROYECTO</t>
  </si>
  <si>
    <t>DESCRIPCION</t>
  </si>
  <si>
    <t>c1</t>
  </si>
  <si>
    <t>c2</t>
  </si>
  <si>
    <t>c3</t>
  </si>
  <si>
    <t>c4</t>
  </si>
  <si>
    <t>c5</t>
  </si>
  <si>
    <t>SENSOR DE HUMO</t>
  </si>
  <si>
    <t>ESTACION MANUAL</t>
  </si>
  <si>
    <t>PARCIAL (m)</t>
  </si>
  <si>
    <t>LONGUTUD (m)</t>
  </si>
  <si>
    <t>C3</t>
  </si>
  <si>
    <t>corriente</t>
  </si>
  <si>
    <t>nro artefactos</t>
  </si>
  <si>
    <t>potencia unitaria</t>
  </si>
  <si>
    <t>potencia total</t>
  </si>
  <si>
    <t>tension</t>
  </si>
  <si>
    <t>(m)</t>
  </si>
  <si>
    <t>(und)</t>
  </si>
  <si>
    <t>-</t>
  </si>
  <si>
    <t>TUB. PVC SAP
Ø 25mm</t>
  </si>
  <si>
    <t>CONEXION
Ø 25mm</t>
  </si>
  <si>
    <t>P [W]</t>
  </si>
  <si>
    <t>Tomacorrientes</t>
  </si>
  <si>
    <t>Diametro
Nominal</t>
  </si>
  <si>
    <t>(pulg)</t>
  </si>
  <si>
    <t>Longitud
Total</t>
  </si>
  <si>
    <t>(metros)</t>
  </si>
  <si>
    <t>(mm)</t>
  </si>
  <si>
    <t>Ø
nominal</t>
  </si>
  <si>
    <t>Ø
real</t>
  </si>
  <si>
    <t>Longitud util</t>
  </si>
  <si>
    <t>Espesor</t>
  </si>
  <si>
    <t>Peso
aprox.</t>
  </si>
  <si>
    <t>Kg x tubo</t>
  </si>
  <si>
    <t>SEL</t>
  </si>
  <si>
    <t>SAP</t>
  </si>
  <si>
    <t>1/2</t>
  </si>
  <si>
    <t>5/8</t>
  </si>
  <si>
    <t>3/4</t>
  </si>
  <si>
    <t>PAVCO VINDUIT</t>
  </si>
  <si>
    <t>PVC</t>
  </si>
  <si>
    <t>CABLE</t>
  </si>
  <si>
    <t>TIPO DE DUCTO</t>
  </si>
  <si>
    <t>EMT</t>
  </si>
  <si>
    <t>TUBO FLEX</t>
  </si>
  <si>
    <t>CARACTERISTICAS TECNICAS DE LA TUBERIA ELECTRICA NPT 399.006</t>
  </si>
  <si>
    <t>TIPO DE CAJA</t>
  </si>
  <si>
    <t>CAJA DE PASE</t>
  </si>
  <si>
    <t>RECTANGULAR</t>
  </si>
  <si>
    <t>OCTOGONAL</t>
  </si>
  <si>
    <t>CUADRADA GANG</t>
  </si>
  <si>
    <t>CUADRADA 150X150X100</t>
  </si>
  <si>
    <t>CUADRADA 200X200X100</t>
  </si>
  <si>
    <t>CUADRADA 250X250X100</t>
  </si>
  <si>
    <t>CUADRADA 400X400X150</t>
  </si>
  <si>
    <t>RECTANGULAR CONDUIT</t>
  </si>
  <si>
    <t>OCTOGONAL CONDUIT</t>
  </si>
  <si>
    <t>CUADRADA CONDUIT</t>
  </si>
  <si>
    <t>SALIDAS</t>
  </si>
  <si>
    <t>DOBLE DATOS</t>
  </si>
  <si>
    <t>SIMPLE DATOS</t>
  </si>
  <si>
    <t>SENSOR DE TEMPERATURA</t>
  </si>
  <si>
    <t>NOMBRE DEL PROYECTO</t>
  </si>
  <si>
    <t>A-01</t>
  </si>
  <si>
    <t>AMBIENTE 03</t>
  </si>
  <si>
    <t>AMBIENTE 04</t>
  </si>
  <si>
    <t>AMBIENTE 05</t>
  </si>
  <si>
    <t>AMBIENTES</t>
  </si>
  <si>
    <t>A-02</t>
  </si>
  <si>
    <t>A-03</t>
  </si>
  <si>
    <t>: BLOQUE 2</t>
  </si>
  <si>
    <t>: BLOQUE 3</t>
  </si>
  <si>
    <t>CURVA
25mm</t>
  </si>
  <si>
    <t>TIPO DE CABLE</t>
  </si>
  <si>
    <t>PUNTO</t>
  </si>
  <si>
    <t>CENTRAL DE COMUNICACIONES</t>
  </si>
  <si>
    <t>SALIDA</t>
  </si>
  <si>
    <t>S1</t>
  </si>
  <si>
    <t>S2</t>
  </si>
  <si>
    <t>S3</t>
  </si>
  <si>
    <t>S4</t>
  </si>
  <si>
    <t>S5</t>
  </si>
  <si>
    <t>S6</t>
  </si>
  <si>
    <t>S7</t>
  </si>
  <si>
    <t>S8</t>
  </si>
  <si>
    <t>S9</t>
  </si>
  <si>
    <t>CAMPANA</t>
  </si>
  <si>
    <t>S10</t>
  </si>
  <si>
    <t>S11</t>
  </si>
  <si>
    <t>S12</t>
  </si>
  <si>
    <t>CENTRAL DE ALARMAS</t>
  </si>
  <si>
    <t>GABINETE PARED</t>
  </si>
  <si>
    <t>GABIENTE PISO</t>
  </si>
  <si>
    <t>UTP CAT 6A</t>
  </si>
  <si>
    <t>SALA DE REUNIONES</t>
  </si>
  <si>
    <t>JEFATURA</t>
  </si>
  <si>
    <t>ARCHIVO</t>
  </si>
  <si>
    <t>HALL</t>
  </si>
  <si>
    <t>C1</t>
  </si>
  <si>
    <t>ESTADISTICA</t>
  </si>
  <si>
    <t>POOL ADMINISTRATIVO</t>
  </si>
  <si>
    <t>C2</t>
  </si>
  <si>
    <t>TALLER DE MANTENIMIENTO</t>
  </si>
  <si>
    <t>ALMACEN GENERAL</t>
  </si>
  <si>
    <t>COMEDOR</t>
  </si>
  <si>
    <t>DORMITORIO HOMBRES</t>
  </si>
  <si>
    <t>c6</t>
  </si>
  <si>
    <t>c7</t>
  </si>
  <si>
    <t>c8</t>
  </si>
  <si>
    <t>c9</t>
  </si>
  <si>
    <t>c10</t>
  </si>
  <si>
    <t xml:space="preserve">CAJAS </t>
  </si>
  <si>
    <t>TOTAL</t>
  </si>
  <si>
    <t>TIPO</t>
  </si>
  <si>
    <t>TIPO SAL</t>
  </si>
  <si>
    <t>PISO</t>
  </si>
  <si>
    <t>LONGITUD</t>
  </si>
  <si>
    <t>TIPO/S SIN CONTAR</t>
  </si>
  <si>
    <t>FPLR 2X18</t>
  </si>
  <si>
    <t>FPLR 2X14</t>
  </si>
  <si>
    <t>01</t>
  </si>
  <si>
    <t>02</t>
  </si>
  <si>
    <t>03</t>
  </si>
  <si>
    <t>04</t>
  </si>
  <si>
    <t>05</t>
  </si>
  <si>
    <t>06</t>
  </si>
  <si>
    <t>07</t>
  </si>
  <si>
    <t>08</t>
  </si>
  <si>
    <t>09</t>
  </si>
  <si>
    <t>10</t>
  </si>
  <si>
    <t>11</t>
  </si>
  <si>
    <t>12</t>
  </si>
  <si>
    <t>13</t>
  </si>
  <si>
    <t>14</t>
  </si>
  <si>
    <t>15</t>
  </si>
  <si>
    <t>16</t>
  </si>
  <si>
    <t>17</t>
  </si>
  <si>
    <t>18</t>
  </si>
  <si>
    <t>19</t>
  </si>
  <si>
    <t>20</t>
  </si>
  <si>
    <t>21</t>
  </si>
  <si>
    <t>22</t>
  </si>
  <si>
    <t>USUARIO</t>
  </si>
  <si>
    <t>PARA CONTEO</t>
  </si>
  <si>
    <t>GABINETE</t>
  </si>
  <si>
    <t>EN DUCTO</t>
  </si>
  <si>
    <t>BANDEJA ESCALERILLA</t>
  </si>
  <si>
    <t>BANDEJA CANASTILLA</t>
  </si>
  <si>
    <t>BE</t>
  </si>
  <si>
    <t>BC</t>
  </si>
  <si>
    <t>EE</t>
  </si>
  <si>
    <t>PP</t>
  </si>
  <si>
    <t>TF</t>
  </si>
  <si>
    <t>TUBERIA PVC 25</t>
  </si>
  <si>
    <t>TUBERIA PVC 50</t>
  </si>
  <si>
    <t>TUBERIA EMT 25</t>
  </si>
  <si>
    <t>TUBERIA EMT 50</t>
  </si>
  <si>
    <t>TUB. Ø mm</t>
  </si>
  <si>
    <t>CONEXIÓN Ø mm</t>
  </si>
  <si>
    <t>SIRENA ESTRIBOSCOPICA</t>
  </si>
  <si>
    <t>c11</t>
  </si>
  <si>
    <t>RESGUARDO DE CABLE</t>
  </si>
  <si>
    <t>S13</t>
  </si>
  <si>
    <t>S14</t>
  </si>
  <si>
    <t>S15</t>
  </si>
  <si>
    <t>SENSOR DE ANIEGO</t>
  </si>
  <si>
    <t>c12</t>
  </si>
  <si>
    <t>c13</t>
  </si>
  <si>
    <t>c14</t>
  </si>
  <si>
    <t>C12</t>
  </si>
  <si>
    <t>CUADRADA 100X100X50</t>
  </si>
  <si>
    <t>L1LE01</t>
  </si>
  <si>
    <t>MODULO AILAMIENTO</t>
  </si>
  <si>
    <t>MODULO DE CONTROL</t>
  </si>
  <si>
    <t>MODULO DE MONITORES</t>
  </si>
  <si>
    <t>INTERMEDIO</t>
  </si>
  <si>
    <t>: BLOQUE 1A</t>
  </si>
  <si>
    <t>CANTIDAD TUBO</t>
  </si>
  <si>
    <t>T</t>
  </si>
  <si>
    <t>CURVA mm  O T</t>
  </si>
  <si>
    <t>BUZON</t>
  </si>
  <si>
    <t>TRONCAL</t>
  </si>
  <si>
    <t>TUBERIA PVC 100</t>
  </si>
  <si>
    <t>TUBERIA TUBO FLEX 25</t>
  </si>
  <si>
    <t>TUBERIA TUBO FLEX 50</t>
  </si>
  <si>
    <t>CURVA o T
25mm</t>
  </si>
  <si>
    <t>UND</t>
  </si>
  <si>
    <t>M</t>
  </si>
  <si>
    <t>EXCAVACIÓN DE ZANJA 50X75</t>
  </si>
  <si>
    <t>M3</t>
  </si>
  <si>
    <t>CAMA DE APOYO CON ARENA 15 X 50</t>
  </si>
  <si>
    <t>M2</t>
  </si>
  <si>
    <t>COLOCACIÓN DE CINTA</t>
  </si>
  <si>
    <t>RELLENO DE ZANJA 50X60</t>
  </si>
  <si>
    <t>LADRILLO DE PROTECCIÓN 23 CM</t>
  </si>
  <si>
    <t>ELIMINACIÓN DE MATERIAL EXCEDENTE</t>
  </si>
  <si>
    <t>recorrido</t>
  </si>
  <si>
    <t>CAJA</t>
  </si>
  <si>
    <t>C</t>
  </si>
  <si>
    <t>23</t>
  </si>
  <si>
    <t>24</t>
  </si>
  <si>
    <t>25</t>
  </si>
  <si>
    <t>PARA 
CONTEO</t>
  </si>
  <si>
    <t>SALIDA SIMPLE DE DATOS</t>
  </si>
  <si>
    <t>SALIDA DOBLE DE DATOS</t>
  </si>
  <si>
    <t>CAMARAS</t>
  </si>
  <si>
    <t>TV</t>
  </si>
  <si>
    <t>WIFI</t>
  </si>
  <si>
    <t>SALIDA DE PISO SIMPLE</t>
  </si>
  <si>
    <t>SALIDA DE PISO DOBLE</t>
  </si>
  <si>
    <t>ITEM</t>
  </si>
  <si>
    <t>ACCESORIO SALIDA BANDEJA</t>
  </si>
  <si>
    <t>2X16 AWG</t>
  </si>
  <si>
    <t>S16</t>
  </si>
  <si>
    <t>S17</t>
  </si>
  <si>
    <t>SALIDA AUDIO TECHO</t>
  </si>
  <si>
    <t>SALIDA AUDIO EMPOTRADO</t>
  </si>
  <si>
    <t>C6</t>
  </si>
  <si>
    <t>C9</t>
  </si>
  <si>
    <t>C8</t>
  </si>
  <si>
    <t>SALIDA ESTACION PAVA</t>
  </si>
  <si>
    <t>S18</t>
  </si>
  <si>
    <t>SE-</t>
  </si>
  <si>
    <t>PARLANTES INTERIORES</t>
  </si>
  <si>
    <t>PARLANTE EXTERIOR</t>
  </si>
  <si>
    <t>cables en troncal de datos</t>
  </si>
  <si>
    <t>TOTAL CABLE SENSORES</t>
  </si>
  <si>
    <t>TOTAL CABLE ESTROBOS</t>
  </si>
  <si>
    <t>RESUMEN DEL METRADO</t>
  </si>
  <si>
    <t>RESUMEN DE METRADOS</t>
  </si>
  <si>
    <t>HOJA DE METRADO - TRONCAL DE COMUNICACIONES</t>
  </si>
  <si>
    <t>HOJA DE METRADO - CABLEADO ESTRUCTURADO</t>
  </si>
  <si>
    <t>HOJA DE METRADO - SISTEMA DE SONIDO AMBIENTAL</t>
  </si>
  <si>
    <t>HOJA DE METRADO - SISTEMA DE DETECCION DE HUMO</t>
  </si>
  <si>
    <t>c15</t>
  </si>
  <si>
    <t>c16</t>
  </si>
  <si>
    <t>c17</t>
  </si>
  <si>
    <t>S19</t>
  </si>
  <si>
    <t>S20</t>
  </si>
  <si>
    <t>S21</t>
  </si>
  <si>
    <t>S22</t>
  </si>
  <si>
    <t>MÓDULO CONEXIÓN</t>
  </si>
  <si>
    <t>FUENTE DE ALIMENTACIÓN</t>
  </si>
  <si>
    <t>MÓDULO ELECTRÓNICO MICROPROCESADO ‐ LÁMPARA DE HABITACIÓN</t>
  </si>
  <si>
    <t>MÓDULO LLAMADA Y CANCELACIÓN DE LLAMADAS</t>
  </si>
  <si>
    <t>S23</t>
  </si>
  <si>
    <t>S24</t>
  </si>
  <si>
    <t>S25</t>
  </si>
  <si>
    <t>S26</t>
  </si>
  <si>
    <t>MÓDULO ENCHUFE PARA PULSADOR DE CAMA.</t>
  </si>
  <si>
    <t>MÓDULO TIRADOR DE BAÑO.</t>
  </si>
  <si>
    <t>GDS-01</t>
  </si>
  <si>
    <t>GDS-02</t>
  </si>
  <si>
    <t>GDP-01</t>
  </si>
  <si>
    <t>SALIDA ESTACION PAVA/AMPLIFICADOR</t>
  </si>
  <si>
    <t>SALIDA PARA AMPLIFICADOR</t>
  </si>
  <si>
    <t>PARLANTES AUDITORIO</t>
  </si>
  <si>
    <t>C5</t>
  </si>
  <si>
    <t>RG6</t>
  </si>
  <si>
    <t>BANDEJA ESC 100</t>
  </si>
  <si>
    <t>BANDEJA ESC 200</t>
  </si>
  <si>
    <t>BANDEJA ESC 300</t>
  </si>
  <si>
    <t>BANDEJA ESCALERILLA 100</t>
  </si>
  <si>
    <t>BANDEJA ESCALERILLA 200</t>
  </si>
  <si>
    <t>BANDEJA ESCALERILLA 300</t>
  </si>
  <si>
    <t>unistrud</t>
  </si>
  <si>
    <t>GDP</t>
  </si>
  <si>
    <t>PARA INCENDIO</t>
  </si>
  <si>
    <t>BLOQUE 09</t>
  </si>
  <si>
    <t>BLOQUE 08</t>
  </si>
  <si>
    <t>TUB. PVC SAP</t>
  </si>
  <si>
    <t>CURVA</t>
  </si>
  <si>
    <t>CONEXIÓN</t>
  </si>
  <si>
    <t>GABINETES</t>
  </si>
  <si>
    <t>EQUIPO</t>
  </si>
  <si>
    <t>CANT.</t>
  </si>
  <si>
    <t>TAMAÑO (RU)</t>
  </si>
  <si>
    <t>CONSUMO UNIT. (KW)</t>
  </si>
  <si>
    <t>SUBTOTAL (KW)</t>
  </si>
  <si>
    <t>Sw Core</t>
  </si>
  <si>
    <t xml:space="preserve">Firewall </t>
  </si>
  <si>
    <t>Central Telefónica</t>
  </si>
  <si>
    <t>Servidor Rackeable</t>
  </si>
  <si>
    <t>NVR1 - CCTV</t>
  </si>
  <si>
    <t>SW Borde</t>
  </si>
  <si>
    <t>Sw 48 poe +</t>
  </si>
  <si>
    <t>SW 24 poe +</t>
  </si>
  <si>
    <t>CONSUMO UNIT. (W)</t>
  </si>
  <si>
    <t>BLOQUE 7</t>
  </si>
  <si>
    <t xml:space="preserve">EXTERIOR </t>
  </si>
  <si>
    <t>cantidad/SOPORTE</t>
  </si>
  <si>
    <t>tierra/CONECTOR</t>
  </si>
  <si>
    <t>FPLR 2X16</t>
  </si>
  <si>
    <t>PISO S1</t>
  </si>
  <si>
    <t>PISO S2</t>
  </si>
  <si>
    <t>PISO 1</t>
  </si>
  <si>
    <t>PISO 2</t>
  </si>
  <si>
    <t>PISO 3</t>
  </si>
  <si>
    <t>PISO 4</t>
  </si>
  <si>
    <t>PISO 5</t>
  </si>
  <si>
    <t>PISO 6</t>
  </si>
  <si>
    <t>FP-S1-1</t>
  </si>
  <si>
    <t>FP-S1-2</t>
  </si>
  <si>
    <t>FP-S1-3</t>
  </si>
  <si>
    <t>FP-S1-4</t>
  </si>
  <si>
    <t>FP-S1-5</t>
  </si>
  <si>
    <t>FP-S1-6</t>
  </si>
  <si>
    <t>FP-S1-7</t>
  </si>
  <si>
    <t>FP-S1-8</t>
  </si>
  <si>
    <t>FP-S1-9</t>
  </si>
  <si>
    <t>FP-S1-10</t>
  </si>
  <si>
    <t>FP-S1-11</t>
  </si>
  <si>
    <t>FP-S1-12</t>
  </si>
  <si>
    <t>FP-S1-13</t>
  </si>
  <si>
    <t>FP-S1-14</t>
  </si>
  <si>
    <t>FP-S1-15</t>
  </si>
  <si>
    <t>FP-S1-16</t>
  </si>
  <si>
    <t>FP-S1-17</t>
  </si>
  <si>
    <t>FP-S2-10</t>
  </si>
  <si>
    <t>FP-S2-11</t>
  </si>
  <si>
    <t>FP-S2-12</t>
  </si>
  <si>
    <t>FP-S2-13</t>
  </si>
  <si>
    <t>FP-S2-14</t>
  </si>
  <si>
    <t>FP-S2-15</t>
  </si>
  <si>
    <t>FP-S2-16</t>
  </si>
  <si>
    <t>FP-S2-17</t>
  </si>
  <si>
    <t>FP-S2-18</t>
  </si>
  <si>
    <t>FP-S2-19</t>
  </si>
  <si>
    <t>FP-S2-20</t>
  </si>
  <si>
    <t>FP-S2-21</t>
  </si>
  <si>
    <t>FP-S2-22</t>
  </si>
  <si>
    <t>FP-S2-23</t>
  </si>
  <si>
    <t>FP-S2-24</t>
  </si>
  <si>
    <t>FP-S2-25</t>
  </si>
  <si>
    <t>FP-S2-26</t>
  </si>
  <si>
    <t>FP-S2-27</t>
  </si>
  <si>
    <t>FP-S2-28</t>
  </si>
  <si>
    <t>FP-S2-29</t>
  </si>
  <si>
    <t>FP-S2-30</t>
  </si>
  <si>
    <t>FP-S2-31</t>
  </si>
  <si>
    <t>FP-S2-32</t>
  </si>
  <si>
    <t>FP-S2-33</t>
  </si>
  <si>
    <t>FP-S2-34</t>
  </si>
  <si>
    <t>FP-S2-35</t>
  </si>
  <si>
    <t>FP-S2-36</t>
  </si>
  <si>
    <t>FP-S2-37</t>
  </si>
  <si>
    <t>FP-S2-38</t>
  </si>
  <si>
    <t>FP-S2-39</t>
  </si>
  <si>
    <t>FP-S2-40</t>
  </si>
  <si>
    <t>FP-S2-41</t>
  </si>
  <si>
    <t>FP-S2-42</t>
  </si>
  <si>
    <t>FP-S2-43</t>
  </si>
  <si>
    <t>FP-S2-44</t>
  </si>
  <si>
    <t>FP-S2-45</t>
  </si>
  <si>
    <t>FP-S2-46</t>
  </si>
  <si>
    <t>FP-S2-51</t>
  </si>
  <si>
    <t>FP-S2-47</t>
  </si>
  <si>
    <t>FP-S2-48</t>
  </si>
  <si>
    <t>FP-S2-49</t>
  </si>
  <si>
    <t>FP-S2-50</t>
  </si>
  <si>
    <t>FP-S2-52</t>
  </si>
  <si>
    <t>FP-S2-53</t>
  </si>
  <si>
    <t>FP-S2-54</t>
  </si>
  <si>
    <t>FP-S2-55</t>
  </si>
  <si>
    <t>FP-S2-56</t>
  </si>
  <si>
    <t>FP-S2-57</t>
  </si>
  <si>
    <t>FP-S2-58</t>
  </si>
  <si>
    <t>FP-S2-59</t>
  </si>
  <si>
    <t>FP-S2-60</t>
  </si>
  <si>
    <t>FP-S2-61</t>
  </si>
  <si>
    <t>FP-S2-62</t>
  </si>
  <si>
    <t>FP-S2-63</t>
  </si>
  <si>
    <t>FP-S2-64</t>
  </si>
  <si>
    <t>FP-S2-65</t>
  </si>
  <si>
    <t>FP-P2-2</t>
  </si>
  <si>
    <t>FP-P2-3</t>
  </si>
  <si>
    <t>FP-P2-4</t>
  </si>
  <si>
    <t>FP-P2-5</t>
  </si>
  <si>
    <t>FP-P2-6</t>
  </si>
  <si>
    <t>FP-P2-7</t>
  </si>
  <si>
    <t>FP-P2-8</t>
  </si>
  <si>
    <t>FP-P2-9</t>
  </si>
  <si>
    <t>FP-P2-10</t>
  </si>
  <si>
    <t>FP-P2-11</t>
  </si>
  <si>
    <t>FP-P1-10</t>
  </si>
  <si>
    <t>FP-P1-11</t>
  </si>
  <si>
    <t>FP-P1-12</t>
  </si>
  <si>
    <t>FP-P1-13</t>
  </si>
  <si>
    <t>FP-P1-14</t>
  </si>
  <si>
    <t>FP-P1-15</t>
  </si>
  <si>
    <t>FP-P1-16</t>
  </si>
  <si>
    <t>FP-P1-17</t>
  </si>
  <si>
    <t>FP-P1-18</t>
  </si>
  <si>
    <t>FP-P1-19</t>
  </si>
  <si>
    <t>FP-P1-20</t>
  </si>
  <si>
    <t>FP-P1-21</t>
  </si>
  <si>
    <t>FP-P1-22</t>
  </si>
  <si>
    <t>FP-P1-23</t>
  </si>
  <si>
    <t>FP-P1-24</t>
  </si>
  <si>
    <t>FP-P1-25</t>
  </si>
  <si>
    <t>FP-P1-26</t>
  </si>
  <si>
    <t>FP-P1-27</t>
  </si>
  <si>
    <t>FP-P1-28</t>
  </si>
  <si>
    <t>FP-P1-29</t>
  </si>
  <si>
    <t>FP-P1-30</t>
  </si>
  <si>
    <t>FP-P1-31</t>
  </si>
  <si>
    <t>FP-P1-32</t>
  </si>
  <si>
    <t>FP-P1-33</t>
  </si>
  <si>
    <t>FP-P1-34</t>
  </si>
  <si>
    <t>FP-P1-35</t>
  </si>
  <si>
    <t>FP-P1-36</t>
  </si>
  <si>
    <t>FP-P1-37</t>
  </si>
  <si>
    <t>FP-P1-38</t>
  </si>
  <si>
    <t>FP-P1-39</t>
  </si>
  <si>
    <t>FP-P1-40</t>
  </si>
  <si>
    <t>FP-P1-41</t>
  </si>
  <si>
    <t>FP-P1-42</t>
  </si>
  <si>
    <t>FP-P1-43</t>
  </si>
  <si>
    <t>FP-P1-44</t>
  </si>
  <si>
    <t>FP-P1-45</t>
  </si>
  <si>
    <t>FP-P1-46</t>
  </si>
  <si>
    <t>FP-P1-47</t>
  </si>
  <si>
    <t>FP-P1-48</t>
  </si>
  <si>
    <t>FP-P1-49</t>
  </si>
  <si>
    <t>FP-P1-57</t>
  </si>
  <si>
    <t>FP-P1-50</t>
  </si>
  <si>
    <t>FP-P1-58</t>
  </si>
  <si>
    <t>FP-P1-51</t>
  </si>
  <si>
    <t>FP-P1-52</t>
  </si>
  <si>
    <t>FP-P1-53</t>
  </si>
  <si>
    <t>FP-P1-54</t>
  </si>
  <si>
    <t>FP-P1-55</t>
  </si>
  <si>
    <t>FP-P1-56</t>
  </si>
  <si>
    <t>FP-P1-59</t>
  </si>
  <si>
    <t>FP-P1-60</t>
  </si>
  <si>
    <t>FP-P1-61</t>
  </si>
  <si>
    <t>FP-P1-62</t>
  </si>
  <si>
    <t>FP-P1-63</t>
  </si>
  <si>
    <t>FP-P1-64</t>
  </si>
  <si>
    <t>FP-P1-65</t>
  </si>
  <si>
    <t>FP-P1-66</t>
  </si>
  <si>
    <t>FP-P1-67</t>
  </si>
  <si>
    <t>FP-P1-68</t>
  </si>
  <si>
    <t>FP-P1-69</t>
  </si>
  <si>
    <t>FP-P1-70</t>
  </si>
  <si>
    <t>FP-P1-71</t>
  </si>
  <si>
    <t>FP-P1-72</t>
  </si>
  <si>
    <t>FP-P1-73</t>
  </si>
  <si>
    <t>FP-P1-74</t>
  </si>
  <si>
    <t>FP-P1-75</t>
  </si>
  <si>
    <t>FP-P1-76</t>
  </si>
  <si>
    <t>FP-P1-77</t>
  </si>
  <si>
    <t>FP-P1-78</t>
  </si>
  <si>
    <t>FP-P1-79</t>
  </si>
  <si>
    <t>FP-P1-80</t>
  </si>
  <si>
    <t>FP-P2-1</t>
  </si>
  <si>
    <t>FP-P2-12</t>
  </si>
  <si>
    <t>FP-P2-13</t>
  </si>
  <si>
    <t>FP-P2-14</t>
  </si>
  <si>
    <t>FP-P2-15</t>
  </si>
  <si>
    <t>FP-P2-16</t>
  </si>
  <si>
    <t>FP-P2-17</t>
  </si>
  <si>
    <t>FP-P2-18</t>
  </si>
  <si>
    <t>FP-P2-19</t>
  </si>
  <si>
    <t>FP-P2-20</t>
  </si>
  <si>
    <t>FP-P2-21</t>
  </si>
  <si>
    <t>FP-P2-22</t>
  </si>
  <si>
    <t>FP-P2-23</t>
  </si>
  <si>
    <t>FP-P2-24</t>
  </si>
  <si>
    <t>FP-P2-25</t>
  </si>
  <si>
    <t>FP-P2-26</t>
  </si>
  <si>
    <t>FP-P2-27</t>
  </si>
  <si>
    <t>FP-P2-28</t>
  </si>
  <si>
    <t>FP-P2-29</t>
  </si>
  <si>
    <t>FP-P2-30</t>
  </si>
  <si>
    <t>FP-P2-31</t>
  </si>
  <si>
    <t>FP-P2-32</t>
  </si>
  <si>
    <t>FP-P2-33</t>
  </si>
  <si>
    <t>FP-P2-34</t>
  </si>
  <si>
    <t>FP-P2-35</t>
  </si>
  <si>
    <t>FP-P2-36</t>
  </si>
  <si>
    <t>FP-P2-37</t>
  </si>
  <si>
    <t>FP-P2-38</t>
  </si>
  <si>
    <t>FP-P2-39</t>
  </si>
  <si>
    <t>FP-P2-40</t>
  </si>
  <si>
    <t>FP-P2-41</t>
  </si>
  <si>
    <t>FP-P2-42</t>
  </si>
  <si>
    <t>FP-P2-43</t>
  </si>
  <si>
    <t>FP-P2-44</t>
  </si>
  <si>
    <t>FP-P2-45</t>
  </si>
  <si>
    <t>FP-P2-46</t>
  </si>
  <si>
    <t>FP-P2-47</t>
  </si>
  <si>
    <t>FP-P2-48</t>
  </si>
  <si>
    <t>FP-P2-49</t>
  </si>
  <si>
    <t>FP-P2-50</t>
  </si>
  <si>
    <t>FP-P2-51</t>
  </si>
  <si>
    <t>FP-P2-52</t>
  </si>
  <si>
    <t>FP-P2-53</t>
  </si>
  <si>
    <t>FP-P2-54</t>
  </si>
  <si>
    <t>FP-P2-55</t>
  </si>
  <si>
    <t>FP-P2-56</t>
  </si>
  <si>
    <t>FP-P2-57</t>
  </si>
  <si>
    <t>FP-P2-62</t>
  </si>
  <si>
    <t>FP-P2-58</t>
  </si>
  <si>
    <t>FP-P2-59</t>
  </si>
  <si>
    <t>FP-P2-60</t>
  </si>
  <si>
    <t>FP-P2-61</t>
  </si>
  <si>
    <t>FP-P2-63</t>
  </si>
  <si>
    <t>FP-P2-64</t>
  </si>
  <si>
    <t>FP-P2-65</t>
  </si>
  <si>
    <t>FP-P2-66</t>
  </si>
  <si>
    <t>FP-P2-67</t>
  </si>
  <si>
    <t>FP-P2-68</t>
  </si>
  <si>
    <t>W</t>
  </si>
  <si>
    <t>FP-P2-69</t>
  </si>
  <si>
    <t>FP-P3-10</t>
  </si>
  <si>
    <t>FP-P3-11</t>
  </si>
  <si>
    <t>FP-P3-12</t>
  </si>
  <si>
    <t>FP-P3-13</t>
  </si>
  <si>
    <t>FP-P3-14</t>
  </si>
  <si>
    <t>FP-P3-15</t>
  </si>
  <si>
    <t>FP-P3-16</t>
  </si>
  <si>
    <t>FP-P3-17</t>
  </si>
  <si>
    <t>FP-P3-18</t>
  </si>
  <si>
    <t>FP-P3-19</t>
  </si>
  <si>
    <t>FP-P3-20</t>
  </si>
  <si>
    <t>FP-P3-21</t>
  </si>
  <si>
    <t>FP-P3-22</t>
  </si>
  <si>
    <t>FP-P3-23</t>
  </si>
  <si>
    <t>FP-P3-24</t>
  </si>
  <si>
    <t>FP-P3-25</t>
  </si>
  <si>
    <t>FP-P3-26</t>
  </si>
  <si>
    <t>FP-P3-27</t>
  </si>
  <si>
    <t>FP-P3-28</t>
  </si>
  <si>
    <t>FP-P3-29</t>
  </si>
  <si>
    <t>FP-P3-30</t>
  </si>
  <si>
    <t>FP-P3-31</t>
  </si>
  <si>
    <t>FP-P3-32</t>
  </si>
  <si>
    <t>FP-P3-33</t>
  </si>
  <si>
    <t>FP-P3-34</t>
  </si>
  <si>
    <t>FP-P3-35</t>
  </si>
  <si>
    <t>FP-P3-36</t>
  </si>
  <si>
    <t>FP-P3-37</t>
  </si>
  <si>
    <t>FP-P3-38</t>
  </si>
  <si>
    <t>FP-P3-39</t>
  </si>
  <si>
    <t>FP-P3-40</t>
  </si>
  <si>
    <t>FP-P3-41</t>
  </si>
  <si>
    <t>FP-P3-42</t>
  </si>
  <si>
    <t>FP-P3-43</t>
  </si>
  <si>
    <t>FP-P3-45</t>
  </si>
  <si>
    <t>FP-P3-44</t>
  </si>
  <si>
    <t>FP-P3-46</t>
  </si>
  <si>
    <t>FP-P3-47</t>
  </si>
  <si>
    <t>FP-P3-48</t>
  </si>
  <si>
    <t>FP-P3-49</t>
  </si>
  <si>
    <t>FP-P3-50</t>
  </si>
  <si>
    <t>FP-P3-51</t>
  </si>
  <si>
    <t>FP-P3-52</t>
  </si>
  <si>
    <t>FP-P3-53</t>
  </si>
  <si>
    <t>FP-P3-54</t>
  </si>
  <si>
    <t>FP-P3-55</t>
  </si>
  <si>
    <t>FP-P3-56</t>
  </si>
  <si>
    <t>FP-P3-57</t>
  </si>
  <si>
    <t>FP-P4-10</t>
  </si>
  <si>
    <t>FP-P4-11</t>
  </si>
  <si>
    <t>FP-P4-12</t>
  </si>
  <si>
    <t>FP-P4-13</t>
  </si>
  <si>
    <t>FP-P4-14</t>
  </si>
  <si>
    <t>FP-P4-15</t>
  </si>
  <si>
    <t>FP-P4-16</t>
  </si>
  <si>
    <t>FP-P4-17</t>
  </si>
  <si>
    <t>FP-P4-18</t>
  </si>
  <si>
    <t>FP-P4-19</t>
  </si>
  <si>
    <t>FP-P4-20</t>
  </si>
  <si>
    <t>FP-P4-21</t>
  </si>
  <si>
    <t>FP-P4-22</t>
  </si>
  <si>
    <t>FP-P4-23</t>
  </si>
  <si>
    <t>FP-P4-24</t>
  </si>
  <si>
    <t>FP-P4-25</t>
  </si>
  <si>
    <t>FP-P4-26</t>
  </si>
  <si>
    <t>FP-P4-27</t>
  </si>
  <si>
    <t>FP-P4-28</t>
  </si>
  <si>
    <t>FP-P4-29</t>
  </si>
  <si>
    <t>FP-P4-30</t>
  </si>
  <si>
    <t>FP-P4-31</t>
  </si>
  <si>
    <t>FP-P4-32</t>
  </si>
  <si>
    <t>FP-P4-33</t>
  </si>
  <si>
    <t>FP-P4-34</t>
  </si>
  <si>
    <t>FP-P4-36</t>
  </si>
  <si>
    <t>FP-P4-38</t>
  </si>
  <si>
    <t>FP-P4-40</t>
  </si>
  <si>
    <t>FP-P4-42</t>
  </si>
  <si>
    <t>FP-P4-35</t>
  </si>
  <si>
    <t>FP-P4-44</t>
  </si>
  <si>
    <t>FP-P4-46</t>
  </si>
  <si>
    <t>FP-P4-37</t>
  </si>
  <si>
    <t>FP-P4-39</t>
  </si>
  <si>
    <t>FP-P4-41</t>
  </si>
  <si>
    <t>FP-P4-43</t>
  </si>
  <si>
    <t>FP-P4-47</t>
  </si>
  <si>
    <t>FP-P4-49</t>
  </si>
  <si>
    <t>FP-P4-45</t>
  </si>
  <si>
    <t>FP-P4-48</t>
  </si>
  <si>
    <t>FP-P4-50</t>
  </si>
  <si>
    <t>FP-P4-51</t>
  </si>
  <si>
    <t>FP-P4-52</t>
  </si>
  <si>
    <t>FP-P5-1</t>
  </si>
  <si>
    <t>FP-P5-2</t>
  </si>
  <si>
    <t>FP-P5-3</t>
  </si>
  <si>
    <t>FP-P5-4</t>
  </si>
  <si>
    <t>FP-P5-5</t>
  </si>
  <si>
    <t>FP-P5-6</t>
  </si>
  <si>
    <t>FP-P5-7</t>
  </si>
  <si>
    <t>FP-P5-8</t>
  </si>
  <si>
    <t>FP-P5-9</t>
  </si>
  <si>
    <t>FP-P5-10</t>
  </si>
  <si>
    <t>FP-P5-11</t>
  </si>
  <si>
    <t>FP-P5-12</t>
  </si>
  <si>
    <t>FP-P5-13</t>
  </si>
  <si>
    <t>FP-P5-14</t>
  </si>
  <si>
    <t>FP-P5-15</t>
  </si>
  <si>
    <t>FP-P6-1</t>
  </si>
  <si>
    <t>FP-P6-2</t>
  </si>
  <si>
    <t>1</t>
  </si>
  <si>
    <t>FP-S1-</t>
  </si>
  <si>
    <t>2</t>
  </si>
  <si>
    <t>3</t>
  </si>
  <si>
    <t>4</t>
  </si>
  <si>
    <t>5</t>
  </si>
  <si>
    <t>6</t>
  </si>
  <si>
    <t>7</t>
  </si>
  <si>
    <t>8</t>
  </si>
  <si>
    <t>9</t>
  </si>
  <si>
    <t>26</t>
  </si>
  <si>
    <t>27</t>
  </si>
  <si>
    <t>28</t>
  </si>
  <si>
    <t>29</t>
  </si>
  <si>
    <t>30</t>
  </si>
  <si>
    <t>31</t>
  </si>
  <si>
    <t>32</t>
  </si>
  <si>
    <t>33</t>
  </si>
  <si>
    <t>34</t>
  </si>
  <si>
    <t>35</t>
  </si>
  <si>
    <t>36</t>
  </si>
  <si>
    <t>37</t>
  </si>
  <si>
    <t>FP-S2-</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</si>
  <si>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</si>
  <si>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</si>
  <si>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</si>
  <si>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</si>
  <si>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</si>
  <si>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</si>
  <si>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</si>
  <si>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</si>
  <si>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</si>
  <si>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</si>
  <si>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</si>
  <si>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</si>
  <si>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</si>
  <si>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</si>
  <si>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</si>
  <si>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</si>
  <si>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</si>
  <si>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</si>
  <si>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</si>
  <si>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</si>
  <si>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</si>
  <si>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</si>
  <si>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</si>
  <si>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</si>
  <si>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</si>
  <si>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</si>
  <si>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</si>
  <si>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</si>
  <si>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</si>
  <si>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FP-P1-</t>
  </si>
  <si>
    <t>67</t>
  </si>
  <si>
    <t>68</t>
  </si>
  <si>
    <t>69</t>
  </si>
  <si>
    <t>70</t>
  </si>
  <si>
    <t>71</t>
  </si>
  <si>
    <t>72</t>
  </si>
  <si>
    <t>73</t>
  </si>
  <si>
    <t>74</t>
  </si>
  <si>
    <t>75</t>
  </si>
  <si>
    <t>76</t>
  </si>
  <si>
    <t>77</t>
  </si>
  <si>
    <t>78</t>
  </si>
  <si>
    <t>79</t>
  </si>
  <si>
    <t>80</t>
  </si>
  <si>
    <t>FP-P2-</t>
  </si>
  <si>
    <t>FP-P3-</t>
  </si>
  <si>
    <t>FP-P4-</t>
  </si>
  <si>
    <t>FP-P5-</t>
  </si>
  <si>
    <t>FP-P6-</t>
  </si>
  <si>
    <t>FP-P5-16</t>
  </si>
  <si>
    <t>DT-S1-01</t>
  </si>
  <si>
    <t>PA-S1-01</t>
  </si>
  <si>
    <t>BE-01</t>
  </si>
  <si>
    <t>EM-01</t>
  </si>
  <si>
    <t>PA-S1-02</t>
  </si>
  <si>
    <t>PA-S1-03</t>
  </si>
  <si>
    <t>DT-S1-02</t>
  </si>
  <si>
    <t>DT-S1-03</t>
  </si>
  <si>
    <t>DT-S1-04</t>
  </si>
  <si>
    <t>MM-S1-01</t>
  </si>
  <si>
    <t>MC-S1-01</t>
  </si>
  <si>
    <t>MM-S1-02</t>
  </si>
  <si>
    <t>MC-S1-02</t>
  </si>
  <si>
    <t>PA-S1-04</t>
  </si>
  <si>
    <t>PA-S1-05</t>
  </si>
  <si>
    <t>DT-S1-05</t>
  </si>
  <si>
    <t>DT-S1-06</t>
  </si>
  <si>
    <t>PA-S1-06</t>
  </si>
  <si>
    <t>PA-S1-07</t>
  </si>
  <si>
    <t>DT-S1-07</t>
  </si>
  <si>
    <t>DT-S1-08</t>
  </si>
  <si>
    <t>DT-S1-09</t>
  </si>
  <si>
    <t>MM-S1-03</t>
  </si>
  <si>
    <t>MC-S1-03</t>
  </si>
  <si>
    <t>MM-S1-04</t>
  </si>
  <si>
    <t>MC-S1-04</t>
  </si>
  <si>
    <t>PA-S1-08</t>
  </si>
  <si>
    <t>PA-S1-09</t>
  </si>
  <si>
    <t>PA-S1-10</t>
  </si>
  <si>
    <t>PA-S1-11</t>
  </si>
  <si>
    <t>PA-S1-12</t>
  </si>
  <si>
    <t>PA-S1-13</t>
  </si>
  <si>
    <t>PA-S1-14</t>
  </si>
  <si>
    <t>DH-S1-01</t>
  </si>
  <si>
    <t>BE-02</t>
  </si>
  <si>
    <t>EM-02</t>
  </si>
  <si>
    <t>DH-S1-02</t>
  </si>
  <si>
    <t>DH-S1-03</t>
  </si>
  <si>
    <t>DH-S1-04</t>
  </si>
  <si>
    <t>DH-S1-05</t>
  </si>
  <si>
    <t>DH-S1-06</t>
  </si>
  <si>
    <t>DH-S1-07</t>
  </si>
  <si>
    <t>DH-S1-08</t>
  </si>
  <si>
    <t>BE-03</t>
  </si>
  <si>
    <t>EM-03</t>
  </si>
  <si>
    <t>DH-S1-09</t>
  </si>
  <si>
    <t>DH-S1-10</t>
  </si>
  <si>
    <t>DH-S1-11</t>
  </si>
  <si>
    <t>DH-S1-12</t>
  </si>
  <si>
    <t>BE-04</t>
  </si>
  <si>
    <t>EM-04</t>
  </si>
  <si>
    <t>DH-S1-13</t>
  </si>
  <si>
    <t>DH-S1-14</t>
  </si>
  <si>
    <t>PA-S2-01</t>
  </si>
  <si>
    <t>PA-S2-02</t>
  </si>
  <si>
    <t>PA-S2-03</t>
  </si>
  <si>
    <t>PA-S2-04</t>
  </si>
  <si>
    <t>PA-S2-05</t>
  </si>
  <si>
    <t>PA-S2-06</t>
  </si>
  <si>
    <t>PA-S2-07</t>
  </si>
  <si>
    <t>PA-S2-08</t>
  </si>
  <si>
    <t>PA-S2-09</t>
  </si>
  <si>
    <t>DH-S2-01</t>
  </si>
  <si>
    <t>DH-S2-02</t>
  </si>
  <si>
    <t>DH-S2-03</t>
  </si>
  <si>
    <t>DH-S2-04</t>
  </si>
  <si>
    <t>DH-S2-05</t>
  </si>
  <si>
    <t>DH-S2-06</t>
  </si>
  <si>
    <t>DH-S2-07</t>
  </si>
  <si>
    <t>DH-S2-08</t>
  </si>
  <si>
    <t>DH-S2-09</t>
  </si>
  <si>
    <t>DH-S2-10</t>
  </si>
  <si>
    <t>DH-S2-11</t>
  </si>
  <si>
    <t>DH-S2-12</t>
  </si>
  <si>
    <t>DH-S2-13</t>
  </si>
  <si>
    <t>DH-S2-14</t>
  </si>
  <si>
    <t>DH-S2-15</t>
  </si>
  <si>
    <t>DH-S2-16</t>
  </si>
  <si>
    <t>DH-S2-17</t>
  </si>
  <si>
    <t>DH-S2-18</t>
  </si>
  <si>
    <t>DH-S2-19</t>
  </si>
  <si>
    <t>BE-05</t>
  </si>
  <si>
    <t>EM-05</t>
  </si>
  <si>
    <t>BE-06</t>
  </si>
  <si>
    <t>EM-06</t>
  </si>
  <si>
    <t>BE-07</t>
  </si>
  <si>
    <t>EM-07</t>
  </si>
  <si>
    <t>PA-P1-07</t>
  </si>
  <si>
    <t>PA-P1-01</t>
  </si>
  <si>
    <t>PA-P1-02</t>
  </si>
  <si>
    <t>PA-P1-03</t>
  </si>
  <si>
    <t>PA-P1-04</t>
  </si>
  <si>
    <t>PA-P1-05</t>
  </si>
  <si>
    <t>PA-P1-06</t>
  </si>
  <si>
    <t>DH-P1-01</t>
  </si>
  <si>
    <t>DH-P1-02</t>
  </si>
  <si>
    <t>DH-P1-03</t>
  </si>
  <si>
    <t>DH-P1-04</t>
  </si>
  <si>
    <t>DH-P1-05</t>
  </si>
  <si>
    <t>DH-P1-06</t>
  </si>
  <si>
    <t>DH-P1-07</t>
  </si>
  <si>
    <t>DH-P1-08</t>
  </si>
  <si>
    <t>DH-P1-09</t>
  </si>
  <si>
    <t>DH-P1-10</t>
  </si>
  <si>
    <t>DH-P1-11</t>
  </si>
  <si>
    <t>DH-P1-12</t>
  </si>
  <si>
    <t>DH-P1-13</t>
  </si>
  <si>
    <t>DH-P1-14</t>
  </si>
  <si>
    <t>DH-P1-15</t>
  </si>
  <si>
    <t>DH-P1-16</t>
  </si>
  <si>
    <t>DH-P1-17</t>
  </si>
  <si>
    <t>DH-P1-18</t>
  </si>
  <si>
    <t>DH-P1-19</t>
  </si>
  <si>
    <t>BE-08</t>
  </si>
  <si>
    <t>EM-08</t>
  </si>
  <si>
    <t>BE-09</t>
  </si>
  <si>
    <t>EM-09</t>
  </si>
  <si>
    <t>BE-10</t>
  </si>
  <si>
    <t>EM-10</t>
  </si>
  <si>
    <t>MC-P1-01</t>
  </si>
  <si>
    <t>MM-P1-01</t>
  </si>
  <si>
    <t>MA-P1-01</t>
  </si>
  <si>
    <t>FACP</t>
  </si>
  <si>
    <t>SE-01</t>
  </si>
  <si>
    <t>DH-P2-01</t>
  </si>
  <si>
    <t>DT-P2-10</t>
  </si>
  <si>
    <t>DH-P2-02</t>
  </si>
  <si>
    <t>DH-P2-03</t>
  </si>
  <si>
    <t>DH-P2-04</t>
  </si>
  <si>
    <t>DH-P2-05</t>
  </si>
  <si>
    <t>DH-P2-06</t>
  </si>
  <si>
    <t>DH-P2-07</t>
  </si>
  <si>
    <t>DH-P2-08</t>
  </si>
  <si>
    <t>DH-P2-09</t>
  </si>
  <si>
    <t>DH-P2-10</t>
  </si>
  <si>
    <t>DH-P2-11</t>
  </si>
  <si>
    <t>DH-P2-12</t>
  </si>
  <si>
    <t>DH-P2-13</t>
  </si>
  <si>
    <t>DH-P2-14</t>
  </si>
  <si>
    <t>DH-P2-15</t>
  </si>
  <si>
    <t>DH-P2-16</t>
  </si>
  <si>
    <t>DH</t>
  </si>
  <si>
    <t>BE-11</t>
  </si>
  <si>
    <t>EM-11</t>
  </si>
  <si>
    <t>BE-12</t>
  </si>
  <si>
    <t>EM-12</t>
  </si>
  <si>
    <t>BE-13</t>
  </si>
  <si>
    <t>EM-13</t>
  </si>
  <si>
    <t>PA-P2-01</t>
  </si>
  <si>
    <t>PA-P2-02</t>
  </si>
  <si>
    <t>PA-P2-03</t>
  </si>
  <si>
    <t>PA-P2-04</t>
  </si>
  <si>
    <t>PA-P2-05</t>
  </si>
  <si>
    <t>PA-P2-06</t>
  </si>
  <si>
    <t>PA-P2-07</t>
  </si>
  <si>
    <t>PA-P5-01</t>
  </si>
  <si>
    <t>PA-P5-02</t>
  </si>
  <si>
    <t>PA-P5-03</t>
  </si>
  <si>
    <t>PA-P5-04</t>
  </si>
  <si>
    <t>PA-P5-05</t>
  </si>
  <si>
    <t>PA-P5-06</t>
  </si>
  <si>
    <t>PA-P5-07</t>
  </si>
  <si>
    <t>PA-P4-01</t>
  </si>
  <si>
    <t>PA-P4-02</t>
  </si>
  <si>
    <t>PA-P4-03</t>
  </si>
  <si>
    <t>PA-P4-04</t>
  </si>
  <si>
    <t>PA-P4-05</t>
  </si>
  <si>
    <t>PA-P4-06</t>
  </si>
  <si>
    <t>PA-P4-07</t>
  </si>
  <si>
    <t>PA-P3-01</t>
  </si>
  <si>
    <t>PA-P3-02</t>
  </si>
  <si>
    <t>PA-P3-03</t>
  </si>
  <si>
    <t>PA-P3-04</t>
  </si>
  <si>
    <t>PA-P3-05</t>
  </si>
  <si>
    <t>PA-P3-06</t>
  </si>
  <si>
    <t>PA-P3-07</t>
  </si>
  <si>
    <t>DH-P3-01</t>
  </si>
  <si>
    <t>DH-P3-03</t>
  </si>
  <si>
    <t>DH-P3-02</t>
  </si>
  <si>
    <t>DH-P3-04</t>
  </si>
  <si>
    <t>DH-P3-05</t>
  </si>
  <si>
    <t>DH-P3-06</t>
  </si>
  <si>
    <t>DH-P3-07</t>
  </si>
  <si>
    <t>DH-P3-08</t>
  </si>
  <si>
    <t>DH-P3-09</t>
  </si>
  <si>
    <t>DH-P3-10</t>
  </si>
  <si>
    <t>DH-P3-11</t>
  </si>
  <si>
    <t>DH-P3-12</t>
  </si>
  <si>
    <t>DH-P3-13</t>
  </si>
  <si>
    <t>DH-P3-14</t>
  </si>
  <si>
    <t>DH-P3-15</t>
  </si>
  <si>
    <t>BE-14</t>
  </si>
  <si>
    <t>EM-14</t>
  </si>
  <si>
    <t>BE-15</t>
  </si>
  <si>
    <t>EM-15</t>
  </si>
  <si>
    <t>BE-16</t>
  </si>
  <si>
    <t>EM-16</t>
  </si>
  <si>
    <t>PA-P3-08</t>
  </si>
  <si>
    <t>PA-P3-09</t>
  </si>
  <si>
    <t>PA-P3-10</t>
  </si>
  <si>
    <t>PA-P4-08</t>
  </si>
  <si>
    <t>PA-P4-09</t>
  </si>
  <si>
    <t>PA-P4-10</t>
  </si>
  <si>
    <t>DH-P4-01</t>
  </si>
  <si>
    <t>DH-P4-02</t>
  </si>
  <si>
    <t>DH-P4-03</t>
  </si>
  <si>
    <t>DH-P4-04</t>
  </si>
  <si>
    <t>DH-P4-05</t>
  </si>
  <si>
    <t>DH-P4-06</t>
  </si>
  <si>
    <t>DH-P4-07</t>
  </si>
  <si>
    <t>DH-P4-08</t>
  </si>
  <si>
    <t>DH-P4-09</t>
  </si>
  <si>
    <t>DH-P4-10</t>
  </si>
  <si>
    <t>DH-P4-11</t>
  </si>
  <si>
    <t>DH-P4-12</t>
  </si>
  <si>
    <t>DH-P4-13</t>
  </si>
  <si>
    <t>DH-P4-14</t>
  </si>
  <si>
    <t>DH-P4-15</t>
  </si>
  <si>
    <t>BE-17</t>
  </si>
  <si>
    <t>EM-17</t>
  </si>
  <si>
    <t>BE-18</t>
  </si>
  <si>
    <t>EM-18</t>
  </si>
  <si>
    <t>BE-19</t>
  </si>
  <si>
    <t>EM-19</t>
  </si>
  <si>
    <t>PA-P5-08</t>
  </si>
  <si>
    <t>PA-P5-09</t>
  </si>
  <si>
    <t>PA-P5-10</t>
  </si>
  <si>
    <t>PA-P5-11</t>
  </si>
  <si>
    <t>DH-P4-16</t>
  </si>
  <si>
    <t>DH-P5-01</t>
  </si>
  <si>
    <t>DH-P5-02</t>
  </si>
  <si>
    <t>DH-P5-03</t>
  </si>
  <si>
    <t>DH-P5-04</t>
  </si>
  <si>
    <t>DH-P5-05</t>
  </si>
  <si>
    <t>DH-P5-06</t>
  </si>
  <si>
    <t>DH-P5-07</t>
  </si>
  <si>
    <t>DH-P5-08</t>
  </si>
  <si>
    <t>DH-P5-09</t>
  </si>
  <si>
    <t>DH-P5-10</t>
  </si>
  <si>
    <t>DH-P5-11</t>
  </si>
  <si>
    <t>DH-P5-12</t>
  </si>
  <si>
    <t>DH-P5-13</t>
  </si>
  <si>
    <t>DH-P5-14</t>
  </si>
  <si>
    <t>DH-P5-15</t>
  </si>
  <si>
    <t>BE-20</t>
  </si>
  <si>
    <t>EM-20</t>
  </si>
  <si>
    <t>EM-21</t>
  </si>
  <si>
    <t>BE-21</t>
  </si>
  <si>
    <t>BE-22</t>
  </si>
  <si>
    <t>EM-22</t>
  </si>
  <si>
    <t>BE-23</t>
  </si>
  <si>
    <t>EM-23</t>
  </si>
  <si>
    <t>DT-P5-11</t>
  </si>
  <si>
    <t>DH-P6-01</t>
  </si>
  <si>
    <t>MM-P6-01</t>
  </si>
  <si>
    <t>MC-P6-01</t>
  </si>
  <si>
    <t>MM-P6-02</t>
  </si>
  <si>
    <t>MC-P6-02</t>
  </si>
  <si>
    <t>PA-S1-</t>
  </si>
  <si>
    <t>PA-S2-</t>
  </si>
  <si>
    <t>PA-P1-</t>
  </si>
  <si>
    <t>PA-P2-</t>
  </si>
  <si>
    <t>PA-P3-</t>
  </si>
  <si>
    <t>PA-P4-</t>
  </si>
  <si>
    <t>PA-P5-</t>
  </si>
  <si>
    <t>BANDEJA PORTA CABLES 5 PISOS</t>
  </si>
  <si>
    <t>DH-S1-</t>
  </si>
  <si>
    <t>DH-S2-</t>
  </si>
  <si>
    <t>DH-P1-</t>
  </si>
  <si>
    <t>DH-P2-</t>
  </si>
  <si>
    <t>DH-P3-</t>
  </si>
  <si>
    <t>DH-P4-</t>
  </si>
  <si>
    <t>DH-P5-</t>
  </si>
  <si>
    <t>DH-P6-</t>
  </si>
  <si>
    <t>DT-S1-</t>
  </si>
  <si>
    <t>DT-P5-</t>
  </si>
  <si>
    <t>EM-</t>
  </si>
  <si>
    <t>BE-</t>
  </si>
  <si>
    <t>MM-P6-</t>
  </si>
  <si>
    <t>MC-P6-</t>
  </si>
  <si>
    <t>MM-S1-</t>
  </si>
  <si>
    <t>MM-P1-</t>
  </si>
  <si>
    <t>MA-P1-</t>
  </si>
  <si>
    <t>MC-S1-</t>
  </si>
  <si>
    <t>MC-P1-</t>
  </si>
  <si>
    <t>SA-S1-01</t>
  </si>
  <si>
    <t>MC-S1-05</t>
  </si>
  <si>
    <t>MC-S1-06</t>
  </si>
  <si>
    <t>SA-S1-02</t>
  </si>
  <si>
    <t>MC-S1-07</t>
  </si>
  <si>
    <t>SA-S1-03</t>
  </si>
  <si>
    <t>MC-S2-01</t>
  </si>
  <si>
    <t>SA-S2-01</t>
  </si>
  <si>
    <t>MC-P1-02</t>
  </si>
  <si>
    <t>SA-P1-01</t>
  </si>
  <si>
    <t>SA-P2-01</t>
  </si>
  <si>
    <t>MC-P2-01</t>
  </si>
  <si>
    <t>MC-P3-01</t>
  </si>
  <si>
    <t>SA-P3-01</t>
  </si>
  <si>
    <t>MC-P4-01</t>
  </si>
  <si>
    <t>SA-P4-01</t>
  </si>
  <si>
    <t>MC-P5-01</t>
  </si>
  <si>
    <t>SA-P5-01</t>
  </si>
  <si>
    <t>MC-S2-</t>
  </si>
  <si>
    <t>MC-P2-</t>
  </si>
  <si>
    <t>MC-P3-</t>
  </si>
  <si>
    <t>MC-P4-</t>
  </si>
  <si>
    <t>MC-P5-</t>
  </si>
  <si>
    <t>SA-S1-</t>
  </si>
  <si>
    <t>SA-S2-</t>
  </si>
  <si>
    <t>SA-P1-</t>
  </si>
  <si>
    <t>SA-P2-</t>
  </si>
  <si>
    <t>SA-P3-</t>
  </si>
  <si>
    <t>SA-P4-</t>
  </si>
  <si>
    <t>SA-P5-</t>
  </si>
  <si>
    <t>GDS S1</t>
  </si>
  <si>
    <t>GDS S2</t>
  </si>
  <si>
    <t>GDS P1</t>
  </si>
  <si>
    <t>GDS P2</t>
  </si>
  <si>
    <t>GDS P3</t>
  </si>
  <si>
    <t>GDS P5</t>
  </si>
  <si>
    <t>GDS P4</t>
  </si>
  <si>
    <t>1.5 KV</t>
  </si>
  <si>
    <t>3.5 kva</t>
  </si>
  <si>
    <t>MODULO DE AISLAMIENTO</t>
  </si>
  <si>
    <t>DH-P2-17</t>
  </si>
  <si>
    <t>FP-P3-03</t>
  </si>
  <si>
    <t>FP-P3-04</t>
  </si>
  <si>
    <t>FP-P3-01</t>
  </si>
  <si>
    <t>FP-P3-02</t>
  </si>
  <si>
    <t>FP-P3-05</t>
  </si>
  <si>
    <t>FP-P3-06</t>
  </si>
  <si>
    <t>FP-P3-07</t>
  </si>
  <si>
    <t>FP-P3-08</t>
  </si>
  <si>
    <t>FP-P3-09</t>
  </si>
  <si>
    <t>FP-P3-58</t>
  </si>
  <si>
    <t>FP-P3-59</t>
  </si>
  <si>
    <t>FP-P3-60</t>
  </si>
  <si>
    <t>FP-P3-61</t>
  </si>
  <si>
    <t>FP-P3-62</t>
  </si>
  <si>
    <t>FP-P3-63</t>
  </si>
  <si>
    <t>w</t>
  </si>
  <si>
    <t>FP-P4-01</t>
  </si>
  <si>
    <t>FP-P4-02</t>
  </si>
  <si>
    <t>FP-P4-03</t>
  </si>
  <si>
    <t>FP-P4-05</t>
  </si>
  <si>
    <t>FP-P4-07</t>
  </si>
  <si>
    <t>FP-P4-09</t>
  </si>
  <si>
    <t>FP-P4-04</t>
  </si>
  <si>
    <t>FP-P4-06</t>
  </si>
  <si>
    <t>FP-P4-08</t>
  </si>
  <si>
    <t>FP-P4-53</t>
  </si>
  <si>
    <t>FP-P4-55</t>
  </si>
  <si>
    <t>FP-P4-57</t>
  </si>
  <si>
    <t>FP-P4-59</t>
  </si>
  <si>
    <t>FP-P4-54</t>
  </si>
  <si>
    <t>FP-P4-61</t>
  </si>
  <si>
    <t>FP-P4-56</t>
  </si>
  <si>
    <t>FP-P4-62</t>
  </si>
  <si>
    <t>FP-P4-58</t>
  </si>
  <si>
    <t>FP-P4-60</t>
  </si>
  <si>
    <t>FP-P4-63</t>
  </si>
  <si>
    <t>P</t>
  </si>
  <si>
    <t>FP-S2-06</t>
  </si>
  <si>
    <t>FP-S2-07</t>
  </si>
  <si>
    <t>FP-S2-08</t>
  </si>
  <si>
    <t>FP-S2-09</t>
  </si>
  <si>
    <t>FP-S2-01</t>
  </si>
  <si>
    <t>FP-S2-02</t>
  </si>
  <si>
    <t>FP-S2-03</t>
  </si>
  <si>
    <t>FP-S2-04</t>
  </si>
  <si>
    <t>FP-S2-05</t>
  </si>
  <si>
    <t>FP-P1-01</t>
  </si>
  <si>
    <t>FP-P1-02</t>
  </si>
  <si>
    <t>FP-P1-03</t>
  </si>
  <si>
    <t>FP-P1-04</t>
  </si>
  <si>
    <t>FP-P1-05</t>
  </si>
  <si>
    <t>FP-P1-06</t>
  </si>
  <si>
    <t>FP-P1-07</t>
  </si>
  <si>
    <t>FP-P1-08</t>
  </si>
  <si>
    <t>FP-P1-09</t>
  </si>
  <si>
    <t>FP-P1-81</t>
  </si>
  <si>
    <t>FP-P1-82</t>
  </si>
  <si>
    <t>FP-P1-83</t>
  </si>
  <si>
    <t>81</t>
  </si>
  <si>
    <t>82</t>
  </si>
  <si>
    <t>83</t>
  </si>
  <si>
    <t>: "MEJORAMIENTO DE LA GESTIÓN MUNICIPAL Y SERVICIO ADMINISTRATIVO DE LA MUNICIPALIDAD PROVINCIAL DE ABANCAY"</t>
  </si>
  <si>
    <t>FP-S1-18</t>
  </si>
  <si>
    <t>FP-S1-19</t>
  </si>
  <si>
    <t>FP-P3-64</t>
  </si>
  <si>
    <t>FP-P3-65</t>
  </si>
  <si>
    <t>FP-P3-66</t>
  </si>
  <si>
    <t>FP-P3-67</t>
  </si>
  <si>
    <t>FP-P4-64</t>
  </si>
  <si>
    <t>FP-P4-65</t>
  </si>
  <si>
    <t>FP-P4-66</t>
  </si>
  <si>
    <t>FP-P4-67</t>
  </si>
  <si>
    <t>SA-S2-02</t>
  </si>
  <si>
    <t>MC-S2-02</t>
  </si>
  <si>
    <t>FPLR 2X19</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</si>
</sst>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_-* #,##0.00_-;\-* #,##0.00_-;_-* &quot;-&quot;??_-;_-@_-"/>
    <numFmt numFmtId="166" formatCode="_-* #,##0_-;\-* #,##0_-;_-* &quot;-&quot;??_-;_-@_-"/>
    <numFmt numFmtId="167" formatCode="#,##0.00_ ;\-#,##0.00\ "/>
    <numFmt numFmtId="168" formatCode="0.0"/>
  </numFmts>
  <fonts count="22" x14ac:knownFonts="1">
    <font>
      <sz val="11"/>
      <color theme="1"/>
      <name val="Century Gothic"/>
      <family val="2"/>
      <scheme val="minor"/>
    </font>
    <font>
      <sz val="11"/>
      <color theme="1"/>
      <name val="Century Gothic"/>
      <family val="2"/>
      <scheme val="minor"/>
    </font>
    <font>
      <sz val="10"/>
      <name val="Arial"/>
      <family val="2"/>
    </font>
    <font>
      <b/>
      <sz val="11"/>
      <name val="Century Gothic"/>
      <family val="2"/>
      <scheme val="minor"/>
    </font>
    <font>
      <b/>
      <sz val="11"/>
      <color theme="1"/>
      <name val="Century Gothic"/>
      <family val="2"/>
      <scheme val="minor"/>
    </font>
    <font>
      <sz val="11"/>
      <color rgb="FFFF0000"/>
      <name val="Century Gothic"/>
      <family val="2"/>
      <scheme val="minor"/>
    </font>
    <font>
      <sz val="10"/>
      <name val="Arial"/>
      <family val="2"/>
    </font>
    <font>
      <b/>
      <sz val="18"/>
      <name val="Century Gothic"/>
      <family val="2"/>
      <scheme val="minor"/>
    </font>
    <font>
      <b/>
      <sz val="12"/>
      <color rgb="FF0000FF"/>
      <name val="Century Gothic"/>
      <family val="2"/>
      <scheme val="minor"/>
    </font>
    <font>
      <sz val="11"/>
      <color rgb="FF0000FF"/>
      <name val="Century Gothic"/>
      <family val="2"/>
      <scheme val="minor"/>
    </font>
    <font>
      <sz val="11"/>
      <color theme="1"/>
      <name val="Arial"/>
      <family val="2"/>
    </font>
    <font>
      <sz val="11"/>
      <color indexed="8"/>
      <name val="Calibri"/>
      <family val="2"/>
    </font>
    <font>
      <b/>
      <sz val="11"/>
      <name val="Calibri"/>
      <family val="2"/>
    </font>
    <font>
      <sz val="11"/>
      <name val="Calibri"/>
      <family val="2"/>
    </font>
    <font>
      <b/>
      <sz val="20"/>
      <color theme="1"/>
      <name val="Century Gothic"/>
      <family val="2"/>
      <scheme val="minor"/>
    </font>
    <font>
      <b/>
      <sz val="18"/>
      <color theme="1"/>
      <name val="Century Gothic"/>
      <family val="2"/>
      <scheme val="minor"/>
    </font>
    <font>
      <sz val="11"/>
      <color theme="5"/>
      <name val="Century Gothic"/>
      <family val="2"/>
      <scheme val="minor"/>
    </font>
    <font>
      <b/>
      <sz val="11"/>
      <color theme="5"/>
      <name val="Century Gothic"/>
      <family val="2"/>
      <scheme val="minor"/>
    </font>
    <font>
      <sz val="11"/>
      <color theme="1"/>
      <name val="Calibri"/>
      <family val="2"/>
    </font>
    <font>
      <b/>
      <sz val="11"/>
      <color theme="1"/>
      <name val="Calibri"/>
      <family val="2"/>
    </font>
    <font>
      <b/>
      <sz val="11"/>
      <color rgb="FF000000"/>
      <name val="Calibri"/>
      <family val="2"/>
    </font>
    <font>
      <sz val="11"/>
      <color rgb="FF000000"/>
      <name val="Calibri"/>
      <family val="2"/>
    </font>
  </fonts>
  <fills count="11">
    <fill>
      <patternFill patternType="none"/>
    </fill>
    <fill>
      <patternFill patternType="gray125"/>
    </fill>
    <fill>
      <patternFill patternType="solid">
        <fgColor theme="8"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3" tint="0.59999389629810485"/>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hair">
        <color indexed="64"/>
      </bottom>
      <diagonal/>
    </border>
    <border>
      <left/>
      <right/>
      <top style="hair">
        <color auto="1"/>
      </top>
      <bottom style="hair">
        <color auto="1"/>
      </bottom>
      <diagonal/>
    </border>
    <border>
      <left/>
      <right/>
      <top style="thin">
        <color indexed="64"/>
      </top>
      <bottom style="hair">
        <color auto="1"/>
      </bottom>
      <diagonal/>
    </border>
    <border>
      <left/>
      <right/>
      <top/>
      <bottom style="hair">
        <color auto="1"/>
      </bottom>
      <diagonal/>
    </border>
    <border>
      <left/>
      <right/>
      <top style="hair">
        <color auto="1"/>
      </top>
      <bottom style="thin">
        <color indexed="64"/>
      </bottom>
      <diagonal/>
    </border>
    <border>
      <left/>
      <right style="thin">
        <color indexed="64"/>
      </right>
      <top/>
      <bottom style="hair">
        <color auto="1"/>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top/>
      <bottom/>
      <diagonal/>
    </border>
    <border>
      <left/>
      <right style="medium">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8">
    <xf numFmtId="0" fontId="0" fillId="0" borderId="0"/>
    <xf numFmtId="165" fontId="1" fillId="0" borderId="0" applyFont="0" applyFill="0" applyBorder="0" applyAlignment="0" applyProtection="0"/>
    <xf numFmtId="0" fontId="2" fillId="0" borderId="0"/>
    <xf numFmtId="0" fontId="2" fillId="0" borderId="0"/>
    <xf numFmtId="0" fontId="6" fillId="0" borderId="0"/>
    <xf numFmtId="9" fontId="2" fillId="0" borderId="0" applyFont="0" applyFill="0" applyBorder="0" applyAlignment="0" applyProtection="0"/>
    <xf numFmtId="0" fontId="10" fillId="0" borderId="0"/>
    <xf numFmtId="0" fontId="11" fillId="0" borderId="0"/>
  </cellStyleXfs>
  <cellXfs count="236">
    <xf numFmtId="0" fontId="0" fillId="0" borderId="0" xfId="0"/>
    <xf numFmtId="0" fontId="0" fillId="2" borderId="0" xfId="0" applyFill="1"/>
    <xf numFmtId="0" fontId="0" fillId="0" borderId="0" xfId="0" applyFill="1"/>
    <xf numFmtId="166" fontId="0" fillId="0" borderId="3" xfId="1" applyNumberFormat="1" applyFont="1" applyFill="1" applyBorder="1" applyAlignment="1">
      <alignment horizontal="center" vertical="center"/>
    </xf>
    <xf numFmtId="0" fontId="0" fillId="0" borderId="3" xfId="0" applyFill="1" applyBorder="1" applyAlignment="1">
      <alignment horizontal="center" vertical="center"/>
    </xf>
    <xf numFmtId="165" fontId="0" fillId="0" borderId="3" xfId="1" applyFont="1" applyFill="1" applyBorder="1"/>
    <xf numFmtId="165" fontId="0" fillId="0" borderId="3" xfId="0" applyNumberFormat="1" applyFill="1" applyBorder="1"/>
    <xf numFmtId="0" fontId="0" fillId="0" borderId="4" xfId="0" applyFill="1" applyBorder="1" applyAlignment="1">
      <alignment horizontal="center" vertical="center"/>
    </xf>
    <xf numFmtId="0" fontId="0" fillId="0" borderId="0" xfId="0" applyNumberFormat="1"/>
    <xf numFmtId="0" fontId="0" fillId="0" borderId="0" xfId="0" applyAlignment="1">
      <alignment horizontal="right"/>
    </xf>
    <xf numFmtId="0" fontId="0" fillId="0" borderId="0" xfId="0" applyBorder="1"/>
    <xf numFmtId="167" fontId="0" fillId="0" borderId="3" xfId="1" applyNumberFormat="1" applyFont="1" applyFill="1" applyBorder="1"/>
    <xf numFmtId="0" fontId="0" fillId="0" borderId="0" xfId="0" applyAlignment="1"/>
    <xf numFmtId="0" fontId="8" fillId="0" borderId="0" xfId="0" applyFont="1"/>
    <xf numFmtId="0" fontId="8" fillId="0" borderId="0" xfId="0" applyFont="1" applyAlignment="1">
      <alignment horizontal="right"/>
    </xf>
    <xf numFmtId="0" fontId="0" fillId="0" borderId="0" xfId="0" applyAlignment="1">
      <alignment horizontal="center"/>
    </xf>
    <xf numFmtId="0" fontId="0" fillId="0" borderId="0" xfId="0" applyAlignment="1">
      <alignment horizontal="center" wrapText="1"/>
    </xf>
    <xf numFmtId="0" fontId="0" fillId="0" borderId="6" xfId="0" applyFill="1" applyBorder="1" applyAlignment="1">
      <alignment horizontal="center" vertical="center" wrapText="1"/>
    </xf>
    <xf numFmtId="0" fontId="0" fillId="0" borderId="6" xfId="0" applyFill="1" applyBorder="1" applyAlignment="1">
      <alignment horizontal="center" vertical="center"/>
    </xf>
    <xf numFmtId="0" fontId="0" fillId="0" borderId="2" xfId="0" applyFill="1" applyBorder="1" applyAlignment="1">
      <alignment horizontal="center" vertical="center" wrapText="1"/>
    </xf>
    <xf numFmtId="0" fontId="0" fillId="0" borderId="0" xfId="0" applyNumberFormat="1" applyAlignment="1">
      <alignment horizontal="center" vertical="center"/>
    </xf>
    <xf numFmtId="0" fontId="0" fillId="0" borderId="14" xfId="0" applyBorder="1" applyAlignment="1">
      <alignment horizontal="center"/>
    </xf>
    <xf numFmtId="16" fontId="0" fillId="0" borderId="14" xfId="0" quotePrefix="1" applyNumberFormat="1" applyBorder="1" applyAlignment="1">
      <alignment horizontal="center" vertical="center"/>
    </xf>
    <xf numFmtId="2" fontId="0" fillId="0" borderId="14" xfId="0" applyNumberFormat="1" applyBorder="1" applyAlignment="1">
      <alignment horizontal="center"/>
    </xf>
    <xf numFmtId="168" fontId="0" fillId="0" borderId="14" xfId="0" applyNumberFormat="1" applyBorder="1" applyAlignment="1">
      <alignment horizontal="center"/>
    </xf>
    <xf numFmtId="0" fontId="0" fillId="0" borderId="14" xfId="0" quotePrefix="1" applyNumberFormat="1" applyBorder="1" applyAlignment="1">
      <alignment horizontal="center" vertical="center"/>
    </xf>
    <xf numFmtId="0" fontId="0" fillId="0" borderId="14" xfId="0" quotePrefix="1" applyBorder="1" applyAlignment="1">
      <alignment horizontal="center"/>
    </xf>
    <xf numFmtId="0" fontId="0" fillId="0" borderId="14" xfId="0" applyNumberFormat="1" applyBorder="1" applyAlignment="1">
      <alignment horizontal="center" vertical="center"/>
    </xf>
    <xf numFmtId="12" fontId="0" fillId="0" borderId="14" xfId="0" applyNumberFormat="1" applyBorder="1" applyAlignment="1">
      <alignment horizontal="center" vertical="center"/>
    </xf>
    <xf numFmtId="0" fontId="0" fillId="0" borderId="16" xfId="0" applyBorder="1" applyAlignment="1">
      <alignment horizontal="center"/>
    </xf>
    <xf numFmtId="0" fontId="0" fillId="0" borderId="17" xfId="0" applyNumberFormat="1" applyBorder="1" applyAlignment="1">
      <alignment horizontal="center" vertical="center"/>
    </xf>
    <xf numFmtId="2" fontId="0" fillId="0" borderId="17" xfId="0" applyNumberFormat="1" applyBorder="1" applyAlignment="1">
      <alignment horizontal="center"/>
    </xf>
    <xf numFmtId="0" fontId="0" fillId="0" borderId="17" xfId="0" quotePrefix="1" applyBorder="1" applyAlignment="1">
      <alignment horizontal="center"/>
    </xf>
    <xf numFmtId="0" fontId="0" fillId="0" borderId="17" xfId="0" applyBorder="1" applyAlignment="1">
      <alignment horizontal="center"/>
    </xf>
    <xf numFmtId="168" fontId="0" fillId="0" borderId="17" xfId="0" applyNumberFormat="1" applyBorder="1" applyAlignment="1">
      <alignment horizontal="center"/>
    </xf>
    <xf numFmtId="16" fontId="0" fillId="0" borderId="16" xfId="0" quotePrefix="1" applyNumberFormat="1" applyBorder="1" applyAlignment="1">
      <alignment horizontal="center" vertical="center"/>
    </xf>
    <xf numFmtId="2" fontId="0" fillId="0" borderId="16" xfId="0" applyNumberFormat="1" applyBorder="1" applyAlignment="1">
      <alignment horizontal="center"/>
    </xf>
    <xf numFmtId="168" fontId="0" fillId="0" borderId="16" xfId="0" applyNumberFormat="1" applyBorder="1" applyAlignment="1">
      <alignment horizontal="center"/>
    </xf>
    <xf numFmtId="168" fontId="0" fillId="0" borderId="14" xfId="0" quotePrefix="1" applyNumberFormat="1" applyBorder="1" applyAlignment="1">
      <alignment horizontal="center"/>
    </xf>
    <xf numFmtId="0" fontId="8" fillId="0" borderId="0" xfId="0" applyFont="1" applyAlignment="1">
      <alignment horizontal="centerContinuous"/>
    </xf>
    <xf numFmtId="0" fontId="0" fillId="0" borderId="18" xfId="0" applyBorder="1" applyAlignment="1">
      <alignment horizontal="center"/>
    </xf>
    <xf numFmtId="0" fontId="0" fillId="0" borderId="7" xfId="0" applyBorder="1" applyAlignment="1">
      <alignment horizontal="center"/>
    </xf>
    <xf numFmtId="0" fontId="0" fillId="0" borderId="7" xfId="0" quotePrefix="1" applyBorder="1" applyAlignment="1">
      <alignment horizontal="center"/>
    </xf>
    <xf numFmtId="0" fontId="0" fillId="0" borderId="8" xfId="0" quotePrefix="1" applyBorder="1" applyAlignment="1">
      <alignment horizontal="center"/>
    </xf>
    <xf numFmtId="0" fontId="9" fillId="3" borderId="6" xfId="0" applyFont="1" applyFill="1" applyBorder="1" applyAlignment="1">
      <alignment horizontal="centerContinuous" vertical="center"/>
    </xf>
    <xf numFmtId="0" fontId="9" fillId="3" borderId="2" xfId="0" applyFont="1" applyFill="1" applyBorder="1" applyAlignment="1">
      <alignment horizontal="centerContinuous" vertical="center"/>
    </xf>
    <xf numFmtId="0" fontId="9" fillId="3" borderId="11" xfId="0" applyFont="1" applyFill="1" applyBorder="1" applyAlignment="1">
      <alignment horizontal="center" vertical="center" wrapText="1"/>
    </xf>
    <xf numFmtId="0" fontId="9" fillId="3" borderId="11" xfId="0" applyFont="1" applyFill="1" applyBorder="1" applyAlignment="1">
      <alignment horizontal="center" vertical="center"/>
    </xf>
    <xf numFmtId="0" fontId="9" fillId="3" borderId="12" xfId="0" applyFont="1" applyFill="1" applyBorder="1" applyAlignment="1">
      <alignment horizontal="center" vertical="center" wrapText="1"/>
    </xf>
    <xf numFmtId="0" fontId="9" fillId="3" borderId="6" xfId="0" applyFont="1" applyFill="1" applyBorder="1" applyAlignment="1">
      <alignment horizontal="center"/>
    </xf>
    <xf numFmtId="0" fontId="9" fillId="3" borderId="2" xfId="0" applyFont="1" applyFill="1" applyBorder="1" applyAlignment="1">
      <alignment horizontal="center"/>
    </xf>
    <xf numFmtId="0" fontId="5" fillId="0" borderId="0" xfId="0" applyFont="1" applyFill="1"/>
    <xf numFmtId="49" fontId="0" fillId="0" borderId="0" xfId="0" applyNumberFormat="1"/>
    <xf numFmtId="49" fontId="0" fillId="0" borderId="3" xfId="0" applyNumberFormat="1" applyFill="1" applyBorder="1"/>
    <xf numFmtId="49" fontId="0" fillId="0" borderId="6" xfId="0" applyNumberFormat="1" applyFill="1" applyBorder="1" applyAlignment="1">
      <alignment horizontal="center" vertical="center"/>
    </xf>
    <xf numFmtId="0" fontId="0" fillId="4" borderId="0" xfId="0" applyFill="1"/>
    <xf numFmtId="0" fontId="0" fillId="0" borderId="38" xfId="0" applyFill="1" applyBorder="1"/>
    <xf numFmtId="0" fontId="0" fillId="0" borderId="10" xfId="0" applyFill="1" applyBorder="1"/>
    <xf numFmtId="2" fontId="0" fillId="0" borderId="39" xfId="0" applyNumberFormat="1" applyFill="1" applyBorder="1"/>
    <xf numFmtId="0" fontId="0" fillId="0" borderId="36" xfId="0" applyFill="1" applyBorder="1"/>
    <xf numFmtId="0" fontId="0" fillId="0" borderId="1" xfId="0" applyFill="1" applyBorder="1"/>
    <xf numFmtId="2" fontId="0" fillId="0" borderId="37" xfId="0" applyNumberFormat="1" applyFill="1" applyBorder="1"/>
    <xf numFmtId="0" fontId="0" fillId="0" borderId="33" xfId="0" applyFill="1" applyBorder="1"/>
    <xf numFmtId="2" fontId="0" fillId="0" borderId="35" xfId="0" applyNumberFormat="1" applyFill="1" applyBorder="1"/>
    <xf numFmtId="0" fontId="0" fillId="0" borderId="6" xfId="0" applyFill="1" applyBorder="1"/>
    <xf numFmtId="0" fontId="4" fillId="0" borderId="0" xfId="0" applyFont="1" applyFill="1" applyBorder="1" applyAlignment="1">
      <alignment horizontal="left"/>
    </xf>
    <xf numFmtId="0" fontId="0" fillId="0" borderId="0" xfId="0" applyNumberFormat="1" applyFill="1"/>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0" borderId="39" xfId="0" applyFont="1" applyFill="1" applyBorder="1"/>
    <xf numFmtId="0" fontId="0" fillId="6" borderId="4" xfId="0" applyFill="1" applyBorder="1" applyAlignment="1">
      <alignment horizontal="center" vertical="center"/>
    </xf>
    <xf numFmtId="0" fontId="0" fillId="6" borderId="0" xfId="0" applyFill="1"/>
    <xf numFmtId="166" fontId="0" fillId="6" borderId="3" xfId="1" applyNumberFormat="1" applyFont="1" applyFill="1" applyBorder="1" applyAlignment="1">
      <alignment horizontal="center" vertical="center"/>
    </xf>
    <xf numFmtId="49" fontId="0" fillId="0" borderId="0" xfId="0" applyNumberFormat="1" applyBorder="1"/>
    <xf numFmtId="0" fontId="0" fillId="4" borderId="0" xfId="0" applyFill="1" applyBorder="1"/>
    <xf numFmtId="0" fontId="0" fillId="0" borderId="0" xfId="0" applyFill="1" applyBorder="1"/>
    <xf numFmtId="2" fontId="0" fillId="0" borderId="0" xfId="0" applyNumberFormat="1" applyFill="1" applyBorder="1"/>
    <xf numFmtId="0" fontId="0" fillId="0" borderId="0" xfId="0" applyAlignment="1">
      <alignment horizontal="center" vertical="center"/>
    </xf>
    <xf numFmtId="0" fontId="0" fillId="0" borderId="0" xfId="0" applyFill="1" applyAlignment="1">
      <alignment horizontal="center" vertical="center"/>
    </xf>
    <xf numFmtId="2" fontId="0" fillId="0" borderId="21" xfId="0" applyNumberFormat="1" applyFill="1" applyBorder="1"/>
    <xf numFmtId="0" fontId="0" fillId="0" borderId="30" xfId="0" applyFill="1" applyBorder="1"/>
    <xf numFmtId="0" fontId="0" fillId="0" borderId="31" xfId="0" applyFill="1" applyBorder="1"/>
    <xf numFmtId="2" fontId="0" fillId="0" borderId="32" xfId="0" applyNumberFormat="1" applyFill="1" applyBorder="1"/>
    <xf numFmtId="0" fontId="0" fillId="0" borderId="37" xfId="0" applyFill="1" applyBorder="1"/>
    <xf numFmtId="0" fontId="0" fillId="3" borderId="0" xfId="0" applyFill="1"/>
    <xf numFmtId="0" fontId="0" fillId="3" borderId="0" xfId="0" applyNumberFormat="1" applyFill="1"/>
    <xf numFmtId="0" fontId="0" fillId="3" borderId="3" xfId="0" applyFill="1" applyBorder="1" applyAlignment="1">
      <alignment horizontal="center" vertical="center"/>
    </xf>
    <xf numFmtId="164" fontId="0" fillId="0" borderId="31" xfId="0" applyNumberFormat="1" applyFill="1" applyBorder="1"/>
    <xf numFmtId="164" fontId="0" fillId="0" borderId="10" xfId="0" applyNumberFormat="1" applyFill="1" applyBorder="1"/>
    <xf numFmtId="2" fontId="0" fillId="0" borderId="43" xfId="0" applyNumberFormat="1" applyFill="1" applyBorder="1"/>
    <xf numFmtId="2" fontId="0" fillId="0" borderId="5" xfId="0" applyNumberFormat="1" applyFill="1" applyBorder="1"/>
    <xf numFmtId="2" fontId="0" fillId="0" borderId="25" xfId="0" applyNumberFormat="1" applyFill="1" applyBorder="1"/>
    <xf numFmtId="2" fontId="0" fillId="0" borderId="29" xfId="0" applyNumberFormat="1" applyFill="1" applyBorder="1"/>
    <xf numFmtId="164" fontId="0" fillId="0" borderId="1" xfId="0" applyNumberFormat="1" applyFill="1" applyBorder="1"/>
    <xf numFmtId="2" fontId="0" fillId="0" borderId="1" xfId="0" applyNumberFormat="1" applyFill="1" applyBorder="1"/>
    <xf numFmtId="2" fontId="0" fillId="0" borderId="10" xfId="0" applyNumberFormat="1" applyFill="1" applyBorder="1"/>
    <xf numFmtId="0" fontId="0" fillId="7" borderId="0" xfId="0" applyFill="1"/>
    <xf numFmtId="0" fontId="0" fillId="7" borderId="0" xfId="0" applyNumberFormat="1" applyFill="1"/>
    <xf numFmtId="0" fontId="4" fillId="0" borderId="9" xfId="0" applyFont="1" applyFill="1" applyBorder="1" applyAlignment="1">
      <alignment horizontal="center" vertical="center" wrapText="1"/>
    </xf>
    <xf numFmtId="0" fontId="4" fillId="0" borderId="5" xfId="0" applyFont="1" applyFill="1" applyBorder="1" applyAlignment="1">
      <alignment horizontal="left"/>
    </xf>
    <xf numFmtId="0" fontId="4" fillId="0" borderId="5" xfId="0" applyFont="1" applyFill="1" applyBorder="1" applyAlignment="1">
      <alignment horizontal="center"/>
    </xf>
    <xf numFmtId="165" fontId="4" fillId="0" borderId="22" xfId="0" applyNumberFormat="1" applyFont="1" applyFill="1" applyBorder="1"/>
    <xf numFmtId="0" fontId="0" fillId="0" borderId="28" xfId="0" applyFill="1" applyBorder="1"/>
    <xf numFmtId="49" fontId="4" fillId="0" borderId="19" xfId="0" applyNumberFormat="1" applyFont="1" applyFill="1" applyBorder="1"/>
    <xf numFmtId="165" fontId="4" fillId="0" borderId="19" xfId="0" applyNumberFormat="1" applyFont="1" applyFill="1" applyBorder="1"/>
    <xf numFmtId="165" fontId="4" fillId="0" borderId="20" xfId="0" applyNumberFormat="1" applyFont="1" applyFill="1" applyBorder="1"/>
    <xf numFmtId="0" fontId="0" fillId="0" borderId="21" xfId="0" applyFill="1" applyBorder="1"/>
    <xf numFmtId="49" fontId="0" fillId="0" borderId="0" xfId="0" applyNumberFormat="1" applyFill="1"/>
    <xf numFmtId="165" fontId="4" fillId="0" borderId="0" xfId="0" applyNumberFormat="1" applyFont="1" applyFill="1" applyBorder="1"/>
    <xf numFmtId="0" fontId="0" fillId="0" borderId="29" xfId="0" applyFill="1" applyBorder="1"/>
    <xf numFmtId="0" fontId="3" fillId="0" borderId="40" xfId="0" applyFont="1" applyFill="1" applyBorder="1" applyAlignment="1"/>
    <xf numFmtId="0" fontId="3" fillId="0" borderId="20" xfId="0" applyFont="1" applyFill="1" applyBorder="1"/>
    <xf numFmtId="0" fontId="0" fillId="0" borderId="38" xfId="0" applyFill="1" applyBorder="1" applyAlignment="1"/>
    <xf numFmtId="0" fontId="0" fillId="0" borderId="36" xfId="0" applyFill="1" applyBorder="1" applyAlignment="1"/>
    <xf numFmtId="164" fontId="0" fillId="0" borderId="34" xfId="0" applyNumberFormat="1" applyFill="1" applyBorder="1"/>
    <xf numFmtId="0" fontId="0" fillId="0" borderId="33" xfId="0" applyFill="1" applyBorder="1" applyAlignment="1"/>
    <xf numFmtId="0" fontId="4" fillId="0" borderId="6" xfId="0" applyFont="1" applyFill="1" applyBorder="1"/>
    <xf numFmtId="0" fontId="3" fillId="0" borderId="40" xfId="0" applyFont="1" applyFill="1" applyBorder="1" applyAlignment="1">
      <alignment horizontal="center" vertical="center"/>
    </xf>
    <xf numFmtId="0" fontId="3" fillId="0" borderId="20" xfId="0" applyFont="1" applyFill="1" applyBorder="1" applyAlignment="1">
      <alignment horizontal="center" vertical="center"/>
    </xf>
    <xf numFmtId="2" fontId="0" fillId="0" borderId="0" xfId="0" applyNumberFormat="1" applyFill="1"/>
    <xf numFmtId="0" fontId="0" fillId="0" borderId="0" xfId="0" applyFill="1" applyBorder="1" applyAlignment="1"/>
    <xf numFmtId="164" fontId="0" fillId="0" borderId="0" xfId="0" applyNumberFormat="1" applyFill="1" applyBorder="1"/>
    <xf numFmtId="0" fontId="4" fillId="0" borderId="40" xfId="0" applyFont="1" applyFill="1" applyBorder="1" applyAlignment="1">
      <alignment horizontal="center" vertical="center"/>
    </xf>
    <xf numFmtId="0" fontId="4" fillId="0" borderId="19" xfId="0" applyFont="1" applyFill="1" applyBorder="1" applyAlignment="1">
      <alignment horizontal="center" vertical="center"/>
    </xf>
    <xf numFmtId="0" fontId="4" fillId="0" borderId="20" xfId="0" applyFont="1" applyFill="1" applyBorder="1" applyAlignment="1">
      <alignment horizontal="center" vertical="center"/>
    </xf>
    <xf numFmtId="0" fontId="0" fillId="0" borderId="39" xfId="0" applyFill="1" applyBorder="1"/>
    <xf numFmtId="0" fontId="4" fillId="0" borderId="42" xfId="0" applyFont="1" applyFill="1" applyBorder="1" applyAlignment="1">
      <alignment horizontal="center" vertical="center"/>
    </xf>
    <xf numFmtId="0" fontId="4" fillId="0" borderId="21" xfId="0" applyFont="1" applyFill="1" applyBorder="1" applyAlignment="1">
      <alignment horizontal="center" vertical="center"/>
    </xf>
    <xf numFmtId="0" fontId="0" fillId="0" borderId="45" xfId="0" applyFill="1" applyBorder="1"/>
    <xf numFmtId="0" fontId="0" fillId="0" borderId="44" xfId="0" applyFill="1" applyBorder="1"/>
    <xf numFmtId="0" fontId="0" fillId="0" borderId="46" xfId="0" applyFill="1" applyBorder="1"/>
    <xf numFmtId="166" fontId="0" fillId="0" borderId="3" xfId="1" applyNumberFormat="1" applyFont="1" applyFill="1" applyBorder="1" applyAlignment="1">
      <alignment horizontal="left" vertical="center"/>
    </xf>
    <xf numFmtId="164" fontId="0" fillId="0" borderId="0" xfId="0" applyNumberFormat="1" applyFill="1"/>
    <xf numFmtId="0" fontId="12" fillId="0" borderId="30" xfId="7" applyFont="1" applyFill="1" applyBorder="1" applyAlignment="1">
      <alignment horizontal="center" vertical="center"/>
    </xf>
    <xf numFmtId="0" fontId="13" fillId="0" borderId="31" xfId="7" applyFont="1" applyFill="1" applyBorder="1" applyAlignment="1">
      <alignment horizontal="center" vertical="center"/>
    </xf>
    <xf numFmtId="165" fontId="0" fillId="0" borderId="32" xfId="1" applyFont="1" applyFill="1" applyBorder="1" applyAlignment="1"/>
    <xf numFmtId="0" fontId="12" fillId="0" borderId="36" xfId="7" applyFont="1" applyFill="1" applyBorder="1" applyAlignment="1">
      <alignment horizontal="center" vertical="center"/>
    </xf>
    <xf numFmtId="0" fontId="13" fillId="0" borderId="1" xfId="7" applyFont="1" applyFill="1" applyBorder="1" applyAlignment="1">
      <alignment horizontal="center" vertical="center"/>
    </xf>
    <xf numFmtId="165" fontId="0" fillId="0" borderId="37" xfId="1" applyFont="1" applyFill="1" applyBorder="1" applyAlignment="1"/>
    <xf numFmtId="0" fontId="12" fillId="0" borderId="33" xfId="7" applyFont="1" applyFill="1" applyBorder="1" applyAlignment="1">
      <alignment horizontal="center" vertical="center"/>
    </xf>
    <xf numFmtId="0" fontId="13" fillId="0" borderId="34" xfId="7" applyFont="1" applyFill="1" applyBorder="1" applyAlignment="1">
      <alignment horizontal="center" vertical="center"/>
    </xf>
    <xf numFmtId="165" fontId="0" fillId="0" borderId="35" xfId="1" applyFont="1" applyFill="1" applyBorder="1" applyAlignment="1"/>
    <xf numFmtId="0" fontId="4" fillId="6" borderId="9"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4" fillId="6" borderId="1" xfId="0" applyFont="1" applyFill="1" applyBorder="1" applyAlignment="1">
      <alignment horizontal="center" vertical="center"/>
    </xf>
    <xf numFmtId="0" fontId="4" fillId="6" borderId="2" xfId="0" applyFont="1" applyFill="1" applyBorder="1" applyAlignment="1">
      <alignment horizontal="center" vertical="center"/>
    </xf>
    <xf numFmtId="0" fontId="4" fillId="6" borderId="1" xfId="0" applyFont="1" applyFill="1" applyBorder="1" applyAlignment="1">
      <alignment horizontal="center" vertical="center" wrapText="1"/>
    </xf>
    <xf numFmtId="0" fontId="4" fillId="6" borderId="5" xfId="0" applyFont="1" applyFill="1" applyBorder="1" applyAlignment="1">
      <alignment horizontal="left"/>
    </xf>
    <xf numFmtId="0" fontId="0" fillId="6" borderId="6" xfId="0" applyFill="1" applyBorder="1"/>
    <xf numFmtId="0" fontId="0" fillId="6" borderId="6" xfId="0" applyFill="1" applyBorder="1" applyAlignment="1">
      <alignment horizontal="center" vertical="center" wrapText="1"/>
    </xf>
    <xf numFmtId="0" fontId="0" fillId="6" borderId="6" xfId="0" applyFill="1" applyBorder="1" applyAlignment="1">
      <alignment horizontal="center" vertical="center"/>
    </xf>
    <xf numFmtId="49" fontId="0" fillId="6" borderId="6" xfId="0" applyNumberFormat="1" applyFill="1" applyBorder="1" applyAlignment="1">
      <alignment horizontal="center" vertical="center"/>
    </xf>
    <xf numFmtId="0" fontId="0" fillId="6" borderId="2" xfId="0" applyFill="1" applyBorder="1" applyAlignment="1">
      <alignment horizontal="center" vertical="center" wrapText="1"/>
    </xf>
    <xf numFmtId="0" fontId="4" fillId="6" borderId="5" xfId="0" applyFont="1" applyFill="1" applyBorder="1" applyAlignment="1">
      <alignment horizontal="center"/>
    </xf>
    <xf numFmtId="0" fontId="4" fillId="6" borderId="6" xfId="0" applyFont="1" applyFill="1" applyBorder="1"/>
    <xf numFmtId="0" fontId="0" fillId="0" borderId="0" xfId="0" applyFont="1" applyFill="1" applyBorder="1"/>
    <xf numFmtId="0" fontId="0" fillId="8" borderId="0" xfId="0" applyFill="1"/>
    <xf numFmtId="49" fontId="0" fillId="8" borderId="0" xfId="0" applyNumberFormat="1" applyFill="1"/>
    <xf numFmtId="0" fontId="0" fillId="0" borderId="0" xfId="0" applyFill="1" applyBorder="1" applyAlignment="1">
      <alignment horizontal="center" vertical="center" wrapText="1"/>
    </xf>
    <xf numFmtId="0" fontId="0" fillId="0" borderId="0" xfId="0" applyFill="1" applyBorder="1" applyAlignment="1">
      <alignment horizontal="center" vertical="center"/>
    </xf>
    <xf numFmtId="49" fontId="0" fillId="0" borderId="0" xfId="0" applyNumberFormat="1" applyFill="1" applyBorder="1" applyAlignment="1">
      <alignment horizontal="center" vertical="center"/>
    </xf>
    <xf numFmtId="0" fontId="0" fillId="0" borderId="41" xfId="0" applyFill="1" applyBorder="1" applyAlignment="1">
      <alignment horizontal="center" vertical="center" wrapText="1"/>
    </xf>
    <xf numFmtId="0" fontId="4" fillId="6" borderId="47" xfId="0" applyFont="1" applyFill="1" applyBorder="1" applyAlignment="1">
      <alignment horizontal="center"/>
    </xf>
    <xf numFmtId="0" fontId="4" fillId="6" borderId="0" xfId="0" applyFont="1" applyFill="1" applyBorder="1"/>
    <xf numFmtId="0" fontId="0" fillId="6" borderId="0" xfId="0" applyFill="1" applyBorder="1"/>
    <xf numFmtId="166" fontId="0" fillId="0" borderId="3" xfId="1" applyNumberFormat="1" applyFont="1" applyFill="1" applyBorder="1"/>
    <xf numFmtId="9" fontId="0" fillId="0" borderId="0" xfId="0" applyNumberFormat="1" applyFill="1"/>
    <xf numFmtId="164" fontId="0" fillId="6" borderId="0" xfId="0" applyNumberFormat="1" applyFill="1"/>
    <xf numFmtId="0" fontId="16" fillId="0" borderId="1" xfId="0" applyFont="1" applyFill="1" applyBorder="1" applyAlignment="1">
      <alignment horizontal="center"/>
    </xf>
    <xf numFmtId="0" fontId="17" fillId="0" borderId="20" xfId="0" applyFont="1" applyFill="1" applyBorder="1" applyAlignment="1">
      <alignment horizontal="center" vertical="center"/>
    </xf>
    <xf numFmtId="2" fontId="16" fillId="0" borderId="21" xfId="0" applyNumberFormat="1" applyFont="1" applyFill="1" applyBorder="1"/>
    <xf numFmtId="0" fontId="16" fillId="0" borderId="1" xfId="0" applyFont="1" applyFill="1" applyBorder="1"/>
    <xf numFmtId="2" fontId="16" fillId="0" borderId="32" xfId="0" applyNumberFormat="1" applyFont="1" applyFill="1" applyBorder="1"/>
    <xf numFmtId="49" fontId="0" fillId="6" borderId="0" xfId="0" applyNumberFormat="1" applyFill="1"/>
    <xf numFmtId="0" fontId="0" fillId="9" borderId="0" xfId="0" applyFill="1"/>
    <xf numFmtId="0" fontId="0" fillId="9" borderId="0" xfId="0" applyFill="1" applyAlignment="1">
      <alignment horizontal="center" vertical="center"/>
    </xf>
    <xf numFmtId="0" fontId="0" fillId="9" borderId="0" xfId="0" applyFill="1" applyBorder="1"/>
    <xf numFmtId="0" fontId="0" fillId="10" borderId="0" xfId="0" applyFill="1"/>
    <xf numFmtId="0" fontId="19" fillId="0" borderId="21" xfId="0" applyFont="1" applyBorder="1" applyAlignment="1">
      <alignment horizontal="center" vertical="center" wrapText="1"/>
    </xf>
    <xf numFmtId="0" fontId="19" fillId="0" borderId="27" xfId="0" applyFont="1" applyBorder="1" applyAlignment="1">
      <alignment horizontal="center" vertical="center" wrapText="1"/>
    </xf>
    <xf numFmtId="0" fontId="20" fillId="0" borderId="27" xfId="0" applyFont="1" applyBorder="1" applyAlignment="1">
      <alignment horizontal="center" vertical="center" wrapText="1"/>
    </xf>
    <xf numFmtId="0" fontId="18" fillId="0" borderId="29" xfId="0" applyFont="1" applyBorder="1" applyAlignment="1">
      <alignment vertical="center"/>
    </xf>
    <xf numFmtId="0" fontId="18" fillId="0" borderId="48" xfId="0" applyFont="1" applyBorder="1" applyAlignment="1">
      <alignment vertical="center"/>
    </xf>
    <xf numFmtId="0" fontId="21" fillId="0" borderId="48" xfId="0" applyFont="1" applyBorder="1" applyAlignment="1">
      <alignment horizontal="center" vertical="center"/>
    </xf>
    <xf numFmtId="0" fontId="21" fillId="0" borderId="48" xfId="0" applyFont="1" applyBorder="1" applyAlignment="1">
      <alignment horizontal="right" vertical="center"/>
    </xf>
    <xf numFmtId="0" fontId="18" fillId="0" borderId="48" xfId="0" applyFont="1" applyBorder="1" applyAlignment="1">
      <alignment horizontal="center" vertical="center"/>
    </xf>
    <xf numFmtId="0" fontId="18" fillId="0" borderId="48" xfId="0" applyFont="1" applyBorder="1" applyAlignment="1">
      <alignment horizontal="right" vertical="center"/>
    </xf>
    <xf numFmtId="0" fontId="21" fillId="0" borderId="48" xfId="0" applyFont="1" applyBorder="1" applyAlignment="1">
      <alignment vertical="center"/>
    </xf>
    <xf numFmtId="0" fontId="19" fillId="0" borderId="29" xfId="0" applyFont="1" applyBorder="1" applyAlignment="1">
      <alignment vertical="center"/>
    </xf>
    <xf numFmtId="0" fontId="20" fillId="0" borderId="48" xfId="0" applyFont="1" applyBorder="1" applyAlignment="1">
      <alignment horizontal="right" vertical="center"/>
    </xf>
    <xf numFmtId="0" fontId="4" fillId="0" borderId="5" xfId="0" applyFont="1" applyFill="1" applyBorder="1" applyAlignment="1">
      <alignment horizontal="left" indent="1"/>
    </xf>
    <xf numFmtId="0" fontId="4" fillId="0" borderId="5" xfId="0" applyFont="1" applyFill="1" applyBorder="1" applyAlignment="1"/>
    <xf numFmtId="0" fontId="4" fillId="6" borderId="1" xfId="0" applyFont="1" applyFill="1" applyBorder="1" applyAlignment="1">
      <alignment horizontal="center" vertical="center" wrapText="1"/>
    </xf>
    <xf numFmtId="0" fontId="4" fillId="6" borderId="1" xfId="0" applyFont="1" applyFill="1" applyBorder="1" applyAlignment="1">
      <alignment horizontal="center" vertical="center"/>
    </xf>
    <xf numFmtId="0" fontId="4" fillId="6" borderId="9" xfId="0" applyFont="1" applyFill="1" applyBorder="1" applyAlignment="1">
      <alignment horizontal="center" vertical="center" wrapText="1"/>
    </xf>
    <xf numFmtId="0" fontId="4" fillId="0" borderId="49" xfId="0" applyFont="1" applyFill="1" applyBorder="1" applyAlignment="1">
      <alignment horizontal="center" vertical="center"/>
    </xf>
    <xf numFmtId="0" fontId="4" fillId="0" borderId="50" xfId="0" applyFont="1" applyFill="1" applyBorder="1" applyAlignment="1">
      <alignment horizontal="center" vertical="center"/>
    </xf>
    <xf numFmtId="0" fontId="4" fillId="0" borderId="51" xfId="0" applyFont="1" applyFill="1" applyBorder="1" applyAlignment="1">
      <alignment horizontal="center" vertical="center"/>
    </xf>
    <xf numFmtId="0" fontId="21" fillId="0" borderId="0" xfId="0" applyFont="1" applyFill="1" applyBorder="1" applyAlignment="1">
      <alignment horizontal="center" vertical="center"/>
    </xf>
    <xf numFmtId="0" fontId="9" fillId="3" borderId="13"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15" xfId="0" applyFont="1" applyFill="1" applyBorder="1" applyAlignment="1">
      <alignment horizontal="center" vertical="center" wrapText="1"/>
    </xf>
    <xf numFmtId="0" fontId="9" fillId="3" borderId="17" xfId="0" applyFont="1" applyFill="1" applyBorder="1" applyAlignment="1">
      <alignment horizontal="center" vertical="center" wrapText="1"/>
    </xf>
    <xf numFmtId="0" fontId="4" fillId="0" borderId="25" xfId="0" applyFont="1" applyFill="1" applyBorder="1" applyAlignment="1">
      <alignment horizontal="center"/>
    </xf>
    <xf numFmtId="0" fontId="4" fillId="0" borderId="26" xfId="0" applyFont="1" applyFill="1" applyBorder="1" applyAlignment="1">
      <alignment horizontal="center"/>
    </xf>
    <xf numFmtId="0" fontId="4" fillId="0" borderId="22" xfId="0" applyFont="1" applyFill="1" applyBorder="1" applyAlignment="1">
      <alignment horizontal="center"/>
    </xf>
    <xf numFmtId="0" fontId="4" fillId="6" borderId="9"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0" fillId="0" borderId="0" xfId="0" applyAlignment="1">
      <alignment horizontal="center" textRotation="90"/>
    </xf>
    <xf numFmtId="0" fontId="4" fillId="6" borderId="1" xfId="0" applyFont="1" applyFill="1" applyBorder="1" applyAlignment="1">
      <alignment horizontal="center" vertical="center"/>
    </xf>
    <xf numFmtId="0" fontId="4" fillId="6" borderId="9" xfId="0" applyFont="1" applyFill="1" applyBorder="1" applyAlignment="1">
      <alignment horizontal="center" vertical="center" textRotation="90"/>
    </xf>
    <xf numFmtId="0" fontId="4" fillId="6" borderId="10" xfId="0" applyFont="1" applyFill="1" applyBorder="1" applyAlignment="1">
      <alignment horizontal="center" vertical="center" textRotation="90"/>
    </xf>
    <xf numFmtId="0" fontId="4" fillId="6" borderId="1" xfId="0" applyFont="1" applyFill="1" applyBorder="1" applyAlignment="1">
      <alignment horizontal="center" vertical="center" wrapText="1"/>
    </xf>
    <xf numFmtId="0" fontId="4" fillId="0" borderId="25" xfId="0" applyFont="1" applyFill="1" applyBorder="1" applyAlignment="1">
      <alignment horizontal="left"/>
    </xf>
    <xf numFmtId="0" fontId="4" fillId="0" borderId="26" xfId="0" applyFont="1" applyFill="1" applyBorder="1" applyAlignment="1">
      <alignment horizontal="left"/>
    </xf>
    <xf numFmtId="0" fontId="4" fillId="0" borderId="27" xfId="0" applyFont="1" applyFill="1" applyBorder="1" applyAlignment="1">
      <alignment horizontal="left"/>
    </xf>
    <xf numFmtId="0" fontId="4" fillId="0" borderId="23" xfId="0" applyFont="1" applyFill="1" applyBorder="1" applyAlignment="1">
      <alignment horizontal="left"/>
    </xf>
    <xf numFmtId="0" fontId="4" fillId="0" borderId="24" xfId="0" applyFont="1" applyFill="1" applyBorder="1" applyAlignment="1">
      <alignment horizontal="left"/>
    </xf>
    <xf numFmtId="49" fontId="7" fillId="6" borderId="0" xfId="0" applyNumberFormat="1" applyFont="1" applyFill="1" applyBorder="1" applyAlignment="1">
      <alignment horizontal="center" vertical="center"/>
    </xf>
    <xf numFmtId="0" fontId="15" fillId="6" borderId="0" xfId="0" applyFont="1" applyFill="1" applyAlignment="1">
      <alignment horizontal="center" vertical="center"/>
    </xf>
    <xf numFmtId="0" fontId="0" fillId="0" borderId="41" xfId="0" applyBorder="1" applyAlignment="1">
      <alignment horizontal="center" vertical="center" textRotation="90" wrapText="1"/>
    </xf>
    <xf numFmtId="0" fontId="3" fillId="6" borderId="0" xfId="0" applyFont="1" applyFill="1" applyBorder="1" applyAlignment="1">
      <alignment horizontal="center" vertical="center"/>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5" xfId="0" applyFont="1" applyFill="1" applyBorder="1" applyAlignment="1">
      <alignment horizontal="center" vertical="center"/>
    </xf>
    <xf numFmtId="0" fontId="4" fillId="6" borderId="6" xfId="0" applyFont="1" applyFill="1" applyBorder="1" applyAlignment="1">
      <alignment horizontal="center" vertical="center"/>
    </xf>
    <xf numFmtId="0" fontId="4" fillId="6" borderId="2" xfId="0" applyFont="1" applyFill="1" applyBorder="1" applyAlignment="1">
      <alignment horizontal="center" vertical="center"/>
    </xf>
    <xf numFmtId="0" fontId="4" fillId="6" borderId="9" xfId="0" applyFont="1" applyFill="1" applyBorder="1" applyAlignment="1">
      <alignment horizontal="center" vertical="center" textRotation="90" wrapText="1"/>
    </xf>
    <xf numFmtId="0" fontId="4" fillId="6" borderId="10" xfId="0" applyFont="1" applyFill="1" applyBorder="1" applyAlignment="1">
      <alignment horizontal="center" vertical="center" textRotation="90" wrapText="1"/>
    </xf>
    <xf numFmtId="0" fontId="14" fillId="6" borderId="0" xfId="0" applyFont="1" applyFill="1" applyAlignment="1">
      <alignment horizontal="center" vertical="center"/>
    </xf>
    <xf numFmtId="0" fontId="13" fillId="0" borderId="31" xfId="7" applyFont="1" applyFill="1" applyBorder="1" applyAlignment="1">
      <alignment horizontal="left" vertical="center" wrapText="1"/>
    </xf>
    <xf numFmtId="0" fontId="13" fillId="0" borderId="1" xfId="7" applyFont="1" applyFill="1" applyBorder="1" applyAlignment="1">
      <alignment horizontal="left" vertical="center" wrapText="1"/>
    </xf>
    <xf numFmtId="0" fontId="13" fillId="0" borderId="34" xfId="7" applyFont="1" applyFill="1" applyBorder="1" applyAlignment="1">
      <alignment horizontal="left" vertical="center" wrapText="1"/>
    </xf>
    <xf numFmtId="0" fontId="0" fillId="0" borderId="0" xfId="0" applyFill="1" applyAlignment="1">
      <alignment horizontal="center"/>
    </xf>
    <xf numFmtId="0" fontId="0" fillId="0" borderId="41" xfId="0" applyFill="1" applyBorder="1" applyAlignment="1">
      <alignment horizontal="center"/>
    </xf>
  </cellXfs>
  <cellStyles count="8">
    <cellStyle name="Excel Built-in Normal" xfId="7"/>
    <cellStyle name="Millares" xfId="1" builtinId="3"/>
    <cellStyle name="Normal" xfId="0" builtinId="0"/>
    <cellStyle name="Normal 2" xfId="2"/>
    <cellStyle name="Normal 3" xfId="4"/>
    <cellStyle name="Normal 4" xfId="3"/>
    <cellStyle name="Normal 5" xfId="6"/>
    <cellStyle name="Porcentual 2" xfId="5"/>
  </cellStyles>
  <dxfs count="117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966FF"/>
      <color rgb="FF6699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14</xdr:col>
      <xdr:colOff>375685</xdr:colOff>
      <xdr:row>0</xdr:row>
      <xdr:rowOff>92531</xdr:rowOff>
    </xdr:from>
    <xdr:to>
      <xdr:col>23</xdr:col>
      <xdr:colOff>426429</xdr:colOff>
      <xdr:row>18</xdr:row>
      <xdr:rowOff>228602</xdr:rowOff>
    </xdr:to>
    <xdr:pic>
      <xdr:nvPicPr>
        <xdr:cNvPr id="3" name="Imagen 2"/>
        <xdr:cNvPicPr>
          <a:picLocks noChangeAspect="1"/>
        </xdr:cNvPicPr>
      </xdr:nvPicPr>
      <xdr:blipFill rotWithShape="1">
        <a:blip xmlns:r="http://schemas.openxmlformats.org/officeDocument/2006/relationships" r:embed="rId1"/>
        <a:srcRect l="3646" t="15001" r="31554" b="18323"/>
        <a:stretch/>
      </xdr:blipFill>
      <xdr:spPr>
        <a:xfrm>
          <a:off x="11653285" y="92531"/>
          <a:ext cx="7692515" cy="431618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2:T112"/>
  <sheetViews>
    <sheetView workbookViewId="0">
      <selection activeCell="C25" sqref="C25"/>
    </sheetView>
  </sheetViews>
  <sheetFormatPr baseColWidth="10" defaultRowHeight="13.8" x14ac:dyDescent="0.25"/>
  <cols>
    <col min="1" max="1" width="25.19921875" customWidth="1"/>
    <col min="2" max="2" width="19.19921875" customWidth="1"/>
    <col min="3" max="3" width="37.59765625" customWidth="1"/>
    <col min="5" max="5" width="11.8984375" customWidth="1"/>
    <col min="9" max="9" width="16.19921875" customWidth="1"/>
    <col min="15" max="15" width="14.69921875" customWidth="1"/>
    <col min="19" max="19" width="16" customWidth="1"/>
  </cols>
  <sheetData>
    <row r="2" spans="1:20" x14ac:dyDescent="0.25">
      <c r="A2" t="s">
        <v>67</v>
      </c>
      <c r="B2" s="12"/>
      <c r="C2" s="12" t="s">
        <v>1088</v>
      </c>
    </row>
    <row r="3" spans="1:20" x14ac:dyDescent="0.25">
      <c r="S3" t="s">
        <v>20</v>
      </c>
      <c r="T3">
        <v>220</v>
      </c>
    </row>
    <row r="4" spans="1:20" x14ac:dyDescent="0.25">
      <c r="A4" t="s">
        <v>166</v>
      </c>
      <c r="B4" t="s">
        <v>98</v>
      </c>
      <c r="C4" t="s">
        <v>149</v>
      </c>
      <c r="D4">
        <v>5</v>
      </c>
      <c r="E4" t="s">
        <v>98</v>
      </c>
    </row>
    <row r="5" spans="1:20" x14ac:dyDescent="0.25">
      <c r="B5" t="s">
        <v>98</v>
      </c>
      <c r="C5" t="s">
        <v>81</v>
      </c>
      <c r="D5">
        <v>0.3</v>
      </c>
      <c r="E5" t="s">
        <v>98</v>
      </c>
    </row>
    <row r="6" spans="1:20" x14ac:dyDescent="0.25">
      <c r="B6" t="s">
        <v>123</v>
      </c>
      <c r="C6" t="s">
        <v>149</v>
      </c>
      <c r="D6">
        <v>0.25</v>
      </c>
      <c r="E6" t="s">
        <v>123</v>
      </c>
    </row>
    <row r="7" spans="1:20" x14ac:dyDescent="0.25">
      <c r="B7" t="s">
        <v>123</v>
      </c>
      <c r="C7" t="s">
        <v>81</v>
      </c>
      <c r="D7">
        <v>0.25</v>
      </c>
      <c r="E7" t="s">
        <v>123</v>
      </c>
    </row>
    <row r="8" spans="1:20" x14ac:dyDescent="0.25">
      <c r="B8" t="s">
        <v>297</v>
      </c>
      <c r="C8" t="s">
        <v>149</v>
      </c>
      <c r="D8">
        <v>0.25</v>
      </c>
      <c r="E8" t="s">
        <v>297</v>
      </c>
    </row>
    <row r="9" spans="1:20" x14ac:dyDescent="0.25">
      <c r="B9" t="s">
        <v>297</v>
      </c>
      <c r="C9" t="s">
        <v>81</v>
      </c>
      <c r="D9">
        <v>0.25</v>
      </c>
      <c r="E9" t="s">
        <v>297</v>
      </c>
    </row>
    <row r="10" spans="1:20" x14ac:dyDescent="0.25">
      <c r="B10" t="s">
        <v>124</v>
      </c>
      <c r="C10" t="s">
        <v>149</v>
      </c>
      <c r="D10">
        <v>0.25</v>
      </c>
      <c r="E10" t="s">
        <v>124</v>
      </c>
    </row>
    <row r="11" spans="1:20" x14ac:dyDescent="0.25">
      <c r="B11" t="s">
        <v>124</v>
      </c>
      <c r="C11" t="s">
        <v>81</v>
      </c>
      <c r="D11">
        <v>0.25</v>
      </c>
      <c r="E11" t="s">
        <v>124</v>
      </c>
    </row>
    <row r="12" spans="1:20" x14ac:dyDescent="0.25">
      <c r="B12" t="s">
        <v>217</v>
      </c>
      <c r="C12" t="s">
        <v>149</v>
      </c>
      <c r="D12">
        <v>0.3</v>
      </c>
      <c r="E12" t="s">
        <v>217</v>
      </c>
    </row>
    <row r="13" spans="1:20" x14ac:dyDescent="0.25">
      <c r="B13" t="s">
        <v>217</v>
      </c>
      <c r="C13" t="s">
        <v>81</v>
      </c>
      <c r="D13">
        <v>0.3</v>
      </c>
      <c r="E13" t="s">
        <v>217</v>
      </c>
    </row>
    <row r="19" spans="1:3" x14ac:dyDescent="0.25">
      <c r="A19" t="s">
        <v>78</v>
      </c>
      <c r="C19" t="s">
        <v>98</v>
      </c>
    </row>
    <row r="20" spans="1:3" x14ac:dyDescent="0.25">
      <c r="C20" t="s">
        <v>123</v>
      </c>
    </row>
    <row r="21" spans="1:3" x14ac:dyDescent="0.25">
      <c r="C21" t="s">
        <v>124</v>
      </c>
    </row>
    <row r="22" spans="1:3" x14ac:dyDescent="0.25">
      <c r="C22" t="s">
        <v>263</v>
      </c>
    </row>
    <row r="23" spans="1:3" x14ac:dyDescent="0.25">
      <c r="C23" t="s">
        <v>217</v>
      </c>
    </row>
    <row r="28" spans="1:3" x14ac:dyDescent="0.25">
      <c r="A28" t="s">
        <v>47</v>
      </c>
      <c r="B28" t="s">
        <v>153</v>
      </c>
      <c r="C28" t="s">
        <v>151</v>
      </c>
    </row>
    <row r="29" spans="1:3" x14ac:dyDescent="0.25">
      <c r="B29" t="s">
        <v>154</v>
      </c>
      <c r="C29" t="s">
        <v>152</v>
      </c>
    </row>
    <row r="30" spans="1:3" x14ac:dyDescent="0.25">
      <c r="B30" t="s">
        <v>155</v>
      </c>
      <c r="C30" t="s">
        <v>48</v>
      </c>
    </row>
    <row r="31" spans="1:3" x14ac:dyDescent="0.25">
      <c r="B31" t="s">
        <v>156</v>
      </c>
      <c r="C31" t="s">
        <v>45</v>
      </c>
    </row>
    <row r="32" spans="1:3" x14ac:dyDescent="0.25">
      <c r="B32" t="s">
        <v>157</v>
      </c>
      <c r="C32" t="s">
        <v>49</v>
      </c>
    </row>
    <row r="36" spans="1:3" x14ac:dyDescent="0.25">
      <c r="A36" t="s">
        <v>52</v>
      </c>
      <c r="B36" s="52" t="s">
        <v>6</v>
      </c>
      <c r="C36" t="s">
        <v>56</v>
      </c>
    </row>
    <row r="37" spans="1:3" x14ac:dyDescent="0.25">
      <c r="B37" s="52" t="s">
        <v>7</v>
      </c>
      <c r="C37" t="s">
        <v>57</v>
      </c>
    </row>
    <row r="38" spans="1:3" x14ac:dyDescent="0.25">
      <c r="B38" s="52" t="s">
        <v>8</v>
      </c>
      <c r="C38" t="s">
        <v>58</v>
      </c>
    </row>
    <row r="39" spans="1:3" x14ac:dyDescent="0.25">
      <c r="B39" s="52" t="s">
        <v>9</v>
      </c>
      <c r="C39" t="s">
        <v>59</v>
      </c>
    </row>
    <row r="40" spans="1:3" x14ac:dyDescent="0.25">
      <c r="B40" s="52" t="s">
        <v>10</v>
      </c>
      <c r="C40" t="s">
        <v>53</v>
      </c>
    </row>
    <row r="41" spans="1:3" x14ac:dyDescent="0.25">
      <c r="B41" s="52" t="s">
        <v>111</v>
      </c>
      <c r="C41" t="s">
        <v>54</v>
      </c>
    </row>
    <row r="42" spans="1:3" x14ac:dyDescent="0.25">
      <c r="B42" s="52" t="s">
        <v>112</v>
      </c>
      <c r="C42" t="s">
        <v>55</v>
      </c>
    </row>
    <row r="43" spans="1:3" x14ac:dyDescent="0.25">
      <c r="B43" s="52" t="s">
        <v>113</v>
      </c>
      <c r="C43" t="s">
        <v>60</v>
      </c>
    </row>
    <row r="44" spans="1:3" x14ac:dyDescent="0.25">
      <c r="B44" s="52" t="s">
        <v>114</v>
      </c>
      <c r="C44" t="s">
        <v>61</v>
      </c>
    </row>
    <row r="45" spans="1:3" x14ac:dyDescent="0.25">
      <c r="B45" s="52" t="s">
        <v>115</v>
      </c>
      <c r="C45" t="s">
        <v>62</v>
      </c>
    </row>
    <row r="46" spans="1:3" x14ac:dyDescent="0.25">
      <c r="B46" s="52" t="s">
        <v>165</v>
      </c>
      <c r="C46" t="s">
        <v>216</v>
      </c>
    </row>
    <row r="47" spans="1:3" x14ac:dyDescent="0.25">
      <c r="B47" s="52" t="s">
        <v>171</v>
      </c>
      <c r="C47" t="s">
        <v>175</v>
      </c>
    </row>
    <row r="48" spans="1:3" x14ac:dyDescent="0.25">
      <c r="B48" s="52" t="s">
        <v>172</v>
      </c>
      <c r="C48" t="s">
        <v>185</v>
      </c>
    </row>
    <row r="49" spans="1:6" x14ac:dyDescent="0.25">
      <c r="B49" s="52" t="s">
        <v>173</v>
      </c>
    </row>
    <row r="50" spans="1:6" x14ac:dyDescent="0.25">
      <c r="B50" s="52" t="s">
        <v>239</v>
      </c>
    </row>
    <row r="51" spans="1:6" x14ac:dyDescent="0.25">
      <c r="B51" s="52" t="s">
        <v>240</v>
      </c>
    </row>
    <row r="52" spans="1:6" x14ac:dyDescent="0.25">
      <c r="B52" s="52" t="s">
        <v>241</v>
      </c>
    </row>
    <row r="53" spans="1:6" x14ac:dyDescent="0.25">
      <c r="B53" s="52"/>
    </row>
    <row r="54" spans="1:6" x14ac:dyDescent="0.25">
      <c r="B54" s="52"/>
    </row>
    <row r="57" spans="1:6" x14ac:dyDescent="0.25">
      <c r="D57" t="s">
        <v>45</v>
      </c>
      <c r="E57" t="s">
        <v>48</v>
      </c>
    </row>
    <row r="58" spans="1:6" x14ac:dyDescent="0.25">
      <c r="A58" t="s">
        <v>63</v>
      </c>
      <c r="B58" t="s">
        <v>82</v>
      </c>
      <c r="C58" t="s">
        <v>64</v>
      </c>
      <c r="D58" s="52" t="s">
        <v>112</v>
      </c>
      <c r="E58" s="52" t="s">
        <v>115</v>
      </c>
      <c r="F58" t="str">
        <f>B58</f>
        <v>S1</v>
      </c>
    </row>
    <row r="59" spans="1:6" x14ac:dyDescent="0.25">
      <c r="B59" t="s">
        <v>83</v>
      </c>
      <c r="C59" t="s">
        <v>65</v>
      </c>
      <c r="D59" s="52" t="s">
        <v>112</v>
      </c>
      <c r="E59" s="52" t="s">
        <v>115</v>
      </c>
      <c r="F59" t="str">
        <f t="shared" ref="F59:F65" si="0">B59</f>
        <v>S2</v>
      </c>
    </row>
    <row r="60" spans="1:6" x14ac:dyDescent="0.25">
      <c r="B60" t="s">
        <v>84</v>
      </c>
      <c r="C60" t="s">
        <v>11</v>
      </c>
      <c r="D60" s="52" t="s">
        <v>111</v>
      </c>
      <c r="E60" s="52" t="s">
        <v>114</v>
      </c>
      <c r="F60" t="str">
        <f t="shared" si="0"/>
        <v>S3</v>
      </c>
    </row>
    <row r="61" spans="1:6" x14ac:dyDescent="0.25">
      <c r="B61" t="s">
        <v>85</v>
      </c>
      <c r="C61" t="s">
        <v>66</v>
      </c>
      <c r="D61" s="52" t="s">
        <v>111</v>
      </c>
      <c r="E61" s="52" t="s">
        <v>114</v>
      </c>
      <c r="F61" t="str">
        <f t="shared" si="0"/>
        <v>S4</v>
      </c>
    </row>
    <row r="62" spans="1:6" x14ac:dyDescent="0.25">
      <c r="B62" t="s">
        <v>86</v>
      </c>
      <c r="C62" t="s">
        <v>12</v>
      </c>
      <c r="D62" s="52" t="s">
        <v>112</v>
      </c>
      <c r="E62" s="52" t="s">
        <v>115</v>
      </c>
      <c r="F62" t="str">
        <f t="shared" si="0"/>
        <v>S5</v>
      </c>
    </row>
    <row r="63" spans="1:6" x14ac:dyDescent="0.25">
      <c r="B63" t="s">
        <v>87</v>
      </c>
      <c r="C63" t="s">
        <v>164</v>
      </c>
      <c r="D63" s="52" t="s">
        <v>112</v>
      </c>
      <c r="E63" s="52" t="s">
        <v>115</v>
      </c>
      <c r="F63" t="str">
        <f t="shared" si="0"/>
        <v>S6</v>
      </c>
    </row>
    <row r="64" spans="1:6" x14ac:dyDescent="0.25">
      <c r="B64" t="s">
        <v>88</v>
      </c>
      <c r="C64" t="s">
        <v>91</v>
      </c>
      <c r="D64" s="52" t="s">
        <v>111</v>
      </c>
      <c r="E64" s="52" t="s">
        <v>114</v>
      </c>
      <c r="F64" t="str">
        <f t="shared" si="0"/>
        <v>S7</v>
      </c>
    </row>
    <row r="65" spans="2:6" x14ac:dyDescent="0.25">
      <c r="B65" t="s">
        <v>89</v>
      </c>
      <c r="C65" t="s">
        <v>177</v>
      </c>
      <c r="D65" s="52" t="s">
        <v>112</v>
      </c>
      <c r="E65" s="52" t="s">
        <v>224</v>
      </c>
      <c r="F65" t="str">
        <f t="shared" si="0"/>
        <v>S8</v>
      </c>
    </row>
    <row r="66" spans="2:6" x14ac:dyDescent="0.25">
      <c r="B66" t="s">
        <v>90</v>
      </c>
      <c r="C66" t="s">
        <v>95</v>
      </c>
      <c r="D66" s="52" t="s">
        <v>106</v>
      </c>
      <c r="E66" s="52" t="s">
        <v>7</v>
      </c>
      <c r="F66" t="str">
        <f>B66</f>
        <v>S9</v>
      </c>
    </row>
    <row r="67" spans="2:6" x14ac:dyDescent="0.25">
      <c r="B67" t="s">
        <v>92</v>
      </c>
      <c r="C67" t="s">
        <v>96</v>
      </c>
      <c r="D67" s="52" t="s">
        <v>8</v>
      </c>
      <c r="E67" s="52" t="s">
        <v>8</v>
      </c>
      <c r="F67" t="str">
        <f>B67</f>
        <v>S10</v>
      </c>
    </row>
    <row r="68" spans="2:6" x14ac:dyDescent="0.25">
      <c r="B68" t="s">
        <v>93</v>
      </c>
      <c r="C68" t="s">
        <v>97</v>
      </c>
      <c r="D68" s="52" t="s">
        <v>9</v>
      </c>
      <c r="E68" s="52" t="s">
        <v>9</v>
      </c>
      <c r="F68" t="str">
        <f>B68</f>
        <v>S11</v>
      </c>
    </row>
    <row r="69" spans="2:6" x14ac:dyDescent="0.25">
      <c r="B69" t="s">
        <v>94</v>
      </c>
      <c r="C69" t="s">
        <v>216</v>
      </c>
      <c r="D69" s="52" t="s">
        <v>165</v>
      </c>
      <c r="E69" s="52" t="s">
        <v>165</v>
      </c>
      <c r="F69" t="str">
        <f t="shared" ref="F69:F83" si="1">B69</f>
        <v>S12</v>
      </c>
    </row>
    <row r="70" spans="2:6" x14ac:dyDescent="0.25">
      <c r="B70" t="s">
        <v>167</v>
      </c>
      <c r="C70" t="s">
        <v>170</v>
      </c>
      <c r="D70" s="52" t="s">
        <v>174</v>
      </c>
      <c r="E70" s="52" t="s">
        <v>174</v>
      </c>
      <c r="F70" t="str">
        <f t="shared" si="1"/>
        <v>S13</v>
      </c>
    </row>
    <row r="71" spans="2:6" x14ac:dyDescent="0.25">
      <c r="B71" t="s">
        <v>168</v>
      </c>
      <c r="C71" t="s">
        <v>178</v>
      </c>
      <c r="D71" s="52" t="s">
        <v>112</v>
      </c>
      <c r="E71" s="52" t="s">
        <v>224</v>
      </c>
      <c r="F71" t="str">
        <f t="shared" si="1"/>
        <v>S14</v>
      </c>
    </row>
    <row r="72" spans="2:6" x14ac:dyDescent="0.25">
      <c r="B72" t="s">
        <v>169</v>
      </c>
      <c r="C72" t="s">
        <v>179</v>
      </c>
      <c r="D72" s="52" t="s">
        <v>112</v>
      </c>
      <c r="E72" s="52" t="s">
        <v>224</v>
      </c>
      <c r="F72" t="str">
        <f t="shared" si="1"/>
        <v>S15</v>
      </c>
    </row>
    <row r="73" spans="2:6" x14ac:dyDescent="0.25">
      <c r="B73" t="s">
        <v>218</v>
      </c>
      <c r="C73" t="s">
        <v>220</v>
      </c>
      <c r="D73" s="52" t="s">
        <v>222</v>
      </c>
      <c r="E73" s="52" t="s">
        <v>223</v>
      </c>
      <c r="F73" t="str">
        <f t="shared" si="1"/>
        <v>S16</v>
      </c>
    </row>
    <row r="74" spans="2:6" x14ac:dyDescent="0.25">
      <c r="B74" t="s">
        <v>219</v>
      </c>
      <c r="C74" t="s">
        <v>221</v>
      </c>
      <c r="D74" s="52" t="s">
        <v>222</v>
      </c>
      <c r="E74" s="52" t="s">
        <v>223</v>
      </c>
      <c r="F74" t="str">
        <f t="shared" si="1"/>
        <v>S17</v>
      </c>
    </row>
    <row r="75" spans="2:6" x14ac:dyDescent="0.25">
      <c r="B75" t="s">
        <v>226</v>
      </c>
      <c r="C75" t="s">
        <v>259</v>
      </c>
      <c r="D75" s="52" t="s">
        <v>103</v>
      </c>
      <c r="E75" s="52" t="s">
        <v>103</v>
      </c>
      <c r="F75" t="str">
        <f t="shared" si="1"/>
        <v>S18</v>
      </c>
    </row>
    <row r="76" spans="2:6" s="156" customFormat="1" x14ac:dyDescent="0.25">
      <c r="B76" s="156" t="s">
        <v>242</v>
      </c>
      <c r="C76" s="156" t="s">
        <v>246</v>
      </c>
      <c r="D76" s="157" t="s">
        <v>112</v>
      </c>
      <c r="E76" s="157" t="s">
        <v>115</v>
      </c>
      <c r="F76" s="156" t="str">
        <f t="shared" si="1"/>
        <v>S19</v>
      </c>
    </row>
    <row r="77" spans="2:6" s="156" customFormat="1" x14ac:dyDescent="0.25">
      <c r="B77" s="156" t="s">
        <v>243</v>
      </c>
      <c r="C77" s="156" t="s">
        <v>247</v>
      </c>
      <c r="D77" s="157" t="s">
        <v>15</v>
      </c>
      <c r="E77" s="157" t="s">
        <v>15</v>
      </c>
      <c r="F77" s="156" t="str">
        <f t="shared" si="1"/>
        <v>S20</v>
      </c>
    </row>
    <row r="78" spans="2:6" s="156" customFormat="1" x14ac:dyDescent="0.25">
      <c r="B78" s="156" t="s">
        <v>244</v>
      </c>
      <c r="C78" s="156" t="s">
        <v>248</v>
      </c>
      <c r="D78" s="157" t="s">
        <v>112</v>
      </c>
      <c r="E78" s="157" t="s">
        <v>115</v>
      </c>
      <c r="F78" s="156" t="str">
        <f t="shared" si="1"/>
        <v>S21</v>
      </c>
    </row>
    <row r="79" spans="2:6" s="156" customFormat="1" x14ac:dyDescent="0.25">
      <c r="B79" s="156" t="s">
        <v>245</v>
      </c>
      <c r="C79" s="156" t="s">
        <v>249</v>
      </c>
      <c r="D79" s="157" t="s">
        <v>112</v>
      </c>
      <c r="E79" s="157" t="s">
        <v>115</v>
      </c>
      <c r="F79" s="156" t="str">
        <f t="shared" si="1"/>
        <v>S22</v>
      </c>
    </row>
    <row r="80" spans="2:6" s="156" customFormat="1" x14ac:dyDescent="0.25">
      <c r="B80" s="156" t="s">
        <v>250</v>
      </c>
      <c r="C80" s="156" t="s">
        <v>254</v>
      </c>
      <c r="D80" s="157" t="s">
        <v>112</v>
      </c>
      <c r="E80" s="157" t="s">
        <v>115</v>
      </c>
      <c r="F80" s="156" t="str">
        <f t="shared" si="1"/>
        <v>S23</v>
      </c>
    </row>
    <row r="81" spans="1:20" s="156" customFormat="1" x14ac:dyDescent="0.25">
      <c r="B81" s="156" t="s">
        <v>251</v>
      </c>
      <c r="C81" s="156" t="s">
        <v>255</v>
      </c>
      <c r="D81" s="157" t="s">
        <v>112</v>
      </c>
      <c r="E81" s="157" t="s">
        <v>115</v>
      </c>
      <c r="F81" s="156" t="str">
        <f t="shared" si="1"/>
        <v>S24</v>
      </c>
    </row>
    <row r="82" spans="1:20" x14ac:dyDescent="0.25">
      <c r="B82" t="s">
        <v>252</v>
      </c>
      <c r="C82" s="156" t="s">
        <v>211</v>
      </c>
      <c r="D82" s="52" t="s">
        <v>262</v>
      </c>
      <c r="E82" s="52" t="s">
        <v>224</v>
      </c>
      <c r="F82" t="str">
        <f t="shared" si="1"/>
        <v>S25</v>
      </c>
    </row>
    <row r="83" spans="1:20" x14ac:dyDescent="0.25">
      <c r="B83" t="s">
        <v>253</v>
      </c>
      <c r="D83" s="52"/>
      <c r="E83" s="52"/>
      <c r="F83" t="str">
        <f t="shared" si="1"/>
        <v>S26</v>
      </c>
    </row>
    <row r="84" spans="1:20" x14ac:dyDescent="0.25">
      <c r="D84" s="52"/>
    </row>
    <row r="87" spans="1:20" s="13" customFormat="1" ht="15" x14ac:dyDescent="0.25">
      <c r="A87" s="13" t="s">
        <v>72</v>
      </c>
      <c r="B87" s="14" t="s">
        <v>68</v>
      </c>
      <c r="C87" s="13" t="s">
        <v>181</v>
      </c>
      <c r="S87"/>
      <c r="T87"/>
    </row>
    <row r="88" spans="1:20" ht="15" customHeight="1" x14ac:dyDescent="0.25">
      <c r="A88">
        <v>1</v>
      </c>
      <c r="B88" t="str">
        <f>CONCATENATE($B$87," ",A88)</f>
        <v>A-01 1</v>
      </c>
      <c r="C88" s="12" t="s">
        <v>80</v>
      </c>
      <c r="D88" s="15"/>
      <c r="E88" s="16"/>
      <c r="F88" s="16"/>
      <c r="O88" s="1" t="s">
        <v>5</v>
      </c>
      <c r="P88" s="1" t="s">
        <v>26</v>
      </c>
    </row>
    <row r="89" spans="1:20" x14ac:dyDescent="0.25">
      <c r="A89">
        <v>2</v>
      </c>
      <c r="B89" t="str">
        <f t="shared" ref="B89:B94" si="2">CONCATENATE($B$87," ",A89)</f>
        <v>A-01 2</v>
      </c>
      <c r="C89" s="12" t="s">
        <v>99</v>
      </c>
      <c r="O89" t="s">
        <v>27</v>
      </c>
      <c r="P89">
        <v>150</v>
      </c>
      <c r="S89" t="s">
        <v>17</v>
      </c>
      <c r="T89">
        <v>24</v>
      </c>
    </row>
    <row r="90" spans="1:20" x14ac:dyDescent="0.25">
      <c r="A90">
        <v>3</v>
      </c>
      <c r="B90" t="str">
        <f t="shared" si="2"/>
        <v>A-01 3</v>
      </c>
      <c r="C90" s="12" t="s">
        <v>100</v>
      </c>
    </row>
    <row r="91" spans="1:20" x14ac:dyDescent="0.25">
      <c r="A91">
        <v>4</v>
      </c>
      <c r="B91" t="str">
        <f t="shared" si="2"/>
        <v>A-01 4</v>
      </c>
      <c r="C91" s="12" t="s">
        <v>102</v>
      </c>
    </row>
    <row r="92" spans="1:20" x14ac:dyDescent="0.25">
      <c r="A92">
        <v>5</v>
      </c>
      <c r="B92" t="str">
        <f t="shared" si="2"/>
        <v>A-01 5</v>
      </c>
      <c r="C92" s="12" t="s">
        <v>101</v>
      </c>
      <c r="S92" t="s">
        <v>18</v>
      </c>
      <c r="T92">
        <v>40</v>
      </c>
    </row>
    <row r="93" spans="1:20" ht="15" x14ac:dyDescent="0.25">
      <c r="A93">
        <v>6</v>
      </c>
      <c r="B93" t="str">
        <f t="shared" si="2"/>
        <v>A-01 6</v>
      </c>
      <c r="C93" s="12" t="s">
        <v>104</v>
      </c>
      <c r="S93" s="13" t="s">
        <v>19</v>
      </c>
      <c r="T93" s="13">
        <f>+T89*T92</f>
        <v>960</v>
      </c>
    </row>
    <row r="94" spans="1:20" ht="15" x14ac:dyDescent="0.25">
      <c r="A94">
        <v>7</v>
      </c>
      <c r="B94" t="str">
        <f t="shared" si="2"/>
        <v>A-01 7</v>
      </c>
      <c r="C94" s="12" t="s">
        <v>105</v>
      </c>
      <c r="S94" s="13"/>
      <c r="T94" s="13"/>
    </row>
    <row r="95" spans="1:20" x14ac:dyDescent="0.25">
      <c r="B95" s="9"/>
      <c r="S95" t="s">
        <v>16</v>
      </c>
      <c r="T95" t="e">
        <f>+T93/(T3*#REF!)</f>
        <v>#REF!</v>
      </c>
    </row>
    <row r="96" spans="1:20" x14ac:dyDescent="0.25">
      <c r="B96" s="9"/>
    </row>
    <row r="97" spans="1:3" x14ac:dyDescent="0.25">
      <c r="B97" s="9"/>
    </row>
    <row r="98" spans="1:3" ht="15" x14ac:dyDescent="0.25">
      <c r="B98" s="14" t="s">
        <v>73</v>
      </c>
      <c r="C98" s="13" t="s">
        <v>75</v>
      </c>
    </row>
    <row r="99" spans="1:3" s="13" customFormat="1" ht="15" x14ac:dyDescent="0.25">
      <c r="A99">
        <v>1</v>
      </c>
      <c r="B99" t="str">
        <f>CONCATENATE($B$98," ",A99)</f>
        <v>A-02 1</v>
      </c>
      <c r="C99" s="12" t="s">
        <v>107</v>
      </c>
    </row>
    <row r="100" spans="1:3" x14ac:dyDescent="0.25">
      <c r="A100">
        <v>2</v>
      </c>
      <c r="B100" t="str">
        <f>CONCATENATE($B$98," ",A100)</f>
        <v>A-02 2</v>
      </c>
      <c r="C100" s="12" t="s">
        <v>108</v>
      </c>
    </row>
    <row r="101" spans="1:3" x14ac:dyDescent="0.25">
      <c r="A101">
        <v>3</v>
      </c>
      <c r="B101" t="str">
        <f>CONCATENATE($B$98," ",A101)</f>
        <v>A-02 3</v>
      </c>
      <c r="C101" s="12" t="s">
        <v>69</v>
      </c>
    </row>
    <row r="102" spans="1:3" x14ac:dyDescent="0.25">
      <c r="A102">
        <v>4</v>
      </c>
      <c r="B102" t="str">
        <f>CONCATENATE($B$98," ",A102)</f>
        <v>A-02 4</v>
      </c>
      <c r="C102" s="12" t="s">
        <v>70</v>
      </c>
    </row>
    <row r="103" spans="1:3" x14ac:dyDescent="0.25">
      <c r="A103">
        <v>5</v>
      </c>
      <c r="B103" t="str">
        <f>CONCATENATE($B$98," ",A103)</f>
        <v>A-02 5</v>
      </c>
      <c r="C103" s="12" t="s">
        <v>71</v>
      </c>
    </row>
    <row r="107" spans="1:3" ht="15" x14ac:dyDescent="0.25">
      <c r="B107" s="14" t="s">
        <v>74</v>
      </c>
      <c r="C107" s="13" t="s">
        <v>76</v>
      </c>
    </row>
    <row r="108" spans="1:3" x14ac:dyDescent="0.25">
      <c r="A108">
        <v>1</v>
      </c>
      <c r="B108" t="str">
        <f>CONCATENATE($B$107," ",A108)</f>
        <v>A-03 1</v>
      </c>
      <c r="C108" s="12" t="s">
        <v>109</v>
      </c>
    </row>
    <row r="109" spans="1:3" x14ac:dyDescent="0.25">
      <c r="A109">
        <v>2</v>
      </c>
      <c r="B109" t="str">
        <f>CONCATENATE($B$107," ",A109)</f>
        <v>A-03 2</v>
      </c>
      <c r="C109" s="12" t="s">
        <v>110</v>
      </c>
    </row>
    <row r="110" spans="1:3" x14ac:dyDescent="0.25">
      <c r="A110">
        <v>3</v>
      </c>
      <c r="B110" t="str">
        <f>CONCATENATE($B$107," ",A110)</f>
        <v>A-03 3</v>
      </c>
      <c r="C110" s="12" t="s">
        <v>69</v>
      </c>
    </row>
    <row r="111" spans="1:3" x14ac:dyDescent="0.25">
      <c r="A111">
        <v>4</v>
      </c>
      <c r="B111" t="str">
        <f>CONCATENATE($B$107," ",A111)</f>
        <v>A-03 4</v>
      </c>
      <c r="C111" s="12" t="s">
        <v>70</v>
      </c>
    </row>
    <row r="112" spans="1:3" x14ac:dyDescent="0.25">
      <c r="A112">
        <v>5</v>
      </c>
      <c r="B112" t="str">
        <f>CONCATENATE($B$107," ",A112)</f>
        <v>A-03 5</v>
      </c>
      <c r="C112" s="12" t="s">
        <v>71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dimension ref="B3:N20"/>
  <sheetViews>
    <sheetView zoomScale="70" zoomScaleNormal="70" workbookViewId="0">
      <selection activeCell="D41" sqref="D41"/>
    </sheetView>
  </sheetViews>
  <sheetFormatPr baseColWidth="10" defaultRowHeight="13.8" x14ac:dyDescent="0.25"/>
  <cols>
    <col min="1" max="1" width="3.19921875" customWidth="1"/>
  </cols>
  <sheetData>
    <row r="3" spans="2:14" ht="15" x14ac:dyDescent="0.25">
      <c r="B3" s="39" t="s">
        <v>50</v>
      </c>
      <c r="C3" s="39"/>
      <c r="D3" s="39"/>
      <c r="E3" s="39"/>
      <c r="F3" s="39"/>
      <c r="G3" s="39"/>
      <c r="H3" s="39"/>
      <c r="I3" s="39"/>
      <c r="J3" s="39"/>
      <c r="K3" s="39"/>
      <c r="L3" s="39"/>
      <c r="M3" s="39"/>
    </row>
    <row r="4" spans="2:14" ht="15" x14ac:dyDescent="0.25">
      <c r="B4" s="39"/>
      <c r="C4" s="39"/>
      <c r="D4" s="39"/>
      <c r="E4" s="39"/>
      <c r="F4" s="39"/>
      <c r="G4" s="39"/>
      <c r="H4" s="39"/>
      <c r="I4" s="39"/>
      <c r="J4" s="39"/>
      <c r="K4" s="39"/>
      <c r="L4" s="39"/>
      <c r="M4" s="39"/>
    </row>
    <row r="5" spans="2:14" ht="15" x14ac:dyDescent="0.25">
      <c r="B5" s="39" t="s">
        <v>44</v>
      </c>
      <c r="C5" s="39"/>
      <c r="D5" s="39"/>
      <c r="E5" s="39"/>
      <c r="F5" s="39"/>
      <c r="G5" s="39"/>
      <c r="H5" s="39"/>
      <c r="I5" s="39"/>
      <c r="J5" s="39"/>
      <c r="K5" s="39"/>
      <c r="L5" s="39"/>
      <c r="M5" s="39"/>
    </row>
    <row r="7" spans="2:14" ht="23.55" customHeight="1" x14ac:dyDescent="0.25">
      <c r="B7" s="201" t="s">
        <v>28</v>
      </c>
      <c r="C7" s="199" t="s">
        <v>30</v>
      </c>
      <c r="D7" s="44" t="s">
        <v>39</v>
      </c>
      <c r="E7" s="44"/>
      <c r="F7" s="44"/>
      <c r="G7" s="44"/>
      <c r="H7" s="45"/>
      <c r="I7" s="44" t="s">
        <v>40</v>
      </c>
      <c r="J7" s="44"/>
      <c r="K7" s="44"/>
      <c r="L7" s="44"/>
      <c r="M7" s="44"/>
    </row>
    <row r="8" spans="2:14" ht="27.6" x14ac:dyDescent="0.25">
      <c r="B8" s="202"/>
      <c r="C8" s="200"/>
      <c r="D8" s="46" t="s">
        <v>33</v>
      </c>
      <c r="E8" s="46" t="s">
        <v>34</v>
      </c>
      <c r="F8" s="46" t="s">
        <v>35</v>
      </c>
      <c r="G8" s="47" t="s">
        <v>36</v>
      </c>
      <c r="H8" s="48" t="s">
        <v>37</v>
      </c>
      <c r="I8" s="46" t="s">
        <v>33</v>
      </c>
      <c r="J8" s="46" t="s">
        <v>34</v>
      </c>
      <c r="K8" s="46" t="s">
        <v>35</v>
      </c>
      <c r="L8" s="47" t="s">
        <v>36</v>
      </c>
      <c r="M8" s="46" t="s">
        <v>37</v>
      </c>
    </row>
    <row r="9" spans="2:14" x14ac:dyDescent="0.25">
      <c r="B9" s="49" t="s">
        <v>29</v>
      </c>
      <c r="C9" s="50" t="s">
        <v>31</v>
      </c>
      <c r="D9" s="49" t="s">
        <v>32</v>
      </c>
      <c r="E9" s="49" t="s">
        <v>32</v>
      </c>
      <c r="F9" s="49" t="s">
        <v>21</v>
      </c>
      <c r="G9" s="49" t="s">
        <v>32</v>
      </c>
      <c r="H9" s="50" t="s">
        <v>38</v>
      </c>
      <c r="I9" s="49" t="s">
        <v>32</v>
      </c>
      <c r="J9" s="49" t="s">
        <v>32</v>
      </c>
      <c r="K9" s="49" t="s">
        <v>21</v>
      </c>
      <c r="L9" s="49" t="s">
        <v>32</v>
      </c>
      <c r="M9" s="49" t="s">
        <v>38</v>
      </c>
    </row>
    <row r="10" spans="2:14" ht="19.8" customHeight="1" x14ac:dyDescent="0.25">
      <c r="B10" s="35" t="s">
        <v>41</v>
      </c>
      <c r="C10" s="36">
        <v>3</v>
      </c>
      <c r="D10" s="29">
        <v>11</v>
      </c>
      <c r="E10" s="29">
        <v>12.7</v>
      </c>
      <c r="F10" s="29">
        <v>2.99</v>
      </c>
      <c r="G10" s="29">
        <v>1.1000000000000001</v>
      </c>
      <c r="H10" s="40">
        <v>0.191</v>
      </c>
      <c r="I10" s="29">
        <v>15</v>
      </c>
      <c r="J10" s="37">
        <v>21</v>
      </c>
      <c r="K10" s="29">
        <v>2.98</v>
      </c>
      <c r="L10" s="37">
        <v>1.8</v>
      </c>
      <c r="M10" s="29">
        <v>0.51600000000000001</v>
      </c>
    </row>
    <row r="11" spans="2:14" ht="19.8" customHeight="1" x14ac:dyDescent="0.25">
      <c r="B11" s="25" t="s">
        <v>42</v>
      </c>
      <c r="C11" s="23">
        <v>3</v>
      </c>
      <c r="D11" s="21">
        <v>13</v>
      </c>
      <c r="E11" s="21">
        <v>15.9</v>
      </c>
      <c r="F11" s="21">
        <v>2.99</v>
      </c>
      <c r="G11" s="21">
        <v>1.1000000000000001</v>
      </c>
      <c r="H11" s="41">
        <v>0.24299999999999999</v>
      </c>
      <c r="I11" s="26" t="s">
        <v>23</v>
      </c>
      <c r="J11" s="26" t="s">
        <v>23</v>
      </c>
      <c r="K11" s="26" t="s">
        <v>23</v>
      </c>
      <c r="L11" s="38" t="s">
        <v>23</v>
      </c>
      <c r="M11" s="26" t="s">
        <v>23</v>
      </c>
    </row>
    <row r="12" spans="2:14" ht="19.8" customHeight="1" x14ac:dyDescent="0.25">
      <c r="B12" s="22" t="s">
        <v>43</v>
      </c>
      <c r="C12" s="23">
        <v>3</v>
      </c>
      <c r="D12" s="21">
        <v>15</v>
      </c>
      <c r="E12" s="21">
        <v>19.100000000000001</v>
      </c>
      <c r="F12" s="21">
        <v>2.98</v>
      </c>
      <c r="G12" s="21">
        <v>1.2</v>
      </c>
      <c r="H12" s="41">
        <v>0.32100000000000001</v>
      </c>
      <c r="I12" s="21">
        <v>20</v>
      </c>
      <c r="J12" s="24">
        <v>26.5</v>
      </c>
      <c r="K12" s="21">
        <v>2.98</v>
      </c>
      <c r="L12" s="24">
        <v>1.8</v>
      </c>
      <c r="M12" s="21">
        <v>0.66300000000000003</v>
      </c>
      <c r="N12" s="15"/>
    </row>
    <row r="13" spans="2:14" ht="19.8" customHeight="1" x14ac:dyDescent="0.25">
      <c r="B13" s="27">
        <v>1</v>
      </c>
      <c r="C13" s="23">
        <v>3</v>
      </c>
      <c r="D13" s="21">
        <v>20</v>
      </c>
      <c r="E13" s="21">
        <v>25.4</v>
      </c>
      <c r="F13" s="21">
        <v>2.98</v>
      </c>
      <c r="G13" s="21">
        <v>1.3</v>
      </c>
      <c r="H13" s="41">
        <v>0.46700000000000003</v>
      </c>
      <c r="I13" s="21">
        <v>25</v>
      </c>
      <c r="J13" s="24">
        <v>33</v>
      </c>
      <c r="K13" s="21">
        <v>2.97</v>
      </c>
      <c r="L13" s="24">
        <v>1.8</v>
      </c>
      <c r="M13" s="21">
        <v>0.83799999999999997</v>
      </c>
    </row>
    <row r="14" spans="2:14" ht="19.8" customHeight="1" x14ac:dyDescent="0.25">
      <c r="B14" s="28">
        <v>1.25</v>
      </c>
      <c r="C14" s="23">
        <v>3</v>
      </c>
      <c r="D14" s="21">
        <v>25</v>
      </c>
      <c r="E14" s="21">
        <v>31.8</v>
      </c>
      <c r="F14" s="21">
        <v>2.97</v>
      </c>
      <c r="G14" s="21">
        <v>1.3</v>
      </c>
      <c r="H14" s="41">
        <v>0.60199999999999998</v>
      </c>
      <c r="I14" s="21">
        <v>35</v>
      </c>
      <c r="J14" s="24">
        <v>42</v>
      </c>
      <c r="K14" s="21">
        <v>2.97</v>
      </c>
      <c r="L14" s="24">
        <v>2</v>
      </c>
      <c r="M14" s="21">
        <v>1.1930000000000001</v>
      </c>
    </row>
    <row r="15" spans="2:14" ht="19.8" customHeight="1" x14ac:dyDescent="0.25">
      <c r="B15" s="28">
        <v>1.5</v>
      </c>
      <c r="C15" s="23">
        <v>3</v>
      </c>
      <c r="D15" s="21">
        <v>30</v>
      </c>
      <c r="E15" s="21">
        <v>38.1</v>
      </c>
      <c r="F15" s="21">
        <v>2.97</v>
      </c>
      <c r="G15" s="21">
        <v>1.6</v>
      </c>
      <c r="H15" s="41">
        <v>0.871</v>
      </c>
      <c r="I15" s="21">
        <v>40</v>
      </c>
      <c r="J15" s="24">
        <v>48</v>
      </c>
      <c r="K15" s="21">
        <v>2.96</v>
      </c>
      <c r="L15" s="24">
        <v>2.2999999999999998</v>
      </c>
      <c r="M15" s="21">
        <v>1.5669999999999999</v>
      </c>
    </row>
    <row r="16" spans="2:14" ht="19.8" customHeight="1" x14ac:dyDescent="0.25">
      <c r="B16" s="27">
        <v>2</v>
      </c>
      <c r="C16" s="23">
        <v>3</v>
      </c>
      <c r="D16" s="21">
        <v>40</v>
      </c>
      <c r="E16" s="21">
        <v>50.8</v>
      </c>
      <c r="F16" s="21">
        <v>2.96</v>
      </c>
      <c r="G16" s="21">
        <v>1.7</v>
      </c>
      <c r="H16" s="41">
        <v>1.2450000000000001</v>
      </c>
      <c r="I16" s="21">
        <v>50</v>
      </c>
      <c r="J16" s="24">
        <v>60</v>
      </c>
      <c r="K16" s="21">
        <v>2.96</v>
      </c>
      <c r="L16" s="24">
        <v>2.8</v>
      </c>
      <c r="M16" s="21">
        <v>2.3889999999999998</v>
      </c>
    </row>
    <row r="17" spans="2:13" ht="19.8" customHeight="1" x14ac:dyDescent="0.25">
      <c r="B17" s="28">
        <v>2.5</v>
      </c>
      <c r="C17" s="23">
        <v>3</v>
      </c>
      <c r="D17" s="26" t="s">
        <v>23</v>
      </c>
      <c r="E17" s="26" t="s">
        <v>23</v>
      </c>
      <c r="F17" s="26" t="s">
        <v>23</v>
      </c>
      <c r="G17" s="26" t="s">
        <v>23</v>
      </c>
      <c r="H17" s="42" t="s">
        <v>23</v>
      </c>
      <c r="I17" s="21">
        <v>65</v>
      </c>
      <c r="J17" s="24">
        <v>73</v>
      </c>
      <c r="K17" s="21">
        <v>2.95</v>
      </c>
      <c r="L17" s="24">
        <v>3.5</v>
      </c>
      <c r="M17" s="21">
        <v>3.6269999999999998</v>
      </c>
    </row>
    <row r="18" spans="2:13" ht="19.8" customHeight="1" x14ac:dyDescent="0.25">
      <c r="B18" s="27">
        <v>3</v>
      </c>
      <c r="C18" s="23">
        <v>3</v>
      </c>
      <c r="D18" s="26" t="s">
        <v>23</v>
      </c>
      <c r="E18" s="26" t="s">
        <v>23</v>
      </c>
      <c r="F18" s="26" t="s">
        <v>23</v>
      </c>
      <c r="G18" s="26" t="s">
        <v>23</v>
      </c>
      <c r="H18" s="42" t="s">
        <v>23</v>
      </c>
      <c r="I18" s="21">
        <v>80</v>
      </c>
      <c r="J18" s="24">
        <v>88.5</v>
      </c>
      <c r="K18" s="21">
        <v>2.94</v>
      </c>
      <c r="L18" s="24">
        <v>3.8</v>
      </c>
      <c r="M18" s="21">
        <v>4.798</v>
      </c>
    </row>
    <row r="19" spans="2:13" ht="19.8" customHeight="1" x14ac:dyDescent="0.25">
      <c r="B19" s="30">
        <v>4</v>
      </c>
      <c r="C19" s="31">
        <v>3</v>
      </c>
      <c r="D19" s="32" t="s">
        <v>23</v>
      </c>
      <c r="E19" s="32" t="s">
        <v>23</v>
      </c>
      <c r="F19" s="32" t="s">
        <v>23</v>
      </c>
      <c r="G19" s="32" t="s">
        <v>23</v>
      </c>
      <c r="H19" s="43" t="s">
        <v>23</v>
      </c>
      <c r="I19" s="33">
        <v>100</v>
      </c>
      <c r="J19" s="34">
        <v>114</v>
      </c>
      <c r="K19" s="33">
        <v>2.93</v>
      </c>
      <c r="L19" s="34">
        <v>4</v>
      </c>
      <c r="M19" s="33">
        <v>6.5579999999999998</v>
      </c>
    </row>
    <row r="20" spans="2:13" x14ac:dyDescent="0.25">
      <c r="B20" s="20"/>
    </row>
  </sheetData>
  <mergeCells count="2">
    <mergeCell ref="C7:C8"/>
    <mergeCell ref="B7:B8"/>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FF"/>
    <outlinePr summaryBelow="0"/>
    <pageSetUpPr fitToPage="1"/>
  </sheetPr>
  <dimension ref="A2:Z1830"/>
  <sheetViews>
    <sheetView view="pageBreakPreview" topLeftCell="L1" zoomScale="60" zoomScaleNormal="70" workbookViewId="0">
      <pane ySplit="7" topLeftCell="A1346" activePane="bottomLeft" state="frozen"/>
      <selection pane="bottomLeft" activeCell="T1371" sqref="T1371"/>
    </sheetView>
  </sheetViews>
  <sheetFormatPr baseColWidth="10" defaultRowHeight="13.8" outlineLevelRow="1" x14ac:dyDescent="0.25"/>
  <cols>
    <col min="1" max="1" width="5.59765625" style="174" customWidth="1"/>
    <col min="2" max="2" width="6.09765625" customWidth="1"/>
    <col min="3" max="4" width="5.09765625" customWidth="1"/>
    <col min="5" max="5" width="10" customWidth="1"/>
    <col min="6" max="6" width="8.296875" style="2" customWidth="1"/>
    <col min="7" max="7" width="7.296875" style="2" customWidth="1"/>
    <col min="8" max="8" width="9.09765625" style="2" customWidth="1"/>
    <col min="9" max="9" width="5.5" style="2" customWidth="1"/>
    <col min="10" max="12" width="4.59765625" style="2" customWidth="1"/>
    <col min="13" max="13" width="12.09765625" style="2" customWidth="1"/>
    <col min="14" max="14" width="12.296875" style="2" customWidth="1"/>
    <col min="15" max="19" width="13.3984375" style="2" customWidth="1"/>
    <col min="20" max="20" width="26" style="2" customWidth="1"/>
    <col min="21" max="21" width="13.5" style="2" customWidth="1"/>
    <col min="22" max="22" width="14.69921875" style="2" customWidth="1"/>
  </cols>
  <sheetData>
    <row r="2" spans="1:25" ht="39.9" customHeight="1" x14ac:dyDescent="0.25">
      <c r="D2" s="10"/>
      <c r="E2" s="10"/>
      <c r="F2" s="218" t="s">
        <v>236</v>
      </c>
      <c r="G2" s="218"/>
      <c r="H2" s="218"/>
      <c r="I2" s="218"/>
      <c r="J2" s="218"/>
      <c r="K2" s="218"/>
      <c r="L2" s="218"/>
      <c r="M2" s="218"/>
      <c r="N2" s="218"/>
      <c r="O2" s="218"/>
      <c r="P2" s="218"/>
      <c r="Q2" s="218"/>
      <c r="R2" s="218"/>
      <c r="S2" s="218"/>
      <c r="T2" s="218"/>
      <c r="U2" s="218"/>
      <c r="V2" s="218"/>
    </row>
    <row r="3" spans="1:25" ht="16.5" customHeight="1" x14ac:dyDescent="0.25">
      <c r="F3" s="221" t="s">
        <v>4</v>
      </c>
      <c r="G3" s="221"/>
      <c r="H3" s="221" t="str">
        <f>'DATOS GENERALES'!C2</f>
        <v>: "MEJORAMIENTO DE LA GESTIÓN MUNICIPAL Y SERVICIO ADMINISTRATIVO DE LA MUNICIPALIDAD PROVINCIAL DE ABANCAY"</v>
      </c>
      <c r="I3" s="221"/>
      <c r="J3" s="221"/>
      <c r="K3" s="221"/>
      <c r="L3" s="221"/>
      <c r="M3" s="221"/>
      <c r="N3" s="221"/>
      <c r="O3" s="221"/>
      <c r="P3" s="221"/>
      <c r="Q3" s="221"/>
      <c r="R3" s="221"/>
      <c r="S3" s="221"/>
      <c r="T3" s="221"/>
      <c r="U3" s="221"/>
      <c r="V3" s="221"/>
    </row>
    <row r="4" spans="1:25" ht="15" customHeight="1" x14ac:dyDescent="0.25">
      <c r="F4" s="221"/>
      <c r="G4" s="221"/>
      <c r="H4" s="221"/>
      <c r="I4" s="221"/>
      <c r="J4" s="221"/>
      <c r="K4" s="221"/>
      <c r="L4" s="221"/>
      <c r="M4" s="221"/>
      <c r="N4" s="221"/>
      <c r="O4" s="221"/>
      <c r="P4" s="221"/>
      <c r="Q4" s="221"/>
      <c r="R4" s="221"/>
      <c r="S4" s="221"/>
      <c r="T4" s="221"/>
      <c r="U4" s="221"/>
      <c r="V4" s="221"/>
    </row>
    <row r="5" spans="1:25" x14ac:dyDescent="0.25">
      <c r="B5" s="51"/>
      <c r="C5" s="51"/>
      <c r="F5" s="221"/>
      <c r="G5" s="221"/>
      <c r="H5" s="221"/>
      <c r="I5" s="221"/>
      <c r="J5" s="221"/>
      <c r="K5" s="221"/>
      <c r="L5" s="221"/>
      <c r="M5" s="221"/>
      <c r="N5" s="221"/>
      <c r="O5" s="221"/>
      <c r="P5" s="221"/>
      <c r="Q5" s="221"/>
      <c r="R5" s="221"/>
      <c r="S5" s="221"/>
      <c r="T5" s="221"/>
      <c r="U5" s="221"/>
      <c r="V5" s="221"/>
    </row>
    <row r="6" spans="1:25" ht="54.6" customHeight="1" x14ac:dyDescent="0.25">
      <c r="B6" s="208" t="s">
        <v>202</v>
      </c>
      <c r="C6" s="208" t="s">
        <v>180</v>
      </c>
      <c r="D6" s="208" t="s">
        <v>147</v>
      </c>
      <c r="E6" s="220" t="s">
        <v>207</v>
      </c>
      <c r="F6" s="209" t="s">
        <v>0</v>
      </c>
      <c r="G6" s="209"/>
      <c r="H6" s="209"/>
      <c r="I6" s="210" t="s">
        <v>121</v>
      </c>
      <c r="J6" s="210" t="s">
        <v>122</v>
      </c>
      <c r="K6" s="210" t="s">
        <v>119</v>
      </c>
      <c r="L6" s="210" t="s">
        <v>120</v>
      </c>
      <c r="M6" s="210" t="s">
        <v>182</v>
      </c>
      <c r="N6" s="142" t="s">
        <v>162</v>
      </c>
      <c r="O6" s="142" t="s">
        <v>184</v>
      </c>
      <c r="P6" s="142" t="s">
        <v>163</v>
      </c>
      <c r="Q6" s="212" t="s">
        <v>46</v>
      </c>
      <c r="R6" s="209"/>
      <c r="S6" s="209"/>
      <c r="T6" s="206" t="s">
        <v>51</v>
      </c>
      <c r="U6" s="206" t="s">
        <v>47</v>
      </c>
      <c r="V6" s="206" t="s">
        <v>78</v>
      </c>
    </row>
    <row r="7" spans="1:25" ht="13.8" customHeight="1" x14ac:dyDescent="0.25">
      <c r="B7" s="208"/>
      <c r="C7" s="208"/>
      <c r="D7" s="208"/>
      <c r="E7" s="220"/>
      <c r="F7" s="144" t="s">
        <v>79</v>
      </c>
      <c r="G7" s="145" t="s">
        <v>1</v>
      </c>
      <c r="H7" s="144" t="s">
        <v>2</v>
      </c>
      <c r="I7" s="211"/>
      <c r="J7" s="211"/>
      <c r="K7" s="211"/>
      <c r="L7" s="211"/>
      <c r="M7" s="211"/>
      <c r="N7" s="146" t="s">
        <v>21</v>
      </c>
      <c r="O7" s="146" t="s">
        <v>22</v>
      </c>
      <c r="P7" s="146" t="s">
        <v>22</v>
      </c>
      <c r="Q7" s="144" t="s">
        <v>3</v>
      </c>
      <c r="R7" s="144" t="s">
        <v>14</v>
      </c>
      <c r="S7" s="144" t="s">
        <v>13</v>
      </c>
      <c r="T7" s="207"/>
      <c r="U7" s="207"/>
      <c r="V7" s="207"/>
    </row>
    <row r="8" spans="1:25" x14ac:dyDescent="0.25">
      <c r="E8" s="220"/>
      <c r="F8" s="99"/>
      <c r="G8" s="99"/>
      <c r="H8" s="64"/>
      <c r="I8" s="64"/>
      <c r="J8" s="64"/>
      <c r="K8" s="64"/>
      <c r="L8" s="64"/>
      <c r="M8" s="17"/>
      <c r="N8" s="17"/>
      <c r="O8" s="17"/>
      <c r="P8" s="17"/>
      <c r="Q8" s="18"/>
      <c r="R8" s="18"/>
      <c r="S8" s="18"/>
      <c r="T8" s="18"/>
      <c r="U8" s="19"/>
      <c r="V8" s="19"/>
    </row>
    <row r="9" spans="1:25" ht="19.2" customHeight="1" x14ac:dyDescent="0.25">
      <c r="F9" s="100"/>
      <c r="G9" s="191" t="s">
        <v>298</v>
      </c>
      <c r="H9" s="64"/>
      <c r="I9" s="64"/>
      <c r="J9" s="64"/>
      <c r="K9" s="64"/>
      <c r="L9" s="64"/>
      <c r="M9" s="17"/>
      <c r="N9" s="17"/>
      <c r="O9" s="17"/>
      <c r="P9" s="17"/>
      <c r="Q9" s="18"/>
      <c r="R9" s="18"/>
      <c r="S9" s="18"/>
      <c r="T9" s="18"/>
      <c r="U9" s="19"/>
      <c r="V9" s="19"/>
    </row>
    <row r="10" spans="1:25" s="2" customFormat="1" outlineLevel="1" x14ac:dyDescent="0.25">
      <c r="A10" s="174"/>
      <c r="C10" s="8"/>
      <c r="D10" s="8"/>
      <c r="E10" s="72"/>
      <c r="F10" s="3"/>
      <c r="G10" s="4"/>
      <c r="H10" s="4"/>
      <c r="I10" s="4"/>
      <c r="J10" s="4"/>
      <c r="K10" s="4"/>
      <c r="L10" s="4"/>
      <c r="M10" s="5"/>
      <c r="N10" s="5"/>
      <c r="O10" s="5"/>
      <c r="P10" s="5"/>
      <c r="Q10" s="11"/>
      <c r="R10" s="5"/>
      <c r="S10" s="6"/>
      <c r="T10" s="53"/>
      <c r="U10" s="5"/>
      <c r="V10" s="5"/>
      <c r="Y10"/>
    </row>
    <row r="11" spans="1:25" s="2" customFormat="1" outlineLevel="1" x14ac:dyDescent="0.25">
      <c r="A11" s="174"/>
      <c r="B11" s="2">
        <v>0</v>
      </c>
      <c r="C11" s="8">
        <v>0</v>
      </c>
      <c r="D11" s="8">
        <v>0</v>
      </c>
      <c r="E11" s="3" t="s">
        <v>306</v>
      </c>
      <c r="F11" s="3">
        <f t="shared" ref="F11:F13" si="0">H11</f>
        <v>0</v>
      </c>
      <c r="G11" s="4" t="s">
        <v>183</v>
      </c>
      <c r="H11" s="4"/>
      <c r="I11" s="4">
        <v>26</v>
      </c>
      <c r="J11" s="4"/>
      <c r="K11" s="4"/>
      <c r="L11" s="4"/>
      <c r="M11" s="5">
        <v>1</v>
      </c>
      <c r="N11" s="5">
        <f t="shared" ref="N11:N13" si="1">IF(J11&lt;&gt;"S",(I11+C11+B11+D11)*M11,0)</f>
        <v>26</v>
      </c>
      <c r="O11" s="5">
        <v>0</v>
      </c>
      <c r="P11" s="5">
        <v>0</v>
      </c>
      <c r="Q11" s="11">
        <v>1</v>
      </c>
      <c r="R11" s="5">
        <f t="shared" ref="R11:R13" si="2">IF(N11=0,IF(I11=0,0,I11+D11+C11+B11),N11)</f>
        <v>26</v>
      </c>
      <c r="S11" s="6">
        <f t="shared" ref="S11:S13" si="3">R11*Q11</f>
        <v>26</v>
      </c>
      <c r="T11" s="53" t="str">
        <f>IF(K11="",IF(LEFT(H11,1)="c",IF(J11&lt;&gt;"S",VLOOKUP(H11,'DATOS GENERALES'!$B$36:$C$52,2,FALSE),""),""),IF(U11="pvc",VLOOKUP(VLOOKUP(K11,'DATOS GENERALES'!$B$58:$E$83,3,FALSE),'DATOS GENERALES'!$B$36:$C$52,2,FALSE),VLOOKUP(VLOOKUP(K11,'DATOS GENERALES'!$B$58:$E$83,4,FALSE),'DATOS GENERALES'!$B$36:$C$52,2,FALSE)))</f>
        <v/>
      </c>
      <c r="U11" s="5" t="s">
        <v>153</v>
      </c>
      <c r="V11" s="5" t="s">
        <v>98</v>
      </c>
      <c r="Y11"/>
    </row>
    <row r="12" spans="1:25" s="2" customFormat="1" outlineLevel="1" x14ac:dyDescent="0.25">
      <c r="A12" s="174"/>
      <c r="B12" s="2">
        <v>0</v>
      </c>
      <c r="C12" s="8">
        <v>0</v>
      </c>
      <c r="D12" s="8">
        <v>0</v>
      </c>
      <c r="E12" s="3" t="s">
        <v>306</v>
      </c>
      <c r="F12" s="3" t="str">
        <f t="shared" si="0"/>
        <v>S12</v>
      </c>
      <c r="G12" s="4"/>
      <c r="H12" s="4" t="s">
        <v>94</v>
      </c>
      <c r="I12" s="4">
        <v>0.5</v>
      </c>
      <c r="J12" s="4">
        <v>25</v>
      </c>
      <c r="K12" s="4" t="s">
        <v>94</v>
      </c>
      <c r="L12" s="4"/>
      <c r="M12" s="5">
        <v>1</v>
      </c>
      <c r="N12" s="5">
        <f t="shared" si="1"/>
        <v>0.5</v>
      </c>
      <c r="O12" s="5">
        <v>1</v>
      </c>
      <c r="P12" s="5">
        <v>1</v>
      </c>
      <c r="Q12" s="11">
        <v>1</v>
      </c>
      <c r="R12" s="5">
        <f t="shared" si="2"/>
        <v>0.5</v>
      </c>
      <c r="S12" s="6">
        <f t="shared" si="3"/>
        <v>0.5</v>
      </c>
      <c r="T12" s="53" t="str">
        <f>IF(K12="",IF(LEFT(H12,1)="c",IF(J12&lt;&gt;"S",VLOOKUP(H12,'DATOS GENERALES'!$B$36:$C$52,2,FALSE),""),""),IF(U12="pvc",VLOOKUP(VLOOKUP(K12,'DATOS GENERALES'!$B$58:$E$83,3,FALSE),'DATOS GENERALES'!$B$36:$C$52,2,FALSE),VLOOKUP(VLOOKUP(K12,'DATOS GENERALES'!$B$58:$E$83,4,FALSE),'DATOS GENERALES'!$B$36:$C$52,2,FALSE)))</f>
        <v>ACCESORIO SALIDA BANDEJA</v>
      </c>
      <c r="U12" s="5" t="s">
        <v>48</v>
      </c>
      <c r="V12" s="5" t="s">
        <v>98</v>
      </c>
      <c r="Y12"/>
    </row>
    <row r="13" spans="1:25" s="2" customFormat="1" outlineLevel="1" x14ac:dyDescent="0.25">
      <c r="A13" s="174">
        <f>IF(E13=H13,1,0)</f>
        <v>1</v>
      </c>
      <c r="B13" s="2">
        <v>0</v>
      </c>
      <c r="C13" s="8">
        <v>0</v>
      </c>
      <c r="D13" s="8">
        <v>0</v>
      </c>
      <c r="E13" s="3" t="s">
        <v>306</v>
      </c>
      <c r="F13" s="3" t="str">
        <f t="shared" si="0"/>
        <v>FP-S1-1</v>
      </c>
      <c r="G13" s="4" t="s">
        <v>94</v>
      </c>
      <c r="H13" s="7" t="s">
        <v>306</v>
      </c>
      <c r="I13" s="4">
        <v>1.2</v>
      </c>
      <c r="J13" s="4">
        <v>25</v>
      </c>
      <c r="K13" s="4" t="s">
        <v>83</v>
      </c>
      <c r="L13" s="4" t="s">
        <v>203</v>
      </c>
      <c r="M13" s="5">
        <v>1</v>
      </c>
      <c r="N13" s="5">
        <f t="shared" si="1"/>
        <v>1.2</v>
      </c>
      <c r="O13" s="5">
        <v>2</v>
      </c>
      <c r="P13" s="5">
        <v>2</v>
      </c>
      <c r="Q13" s="11">
        <v>1</v>
      </c>
      <c r="R13" s="5">
        <f t="shared" si="2"/>
        <v>1.2</v>
      </c>
      <c r="S13" s="6">
        <f t="shared" si="3"/>
        <v>1.2</v>
      </c>
      <c r="T13" s="53" t="str">
        <f>IF(K13="",IF(LEFT(H13,1)="c",IF(J13&lt;&gt;"S",VLOOKUP(H13,'DATOS GENERALES'!$B$36:$C$52,2,FALSE),""),""),IF(U13="pvc",VLOOKUP(VLOOKUP(K13,'DATOS GENERALES'!$B$58:$E$83,3,FALSE),'DATOS GENERALES'!$B$36:$C$52,2,FALSE),VLOOKUP(VLOOKUP(K13,'DATOS GENERALES'!$B$58:$E$83,4,FALSE),'DATOS GENERALES'!$B$36:$C$52,2,FALSE)))</f>
        <v>CUADRADA CONDUIT</v>
      </c>
      <c r="U13" s="5" t="s">
        <v>48</v>
      </c>
      <c r="V13" s="5" t="s">
        <v>98</v>
      </c>
      <c r="Y13"/>
    </row>
    <row r="14" spans="1:25" s="2" customFormat="1" outlineLevel="1" x14ac:dyDescent="0.25">
      <c r="A14" s="177"/>
      <c r="C14" s="8"/>
      <c r="D14" s="8"/>
      <c r="E14" s="7"/>
      <c r="F14" s="3"/>
      <c r="G14" s="4"/>
      <c r="H14" s="7"/>
      <c r="I14" s="4"/>
      <c r="J14" s="4"/>
      <c r="K14" s="4"/>
      <c r="L14" s="4"/>
      <c r="M14" s="5"/>
      <c r="N14" s="5"/>
      <c r="O14" s="5"/>
      <c r="P14" s="5"/>
      <c r="Q14" s="11"/>
      <c r="R14" s="5"/>
      <c r="S14" s="6"/>
      <c r="T14" s="53"/>
      <c r="U14" s="5"/>
      <c r="V14" s="5"/>
      <c r="Y14"/>
    </row>
    <row r="15" spans="1:25" s="2" customFormat="1" outlineLevel="1" x14ac:dyDescent="0.25">
      <c r="A15" s="174"/>
      <c r="B15" s="2">
        <v>0</v>
      </c>
      <c r="C15" s="8">
        <v>0</v>
      </c>
      <c r="D15" s="8">
        <v>0</v>
      </c>
      <c r="E15" s="7" t="s">
        <v>307</v>
      </c>
      <c r="F15" s="3">
        <f t="shared" ref="F15:F17" si="4">H15</f>
        <v>0</v>
      </c>
      <c r="G15" s="4" t="s">
        <v>183</v>
      </c>
      <c r="H15" s="4"/>
      <c r="I15" s="4">
        <v>17</v>
      </c>
      <c r="J15" s="4"/>
      <c r="K15" s="4"/>
      <c r="L15" s="4"/>
      <c r="M15" s="5">
        <v>1</v>
      </c>
      <c r="N15" s="5">
        <f t="shared" ref="N15:N17" si="5">IF(J15&lt;&gt;"S",(I15+C15+B15+D15)*M15,0)</f>
        <v>17</v>
      </c>
      <c r="O15" s="5">
        <v>0</v>
      </c>
      <c r="P15" s="5">
        <v>0</v>
      </c>
      <c r="Q15" s="11">
        <v>1</v>
      </c>
      <c r="R15" s="5">
        <f t="shared" ref="R15:R17" si="6">IF(N15=0,IF(I15=0,0,I15+D15+C15+B15),N15)</f>
        <v>17</v>
      </c>
      <c r="S15" s="6">
        <f t="shared" ref="S15:S17" si="7">R15*Q15</f>
        <v>17</v>
      </c>
      <c r="T15" s="53" t="str">
        <f>IF(K15="",IF(LEFT(H15,1)="c",IF(J15&lt;&gt;"S",VLOOKUP(H15,'DATOS GENERALES'!$B$36:$C$52,2,FALSE),""),""),IF(U15="pvc",VLOOKUP(VLOOKUP(K15,'DATOS GENERALES'!$B$58:$E$83,3,FALSE),'DATOS GENERALES'!$B$36:$C$52,2,FALSE),VLOOKUP(VLOOKUP(K15,'DATOS GENERALES'!$B$58:$E$83,4,FALSE),'DATOS GENERALES'!$B$36:$C$52,2,FALSE)))</f>
        <v/>
      </c>
      <c r="U15" s="5" t="s">
        <v>153</v>
      </c>
      <c r="V15" s="5" t="s">
        <v>98</v>
      </c>
      <c r="Y15"/>
    </row>
    <row r="16" spans="1:25" s="2" customFormat="1" outlineLevel="1" x14ac:dyDescent="0.25">
      <c r="A16" s="174"/>
      <c r="B16" s="2">
        <v>0</v>
      </c>
      <c r="C16" s="8">
        <v>0</v>
      </c>
      <c r="D16" s="8">
        <v>0</v>
      </c>
      <c r="E16" s="7" t="s">
        <v>307</v>
      </c>
      <c r="F16" s="3" t="str">
        <f t="shared" si="4"/>
        <v>S12</v>
      </c>
      <c r="G16" s="4"/>
      <c r="H16" s="4" t="s">
        <v>94</v>
      </c>
      <c r="I16" s="4">
        <v>0.5</v>
      </c>
      <c r="J16" s="4">
        <v>25</v>
      </c>
      <c r="K16" s="4" t="s">
        <v>94</v>
      </c>
      <c r="L16" s="4"/>
      <c r="M16" s="5">
        <v>1</v>
      </c>
      <c r="N16" s="5">
        <f t="shared" si="5"/>
        <v>0.5</v>
      </c>
      <c r="O16" s="5">
        <v>1</v>
      </c>
      <c r="P16" s="5">
        <v>1</v>
      </c>
      <c r="Q16" s="11">
        <v>1</v>
      </c>
      <c r="R16" s="5">
        <f t="shared" si="6"/>
        <v>0.5</v>
      </c>
      <c r="S16" s="6">
        <f t="shared" si="7"/>
        <v>0.5</v>
      </c>
      <c r="T16" s="53" t="str">
        <f>IF(K16="",IF(LEFT(H16,1)="c",IF(J16&lt;&gt;"S",VLOOKUP(H16,'DATOS GENERALES'!$B$36:$C$52,2,FALSE),""),""),IF(U16="pvc",VLOOKUP(VLOOKUP(K16,'DATOS GENERALES'!$B$58:$E$83,3,FALSE),'DATOS GENERALES'!$B$36:$C$52,2,FALSE),VLOOKUP(VLOOKUP(K16,'DATOS GENERALES'!$B$58:$E$83,4,FALSE),'DATOS GENERALES'!$B$36:$C$52,2,FALSE)))</f>
        <v>ACCESORIO SALIDA BANDEJA</v>
      </c>
      <c r="U16" s="5" t="s">
        <v>48</v>
      </c>
      <c r="V16" s="5" t="s">
        <v>98</v>
      </c>
      <c r="Y16"/>
    </row>
    <row r="17" spans="1:25" s="2" customFormat="1" outlineLevel="1" x14ac:dyDescent="0.25">
      <c r="A17" s="174">
        <f>IF(E17=H17,1,0)</f>
        <v>1</v>
      </c>
      <c r="B17" s="2">
        <v>0</v>
      </c>
      <c r="C17" s="8">
        <v>0</v>
      </c>
      <c r="D17" s="8">
        <v>0</v>
      </c>
      <c r="E17" s="7" t="s">
        <v>307</v>
      </c>
      <c r="F17" s="3" t="str">
        <f t="shared" si="4"/>
        <v>FP-S1-2</v>
      </c>
      <c r="G17" s="4" t="s">
        <v>94</v>
      </c>
      <c r="H17" s="7" t="s">
        <v>307</v>
      </c>
      <c r="I17" s="4">
        <v>6.5</v>
      </c>
      <c r="J17" s="4">
        <v>25</v>
      </c>
      <c r="K17" s="4" t="s">
        <v>83</v>
      </c>
      <c r="L17" s="4" t="s">
        <v>203</v>
      </c>
      <c r="M17" s="5">
        <v>1</v>
      </c>
      <c r="N17" s="5">
        <f t="shared" si="5"/>
        <v>6.5</v>
      </c>
      <c r="O17" s="5">
        <v>2</v>
      </c>
      <c r="P17" s="5">
        <v>2</v>
      </c>
      <c r="Q17" s="11">
        <v>1</v>
      </c>
      <c r="R17" s="5">
        <f t="shared" si="6"/>
        <v>6.5</v>
      </c>
      <c r="S17" s="6">
        <f t="shared" si="7"/>
        <v>6.5</v>
      </c>
      <c r="T17" s="53" t="str">
        <f>IF(K17="",IF(LEFT(H17,1)="c",IF(J17&lt;&gt;"S",VLOOKUP(H17,'DATOS GENERALES'!$B$36:$C$52,2,FALSE),""),""),IF(U17="pvc",VLOOKUP(VLOOKUP(K17,'DATOS GENERALES'!$B$58:$E$83,3,FALSE),'DATOS GENERALES'!$B$36:$C$52,2,FALSE),VLOOKUP(VLOOKUP(K17,'DATOS GENERALES'!$B$58:$E$83,4,FALSE),'DATOS GENERALES'!$B$36:$C$52,2,FALSE)))</f>
        <v>CUADRADA CONDUIT</v>
      </c>
      <c r="U17" s="5" t="s">
        <v>48</v>
      </c>
      <c r="V17" s="5" t="s">
        <v>98</v>
      </c>
      <c r="Y17"/>
    </row>
    <row r="18" spans="1:25" s="2" customFormat="1" outlineLevel="1" x14ac:dyDescent="0.25">
      <c r="A18" s="174"/>
      <c r="C18" s="8"/>
      <c r="D18" s="8"/>
      <c r="E18" s="72"/>
      <c r="F18" s="3"/>
      <c r="G18" s="4"/>
      <c r="H18" s="4"/>
      <c r="I18" s="4"/>
      <c r="J18" s="4"/>
      <c r="K18" s="4"/>
      <c r="L18" s="4"/>
      <c r="M18" s="5"/>
      <c r="N18" s="5"/>
      <c r="O18" s="5"/>
      <c r="P18" s="5"/>
      <c r="Q18" s="11"/>
      <c r="R18" s="5"/>
      <c r="S18" s="6"/>
      <c r="T18" s="53"/>
      <c r="U18" s="5"/>
      <c r="V18" s="5"/>
      <c r="Y18"/>
    </row>
    <row r="19" spans="1:25" s="2" customFormat="1" outlineLevel="1" x14ac:dyDescent="0.25">
      <c r="A19" s="174"/>
      <c r="B19" s="2">
        <v>0</v>
      </c>
      <c r="C19" s="8">
        <v>0</v>
      </c>
      <c r="D19" s="8">
        <v>0</v>
      </c>
      <c r="E19" s="7" t="s">
        <v>308</v>
      </c>
      <c r="F19" s="3">
        <f t="shared" ref="F19:F21" si="8">H19</f>
        <v>0</v>
      </c>
      <c r="G19" s="4" t="s">
        <v>183</v>
      </c>
      <c r="H19" s="4"/>
      <c r="I19" s="4">
        <v>17</v>
      </c>
      <c r="J19" s="4"/>
      <c r="K19" s="4"/>
      <c r="L19" s="4"/>
      <c r="M19" s="5">
        <v>1</v>
      </c>
      <c r="N19" s="5">
        <f t="shared" ref="N19:N21" si="9">IF(J19&lt;&gt;"S",(I19+C19+B19+D19)*M19,0)</f>
        <v>17</v>
      </c>
      <c r="O19" s="5">
        <v>0</v>
      </c>
      <c r="P19" s="5">
        <v>0</v>
      </c>
      <c r="Q19" s="11">
        <v>1</v>
      </c>
      <c r="R19" s="5">
        <f t="shared" ref="R19:R21" si="10">IF(N19=0,IF(I19=0,0,I19+D19+C19+B19),N19)</f>
        <v>17</v>
      </c>
      <c r="S19" s="6">
        <f t="shared" ref="S19:S21" si="11">R19*Q19</f>
        <v>17</v>
      </c>
      <c r="T19" s="53" t="str">
        <f>IF(K19="",IF(LEFT(H19,1)="c",IF(J19&lt;&gt;"S",VLOOKUP(H19,'DATOS GENERALES'!$B$36:$C$52,2,FALSE),""),""),IF(U19="pvc",VLOOKUP(VLOOKUP(K19,'DATOS GENERALES'!$B$58:$E$83,3,FALSE),'DATOS GENERALES'!$B$36:$C$52,2,FALSE),VLOOKUP(VLOOKUP(K19,'DATOS GENERALES'!$B$58:$E$83,4,FALSE),'DATOS GENERALES'!$B$36:$C$52,2,FALSE)))</f>
        <v/>
      </c>
      <c r="U19" s="5" t="s">
        <v>153</v>
      </c>
      <c r="V19" s="5" t="s">
        <v>98</v>
      </c>
      <c r="Y19"/>
    </row>
    <row r="20" spans="1:25" s="2" customFormat="1" outlineLevel="1" x14ac:dyDescent="0.25">
      <c r="A20" s="174"/>
      <c r="B20" s="2">
        <v>0</v>
      </c>
      <c r="C20" s="8">
        <v>0</v>
      </c>
      <c r="D20" s="8">
        <v>0</v>
      </c>
      <c r="E20" s="7" t="s">
        <v>308</v>
      </c>
      <c r="F20" s="3" t="str">
        <f t="shared" si="8"/>
        <v>S12</v>
      </c>
      <c r="G20" s="4"/>
      <c r="H20" s="4" t="s">
        <v>94</v>
      </c>
      <c r="I20" s="4">
        <v>0.5</v>
      </c>
      <c r="J20" s="4">
        <v>25</v>
      </c>
      <c r="K20" s="4" t="s">
        <v>94</v>
      </c>
      <c r="L20" s="4"/>
      <c r="M20" s="5">
        <v>1</v>
      </c>
      <c r="N20" s="5">
        <f t="shared" si="9"/>
        <v>0.5</v>
      </c>
      <c r="O20" s="5">
        <v>1</v>
      </c>
      <c r="P20" s="5">
        <v>1</v>
      </c>
      <c r="Q20" s="11">
        <v>1</v>
      </c>
      <c r="R20" s="5">
        <f t="shared" si="10"/>
        <v>0.5</v>
      </c>
      <c r="S20" s="6">
        <f t="shared" si="11"/>
        <v>0.5</v>
      </c>
      <c r="T20" s="53" t="str">
        <f>IF(K20="",IF(LEFT(H20,1)="c",IF(J20&lt;&gt;"S",VLOOKUP(H20,'DATOS GENERALES'!$B$36:$C$52,2,FALSE),""),""),IF(U20="pvc",VLOOKUP(VLOOKUP(K20,'DATOS GENERALES'!$B$58:$E$83,3,FALSE),'DATOS GENERALES'!$B$36:$C$52,2,FALSE),VLOOKUP(VLOOKUP(K20,'DATOS GENERALES'!$B$58:$E$83,4,FALSE),'DATOS GENERALES'!$B$36:$C$52,2,FALSE)))</f>
        <v>ACCESORIO SALIDA BANDEJA</v>
      </c>
      <c r="U20" s="5" t="s">
        <v>48</v>
      </c>
      <c r="V20" s="5" t="s">
        <v>98</v>
      </c>
      <c r="Y20"/>
    </row>
    <row r="21" spans="1:25" s="2" customFormat="1" outlineLevel="1" x14ac:dyDescent="0.25">
      <c r="A21" s="174">
        <f>IF(E21=H21,1,0)</f>
        <v>1</v>
      </c>
      <c r="B21" s="2">
        <v>0</v>
      </c>
      <c r="C21" s="8">
        <v>0</v>
      </c>
      <c r="D21" s="8">
        <v>0</v>
      </c>
      <c r="E21" s="7" t="s">
        <v>308</v>
      </c>
      <c r="F21" s="3" t="str">
        <f t="shared" si="8"/>
        <v>FP-S1-3</v>
      </c>
      <c r="G21" s="4" t="s">
        <v>94</v>
      </c>
      <c r="H21" s="7" t="s">
        <v>308</v>
      </c>
      <c r="I21" s="4">
        <v>2.5</v>
      </c>
      <c r="J21" s="4">
        <v>25</v>
      </c>
      <c r="K21" s="4" t="s">
        <v>83</v>
      </c>
      <c r="L21" s="4" t="s">
        <v>203</v>
      </c>
      <c r="M21" s="5">
        <v>1</v>
      </c>
      <c r="N21" s="5">
        <f t="shared" si="9"/>
        <v>2.5</v>
      </c>
      <c r="O21" s="5">
        <v>2</v>
      </c>
      <c r="P21" s="5">
        <v>2</v>
      </c>
      <c r="Q21" s="11">
        <v>1</v>
      </c>
      <c r="R21" s="5">
        <f t="shared" si="10"/>
        <v>2.5</v>
      </c>
      <c r="S21" s="6">
        <f t="shared" si="11"/>
        <v>2.5</v>
      </c>
      <c r="T21" s="53" t="str">
        <f>IF(K21="",IF(LEFT(H21,1)="c",IF(J21&lt;&gt;"S",VLOOKUP(H21,'DATOS GENERALES'!$B$36:$C$52,2,FALSE),""),""),IF(U21="pvc",VLOOKUP(VLOOKUP(K21,'DATOS GENERALES'!$B$58:$E$83,3,FALSE),'DATOS GENERALES'!$B$36:$C$52,2,FALSE),VLOOKUP(VLOOKUP(K21,'DATOS GENERALES'!$B$58:$E$83,4,FALSE),'DATOS GENERALES'!$B$36:$C$52,2,FALSE)))</f>
        <v>CUADRADA CONDUIT</v>
      </c>
      <c r="U21" s="5" t="s">
        <v>48</v>
      </c>
      <c r="V21" s="5" t="s">
        <v>98</v>
      </c>
      <c r="Y21"/>
    </row>
    <row r="22" spans="1:25" s="2" customFormat="1" outlineLevel="1" x14ac:dyDescent="0.25">
      <c r="A22" s="174"/>
      <c r="C22" s="8"/>
      <c r="D22" s="8"/>
      <c r="E22" s="72"/>
      <c r="F22" s="3"/>
      <c r="G22" s="4"/>
      <c r="H22" s="4"/>
      <c r="I22" s="4"/>
      <c r="J22" s="4"/>
      <c r="K22" s="4"/>
      <c r="L22" s="4"/>
      <c r="M22" s="5"/>
      <c r="N22" s="5"/>
      <c r="O22" s="5"/>
      <c r="P22" s="5"/>
      <c r="Q22" s="11"/>
      <c r="R22" s="5"/>
      <c r="S22" s="6"/>
      <c r="T22" s="53"/>
      <c r="U22" s="5"/>
      <c r="V22" s="5"/>
      <c r="Y22"/>
    </row>
    <row r="23" spans="1:25" s="2" customFormat="1" outlineLevel="1" x14ac:dyDescent="0.25">
      <c r="A23" s="174"/>
      <c r="B23" s="2">
        <v>0</v>
      </c>
      <c r="C23" s="8">
        <v>0</v>
      </c>
      <c r="D23" s="8">
        <v>0</v>
      </c>
      <c r="E23" s="7" t="s">
        <v>309</v>
      </c>
      <c r="F23" s="3">
        <f t="shared" ref="F23:F25" si="12">H23</f>
        <v>0</v>
      </c>
      <c r="G23" s="4" t="s">
        <v>183</v>
      </c>
      <c r="H23" s="4"/>
      <c r="I23" s="4">
        <v>13.5</v>
      </c>
      <c r="J23" s="4"/>
      <c r="K23" s="4"/>
      <c r="L23" s="4"/>
      <c r="M23" s="5">
        <v>1</v>
      </c>
      <c r="N23" s="5">
        <f t="shared" ref="N23:N25" si="13">IF(J23&lt;&gt;"S",(I23+C23+B23+D23)*M23,0)</f>
        <v>13.5</v>
      </c>
      <c r="O23" s="5">
        <v>0</v>
      </c>
      <c r="P23" s="5">
        <v>0</v>
      </c>
      <c r="Q23" s="11">
        <v>1</v>
      </c>
      <c r="R23" s="5">
        <f t="shared" ref="R23:R25" si="14">IF(N23=0,IF(I23=0,0,I23+D23+C23+B23),N23)</f>
        <v>13.5</v>
      </c>
      <c r="S23" s="6">
        <f t="shared" ref="S23:S25" si="15">R23*Q23</f>
        <v>13.5</v>
      </c>
      <c r="T23" s="53" t="str">
        <f>IF(K23="",IF(LEFT(H23,1)="c",IF(J23&lt;&gt;"S",VLOOKUP(H23,'DATOS GENERALES'!$B$36:$C$52,2,FALSE),""),""),IF(U23="pvc",VLOOKUP(VLOOKUP(K23,'DATOS GENERALES'!$B$58:$E$83,3,FALSE),'DATOS GENERALES'!$B$36:$C$52,2,FALSE),VLOOKUP(VLOOKUP(K23,'DATOS GENERALES'!$B$58:$E$83,4,FALSE),'DATOS GENERALES'!$B$36:$C$52,2,FALSE)))</f>
        <v/>
      </c>
      <c r="U23" s="5" t="s">
        <v>153</v>
      </c>
      <c r="V23" s="5" t="s">
        <v>98</v>
      </c>
      <c r="Y23"/>
    </row>
    <row r="24" spans="1:25" s="2" customFormat="1" outlineLevel="1" x14ac:dyDescent="0.25">
      <c r="A24" s="174"/>
      <c r="B24" s="2">
        <v>0</v>
      </c>
      <c r="C24" s="8">
        <v>0</v>
      </c>
      <c r="D24" s="8">
        <v>0</v>
      </c>
      <c r="E24" s="7" t="s">
        <v>309</v>
      </c>
      <c r="F24" s="3" t="str">
        <f t="shared" si="12"/>
        <v>S12</v>
      </c>
      <c r="G24" s="4"/>
      <c r="H24" s="4" t="s">
        <v>94</v>
      </c>
      <c r="I24" s="4">
        <v>0.5</v>
      </c>
      <c r="J24" s="4">
        <v>25</v>
      </c>
      <c r="K24" s="4" t="s">
        <v>94</v>
      </c>
      <c r="L24" s="4"/>
      <c r="M24" s="5">
        <v>1</v>
      </c>
      <c r="N24" s="5">
        <f t="shared" si="13"/>
        <v>0.5</v>
      </c>
      <c r="O24" s="5">
        <v>1</v>
      </c>
      <c r="P24" s="5">
        <v>1</v>
      </c>
      <c r="Q24" s="11">
        <v>1</v>
      </c>
      <c r="R24" s="5">
        <f t="shared" si="14"/>
        <v>0.5</v>
      </c>
      <c r="S24" s="6">
        <f t="shared" si="15"/>
        <v>0.5</v>
      </c>
      <c r="T24" s="53" t="str">
        <f>IF(K24="",IF(LEFT(H24,1)="c",IF(J24&lt;&gt;"S",VLOOKUP(H24,'DATOS GENERALES'!$B$36:$C$52,2,FALSE),""),""),IF(U24="pvc",VLOOKUP(VLOOKUP(K24,'DATOS GENERALES'!$B$58:$E$83,3,FALSE),'DATOS GENERALES'!$B$36:$C$52,2,FALSE),VLOOKUP(VLOOKUP(K24,'DATOS GENERALES'!$B$58:$E$83,4,FALSE),'DATOS GENERALES'!$B$36:$C$52,2,FALSE)))</f>
        <v>ACCESORIO SALIDA BANDEJA</v>
      </c>
      <c r="U24" s="5" t="s">
        <v>48</v>
      </c>
      <c r="V24" s="5" t="s">
        <v>98</v>
      </c>
      <c r="Y24"/>
    </row>
    <row r="25" spans="1:25" s="2" customFormat="1" outlineLevel="1" x14ac:dyDescent="0.25">
      <c r="A25" s="174">
        <f>IF(E25=H25,1,0)</f>
        <v>1</v>
      </c>
      <c r="B25" s="2">
        <v>0</v>
      </c>
      <c r="C25" s="8">
        <v>0</v>
      </c>
      <c r="D25" s="8">
        <v>0</v>
      </c>
      <c r="E25" s="7" t="s">
        <v>309</v>
      </c>
      <c r="F25" s="3" t="str">
        <f t="shared" si="12"/>
        <v>FP-S1-4</v>
      </c>
      <c r="G25" s="4" t="s">
        <v>94</v>
      </c>
      <c r="H25" s="7" t="s">
        <v>309</v>
      </c>
      <c r="I25" s="4">
        <v>4</v>
      </c>
      <c r="J25" s="4">
        <v>25</v>
      </c>
      <c r="K25" s="4" t="s">
        <v>83</v>
      </c>
      <c r="L25" s="4" t="s">
        <v>203</v>
      </c>
      <c r="M25" s="5">
        <v>1</v>
      </c>
      <c r="N25" s="5">
        <f t="shared" si="13"/>
        <v>4</v>
      </c>
      <c r="O25" s="5">
        <v>2</v>
      </c>
      <c r="P25" s="5">
        <v>2</v>
      </c>
      <c r="Q25" s="11">
        <v>1</v>
      </c>
      <c r="R25" s="5">
        <f t="shared" si="14"/>
        <v>4</v>
      </c>
      <c r="S25" s="6">
        <f t="shared" si="15"/>
        <v>4</v>
      </c>
      <c r="T25" s="53" t="str">
        <f>IF(K25="",IF(LEFT(H25,1)="c",IF(J25&lt;&gt;"S",VLOOKUP(H25,'DATOS GENERALES'!$B$36:$C$52,2,FALSE),""),""),IF(U25="pvc",VLOOKUP(VLOOKUP(K25,'DATOS GENERALES'!$B$58:$E$83,3,FALSE),'DATOS GENERALES'!$B$36:$C$52,2,FALSE),VLOOKUP(VLOOKUP(K25,'DATOS GENERALES'!$B$58:$E$83,4,FALSE),'DATOS GENERALES'!$B$36:$C$52,2,FALSE)))</f>
        <v>CUADRADA CONDUIT</v>
      </c>
      <c r="U25" s="5" t="s">
        <v>48</v>
      </c>
      <c r="V25" s="5" t="s">
        <v>98</v>
      </c>
      <c r="Y25"/>
    </row>
    <row r="26" spans="1:25" s="2" customFormat="1" outlineLevel="1" x14ac:dyDescent="0.25">
      <c r="A26" s="174"/>
      <c r="C26" s="8"/>
      <c r="D26" s="8"/>
      <c r="E26" s="72"/>
      <c r="F26" s="3"/>
      <c r="G26" s="4"/>
      <c r="H26" s="4"/>
      <c r="I26" s="4"/>
      <c r="J26" s="4"/>
      <c r="K26" s="4"/>
      <c r="L26" s="4"/>
      <c r="M26" s="5"/>
      <c r="N26" s="5"/>
      <c r="O26" s="5"/>
      <c r="P26" s="5"/>
      <c r="Q26" s="11"/>
      <c r="R26" s="5"/>
      <c r="S26" s="6"/>
      <c r="T26" s="53"/>
      <c r="U26" s="5"/>
      <c r="V26" s="5"/>
      <c r="Y26"/>
    </row>
    <row r="27" spans="1:25" s="2" customFormat="1" outlineLevel="1" x14ac:dyDescent="0.25">
      <c r="A27" s="174"/>
      <c r="B27" s="2">
        <v>0</v>
      </c>
      <c r="C27" s="8">
        <v>0</v>
      </c>
      <c r="D27" s="8">
        <v>0</v>
      </c>
      <c r="E27" s="7" t="s">
        <v>310</v>
      </c>
      <c r="F27" s="3">
        <f t="shared" ref="F27:F29" si="16">H27</f>
        <v>0</v>
      </c>
      <c r="G27" s="4" t="s">
        <v>183</v>
      </c>
      <c r="H27" s="4"/>
      <c r="I27" s="4">
        <v>13.5</v>
      </c>
      <c r="J27" s="4"/>
      <c r="K27" s="4"/>
      <c r="L27" s="4"/>
      <c r="M27" s="5">
        <v>1</v>
      </c>
      <c r="N27" s="5">
        <f t="shared" ref="N27:N29" si="17">IF(J27&lt;&gt;"S",(I27+C27+B27+D27)*M27,0)</f>
        <v>13.5</v>
      </c>
      <c r="O27" s="5">
        <v>0</v>
      </c>
      <c r="P27" s="5">
        <v>0</v>
      </c>
      <c r="Q27" s="11">
        <v>1</v>
      </c>
      <c r="R27" s="5">
        <f t="shared" ref="R27:R29" si="18">IF(N27=0,IF(I27=0,0,I27+D27+C27+B27),N27)</f>
        <v>13.5</v>
      </c>
      <c r="S27" s="6">
        <f t="shared" ref="S27:S29" si="19">R27*Q27</f>
        <v>13.5</v>
      </c>
      <c r="T27" s="53" t="str">
        <f>IF(K27="",IF(LEFT(H27,1)="c",IF(J27&lt;&gt;"S",VLOOKUP(H27,'DATOS GENERALES'!$B$36:$C$52,2,FALSE),""),""),IF(U27="pvc",VLOOKUP(VLOOKUP(K27,'DATOS GENERALES'!$B$58:$E$83,3,FALSE),'DATOS GENERALES'!$B$36:$C$52,2,FALSE),VLOOKUP(VLOOKUP(K27,'DATOS GENERALES'!$B$58:$E$83,4,FALSE),'DATOS GENERALES'!$B$36:$C$52,2,FALSE)))</f>
        <v/>
      </c>
      <c r="U27" s="5" t="s">
        <v>153</v>
      </c>
      <c r="V27" s="5" t="s">
        <v>98</v>
      </c>
      <c r="Y27"/>
    </row>
    <row r="28" spans="1:25" s="2" customFormat="1" outlineLevel="1" x14ac:dyDescent="0.25">
      <c r="A28" s="174"/>
      <c r="B28" s="2">
        <v>0</v>
      </c>
      <c r="C28" s="8">
        <v>0</v>
      </c>
      <c r="D28" s="8">
        <v>0</v>
      </c>
      <c r="E28" s="7" t="s">
        <v>310</v>
      </c>
      <c r="F28" s="3" t="str">
        <f t="shared" si="16"/>
        <v>S12</v>
      </c>
      <c r="G28" s="4"/>
      <c r="H28" s="4" t="s">
        <v>94</v>
      </c>
      <c r="I28" s="4">
        <v>0.5</v>
      </c>
      <c r="J28" s="4">
        <v>25</v>
      </c>
      <c r="K28" s="4" t="s">
        <v>94</v>
      </c>
      <c r="L28" s="4"/>
      <c r="M28" s="5">
        <v>1</v>
      </c>
      <c r="N28" s="5">
        <f t="shared" si="17"/>
        <v>0.5</v>
      </c>
      <c r="O28" s="5">
        <v>1</v>
      </c>
      <c r="P28" s="5">
        <v>1</v>
      </c>
      <c r="Q28" s="11">
        <v>1</v>
      </c>
      <c r="R28" s="5">
        <f t="shared" si="18"/>
        <v>0.5</v>
      </c>
      <c r="S28" s="6">
        <f t="shared" si="19"/>
        <v>0.5</v>
      </c>
      <c r="T28" s="53" t="str">
        <f>IF(K28="",IF(LEFT(H28,1)="c",IF(J28&lt;&gt;"S",VLOOKUP(H28,'DATOS GENERALES'!$B$36:$C$52,2,FALSE),""),""),IF(U28="pvc",VLOOKUP(VLOOKUP(K28,'DATOS GENERALES'!$B$58:$E$83,3,FALSE),'DATOS GENERALES'!$B$36:$C$52,2,FALSE),VLOOKUP(VLOOKUP(K28,'DATOS GENERALES'!$B$58:$E$83,4,FALSE),'DATOS GENERALES'!$B$36:$C$52,2,FALSE)))</f>
        <v>ACCESORIO SALIDA BANDEJA</v>
      </c>
      <c r="U28" s="5" t="s">
        <v>48</v>
      </c>
      <c r="V28" s="5" t="s">
        <v>98</v>
      </c>
      <c r="Y28"/>
    </row>
    <row r="29" spans="1:25" s="2" customFormat="1" outlineLevel="1" x14ac:dyDescent="0.25">
      <c r="A29" s="174">
        <f>IF(E29=H29,1,0)</f>
        <v>1</v>
      </c>
      <c r="B29" s="2">
        <v>0</v>
      </c>
      <c r="C29" s="8">
        <v>0</v>
      </c>
      <c r="D29" s="8">
        <v>0</v>
      </c>
      <c r="E29" s="7" t="s">
        <v>310</v>
      </c>
      <c r="F29" s="3" t="str">
        <f t="shared" si="16"/>
        <v>FP-S1-5</v>
      </c>
      <c r="G29" s="4" t="s">
        <v>94</v>
      </c>
      <c r="H29" s="7" t="s">
        <v>310</v>
      </c>
      <c r="I29" s="4">
        <v>1</v>
      </c>
      <c r="J29" s="4">
        <v>25</v>
      </c>
      <c r="K29" s="4" t="s">
        <v>83</v>
      </c>
      <c r="L29" s="4" t="s">
        <v>203</v>
      </c>
      <c r="M29" s="5">
        <v>1</v>
      </c>
      <c r="N29" s="5">
        <f t="shared" si="17"/>
        <v>1</v>
      </c>
      <c r="O29" s="5">
        <v>2</v>
      </c>
      <c r="P29" s="5">
        <v>2</v>
      </c>
      <c r="Q29" s="11">
        <v>1</v>
      </c>
      <c r="R29" s="5">
        <f t="shared" si="18"/>
        <v>1</v>
      </c>
      <c r="S29" s="6">
        <f t="shared" si="19"/>
        <v>1</v>
      </c>
      <c r="T29" s="53" t="str">
        <f>IF(K29="",IF(LEFT(H29,1)="c",IF(J29&lt;&gt;"S",VLOOKUP(H29,'DATOS GENERALES'!$B$36:$C$52,2,FALSE),""),""),IF(U29="pvc",VLOOKUP(VLOOKUP(K29,'DATOS GENERALES'!$B$58:$E$83,3,FALSE),'DATOS GENERALES'!$B$36:$C$52,2,FALSE),VLOOKUP(VLOOKUP(K29,'DATOS GENERALES'!$B$58:$E$83,4,FALSE),'DATOS GENERALES'!$B$36:$C$52,2,FALSE)))</f>
        <v>CUADRADA CONDUIT</v>
      </c>
      <c r="U29" s="5" t="s">
        <v>48</v>
      </c>
      <c r="V29" s="5" t="s">
        <v>98</v>
      </c>
      <c r="Y29"/>
    </row>
    <row r="30" spans="1:25" s="2" customFormat="1" outlineLevel="1" x14ac:dyDescent="0.25">
      <c r="A30" s="174"/>
      <c r="C30" s="8"/>
      <c r="D30" s="8"/>
      <c r="E30" s="72"/>
      <c r="F30" s="3"/>
      <c r="G30" s="4"/>
      <c r="H30" s="4"/>
      <c r="I30" s="4"/>
      <c r="J30" s="4"/>
      <c r="K30" s="4"/>
      <c r="L30" s="4"/>
      <c r="M30" s="5"/>
      <c r="N30" s="5"/>
      <c r="O30" s="5"/>
      <c r="P30" s="5"/>
      <c r="Q30" s="11"/>
      <c r="R30" s="5"/>
      <c r="S30" s="6"/>
      <c r="T30" s="53"/>
      <c r="U30" s="5"/>
      <c r="V30" s="5"/>
      <c r="Y30"/>
    </row>
    <row r="31" spans="1:25" s="2" customFormat="1" outlineLevel="1" x14ac:dyDescent="0.25">
      <c r="A31" s="174"/>
      <c r="B31" s="2">
        <v>0</v>
      </c>
      <c r="C31" s="8">
        <v>0</v>
      </c>
      <c r="D31" s="8">
        <v>0</v>
      </c>
      <c r="E31" s="7" t="s">
        <v>311</v>
      </c>
      <c r="F31" s="3">
        <f t="shared" ref="F31:F33" si="20">H31</f>
        <v>0</v>
      </c>
      <c r="G31" s="4" t="s">
        <v>183</v>
      </c>
      <c r="H31" s="4"/>
      <c r="I31" s="4">
        <v>6</v>
      </c>
      <c r="J31" s="4"/>
      <c r="K31" s="4"/>
      <c r="L31" s="4"/>
      <c r="M31" s="5">
        <v>1</v>
      </c>
      <c r="N31" s="5">
        <f t="shared" ref="N31:N33" si="21">IF(J31&lt;&gt;"S",(I31+C31+B31+D31)*M31,0)</f>
        <v>6</v>
      </c>
      <c r="O31" s="5">
        <v>0</v>
      </c>
      <c r="P31" s="5">
        <v>0</v>
      </c>
      <c r="Q31" s="11">
        <v>1</v>
      </c>
      <c r="R31" s="5">
        <f t="shared" ref="R31:R33" si="22">IF(N31=0,IF(I31=0,0,I31+D31+C31+B31),N31)</f>
        <v>6</v>
      </c>
      <c r="S31" s="6">
        <f t="shared" ref="S31:S33" si="23">R31*Q31</f>
        <v>6</v>
      </c>
      <c r="T31" s="53" t="str">
        <f>IF(K31="",IF(LEFT(H31,1)="c",IF(J31&lt;&gt;"S",VLOOKUP(H31,'DATOS GENERALES'!$B$36:$C$52,2,FALSE),""),""),IF(U31="pvc",VLOOKUP(VLOOKUP(K31,'DATOS GENERALES'!$B$58:$E$83,3,FALSE),'DATOS GENERALES'!$B$36:$C$52,2,FALSE),VLOOKUP(VLOOKUP(K31,'DATOS GENERALES'!$B$58:$E$83,4,FALSE),'DATOS GENERALES'!$B$36:$C$52,2,FALSE)))</f>
        <v/>
      </c>
      <c r="U31" s="5" t="s">
        <v>153</v>
      </c>
      <c r="V31" s="5" t="s">
        <v>98</v>
      </c>
      <c r="Y31"/>
    </row>
    <row r="32" spans="1:25" s="2" customFormat="1" outlineLevel="1" x14ac:dyDescent="0.25">
      <c r="A32" s="174"/>
      <c r="B32" s="2">
        <v>0</v>
      </c>
      <c r="C32" s="8">
        <v>0</v>
      </c>
      <c r="D32" s="8">
        <v>0</v>
      </c>
      <c r="E32" s="7" t="s">
        <v>311</v>
      </c>
      <c r="F32" s="3" t="str">
        <f t="shared" si="20"/>
        <v>S12</v>
      </c>
      <c r="G32" s="4"/>
      <c r="H32" s="4" t="s">
        <v>94</v>
      </c>
      <c r="I32" s="4">
        <v>0.5</v>
      </c>
      <c r="J32" s="4">
        <v>25</v>
      </c>
      <c r="K32" s="4" t="s">
        <v>94</v>
      </c>
      <c r="L32" s="4"/>
      <c r="M32" s="5">
        <v>1</v>
      </c>
      <c r="N32" s="5">
        <f t="shared" si="21"/>
        <v>0.5</v>
      </c>
      <c r="O32" s="5">
        <v>1</v>
      </c>
      <c r="P32" s="5">
        <v>1</v>
      </c>
      <c r="Q32" s="11">
        <v>1</v>
      </c>
      <c r="R32" s="5">
        <f t="shared" si="22"/>
        <v>0.5</v>
      </c>
      <c r="S32" s="6">
        <f t="shared" si="23"/>
        <v>0.5</v>
      </c>
      <c r="T32" s="53" t="str">
        <f>IF(K32="",IF(LEFT(H32,1)="c",IF(J32&lt;&gt;"S",VLOOKUP(H32,'DATOS GENERALES'!$B$36:$C$52,2,FALSE),""),""),IF(U32="pvc",VLOOKUP(VLOOKUP(K32,'DATOS GENERALES'!$B$58:$E$83,3,FALSE),'DATOS GENERALES'!$B$36:$C$52,2,FALSE),VLOOKUP(VLOOKUP(K32,'DATOS GENERALES'!$B$58:$E$83,4,FALSE),'DATOS GENERALES'!$B$36:$C$52,2,FALSE)))</f>
        <v>ACCESORIO SALIDA BANDEJA</v>
      </c>
      <c r="U32" s="5" t="s">
        <v>48</v>
      </c>
      <c r="V32" s="5" t="s">
        <v>98</v>
      </c>
      <c r="Y32"/>
    </row>
    <row r="33" spans="1:25" s="2" customFormat="1" outlineLevel="1" x14ac:dyDescent="0.25">
      <c r="A33" s="174">
        <f>IF(E33=H33,1,0)</f>
        <v>1</v>
      </c>
      <c r="B33" s="2">
        <v>0</v>
      </c>
      <c r="C33" s="8">
        <v>0</v>
      </c>
      <c r="D33" s="8">
        <v>0</v>
      </c>
      <c r="E33" s="7" t="s">
        <v>311</v>
      </c>
      <c r="F33" s="3" t="str">
        <f t="shared" si="20"/>
        <v>FP-S1-6</v>
      </c>
      <c r="G33" s="4" t="s">
        <v>94</v>
      </c>
      <c r="H33" s="7" t="s">
        <v>311</v>
      </c>
      <c r="I33" s="4">
        <v>3.1</v>
      </c>
      <c r="J33" s="4">
        <v>25</v>
      </c>
      <c r="K33" s="4" t="s">
        <v>83</v>
      </c>
      <c r="L33" s="4" t="s">
        <v>203</v>
      </c>
      <c r="M33" s="5">
        <v>1</v>
      </c>
      <c r="N33" s="5">
        <f t="shared" si="21"/>
        <v>3.1</v>
      </c>
      <c r="O33" s="5">
        <v>2</v>
      </c>
      <c r="P33" s="5">
        <v>2</v>
      </c>
      <c r="Q33" s="11">
        <v>1</v>
      </c>
      <c r="R33" s="5">
        <f t="shared" si="22"/>
        <v>3.1</v>
      </c>
      <c r="S33" s="6">
        <f t="shared" si="23"/>
        <v>3.1</v>
      </c>
      <c r="T33" s="53" t="str">
        <f>IF(K33="",IF(LEFT(H33,1)="c",IF(J33&lt;&gt;"S",VLOOKUP(H33,'DATOS GENERALES'!$B$36:$C$52,2,FALSE),""),""),IF(U33="pvc",VLOOKUP(VLOOKUP(K33,'DATOS GENERALES'!$B$58:$E$83,3,FALSE),'DATOS GENERALES'!$B$36:$C$52,2,FALSE),VLOOKUP(VLOOKUP(K33,'DATOS GENERALES'!$B$58:$E$83,4,FALSE),'DATOS GENERALES'!$B$36:$C$52,2,FALSE)))</f>
        <v>CUADRADA CONDUIT</v>
      </c>
      <c r="U33" s="5" t="s">
        <v>48</v>
      </c>
      <c r="V33" s="5" t="s">
        <v>98</v>
      </c>
      <c r="Y33"/>
    </row>
    <row r="34" spans="1:25" s="2" customFormat="1" outlineLevel="1" x14ac:dyDescent="0.25">
      <c r="A34" s="174"/>
      <c r="C34" s="8"/>
      <c r="D34" s="8"/>
      <c r="E34" s="72"/>
      <c r="F34" s="3"/>
      <c r="G34" s="4"/>
      <c r="H34" s="4"/>
      <c r="I34" s="4"/>
      <c r="J34" s="4"/>
      <c r="K34" s="4"/>
      <c r="L34" s="4"/>
      <c r="M34" s="5"/>
      <c r="N34" s="5"/>
      <c r="O34" s="5"/>
      <c r="P34" s="5"/>
      <c r="Q34" s="11"/>
      <c r="R34" s="5"/>
      <c r="S34" s="6"/>
      <c r="T34" s="53"/>
      <c r="U34" s="5"/>
      <c r="V34" s="5"/>
      <c r="Y34"/>
    </row>
    <row r="35" spans="1:25" s="2" customFormat="1" outlineLevel="1" x14ac:dyDescent="0.25">
      <c r="A35" s="174"/>
      <c r="B35" s="2">
        <v>0</v>
      </c>
      <c r="C35" s="8">
        <v>0</v>
      </c>
      <c r="D35" s="8">
        <v>0</v>
      </c>
      <c r="E35" s="7" t="s">
        <v>312</v>
      </c>
      <c r="F35" s="3">
        <f t="shared" ref="F35:F39" si="24">H35</f>
        <v>0</v>
      </c>
      <c r="G35" s="4" t="s">
        <v>183</v>
      </c>
      <c r="H35" s="4"/>
      <c r="I35" s="4">
        <v>21</v>
      </c>
      <c r="J35" s="4"/>
      <c r="K35" s="4"/>
      <c r="L35" s="4"/>
      <c r="M35" s="5">
        <v>1</v>
      </c>
      <c r="N35" s="5">
        <f t="shared" ref="N35:N39" si="25">IF(J35&lt;&gt;"S",(I35+C35+B35+D35)*M35,0)</f>
        <v>21</v>
      </c>
      <c r="O35" s="5">
        <v>0</v>
      </c>
      <c r="P35" s="5">
        <v>0</v>
      </c>
      <c r="Q35" s="11">
        <v>1</v>
      </c>
      <c r="R35" s="5">
        <f t="shared" ref="R35:R39" si="26">IF(N35=0,IF(I35=0,0,I35+D35+C35+B35),N35)</f>
        <v>21</v>
      </c>
      <c r="S35" s="6">
        <f t="shared" ref="S35:S39" si="27">R35*Q35</f>
        <v>21</v>
      </c>
      <c r="T35" s="53" t="str">
        <f>IF(K35="",IF(LEFT(H35,1)="c",IF(J35&lt;&gt;"S",VLOOKUP(H35,'DATOS GENERALES'!$B$36:$C$52,2,FALSE),""),""),IF(U35="pvc",VLOOKUP(VLOOKUP(K35,'DATOS GENERALES'!$B$58:$E$83,3,FALSE),'DATOS GENERALES'!$B$36:$C$52,2,FALSE),VLOOKUP(VLOOKUP(K35,'DATOS GENERALES'!$B$58:$E$83,4,FALSE),'DATOS GENERALES'!$B$36:$C$52,2,FALSE)))</f>
        <v/>
      </c>
      <c r="U35" s="5" t="s">
        <v>153</v>
      </c>
      <c r="V35" s="5" t="s">
        <v>98</v>
      </c>
      <c r="Y35"/>
    </row>
    <row r="36" spans="1:25" s="2" customFormat="1" outlineLevel="1" x14ac:dyDescent="0.25">
      <c r="A36" s="174"/>
      <c r="B36" s="2">
        <v>0</v>
      </c>
      <c r="C36" s="8">
        <v>0</v>
      </c>
      <c r="D36" s="8">
        <v>0</v>
      </c>
      <c r="E36" s="7" t="s">
        <v>312</v>
      </c>
      <c r="F36" s="3" t="str">
        <f t="shared" si="24"/>
        <v>S12</v>
      </c>
      <c r="G36" s="4"/>
      <c r="H36" s="4" t="s">
        <v>94</v>
      </c>
      <c r="I36" s="4">
        <v>0.5</v>
      </c>
      <c r="J36" s="4">
        <v>50</v>
      </c>
      <c r="K36" s="4" t="s">
        <v>94</v>
      </c>
      <c r="L36" s="4"/>
      <c r="M36" s="5">
        <v>1</v>
      </c>
      <c r="N36" s="5">
        <f t="shared" si="25"/>
        <v>0.5</v>
      </c>
      <c r="O36" s="5">
        <v>1</v>
      </c>
      <c r="P36" s="5">
        <v>1</v>
      </c>
      <c r="Q36" s="11">
        <v>1</v>
      </c>
      <c r="R36" s="5">
        <f t="shared" si="26"/>
        <v>0.5</v>
      </c>
      <c r="S36" s="6">
        <f t="shared" si="27"/>
        <v>0.5</v>
      </c>
      <c r="T36" s="53" t="str">
        <f>IF(K36="",IF(LEFT(H36,1)="c",IF(J36&lt;&gt;"S",VLOOKUP(H36,'DATOS GENERALES'!$B$36:$C$52,2,FALSE),""),""),IF(U36="pvc",VLOOKUP(VLOOKUP(K36,'DATOS GENERALES'!$B$58:$E$83,3,FALSE),'DATOS GENERALES'!$B$36:$C$52,2,FALSE),VLOOKUP(VLOOKUP(K36,'DATOS GENERALES'!$B$58:$E$83,4,FALSE),'DATOS GENERALES'!$B$36:$C$52,2,FALSE)))</f>
        <v>ACCESORIO SALIDA BANDEJA</v>
      </c>
      <c r="U36" s="5" t="s">
        <v>48</v>
      </c>
      <c r="V36" s="5" t="s">
        <v>98</v>
      </c>
      <c r="Y36"/>
    </row>
    <row r="37" spans="1:25" s="2" customFormat="1" outlineLevel="1" x14ac:dyDescent="0.25">
      <c r="A37" s="174"/>
      <c r="B37" s="2">
        <v>0</v>
      </c>
      <c r="C37" s="8">
        <v>0</v>
      </c>
      <c r="D37" s="8">
        <v>0</v>
      </c>
      <c r="E37" s="7" t="s">
        <v>312</v>
      </c>
      <c r="F37" s="3" t="str">
        <f t="shared" si="24"/>
        <v>C1</v>
      </c>
      <c r="G37" s="4" t="s">
        <v>94</v>
      </c>
      <c r="H37" s="4" t="s">
        <v>103</v>
      </c>
      <c r="I37" s="4">
        <v>2.5</v>
      </c>
      <c r="J37" s="4">
        <v>50</v>
      </c>
      <c r="K37" s="4"/>
      <c r="L37" s="4"/>
      <c r="M37" s="5">
        <v>1</v>
      </c>
      <c r="N37" s="5">
        <f t="shared" si="25"/>
        <v>2.5</v>
      </c>
      <c r="O37" s="5">
        <v>0</v>
      </c>
      <c r="P37" s="5">
        <v>1</v>
      </c>
      <c r="Q37" s="11">
        <v>1</v>
      </c>
      <c r="R37" s="5">
        <f t="shared" si="26"/>
        <v>2.5</v>
      </c>
      <c r="S37" s="6">
        <f t="shared" si="27"/>
        <v>2.5</v>
      </c>
      <c r="T37" s="53" t="str">
        <f>IF(K37="",IF(LEFT(H37,1)="c",IF(J37&lt;&gt;"S",VLOOKUP(H37,'DATOS GENERALES'!$B$36:$C$52,2,FALSE),""),""),IF(U37="pvc",VLOOKUP(VLOOKUP(K37,'DATOS GENERALES'!$B$58:$E$83,3,FALSE),'DATOS GENERALES'!$B$36:$C$52,2,FALSE),VLOOKUP(VLOOKUP(K37,'DATOS GENERALES'!$B$58:$E$83,4,FALSE),'DATOS GENERALES'!$B$36:$C$52,2,FALSE)))</f>
        <v>CUADRADA 150X150X100</v>
      </c>
      <c r="U37" s="5" t="s">
        <v>48</v>
      </c>
      <c r="V37" s="5" t="s">
        <v>98</v>
      </c>
      <c r="Y37"/>
    </row>
    <row r="38" spans="1:25" s="2" customFormat="1" outlineLevel="1" x14ac:dyDescent="0.25">
      <c r="A38" s="174"/>
      <c r="B38" s="2">
        <v>0</v>
      </c>
      <c r="C38" s="8">
        <v>0</v>
      </c>
      <c r="D38" s="8">
        <v>0</v>
      </c>
      <c r="E38" s="7" t="s">
        <v>312</v>
      </c>
      <c r="F38" s="3" t="str">
        <f t="shared" si="24"/>
        <v>C1</v>
      </c>
      <c r="G38" s="4" t="s">
        <v>103</v>
      </c>
      <c r="H38" s="4" t="s">
        <v>103</v>
      </c>
      <c r="I38" s="4">
        <v>3</v>
      </c>
      <c r="J38" s="4">
        <v>50</v>
      </c>
      <c r="K38" s="4"/>
      <c r="L38" s="4"/>
      <c r="M38" s="5">
        <v>1</v>
      </c>
      <c r="N38" s="5">
        <f t="shared" si="25"/>
        <v>3</v>
      </c>
      <c r="O38" s="5">
        <v>0</v>
      </c>
      <c r="P38" s="5">
        <v>2</v>
      </c>
      <c r="Q38" s="11">
        <v>1</v>
      </c>
      <c r="R38" s="5">
        <f t="shared" si="26"/>
        <v>3</v>
      </c>
      <c r="S38" s="6">
        <f t="shared" si="27"/>
        <v>3</v>
      </c>
      <c r="T38" s="53" t="str">
        <f>IF(K38="",IF(LEFT(H38,1)="c",IF(J38&lt;&gt;"S",VLOOKUP(H38,'DATOS GENERALES'!$B$36:$C$52,2,FALSE),""),""),IF(U38="pvc",VLOOKUP(VLOOKUP(K38,'DATOS GENERALES'!$B$58:$E$83,3,FALSE),'DATOS GENERALES'!$B$36:$C$52,2,FALSE),VLOOKUP(VLOOKUP(K38,'DATOS GENERALES'!$B$58:$E$83,4,FALSE),'DATOS GENERALES'!$B$36:$C$52,2,FALSE)))</f>
        <v>CUADRADA 150X150X100</v>
      </c>
      <c r="U38" s="5" t="s">
        <v>45</v>
      </c>
      <c r="V38" s="5" t="s">
        <v>98</v>
      </c>
      <c r="Y38"/>
    </row>
    <row r="39" spans="1:25" s="2" customFormat="1" outlineLevel="1" x14ac:dyDescent="0.25">
      <c r="A39" s="174">
        <f>IF(E39=H39,1,0)</f>
        <v>1</v>
      </c>
      <c r="B39" s="2">
        <v>0.5</v>
      </c>
      <c r="C39" s="8">
        <v>0</v>
      </c>
      <c r="D39" s="8">
        <v>0</v>
      </c>
      <c r="E39" s="7" t="s">
        <v>312</v>
      </c>
      <c r="F39" s="3" t="str">
        <f t="shared" si="24"/>
        <v>FP-S1-7</v>
      </c>
      <c r="G39" s="4" t="s">
        <v>103</v>
      </c>
      <c r="H39" s="7" t="s">
        <v>312</v>
      </c>
      <c r="I39" s="4">
        <v>7.6</v>
      </c>
      <c r="J39" s="4">
        <v>25</v>
      </c>
      <c r="K39" s="4" t="s">
        <v>82</v>
      </c>
      <c r="L39" s="4" t="s">
        <v>1063</v>
      </c>
      <c r="M39" s="5">
        <v>1</v>
      </c>
      <c r="N39" s="5">
        <f t="shared" si="25"/>
        <v>8.1</v>
      </c>
      <c r="O39" s="5">
        <v>1</v>
      </c>
      <c r="P39" s="5">
        <v>2</v>
      </c>
      <c r="Q39" s="11">
        <v>1</v>
      </c>
      <c r="R39" s="5">
        <f t="shared" si="26"/>
        <v>8.1</v>
      </c>
      <c r="S39" s="6">
        <f t="shared" si="27"/>
        <v>8.1</v>
      </c>
      <c r="T39" s="53" t="str">
        <f>IF(K39="",IF(LEFT(H39,1)="c",IF(J39&lt;&gt;"S",VLOOKUP(H39,'DATOS GENERALES'!$B$36:$C$52,2,FALSE),""),""),IF(U39="pvc",VLOOKUP(VLOOKUP(K39,'DATOS GENERALES'!$B$58:$E$83,3,FALSE),'DATOS GENERALES'!$B$36:$C$52,2,FALSE),VLOOKUP(VLOOKUP(K39,'DATOS GENERALES'!$B$58:$E$83,4,FALSE),'DATOS GENERALES'!$B$36:$C$52,2,FALSE)))</f>
        <v>CUADRADA GANG</v>
      </c>
      <c r="U39" s="5" t="s">
        <v>45</v>
      </c>
      <c r="V39" s="5" t="s">
        <v>98</v>
      </c>
      <c r="Y39"/>
    </row>
    <row r="40" spans="1:25" s="2" customFormat="1" outlineLevel="1" x14ac:dyDescent="0.25">
      <c r="A40" s="177">
        <f t="shared" ref="A40" si="28">IF(E40=H40,1,0)</f>
        <v>1</v>
      </c>
      <c r="C40" s="8"/>
      <c r="D40" s="8"/>
      <c r="E40" s="7" t="s">
        <v>313</v>
      </c>
      <c r="F40" s="3"/>
      <c r="G40" s="4"/>
      <c r="H40" s="7" t="s">
        <v>313</v>
      </c>
      <c r="I40" s="4"/>
      <c r="J40" s="4"/>
      <c r="K40" s="4"/>
      <c r="L40" s="4"/>
      <c r="M40" s="5"/>
      <c r="N40" s="5"/>
      <c r="O40" s="5"/>
      <c r="P40" s="5"/>
      <c r="Q40" s="11"/>
      <c r="R40" s="5"/>
      <c r="S40" s="6">
        <f>SUM(S35:S39)</f>
        <v>35.1</v>
      </c>
      <c r="T40" s="53" t="str">
        <f>IF(K40="",IF(LEFT(H40,1)="c",IF(J40&lt;&gt;"S",VLOOKUP(H40,'DATOS GENERALES'!$B$36:$C$52,2,FALSE),""),""),IF(U40="pvc",VLOOKUP(VLOOKUP(K40,'DATOS GENERALES'!$B$58:$E$83,3,FALSE),'DATOS GENERALES'!$B$36:$C$52,2,FALSE),VLOOKUP(VLOOKUP(K40,'DATOS GENERALES'!$B$58:$E$83,4,FALSE),'DATOS GENERALES'!$B$36:$C$52,2,FALSE)))</f>
        <v/>
      </c>
      <c r="U40" s="5"/>
      <c r="V40" s="5" t="s">
        <v>98</v>
      </c>
      <c r="Y40"/>
    </row>
    <row r="41" spans="1:25" s="2" customFormat="1" outlineLevel="1" x14ac:dyDescent="0.25">
      <c r="A41" s="174"/>
      <c r="C41" s="8"/>
      <c r="D41" s="8"/>
      <c r="E41" s="72"/>
      <c r="F41" s="3"/>
      <c r="G41" s="4"/>
      <c r="H41" s="4"/>
      <c r="I41" s="4"/>
      <c r="J41" s="4"/>
      <c r="K41" s="4"/>
      <c r="L41" s="4"/>
      <c r="M41" s="5"/>
      <c r="N41" s="5"/>
      <c r="O41" s="5"/>
      <c r="P41" s="5"/>
      <c r="Q41" s="11"/>
      <c r="R41" s="5"/>
      <c r="S41" s="6"/>
      <c r="T41" s="53"/>
      <c r="U41" s="5"/>
      <c r="V41" s="5"/>
      <c r="Y41"/>
    </row>
    <row r="42" spans="1:25" s="2" customFormat="1" outlineLevel="1" x14ac:dyDescent="0.25">
      <c r="A42" s="174"/>
      <c r="B42" s="2">
        <v>0</v>
      </c>
      <c r="C42" s="8">
        <v>0</v>
      </c>
      <c r="D42" s="8">
        <v>0</v>
      </c>
      <c r="E42" s="7" t="s">
        <v>314</v>
      </c>
      <c r="F42" s="3">
        <f t="shared" ref="F42:F43" si="29">H42</f>
        <v>0</v>
      </c>
      <c r="G42" s="4" t="s">
        <v>183</v>
      </c>
      <c r="H42" s="4"/>
      <c r="I42" s="4">
        <v>27</v>
      </c>
      <c r="J42" s="4"/>
      <c r="K42" s="4"/>
      <c r="L42" s="4"/>
      <c r="M42" s="5">
        <v>1</v>
      </c>
      <c r="N42" s="5">
        <f t="shared" ref="N42:N43" si="30">IF(J42&lt;&gt;"S",(I42+C42+B42+D42)*M42,0)</f>
        <v>27</v>
      </c>
      <c r="O42" s="5">
        <v>0</v>
      </c>
      <c r="P42" s="5">
        <v>0</v>
      </c>
      <c r="Q42" s="11">
        <v>1</v>
      </c>
      <c r="R42" s="5">
        <f t="shared" ref="R42:R43" si="31">IF(N42=0,IF(I42=0,0,I42+D42+C42+B42),N42)</f>
        <v>27</v>
      </c>
      <c r="S42" s="6">
        <f t="shared" ref="S42:S43" si="32">R42*Q42</f>
        <v>27</v>
      </c>
      <c r="T42" s="53" t="str">
        <f>IF(K42="",IF(LEFT(H42,1)="c",IF(J42&lt;&gt;"S",VLOOKUP(H42,'DATOS GENERALES'!$B$36:$C$52,2,FALSE),""),""),IF(U42="pvc",VLOOKUP(VLOOKUP(K42,'DATOS GENERALES'!$B$58:$E$83,3,FALSE),'DATOS GENERALES'!$B$36:$C$52,2,FALSE),VLOOKUP(VLOOKUP(K42,'DATOS GENERALES'!$B$58:$E$83,4,FALSE),'DATOS GENERALES'!$B$36:$C$52,2,FALSE)))</f>
        <v/>
      </c>
      <c r="U42" s="5" t="s">
        <v>153</v>
      </c>
      <c r="V42" s="5" t="s">
        <v>98</v>
      </c>
      <c r="Y42"/>
    </row>
    <row r="43" spans="1:25" s="2" customFormat="1" outlineLevel="1" x14ac:dyDescent="0.25">
      <c r="A43" s="174">
        <f>IF(E43=H43,1,0)</f>
        <v>1</v>
      </c>
      <c r="B43" s="2">
        <v>0.5</v>
      </c>
      <c r="C43" s="8">
        <v>0</v>
      </c>
      <c r="D43" s="8">
        <v>0</v>
      </c>
      <c r="E43" s="7" t="s">
        <v>314</v>
      </c>
      <c r="F43" s="3" t="str">
        <f t="shared" si="29"/>
        <v>FP-S1-9</v>
      </c>
      <c r="G43" s="4" t="s">
        <v>103</v>
      </c>
      <c r="H43" s="7" t="s">
        <v>314</v>
      </c>
      <c r="I43" s="4">
        <v>4.7</v>
      </c>
      <c r="J43" s="4">
        <v>25</v>
      </c>
      <c r="K43" s="4" t="s">
        <v>82</v>
      </c>
      <c r="L43" s="4" t="s">
        <v>1063</v>
      </c>
      <c r="M43" s="5">
        <v>1</v>
      </c>
      <c r="N43" s="5">
        <f t="shared" si="30"/>
        <v>5.2</v>
      </c>
      <c r="O43" s="5">
        <v>2</v>
      </c>
      <c r="P43" s="5">
        <v>2</v>
      </c>
      <c r="Q43" s="11">
        <v>1</v>
      </c>
      <c r="R43" s="5">
        <f t="shared" si="31"/>
        <v>5.2</v>
      </c>
      <c r="S43" s="6">
        <f t="shared" si="32"/>
        <v>5.2</v>
      </c>
      <c r="T43" s="53" t="str">
        <f>IF(K43="",IF(LEFT(H43,1)="c",IF(J43&lt;&gt;"S",VLOOKUP(H43,'DATOS GENERALES'!$B$36:$C$52,2,FALSE),""),""),IF(U43="pvc",VLOOKUP(VLOOKUP(K43,'DATOS GENERALES'!$B$58:$E$83,3,FALSE),'DATOS GENERALES'!$B$36:$C$52,2,FALSE),VLOOKUP(VLOOKUP(K43,'DATOS GENERALES'!$B$58:$E$83,4,FALSE),'DATOS GENERALES'!$B$36:$C$52,2,FALSE)))</f>
        <v>CUADRADA GANG</v>
      </c>
      <c r="U43" s="5" t="s">
        <v>45</v>
      </c>
      <c r="V43" s="5" t="s">
        <v>98</v>
      </c>
      <c r="Y43"/>
    </row>
    <row r="44" spans="1:25" s="2" customFormat="1" outlineLevel="1" x14ac:dyDescent="0.25">
      <c r="A44" s="177">
        <f t="shared" ref="A44" si="33">IF(E44=H44,1,0)</f>
        <v>1</v>
      </c>
      <c r="C44" s="8"/>
      <c r="D44" s="8"/>
      <c r="E44" s="7" t="s">
        <v>315</v>
      </c>
      <c r="F44" s="3"/>
      <c r="G44" s="4"/>
      <c r="H44" s="7" t="s">
        <v>315</v>
      </c>
      <c r="I44" s="4"/>
      <c r="J44" s="4"/>
      <c r="K44" s="4"/>
      <c r="L44" s="4"/>
      <c r="M44" s="5"/>
      <c r="N44" s="5"/>
      <c r="O44" s="5"/>
      <c r="P44" s="5"/>
      <c r="Q44" s="11"/>
      <c r="R44" s="5"/>
      <c r="S44" s="6">
        <f>SUM(S42:S43)</f>
        <v>32.200000000000003</v>
      </c>
      <c r="T44" s="53" t="str">
        <f>IF(K44="",IF(LEFT(H44,1)="c",IF(J44&lt;&gt;"S",VLOOKUP(H44,'DATOS GENERALES'!$B$36:$C$52,2,FALSE),""),""),IF(U44="pvc",VLOOKUP(VLOOKUP(K44,'DATOS GENERALES'!$B$58:$E$83,3,FALSE),'DATOS GENERALES'!$B$36:$C$52,2,FALSE),VLOOKUP(VLOOKUP(K44,'DATOS GENERALES'!$B$58:$E$83,4,FALSE),'DATOS GENERALES'!$B$36:$C$52,2,FALSE)))</f>
        <v/>
      </c>
      <c r="U44" s="5"/>
      <c r="V44" s="5" t="s">
        <v>98</v>
      </c>
      <c r="Y44"/>
    </row>
    <row r="45" spans="1:25" s="2" customFormat="1" outlineLevel="1" x14ac:dyDescent="0.25">
      <c r="A45" s="174"/>
      <c r="C45" s="8"/>
      <c r="D45" s="8"/>
      <c r="E45" s="72"/>
      <c r="F45" s="3"/>
      <c r="G45" s="4"/>
      <c r="H45" s="4"/>
      <c r="I45" s="4"/>
      <c r="J45" s="4"/>
      <c r="K45" s="4"/>
      <c r="L45" s="4"/>
      <c r="M45" s="5"/>
      <c r="N45" s="5"/>
      <c r="O45" s="5"/>
      <c r="P45" s="5"/>
      <c r="Q45" s="11"/>
      <c r="R45" s="5"/>
      <c r="S45" s="6"/>
      <c r="T45" s="53"/>
      <c r="U45" s="5"/>
      <c r="V45" s="5"/>
      <c r="Y45"/>
    </row>
    <row r="46" spans="1:25" s="2" customFormat="1" outlineLevel="1" x14ac:dyDescent="0.25">
      <c r="A46" s="174"/>
      <c r="B46" s="2">
        <v>0</v>
      </c>
      <c r="C46" s="8">
        <v>0</v>
      </c>
      <c r="D46" s="8">
        <v>0</v>
      </c>
      <c r="E46" s="7" t="s">
        <v>316</v>
      </c>
      <c r="F46" s="3">
        <f t="shared" ref="F46:F47" si="34">H46</f>
        <v>0</v>
      </c>
      <c r="G46" s="4" t="s">
        <v>183</v>
      </c>
      <c r="H46" s="4"/>
      <c r="I46" s="4">
        <v>27</v>
      </c>
      <c r="J46" s="4"/>
      <c r="K46" s="4"/>
      <c r="L46" s="4"/>
      <c r="M46" s="5">
        <v>1</v>
      </c>
      <c r="N46" s="5">
        <f t="shared" ref="N46:N47" si="35">IF(J46&lt;&gt;"S",(I46+C46+B46+D46)*M46,0)</f>
        <v>27</v>
      </c>
      <c r="O46" s="5">
        <v>0</v>
      </c>
      <c r="P46" s="5">
        <v>0</v>
      </c>
      <c r="Q46" s="11">
        <v>1</v>
      </c>
      <c r="R46" s="5">
        <f t="shared" ref="R46:R47" si="36">IF(N46=0,IF(I46=0,0,I46+D46+C46+B46),N46)</f>
        <v>27</v>
      </c>
      <c r="S46" s="6">
        <f t="shared" ref="S46:S47" si="37">R46*Q46</f>
        <v>27</v>
      </c>
      <c r="T46" s="53" t="str">
        <f>IF(K46="",IF(LEFT(H46,1)="c",IF(J46&lt;&gt;"S",VLOOKUP(H46,'DATOS GENERALES'!$B$36:$C$52,2,FALSE),""),""),IF(U46="pvc",VLOOKUP(VLOOKUP(K46,'DATOS GENERALES'!$B$58:$E$83,3,FALSE),'DATOS GENERALES'!$B$36:$C$52,2,FALSE),VLOOKUP(VLOOKUP(K46,'DATOS GENERALES'!$B$58:$E$83,4,FALSE),'DATOS GENERALES'!$B$36:$C$52,2,FALSE)))</f>
        <v/>
      </c>
      <c r="U46" s="5" t="s">
        <v>153</v>
      </c>
      <c r="V46" s="5" t="s">
        <v>98</v>
      </c>
      <c r="Y46"/>
    </row>
    <row r="47" spans="1:25" s="2" customFormat="1" outlineLevel="1" x14ac:dyDescent="0.25">
      <c r="A47" s="174">
        <f>IF(E47=H47,1,0)</f>
        <v>1</v>
      </c>
      <c r="B47" s="2">
        <v>0.5</v>
      </c>
      <c r="C47" s="8">
        <v>0</v>
      </c>
      <c r="D47" s="8">
        <v>0.5</v>
      </c>
      <c r="E47" s="7" t="s">
        <v>316</v>
      </c>
      <c r="F47" s="3" t="str">
        <f t="shared" si="34"/>
        <v>FP-S1-11</v>
      </c>
      <c r="G47" s="4" t="s">
        <v>103</v>
      </c>
      <c r="H47" s="7" t="s">
        <v>316</v>
      </c>
      <c r="I47" s="4">
        <v>3</v>
      </c>
      <c r="J47" s="4">
        <v>25</v>
      </c>
      <c r="K47" s="4" t="s">
        <v>82</v>
      </c>
      <c r="L47" s="4"/>
      <c r="M47" s="5">
        <v>1</v>
      </c>
      <c r="N47" s="5">
        <f t="shared" si="35"/>
        <v>4</v>
      </c>
      <c r="O47" s="5">
        <v>2</v>
      </c>
      <c r="P47" s="5">
        <v>2</v>
      </c>
      <c r="Q47" s="11">
        <v>1</v>
      </c>
      <c r="R47" s="5">
        <f t="shared" si="36"/>
        <v>4</v>
      </c>
      <c r="S47" s="6">
        <f t="shared" si="37"/>
        <v>4</v>
      </c>
      <c r="T47" s="53" t="str">
        <f>IF(K47="",IF(LEFT(H47,1)="c",IF(J47&lt;&gt;"S",VLOOKUP(H47,'DATOS GENERALES'!$B$36:$C$52,2,FALSE),""),""),IF(U47="pvc",VLOOKUP(VLOOKUP(K47,'DATOS GENERALES'!$B$58:$E$83,3,FALSE),'DATOS GENERALES'!$B$36:$C$52,2,FALSE),VLOOKUP(VLOOKUP(K47,'DATOS GENERALES'!$B$58:$E$83,4,FALSE),'DATOS GENERALES'!$B$36:$C$52,2,FALSE)))</f>
        <v>CUADRADA GANG</v>
      </c>
      <c r="U47" s="5" t="s">
        <v>45</v>
      </c>
      <c r="V47" s="5" t="s">
        <v>98</v>
      </c>
      <c r="Y47"/>
    </row>
    <row r="48" spans="1:25" s="2" customFormat="1" outlineLevel="1" x14ac:dyDescent="0.25">
      <c r="A48" s="177">
        <f t="shared" ref="A48" si="38">IF(E48=H48,1,0)</f>
        <v>1</v>
      </c>
      <c r="C48" s="8"/>
      <c r="D48" s="8"/>
      <c r="E48" s="7" t="s">
        <v>317</v>
      </c>
      <c r="F48" s="3"/>
      <c r="G48" s="4"/>
      <c r="H48" s="7" t="s">
        <v>317</v>
      </c>
      <c r="I48" s="4"/>
      <c r="J48" s="4"/>
      <c r="K48" s="4"/>
      <c r="L48" s="4"/>
      <c r="M48" s="5"/>
      <c r="N48" s="5"/>
      <c r="O48" s="5"/>
      <c r="P48" s="5"/>
      <c r="Q48" s="11"/>
      <c r="R48" s="5"/>
      <c r="S48" s="6">
        <f>SUM(S46:S47)</f>
        <v>31</v>
      </c>
      <c r="T48" s="53" t="str">
        <f>IF(K48="",IF(LEFT(H48,1)="c",IF(J48&lt;&gt;"S",VLOOKUP(H48,'DATOS GENERALES'!$B$36:$C$52,2,FALSE),""),""),IF(U48="pvc",VLOOKUP(VLOOKUP(K48,'DATOS GENERALES'!$B$58:$E$83,3,FALSE),'DATOS GENERALES'!$B$36:$C$52,2,FALSE),VLOOKUP(VLOOKUP(K48,'DATOS GENERALES'!$B$58:$E$83,4,FALSE),'DATOS GENERALES'!$B$36:$C$52,2,FALSE)))</f>
        <v/>
      </c>
      <c r="U48" s="5"/>
      <c r="V48" s="5" t="s">
        <v>98</v>
      </c>
      <c r="Y48"/>
    </row>
    <row r="49" spans="1:25" s="2" customFormat="1" outlineLevel="1" x14ac:dyDescent="0.25">
      <c r="A49" s="174"/>
      <c r="C49" s="8"/>
      <c r="D49" s="8"/>
      <c r="E49" s="72"/>
      <c r="F49" s="3"/>
      <c r="G49" s="4"/>
      <c r="H49" s="4"/>
      <c r="I49" s="4"/>
      <c r="J49" s="4"/>
      <c r="K49" s="4"/>
      <c r="L49" s="4"/>
      <c r="M49" s="5"/>
      <c r="N49" s="5"/>
      <c r="O49" s="5"/>
      <c r="P49" s="5"/>
      <c r="Q49" s="11"/>
      <c r="R49" s="5"/>
      <c r="S49" s="6"/>
      <c r="T49" s="53"/>
      <c r="U49" s="5"/>
      <c r="V49" s="5"/>
      <c r="Y49"/>
    </row>
    <row r="50" spans="1:25" s="2" customFormat="1" outlineLevel="1" x14ac:dyDescent="0.25">
      <c r="A50" s="174"/>
      <c r="B50" s="2">
        <v>0</v>
      </c>
      <c r="C50" s="8">
        <v>0</v>
      </c>
      <c r="D50" s="8">
        <v>0</v>
      </c>
      <c r="E50" s="7" t="s">
        <v>318</v>
      </c>
      <c r="F50" s="3">
        <f t="shared" ref="F50:F53" si="39">H50</f>
        <v>0</v>
      </c>
      <c r="G50" s="4" t="s">
        <v>183</v>
      </c>
      <c r="H50" s="4"/>
      <c r="I50" s="4">
        <v>25</v>
      </c>
      <c r="J50" s="4"/>
      <c r="K50" s="4"/>
      <c r="L50" s="4"/>
      <c r="M50" s="5">
        <v>1</v>
      </c>
      <c r="N50" s="5">
        <f t="shared" ref="N50:N53" si="40">IF(J50&lt;&gt;"S",(I50+C50+B50+D50)*M50,0)</f>
        <v>25</v>
      </c>
      <c r="O50" s="5">
        <v>0</v>
      </c>
      <c r="P50" s="5">
        <v>0</v>
      </c>
      <c r="Q50" s="11">
        <v>1</v>
      </c>
      <c r="R50" s="5">
        <f t="shared" ref="R50:R53" si="41">IF(N50=0,IF(I50=0,0,I50+D50+C50+B50),N50)</f>
        <v>25</v>
      </c>
      <c r="S50" s="6">
        <f t="shared" ref="S50:S53" si="42">R50*Q50</f>
        <v>25</v>
      </c>
      <c r="T50" s="53" t="str">
        <f>IF(K50="",IF(LEFT(H50,1)="c",IF(J50&lt;&gt;"S",VLOOKUP(H50,'DATOS GENERALES'!$B$36:$C$52,2,FALSE),""),""),IF(U50="pvc",VLOOKUP(VLOOKUP(K50,'DATOS GENERALES'!$B$58:$E$83,3,FALSE),'DATOS GENERALES'!$B$36:$C$52,2,FALSE),VLOOKUP(VLOOKUP(K50,'DATOS GENERALES'!$B$58:$E$83,4,FALSE),'DATOS GENERALES'!$B$36:$C$52,2,FALSE)))</f>
        <v/>
      </c>
      <c r="U50" s="5" t="s">
        <v>153</v>
      </c>
      <c r="V50" s="5" t="s">
        <v>98</v>
      </c>
      <c r="Y50"/>
    </row>
    <row r="51" spans="1:25" s="2" customFormat="1" outlineLevel="1" x14ac:dyDescent="0.25">
      <c r="A51" s="174"/>
      <c r="B51" s="2">
        <v>0</v>
      </c>
      <c r="C51" s="8">
        <v>0</v>
      </c>
      <c r="D51" s="8">
        <v>0</v>
      </c>
      <c r="E51" s="7" t="s">
        <v>318</v>
      </c>
      <c r="F51" s="3" t="str">
        <f t="shared" si="39"/>
        <v>S12</v>
      </c>
      <c r="G51" s="4"/>
      <c r="H51" s="4" t="s">
        <v>94</v>
      </c>
      <c r="I51" s="4">
        <v>0.5</v>
      </c>
      <c r="J51" s="4">
        <v>25</v>
      </c>
      <c r="K51" s="4" t="s">
        <v>94</v>
      </c>
      <c r="L51" s="4"/>
      <c r="M51" s="5">
        <v>1</v>
      </c>
      <c r="N51" s="5">
        <f t="shared" si="40"/>
        <v>0.5</v>
      </c>
      <c r="O51" s="5">
        <v>1</v>
      </c>
      <c r="P51" s="5">
        <v>1</v>
      </c>
      <c r="Q51" s="11">
        <v>1</v>
      </c>
      <c r="R51" s="5">
        <f t="shared" si="41"/>
        <v>0.5</v>
      </c>
      <c r="S51" s="6">
        <f t="shared" si="42"/>
        <v>0.5</v>
      </c>
      <c r="T51" s="53" t="str">
        <f>IF(K51="",IF(LEFT(H51,1)="c",IF(J51&lt;&gt;"S",VLOOKUP(H51,'DATOS GENERALES'!$B$36:$C$52,2,FALSE),""),""),IF(U51="pvc",VLOOKUP(VLOOKUP(K51,'DATOS GENERALES'!$B$58:$E$83,3,FALSE),'DATOS GENERALES'!$B$36:$C$52,2,FALSE),VLOOKUP(VLOOKUP(K51,'DATOS GENERALES'!$B$58:$E$83,4,FALSE),'DATOS GENERALES'!$B$36:$C$52,2,FALSE)))</f>
        <v>ACCESORIO SALIDA BANDEJA</v>
      </c>
      <c r="U51" s="5" t="s">
        <v>48</v>
      </c>
      <c r="V51" s="5" t="s">
        <v>98</v>
      </c>
      <c r="Y51"/>
    </row>
    <row r="52" spans="1:25" s="2" customFormat="1" outlineLevel="1" x14ac:dyDescent="0.25">
      <c r="A52" s="174"/>
      <c r="B52" s="2">
        <v>0</v>
      </c>
      <c r="C52" s="8">
        <v>0</v>
      </c>
      <c r="D52" s="8">
        <v>0</v>
      </c>
      <c r="E52" s="7" t="s">
        <v>318</v>
      </c>
      <c r="F52" s="3" t="str">
        <f t="shared" si="39"/>
        <v>C1</v>
      </c>
      <c r="G52" s="4" t="s">
        <v>94</v>
      </c>
      <c r="H52" s="4" t="s">
        <v>103</v>
      </c>
      <c r="I52" s="4">
        <v>2.5</v>
      </c>
      <c r="J52" s="4">
        <v>25</v>
      </c>
      <c r="K52" s="4"/>
      <c r="L52" s="4"/>
      <c r="M52" s="5">
        <v>1</v>
      </c>
      <c r="N52" s="5">
        <f t="shared" si="40"/>
        <v>2.5</v>
      </c>
      <c r="O52" s="5">
        <v>0</v>
      </c>
      <c r="P52" s="5">
        <v>1</v>
      </c>
      <c r="Q52" s="11">
        <v>1</v>
      </c>
      <c r="R52" s="5">
        <f t="shared" si="41"/>
        <v>2.5</v>
      </c>
      <c r="S52" s="6">
        <f t="shared" si="42"/>
        <v>2.5</v>
      </c>
      <c r="T52" s="53" t="str">
        <f>IF(K52="",IF(LEFT(H52,1)="c",IF(J52&lt;&gt;"S",VLOOKUP(H52,'DATOS GENERALES'!$B$36:$C$52,2,FALSE),""),""),IF(U52="pvc",VLOOKUP(VLOOKUP(K52,'DATOS GENERALES'!$B$58:$E$83,3,FALSE),'DATOS GENERALES'!$B$36:$C$52,2,FALSE),VLOOKUP(VLOOKUP(K52,'DATOS GENERALES'!$B$58:$E$83,4,FALSE),'DATOS GENERALES'!$B$36:$C$52,2,FALSE)))</f>
        <v>CUADRADA 150X150X100</v>
      </c>
      <c r="U52" s="5" t="s">
        <v>48</v>
      </c>
      <c r="V52" s="5" t="s">
        <v>98</v>
      </c>
      <c r="Y52"/>
    </row>
    <row r="53" spans="1:25" s="2" customFormat="1" outlineLevel="1" x14ac:dyDescent="0.25">
      <c r="A53" s="174">
        <f>IF(E53=H53,1,0)</f>
        <v>1</v>
      </c>
      <c r="B53" s="2">
        <v>0.5</v>
      </c>
      <c r="C53" s="8">
        <v>0</v>
      </c>
      <c r="D53" s="8">
        <v>0.5</v>
      </c>
      <c r="E53" s="7" t="s">
        <v>318</v>
      </c>
      <c r="F53" s="3" t="str">
        <f t="shared" si="39"/>
        <v>FP-S1-13</v>
      </c>
      <c r="G53" s="4" t="s">
        <v>103</v>
      </c>
      <c r="H53" s="7" t="s">
        <v>318</v>
      </c>
      <c r="I53" s="4">
        <v>2.5</v>
      </c>
      <c r="J53" s="4">
        <v>25</v>
      </c>
      <c r="K53" s="4" t="s">
        <v>82</v>
      </c>
      <c r="L53" s="4"/>
      <c r="M53" s="5">
        <v>1</v>
      </c>
      <c r="N53" s="5">
        <f t="shared" si="40"/>
        <v>3.5</v>
      </c>
      <c r="O53" s="5">
        <v>2</v>
      </c>
      <c r="P53" s="5">
        <v>2</v>
      </c>
      <c r="Q53" s="11">
        <v>1</v>
      </c>
      <c r="R53" s="5">
        <f t="shared" si="41"/>
        <v>3.5</v>
      </c>
      <c r="S53" s="6">
        <f t="shared" si="42"/>
        <v>3.5</v>
      </c>
      <c r="T53" s="53" t="str">
        <f>IF(K53="",IF(LEFT(H53,1)="c",IF(J53&lt;&gt;"S",VLOOKUP(H53,'DATOS GENERALES'!$B$36:$C$52,2,FALSE),""),""),IF(U53="pvc",VLOOKUP(VLOOKUP(K53,'DATOS GENERALES'!$B$58:$E$83,3,FALSE),'DATOS GENERALES'!$B$36:$C$52,2,FALSE),VLOOKUP(VLOOKUP(K53,'DATOS GENERALES'!$B$58:$E$83,4,FALSE),'DATOS GENERALES'!$B$36:$C$52,2,FALSE)))</f>
        <v>CUADRADA GANG</v>
      </c>
      <c r="U53" s="5" t="s">
        <v>45</v>
      </c>
      <c r="V53" s="5" t="s">
        <v>98</v>
      </c>
      <c r="Y53"/>
    </row>
    <row r="54" spans="1:25" s="2" customFormat="1" outlineLevel="1" x14ac:dyDescent="0.25">
      <c r="A54" s="177">
        <f t="shared" ref="A54" si="43">IF(E54=H54,1,0)</f>
        <v>1</v>
      </c>
      <c r="C54" s="8"/>
      <c r="D54" s="8"/>
      <c r="E54" s="7" t="s">
        <v>319</v>
      </c>
      <c r="F54" s="3"/>
      <c r="G54" s="4"/>
      <c r="H54" s="7" t="s">
        <v>319</v>
      </c>
      <c r="I54" s="4"/>
      <c r="J54" s="4"/>
      <c r="K54" s="4"/>
      <c r="L54" s="4"/>
      <c r="M54" s="5"/>
      <c r="N54" s="5"/>
      <c r="O54" s="5"/>
      <c r="P54" s="5"/>
      <c r="Q54" s="11"/>
      <c r="R54" s="5"/>
      <c r="S54" s="6">
        <f>SUM(S50:S53)</f>
        <v>31.5</v>
      </c>
      <c r="T54" s="53" t="str">
        <f>IF(K54="",IF(LEFT(H54,1)="c",IF(J54&lt;&gt;"S",VLOOKUP(H54,'DATOS GENERALES'!$B$36:$C$52,2,FALSE),""),""),IF(U54="pvc",VLOOKUP(VLOOKUP(K54,'DATOS GENERALES'!$B$58:$E$83,3,FALSE),'DATOS GENERALES'!$B$36:$C$52,2,FALSE),VLOOKUP(VLOOKUP(K54,'DATOS GENERALES'!$B$58:$E$83,4,FALSE),'DATOS GENERALES'!$B$36:$C$52,2,FALSE)))</f>
        <v/>
      </c>
      <c r="U54" s="5"/>
      <c r="V54" s="5" t="s">
        <v>98</v>
      </c>
      <c r="Y54"/>
    </row>
    <row r="55" spans="1:25" s="2" customFormat="1" outlineLevel="1" x14ac:dyDescent="0.25">
      <c r="A55" s="174"/>
      <c r="C55" s="8"/>
      <c r="D55" s="8"/>
      <c r="E55" s="72"/>
      <c r="F55" s="3"/>
      <c r="G55" s="4"/>
      <c r="H55" s="4"/>
      <c r="I55" s="4"/>
      <c r="J55" s="4"/>
      <c r="K55" s="4"/>
      <c r="L55" s="4"/>
      <c r="M55" s="5"/>
      <c r="N55" s="5"/>
      <c r="O55" s="5"/>
      <c r="P55" s="5"/>
      <c r="Q55" s="11"/>
      <c r="R55" s="5"/>
      <c r="S55" s="6"/>
      <c r="T55" s="53"/>
      <c r="U55" s="5"/>
      <c r="V55" s="5"/>
      <c r="Y55"/>
    </row>
    <row r="56" spans="1:25" s="2" customFormat="1" outlineLevel="1" x14ac:dyDescent="0.25">
      <c r="A56" s="174"/>
      <c r="B56" s="2">
        <v>0</v>
      </c>
      <c r="C56" s="8">
        <v>0</v>
      </c>
      <c r="D56" s="8">
        <v>0</v>
      </c>
      <c r="E56" s="7" t="s">
        <v>320</v>
      </c>
      <c r="F56" s="3">
        <f t="shared" ref="F56:F58" si="44">H56</f>
        <v>0</v>
      </c>
      <c r="G56" s="4" t="s">
        <v>183</v>
      </c>
      <c r="H56" s="4"/>
      <c r="I56" s="4">
        <v>30</v>
      </c>
      <c r="J56" s="4"/>
      <c r="K56" s="4"/>
      <c r="L56" s="4"/>
      <c r="M56" s="5">
        <v>1</v>
      </c>
      <c r="N56" s="5">
        <f t="shared" ref="N56:N58" si="45">IF(J56&lt;&gt;"S",(I56+C56+B56+D56)*M56,0)</f>
        <v>30</v>
      </c>
      <c r="O56" s="5">
        <v>0</v>
      </c>
      <c r="P56" s="5">
        <v>0</v>
      </c>
      <c r="Q56" s="11">
        <v>1</v>
      </c>
      <c r="R56" s="5">
        <f t="shared" ref="R56:R58" si="46">IF(N56=0,IF(I56=0,0,I56+D56+C56+B56),N56)</f>
        <v>30</v>
      </c>
      <c r="S56" s="6">
        <f t="shared" ref="S56:S58" si="47">R56*Q56</f>
        <v>30</v>
      </c>
      <c r="T56" s="53" t="str">
        <f>IF(K56="",IF(LEFT(H56,1)="c",IF(J56&lt;&gt;"S",VLOOKUP(H56,'DATOS GENERALES'!$B$36:$C$52,2,FALSE),""),""),IF(U56="pvc",VLOOKUP(VLOOKUP(K56,'DATOS GENERALES'!$B$58:$E$83,3,FALSE),'DATOS GENERALES'!$B$36:$C$52,2,FALSE),VLOOKUP(VLOOKUP(K56,'DATOS GENERALES'!$B$58:$E$83,4,FALSE),'DATOS GENERALES'!$B$36:$C$52,2,FALSE)))</f>
        <v/>
      </c>
      <c r="U56" s="5" t="s">
        <v>153</v>
      </c>
      <c r="V56" s="5" t="s">
        <v>98</v>
      </c>
      <c r="Y56"/>
    </row>
    <row r="57" spans="1:25" s="2" customFormat="1" outlineLevel="1" x14ac:dyDescent="0.25">
      <c r="A57" s="174"/>
      <c r="B57" s="2">
        <v>0</v>
      </c>
      <c r="C57" s="8">
        <v>0</v>
      </c>
      <c r="D57" s="8">
        <v>0</v>
      </c>
      <c r="E57" s="7" t="s">
        <v>320</v>
      </c>
      <c r="F57" s="3" t="str">
        <f t="shared" si="44"/>
        <v>S12</v>
      </c>
      <c r="G57" s="4"/>
      <c r="H57" s="4" t="s">
        <v>94</v>
      </c>
      <c r="I57" s="4">
        <v>0.5</v>
      </c>
      <c r="J57" s="4">
        <v>25</v>
      </c>
      <c r="K57" s="4" t="s">
        <v>94</v>
      </c>
      <c r="L57" s="4"/>
      <c r="M57" s="5">
        <v>1</v>
      </c>
      <c r="N57" s="5">
        <f t="shared" si="45"/>
        <v>0.5</v>
      </c>
      <c r="O57" s="5">
        <v>1</v>
      </c>
      <c r="P57" s="5">
        <v>1</v>
      </c>
      <c r="Q57" s="11">
        <v>1</v>
      </c>
      <c r="R57" s="5">
        <f t="shared" si="46"/>
        <v>0.5</v>
      </c>
      <c r="S57" s="6">
        <f t="shared" si="47"/>
        <v>0.5</v>
      </c>
      <c r="T57" s="53" t="str">
        <f>IF(K57="",IF(LEFT(H57,1)="c",IF(J57&lt;&gt;"S",VLOOKUP(H57,'DATOS GENERALES'!$B$36:$C$52,2,FALSE),""),""),IF(U57="pvc",VLOOKUP(VLOOKUP(K57,'DATOS GENERALES'!$B$58:$E$83,3,FALSE),'DATOS GENERALES'!$B$36:$C$52,2,FALSE),VLOOKUP(VLOOKUP(K57,'DATOS GENERALES'!$B$58:$E$83,4,FALSE),'DATOS GENERALES'!$B$36:$C$52,2,FALSE)))</f>
        <v>ACCESORIO SALIDA BANDEJA</v>
      </c>
      <c r="U57" s="5" t="s">
        <v>48</v>
      </c>
      <c r="V57" s="5" t="s">
        <v>98</v>
      </c>
      <c r="Y57"/>
    </row>
    <row r="58" spans="1:25" s="2" customFormat="1" outlineLevel="1" x14ac:dyDescent="0.25">
      <c r="A58" s="174">
        <f>IF(E58=H58,1,0)</f>
        <v>1</v>
      </c>
      <c r="B58" s="2">
        <v>0</v>
      </c>
      <c r="C58" s="8">
        <v>0</v>
      </c>
      <c r="D58" s="8">
        <v>0</v>
      </c>
      <c r="E58" s="7" t="s">
        <v>320</v>
      </c>
      <c r="F58" s="3" t="str">
        <f t="shared" si="44"/>
        <v>FP-S1-15</v>
      </c>
      <c r="G58" s="4" t="s">
        <v>94</v>
      </c>
      <c r="H58" s="7" t="s">
        <v>320</v>
      </c>
      <c r="I58" s="4">
        <v>1</v>
      </c>
      <c r="J58" s="4">
        <v>25</v>
      </c>
      <c r="K58" s="4" t="s">
        <v>83</v>
      </c>
      <c r="L58" s="4" t="s">
        <v>203</v>
      </c>
      <c r="M58" s="5">
        <v>1</v>
      </c>
      <c r="N58" s="5">
        <f t="shared" si="45"/>
        <v>1</v>
      </c>
      <c r="O58" s="5">
        <v>2</v>
      </c>
      <c r="P58" s="5">
        <v>2</v>
      </c>
      <c r="Q58" s="11">
        <v>1</v>
      </c>
      <c r="R58" s="5">
        <f t="shared" si="46"/>
        <v>1</v>
      </c>
      <c r="S58" s="6">
        <f t="shared" si="47"/>
        <v>1</v>
      </c>
      <c r="T58" s="53" t="str">
        <f>IF(K58="",IF(LEFT(H58,1)="c",IF(J58&lt;&gt;"S",VLOOKUP(H58,'DATOS GENERALES'!$B$36:$C$52,2,FALSE),""),""),IF(U58="pvc",VLOOKUP(VLOOKUP(K58,'DATOS GENERALES'!$B$58:$E$83,3,FALSE),'DATOS GENERALES'!$B$36:$C$52,2,FALSE),VLOOKUP(VLOOKUP(K58,'DATOS GENERALES'!$B$58:$E$83,4,FALSE),'DATOS GENERALES'!$B$36:$C$52,2,FALSE)))</f>
        <v>CUADRADA CONDUIT</v>
      </c>
      <c r="U58" s="5" t="s">
        <v>48</v>
      </c>
      <c r="V58" s="5" t="s">
        <v>98</v>
      </c>
      <c r="Y58"/>
    </row>
    <row r="59" spans="1:25" s="2" customFormat="1" outlineLevel="1" x14ac:dyDescent="0.25">
      <c r="A59" s="174"/>
      <c r="C59" s="8"/>
      <c r="D59" s="8"/>
      <c r="E59" s="7"/>
      <c r="F59" s="3"/>
      <c r="G59" s="4"/>
      <c r="H59" s="4"/>
      <c r="I59" s="4"/>
      <c r="J59" s="4"/>
      <c r="K59" s="4"/>
      <c r="L59" s="4"/>
      <c r="M59" s="5"/>
      <c r="N59" s="5"/>
      <c r="O59" s="5"/>
      <c r="P59" s="5"/>
      <c r="Q59" s="11"/>
      <c r="R59" s="5"/>
      <c r="S59" s="6"/>
      <c r="T59" s="53"/>
      <c r="U59" s="5"/>
      <c r="V59" s="5"/>
      <c r="Y59"/>
    </row>
    <row r="60" spans="1:25" s="2" customFormat="1" outlineLevel="1" x14ac:dyDescent="0.25">
      <c r="A60" s="174"/>
      <c r="B60" s="2">
        <v>0</v>
      </c>
      <c r="C60" s="8">
        <v>0</v>
      </c>
      <c r="D60" s="8">
        <v>0</v>
      </c>
      <c r="E60" s="7" t="s">
        <v>321</v>
      </c>
      <c r="F60" s="3">
        <f t="shared" ref="F60:F63" si="48">H60</f>
        <v>0</v>
      </c>
      <c r="G60" s="4" t="s">
        <v>183</v>
      </c>
      <c r="H60" s="4"/>
      <c r="I60" s="4">
        <v>42</v>
      </c>
      <c r="J60" s="4"/>
      <c r="K60" s="4"/>
      <c r="L60" s="4"/>
      <c r="M60" s="5">
        <v>1</v>
      </c>
      <c r="N60" s="5">
        <f t="shared" ref="N60:N63" si="49">IF(J60&lt;&gt;"S",(I60+C60+B60+D60)*M60,0)</f>
        <v>42</v>
      </c>
      <c r="O60" s="5">
        <v>0</v>
      </c>
      <c r="P60" s="5">
        <v>0</v>
      </c>
      <c r="Q60" s="11">
        <v>1</v>
      </c>
      <c r="R60" s="5">
        <f t="shared" ref="R60:R63" si="50">IF(N60=0,IF(I60=0,0,I60+D60+C60+B60),N60)</f>
        <v>42</v>
      </c>
      <c r="S60" s="6">
        <f t="shared" ref="S60:S63" si="51">R60*Q60</f>
        <v>42</v>
      </c>
      <c r="T60" s="53" t="str">
        <f>IF(K60="",IF(LEFT(H60,1)="c",IF(J60&lt;&gt;"S",VLOOKUP(H60,'DATOS GENERALES'!$B$36:$C$52,2,FALSE),""),""),IF(U60="pvc",VLOOKUP(VLOOKUP(K60,'DATOS GENERALES'!$B$58:$E$83,3,FALSE),'DATOS GENERALES'!$B$36:$C$52,2,FALSE),VLOOKUP(VLOOKUP(K60,'DATOS GENERALES'!$B$58:$E$83,4,FALSE),'DATOS GENERALES'!$B$36:$C$52,2,FALSE)))</f>
        <v/>
      </c>
      <c r="U60" s="5" t="s">
        <v>153</v>
      </c>
      <c r="V60" s="5" t="s">
        <v>98</v>
      </c>
      <c r="Y60"/>
    </row>
    <row r="61" spans="1:25" s="2" customFormat="1" outlineLevel="1" x14ac:dyDescent="0.25">
      <c r="A61" s="174"/>
      <c r="B61" s="2">
        <v>0</v>
      </c>
      <c r="C61" s="8">
        <v>0</v>
      </c>
      <c r="D61" s="8">
        <v>0</v>
      </c>
      <c r="E61" s="7" t="s">
        <v>321</v>
      </c>
      <c r="F61" s="3" t="str">
        <f t="shared" si="48"/>
        <v>S12</v>
      </c>
      <c r="G61" s="4"/>
      <c r="H61" s="4" t="s">
        <v>94</v>
      </c>
      <c r="I61" s="4">
        <v>0.5</v>
      </c>
      <c r="J61" s="4">
        <v>25</v>
      </c>
      <c r="K61" s="4" t="s">
        <v>94</v>
      </c>
      <c r="L61" s="4"/>
      <c r="M61" s="5">
        <v>1</v>
      </c>
      <c r="N61" s="5">
        <f t="shared" si="49"/>
        <v>0.5</v>
      </c>
      <c r="O61" s="5">
        <v>1</v>
      </c>
      <c r="P61" s="5">
        <v>1</v>
      </c>
      <c r="Q61" s="11">
        <v>1</v>
      </c>
      <c r="R61" s="5">
        <f t="shared" si="50"/>
        <v>0.5</v>
      </c>
      <c r="S61" s="6">
        <f t="shared" si="51"/>
        <v>0.5</v>
      </c>
      <c r="T61" s="53" t="str">
        <f>IF(K61="",IF(LEFT(H61,1)="c",IF(J61&lt;&gt;"S",VLOOKUP(H61,'DATOS GENERALES'!$B$36:$C$52,2,FALSE),""),""),IF(U61="pvc",VLOOKUP(VLOOKUP(K61,'DATOS GENERALES'!$B$58:$E$83,3,FALSE),'DATOS GENERALES'!$B$36:$C$52,2,FALSE),VLOOKUP(VLOOKUP(K61,'DATOS GENERALES'!$B$58:$E$83,4,FALSE),'DATOS GENERALES'!$B$36:$C$52,2,FALSE)))</f>
        <v>ACCESORIO SALIDA BANDEJA</v>
      </c>
      <c r="U61" s="5" t="s">
        <v>48</v>
      </c>
      <c r="V61" s="5" t="s">
        <v>98</v>
      </c>
      <c r="Y61"/>
    </row>
    <row r="62" spans="1:25" s="2" customFormat="1" outlineLevel="1" x14ac:dyDescent="0.25">
      <c r="A62" s="174"/>
      <c r="B62" s="2">
        <v>0</v>
      </c>
      <c r="C62" s="8">
        <v>0</v>
      </c>
      <c r="D62" s="8">
        <v>0</v>
      </c>
      <c r="E62" s="7" t="s">
        <v>321</v>
      </c>
      <c r="F62" s="3" t="str">
        <f t="shared" si="48"/>
        <v>C1</v>
      </c>
      <c r="G62" s="4" t="s">
        <v>94</v>
      </c>
      <c r="H62" s="4" t="s">
        <v>103</v>
      </c>
      <c r="I62" s="4">
        <v>2.2000000000000002</v>
      </c>
      <c r="J62" s="4">
        <v>25</v>
      </c>
      <c r="K62" s="4"/>
      <c r="L62" s="4"/>
      <c r="M62" s="5">
        <v>1</v>
      </c>
      <c r="N62" s="5">
        <f t="shared" si="49"/>
        <v>2.2000000000000002</v>
      </c>
      <c r="O62" s="5">
        <v>0</v>
      </c>
      <c r="P62" s="5">
        <v>1</v>
      </c>
      <c r="Q62" s="11">
        <v>1</v>
      </c>
      <c r="R62" s="5">
        <f t="shared" si="50"/>
        <v>2.2000000000000002</v>
      </c>
      <c r="S62" s="6">
        <f t="shared" si="51"/>
        <v>2.2000000000000002</v>
      </c>
      <c r="T62" s="53" t="str">
        <f>IF(K62="",IF(LEFT(H62,1)="c",IF(J62&lt;&gt;"S",VLOOKUP(H62,'DATOS GENERALES'!$B$36:$C$52,2,FALSE),""),""),IF(U62="pvc",VLOOKUP(VLOOKUP(K62,'DATOS GENERALES'!$B$58:$E$83,3,FALSE),'DATOS GENERALES'!$B$36:$C$52,2,FALSE),VLOOKUP(VLOOKUP(K62,'DATOS GENERALES'!$B$58:$E$83,4,FALSE),'DATOS GENERALES'!$B$36:$C$52,2,FALSE)))</f>
        <v>CUADRADA 150X150X100</v>
      </c>
      <c r="U62" s="5" t="s">
        <v>48</v>
      </c>
      <c r="V62" s="5" t="s">
        <v>98</v>
      </c>
      <c r="Y62"/>
    </row>
    <row r="63" spans="1:25" s="2" customFormat="1" outlineLevel="1" x14ac:dyDescent="0.25">
      <c r="A63" s="174">
        <f>IF(E63=H63,1,0)</f>
        <v>1</v>
      </c>
      <c r="B63" s="2">
        <v>0.5</v>
      </c>
      <c r="C63" s="8">
        <v>0</v>
      </c>
      <c r="D63" s="8">
        <v>0.5</v>
      </c>
      <c r="E63" s="7" t="s">
        <v>321</v>
      </c>
      <c r="F63" s="3" t="str">
        <f t="shared" si="48"/>
        <v>FP-S1-16</v>
      </c>
      <c r="G63" s="4" t="s">
        <v>103</v>
      </c>
      <c r="H63" s="7" t="s">
        <v>321</v>
      </c>
      <c r="I63" s="4">
        <v>2.5</v>
      </c>
      <c r="J63" s="4">
        <v>25</v>
      </c>
      <c r="K63" s="4" t="s">
        <v>82</v>
      </c>
      <c r="L63" s="4"/>
      <c r="M63" s="5">
        <v>1</v>
      </c>
      <c r="N63" s="5">
        <f t="shared" si="49"/>
        <v>3.5</v>
      </c>
      <c r="O63" s="5">
        <v>2</v>
      </c>
      <c r="P63" s="5">
        <v>2</v>
      </c>
      <c r="Q63" s="11">
        <v>1</v>
      </c>
      <c r="R63" s="5">
        <f t="shared" si="50"/>
        <v>3.5</v>
      </c>
      <c r="S63" s="6">
        <f t="shared" si="51"/>
        <v>3.5</v>
      </c>
      <c r="T63" s="53" t="str">
        <f>IF(K63="",IF(LEFT(H63,1)="c",IF(J63&lt;&gt;"S",VLOOKUP(H63,'DATOS GENERALES'!$B$36:$C$52,2,FALSE),""),""),IF(U63="pvc",VLOOKUP(VLOOKUP(K63,'DATOS GENERALES'!$B$58:$E$83,3,FALSE),'DATOS GENERALES'!$B$36:$C$52,2,FALSE),VLOOKUP(VLOOKUP(K63,'DATOS GENERALES'!$B$58:$E$83,4,FALSE),'DATOS GENERALES'!$B$36:$C$52,2,FALSE)))</f>
        <v>CUADRADA GANG</v>
      </c>
      <c r="U63" s="5" t="s">
        <v>45</v>
      </c>
      <c r="V63" s="5" t="s">
        <v>98</v>
      </c>
      <c r="Y63"/>
    </row>
    <row r="64" spans="1:25" s="2" customFormat="1" outlineLevel="1" x14ac:dyDescent="0.25">
      <c r="A64" s="177">
        <f t="shared" ref="A64" si="52">IF(E64=H64,1,0)</f>
        <v>1</v>
      </c>
      <c r="C64" s="8"/>
      <c r="D64" s="8"/>
      <c r="E64" s="7" t="s">
        <v>322</v>
      </c>
      <c r="F64" s="3"/>
      <c r="G64" s="4"/>
      <c r="H64" s="7" t="s">
        <v>322</v>
      </c>
      <c r="I64" s="4"/>
      <c r="J64" s="4"/>
      <c r="K64" s="4"/>
      <c r="L64" s="4"/>
      <c r="M64" s="5"/>
      <c r="N64" s="5"/>
      <c r="O64" s="5"/>
      <c r="P64" s="5"/>
      <c r="Q64" s="11"/>
      <c r="R64" s="5"/>
      <c r="S64" s="6">
        <f>SUM(S60:S63)</f>
        <v>48.2</v>
      </c>
      <c r="T64" s="53" t="str">
        <f>IF(K64="",IF(LEFT(H64,1)="c",IF(J64&lt;&gt;"S",VLOOKUP(H64,'DATOS GENERALES'!$B$36:$C$52,2,FALSE),""),""),IF(U64="pvc",VLOOKUP(VLOOKUP(K64,'DATOS GENERALES'!$B$58:$E$83,3,FALSE),'DATOS GENERALES'!$B$36:$C$52,2,FALSE),VLOOKUP(VLOOKUP(K64,'DATOS GENERALES'!$B$58:$E$83,4,FALSE),'DATOS GENERALES'!$B$36:$C$52,2,FALSE)))</f>
        <v/>
      </c>
      <c r="U64" s="5"/>
      <c r="V64" s="5" t="s">
        <v>98</v>
      </c>
      <c r="Y64"/>
    </row>
    <row r="65" spans="1:25" s="2" customFormat="1" outlineLevel="1" x14ac:dyDescent="0.25">
      <c r="A65" s="177"/>
      <c r="C65" s="8"/>
      <c r="D65" s="8"/>
      <c r="E65" s="7"/>
      <c r="F65" s="3"/>
      <c r="G65" s="4"/>
      <c r="H65" s="7"/>
      <c r="I65" s="4"/>
      <c r="J65" s="4"/>
      <c r="K65" s="4"/>
      <c r="L65" s="4"/>
      <c r="M65" s="5"/>
      <c r="N65" s="5"/>
      <c r="O65" s="5"/>
      <c r="P65" s="5"/>
      <c r="Q65" s="11"/>
      <c r="R65" s="5"/>
      <c r="S65" s="6"/>
      <c r="T65" s="53"/>
      <c r="U65" s="5"/>
      <c r="V65" s="5"/>
      <c r="Y65"/>
    </row>
    <row r="66" spans="1:25" s="2" customFormat="1" outlineLevel="1" x14ac:dyDescent="0.25">
      <c r="A66" s="174"/>
      <c r="B66" s="2">
        <v>0</v>
      </c>
      <c r="C66" s="8">
        <v>0</v>
      </c>
      <c r="D66" s="8">
        <v>0</v>
      </c>
      <c r="E66" s="7" t="s">
        <v>1089</v>
      </c>
      <c r="F66" s="3">
        <f t="shared" ref="F66:F70" si="53">H66</f>
        <v>0</v>
      </c>
      <c r="G66" s="4" t="s">
        <v>183</v>
      </c>
      <c r="H66" s="4"/>
      <c r="I66" s="4">
        <v>27</v>
      </c>
      <c r="J66" s="4"/>
      <c r="K66" s="4"/>
      <c r="L66" s="4"/>
      <c r="M66" s="5">
        <v>1</v>
      </c>
      <c r="N66" s="5">
        <f t="shared" ref="N66:N70" si="54">IF(J66&lt;&gt;"S",(I66+C66+B66+D66)*M66,0)</f>
        <v>27</v>
      </c>
      <c r="O66" s="5">
        <v>0</v>
      </c>
      <c r="P66" s="5">
        <v>0</v>
      </c>
      <c r="Q66" s="11">
        <v>1</v>
      </c>
      <c r="R66" s="5">
        <f t="shared" ref="R66:R70" si="55">IF(N66=0,IF(I66=0,0,I66+D66+C66+B66),N66)</f>
        <v>27</v>
      </c>
      <c r="S66" s="6">
        <f t="shared" ref="S66:S70" si="56">R66*Q66</f>
        <v>27</v>
      </c>
      <c r="T66" s="53" t="str">
        <f>IF(K66="",IF(LEFT(H66,1)="c",IF(J66&lt;&gt;"S",VLOOKUP(H66,'DATOS GENERALES'!$B$36:$C$52,2,FALSE),""),""),IF(U66="pvc",VLOOKUP(VLOOKUP(K66,'DATOS GENERALES'!$B$58:$E$83,3,FALSE),'DATOS GENERALES'!$B$36:$C$52,2,FALSE),VLOOKUP(VLOOKUP(K66,'DATOS GENERALES'!$B$58:$E$83,4,FALSE),'DATOS GENERALES'!$B$36:$C$52,2,FALSE)))</f>
        <v/>
      </c>
      <c r="U66" s="5" t="s">
        <v>153</v>
      </c>
      <c r="V66" s="5" t="s">
        <v>98</v>
      </c>
      <c r="Y66"/>
    </row>
    <row r="67" spans="1:25" s="2" customFormat="1" outlineLevel="1" x14ac:dyDescent="0.25">
      <c r="A67" s="174"/>
      <c r="B67" s="2">
        <v>0</v>
      </c>
      <c r="C67" s="8">
        <v>0</v>
      </c>
      <c r="D67" s="8">
        <v>0</v>
      </c>
      <c r="E67" s="7" t="s">
        <v>1089</v>
      </c>
      <c r="F67" s="3" t="str">
        <f t="shared" si="53"/>
        <v>S12</v>
      </c>
      <c r="G67" s="4"/>
      <c r="H67" s="4" t="s">
        <v>94</v>
      </c>
      <c r="I67" s="4">
        <v>0.5</v>
      </c>
      <c r="J67" s="4">
        <v>25</v>
      </c>
      <c r="K67" s="4" t="s">
        <v>94</v>
      </c>
      <c r="L67" s="4"/>
      <c r="M67" s="5">
        <v>1</v>
      </c>
      <c r="N67" s="5">
        <f t="shared" si="54"/>
        <v>0.5</v>
      </c>
      <c r="O67" s="5">
        <v>1</v>
      </c>
      <c r="P67" s="5">
        <v>1</v>
      </c>
      <c r="Q67" s="11">
        <v>1</v>
      </c>
      <c r="R67" s="5">
        <f t="shared" si="55"/>
        <v>0.5</v>
      </c>
      <c r="S67" s="6">
        <f t="shared" si="56"/>
        <v>0.5</v>
      </c>
      <c r="T67" s="53" t="str">
        <f>IF(K67="",IF(LEFT(H67,1)="c",IF(J67&lt;&gt;"S",VLOOKUP(H67,'DATOS GENERALES'!$B$36:$C$52,2,FALSE),""),""),IF(U67="pvc",VLOOKUP(VLOOKUP(K67,'DATOS GENERALES'!$B$58:$E$83,3,FALSE),'DATOS GENERALES'!$B$36:$C$52,2,FALSE),VLOOKUP(VLOOKUP(K67,'DATOS GENERALES'!$B$58:$E$83,4,FALSE),'DATOS GENERALES'!$B$36:$C$52,2,FALSE)))</f>
        <v>ACCESORIO SALIDA BANDEJA</v>
      </c>
      <c r="U67" s="5" t="s">
        <v>48</v>
      </c>
      <c r="V67" s="5" t="s">
        <v>98</v>
      </c>
      <c r="Y67"/>
    </row>
    <row r="68" spans="1:25" s="2" customFormat="1" outlineLevel="1" x14ac:dyDescent="0.25">
      <c r="A68" s="174"/>
      <c r="B68" s="2">
        <v>0</v>
      </c>
      <c r="C68" s="8">
        <v>0</v>
      </c>
      <c r="D68" s="8">
        <v>0</v>
      </c>
      <c r="E68" s="7" t="s">
        <v>1089</v>
      </c>
      <c r="F68" s="3" t="str">
        <f t="shared" si="53"/>
        <v>C1</v>
      </c>
      <c r="G68" s="4" t="s">
        <v>94</v>
      </c>
      <c r="H68" s="4" t="s">
        <v>103</v>
      </c>
      <c r="I68" s="4">
        <v>0.5</v>
      </c>
      <c r="J68" s="4">
        <v>25</v>
      </c>
      <c r="K68" s="4"/>
      <c r="L68" s="4"/>
      <c r="M68" s="5">
        <v>1</v>
      </c>
      <c r="N68" s="5">
        <f t="shared" si="54"/>
        <v>0.5</v>
      </c>
      <c r="O68" s="5">
        <v>0</v>
      </c>
      <c r="P68" s="5">
        <v>1</v>
      </c>
      <c r="Q68" s="11">
        <v>1</v>
      </c>
      <c r="R68" s="5">
        <f t="shared" si="55"/>
        <v>0.5</v>
      </c>
      <c r="S68" s="6">
        <f t="shared" si="56"/>
        <v>0.5</v>
      </c>
      <c r="T68" s="53" t="str">
        <f>IF(K68="",IF(LEFT(H68,1)="c",IF(J68&lt;&gt;"S",VLOOKUP(H68,'DATOS GENERALES'!$B$36:$C$52,2,FALSE),""),""),IF(U68="pvc",VLOOKUP(VLOOKUP(K68,'DATOS GENERALES'!$B$58:$E$83,3,FALSE),'DATOS GENERALES'!$B$36:$C$52,2,FALSE),VLOOKUP(VLOOKUP(K68,'DATOS GENERALES'!$B$58:$E$83,4,FALSE),'DATOS GENERALES'!$B$36:$C$52,2,FALSE)))</f>
        <v>CUADRADA 150X150X100</v>
      </c>
      <c r="U68" s="5" t="s">
        <v>48</v>
      </c>
      <c r="V68" s="5" t="s">
        <v>98</v>
      </c>
      <c r="Y68"/>
    </row>
    <row r="69" spans="1:25" s="2" customFormat="1" outlineLevel="1" x14ac:dyDescent="0.25">
      <c r="A69" s="174"/>
      <c r="B69" s="2">
        <v>0</v>
      </c>
      <c r="C69" s="8">
        <v>0</v>
      </c>
      <c r="D69" s="8">
        <v>0</v>
      </c>
      <c r="E69" s="7" t="s">
        <v>1089</v>
      </c>
      <c r="F69" s="3" t="str">
        <f t="shared" si="53"/>
        <v>C1</v>
      </c>
      <c r="G69" s="4" t="s">
        <v>103</v>
      </c>
      <c r="H69" s="4" t="s">
        <v>103</v>
      </c>
      <c r="I69" s="4">
        <v>3</v>
      </c>
      <c r="J69" s="4">
        <v>25</v>
      </c>
      <c r="K69" s="4"/>
      <c r="L69" s="4"/>
      <c r="M69" s="5">
        <v>1</v>
      </c>
      <c r="N69" s="5">
        <f t="shared" si="54"/>
        <v>3</v>
      </c>
      <c r="O69" s="5">
        <v>0</v>
      </c>
      <c r="P69" s="5">
        <v>2</v>
      </c>
      <c r="Q69" s="11">
        <v>1</v>
      </c>
      <c r="R69" s="5">
        <f t="shared" si="55"/>
        <v>3</v>
      </c>
      <c r="S69" s="6">
        <f t="shared" si="56"/>
        <v>3</v>
      </c>
      <c r="T69" s="53" t="str">
        <f>IF(K69="",IF(LEFT(H69,1)="c",IF(J69&lt;&gt;"S",VLOOKUP(H69,'DATOS GENERALES'!$B$36:$C$52,2,FALSE),""),""),IF(U69="pvc",VLOOKUP(VLOOKUP(K69,'DATOS GENERALES'!$B$58:$E$83,3,FALSE),'DATOS GENERALES'!$B$36:$C$52,2,FALSE),VLOOKUP(VLOOKUP(K69,'DATOS GENERALES'!$B$58:$E$83,4,FALSE),'DATOS GENERALES'!$B$36:$C$52,2,FALSE)))</f>
        <v>CUADRADA 150X150X100</v>
      </c>
      <c r="U69" s="5" t="s">
        <v>45</v>
      </c>
      <c r="V69" s="5" t="s">
        <v>98</v>
      </c>
      <c r="Y69"/>
    </row>
    <row r="70" spans="1:25" s="2" customFormat="1" outlineLevel="1" x14ac:dyDescent="0.25">
      <c r="A70" s="174">
        <f>IF(E70=H70,1,0)</f>
        <v>1</v>
      </c>
      <c r="B70" s="2">
        <v>0.5</v>
      </c>
      <c r="C70" s="8">
        <v>0</v>
      </c>
      <c r="D70" s="8">
        <v>0</v>
      </c>
      <c r="E70" s="7" t="s">
        <v>1089</v>
      </c>
      <c r="F70" s="3" t="str">
        <f t="shared" si="53"/>
        <v>FP-S1-18</v>
      </c>
      <c r="G70" s="4" t="s">
        <v>103</v>
      </c>
      <c r="H70" s="7" t="s">
        <v>1089</v>
      </c>
      <c r="I70" s="4">
        <v>1.5</v>
      </c>
      <c r="J70" s="4">
        <v>25</v>
      </c>
      <c r="K70" s="4" t="s">
        <v>82</v>
      </c>
      <c r="L70" s="4" t="s">
        <v>1063</v>
      </c>
      <c r="M70" s="5">
        <v>1</v>
      </c>
      <c r="N70" s="5">
        <f t="shared" si="54"/>
        <v>2</v>
      </c>
      <c r="O70" s="5">
        <v>1</v>
      </c>
      <c r="P70" s="5">
        <v>2</v>
      </c>
      <c r="Q70" s="11">
        <v>1</v>
      </c>
      <c r="R70" s="5">
        <f t="shared" si="55"/>
        <v>2</v>
      </c>
      <c r="S70" s="6">
        <f t="shared" si="56"/>
        <v>2</v>
      </c>
      <c r="T70" s="53" t="str">
        <f>IF(K70="",IF(LEFT(H70,1)="c",IF(J70&lt;&gt;"S",VLOOKUP(H70,'DATOS GENERALES'!$B$36:$C$52,2,FALSE),""),""),IF(U70="pvc",VLOOKUP(VLOOKUP(K70,'DATOS GENERALES'!$B$58:$E$83,3,FALSE),'DATOS GENERALES'!$B$36:$C$52,2,FALSE),VLOOKUP(VLOOKUP(K70,'DATOS GENERALES'!$B$58:$E$83,4,FALSE),'DATOS GENERALES'!$B$36:$C$52,2,FALSE)))</f>
        <v>CUADRADA GANG</v>
      </c>
      <c r="U70" s="5" t="s">
        <v>45</v>
      </c>
      <c r="V70" s="5" t="s">
        <v>98</v>
      </c>
      <c r="Y70"/>
    </row>
    <row r="71" spans="1:25" s="2" customFormat="1" outlineLevel="1" x14ac:dyDescent="0.25">
      <c r="A71" s="177">
        <f t="shared" ref="A71" si="57">IF(E71=H71,1,0)</f>
        <v>1</v>
      </c>
      <c r="C71" s="8"/>
      <c r="D71" s="8"/>
      <c r="E71" s="7" t="s">
        <v>1090</v>
      </c>
      <c r="F71" s="3"/>
      <c r="G71" s="4"/>
      <c r="H71" s="7" t="s">
        <v>1090</v>
      </c>
      <c r="I71" s="4"/>
      <c r="J71" s="4"/>
      <c r="K71" s="4"/>
      <c r="L71" s="4"/>
      <c r="M71" s="5"/>
      <c r="N71" s="5"/>
      <c r="O71" s="5"/>
      <c r="P71" s="5"/>
      <c r="Q71" s="11"/>
      <c r="R71" s="5"/>
      <c r="S71" s="6">
        <f>SUM(S66:S70)</f>
        <v>33</v>
      </c>
      <c r="T71" s="53" t="str">
        <f>IF(K71="",IF(LEFT(H71,1)="c",IF(J71&lt;&gt;"S",VLOOKUP(H71,'DATOS GENERALES'!$B$36:$C$52,2,FALSE),""),""),IF(U71="pvc",VLOOKUP(VLOOKUP(K71,'DATOS GENERALES'!$B$58:$E$83,3,FALSE),'DATOS GENERALES'!$B$36:$C$52,2,FALSE),VLOOKUP(VLOOKUP(K71,'DATOS GENERALES'!$B$58:$E$83,4,FALSE),'DATOS GENERALES'!$B$36:$C$52,2,FALSE)))</f>
        <v/>
      </c>
      <c r="U71" s="5"/>
      <c r="V71" s="5" t="s">
        <v>98</v>
      </c>
      <c r="Y71"/>
    </row>
    <row r="72" spans="1:25" s="2" customFormat="1" outlineLevel="1" x14ac:dyDescent="0.25">
      <c r="A72" s="174"/>
      <c r="C72" s="8"/>
      <c r="D72" s="8"/>
      <c r="E72" s="7"/>
      <c r="F72" s="3"/>
      <c r="G72" s="4"/>
      <c r="H72" s="4"/>
      <c r="I72" s="4"/>
      <c r="J72" s="4"/>
      <c r="K72" s="4"/>
      <c r="L72" s="4"/>
      <c r="M72" s="5"/>
      <c r="N72" s="5"/>
      <c r="O72" s="5"/>
      <c r="P72" s="5"/>
      <c r="Q72" s="11"/>
      <c r="R72" s="5"/>
      <c r="S72" s="6"/>
      <c r="T72" s="53"/>
      <c r="U72" s="5"/>
      <c r="V72" s="5"/>
      <c r="Y72"/>
    </row>
    <row r="73" spans="1:25" s="2" customFormat="1" outlineLevel="1" x14ac:dyDescent="0.25">
      <c r="A73" s="177"/>
      <c r="C73" s="8"/>
      <c r="D73" s="8"/>
      <c r="E73" s="7"/>
      <c r="F73" s="3"/>
      <c r="G73" s="4"/>
      <c r="H73" s="7"/>
      <c r="I73" s="4"/>
      <c r="J73" s="4"/>
      <c r="K73" s="4"/>
      <c r="L73" s="4"/>
      <c r="M73" s="5"/>
      <c r="N73" s="5"/>
      <c r="O73" s="5"/>
      <c r="P73" s="5"/>
      <c r="Q73" s="11"/>
      <c r="R73" s="5"/>
      <c r="S73" s="6"/>
      <c r="T73" s="53"/>
      <c r="U73" s="5"/>
      <c r="V73" s="5"/>
      <c r="Y73"/>
    </row>
    <row r="74" spans="1:25" x14ac:dyDescent="0.25">
      <c r="A74" s="174">
        <f t="shared" ref="A74:A88" si="58">IF(E74=H74,1,0)</f>
        <v>1</v>
      </c>
      <c r="E74" s="71"/>
      <c r="H74" s="65"/>
      <c r="I74" s="65"/>
      <c r="J74" s="65"/>
      <c r="K74" s="65"/>
      <c r="L74" s="65"/>
      <c r="M74" s="108"/>
      <c r="N74" s="108"/>
      <c r="O74" s="108"/>
      <c r="P74" s="108"/>
      <c r="T74" s="107"/>
    </row>
    <row r="75" spans="1:25" x14ac:dyDescent="0.25">
      <c r="A75" s="174">
        <f t="shared" si="58"/>
        <v>1</v>
      </c>
      <c r="E75" s="71"/>
      <c r="H75" s="65"/>
      <c r="I75" s="65"/>
      <c r="J75" s="65"/>
      <c r="K75" s="65"/>
      <c r="L75" s="65"/>
      <c r="M75" s="108"/>
      <c r="N75" s="108"/>
      <c r="O75" s="108"/>
      <c r="P75" s="108"/>
      <c r="T75" s="107"/>
    </row>
    <row r="76" spans="1:25" ht="14.4" thickBot="1" x14ac:dyDescent="0.3">
      <c r="A76" s="174">
        <f t="shared" si="58"/>
        <v>1</v>
      </c>
      <c r="E76" s="71"/>
      <c r="H76" s="65"/>
      <c r="I76" s="65"/>
      <c r="J76" s="65"/>
      <c r="K76" s="65"/>
      <c r="L76" s="65"/>
      <c r="M76" s="108"/>
      <c r="N76" s="108"/>
      <c r="O76" s="108"/>
      <c r="P76" s="108"/>
      <c r="T76" s="107"/>
    </row>
    <row r="77" spans="1:25" ht="58.8" customHeight="1" thickBot="1" x14ac:dyDescent="0.3">
      <c r="A77" s="174">
        <f t="shared" si="58"/>
        <v>1</v>
      </c>
      <c r="E77" s="71"/>
      <c r="N77" s="98" t="s">
        <v>24</v>
      </c>
      <c r="O77" s="98" t="s">
        <v>77</v>
      </c>
      <c r="P77" s="98" t="s">
        <v>25</v>
      </c>
      <c r="T77" s="110" t="s">
        <v>116</v>
      </c>
      <c r="U77" s="111" t="s">
        <v>117</v>
      </c>
    </row>
    <row r="78" spans="1:25" ht="14.4" thickBot="1" x14ac:dyDescent="0.3">
      <c r="A78" s="174">
        <f t="shared" si="58"/>
        <v>1</v>
      </c>
      <c r="E78" s="71"/>
      <c r="N78" s="98" t="s">
        <v>21</v>
      </c>
      <c r="O78" s="98" t="s">
        <v>22</v>
      </c>
      <c r="P78" s="98" t="s">
        <v>22</v>
      </c>
      <c r="T78" s="112" t="s">
        <v>56</v>
      </c>
      <c r="U78" s="69">
        <f t="shared" ref="U78:U91" si="59">COUNTIF($T$10:$T$73,T78)</f>
        <v>6</v>
      </c>
    </row>
    <row r="79" spans="1:25" ht="14.4" thickBot="1" x14ac:dyDescent="0.3">
      <c r="A79" s="174">
        <f t="shared" si="58"/>
        <v>1</v>
      </c>
      <c r="E79" s="71"/>
      <c r="I79" s="203" t="s">
        <v>151</v>
      </c>
      <c r="J79" s="204"/>
      <c r="K79" s="204"/>
      <c r="L79" s="204"/>
      <c r="M79" s="205"/>
      <c r="N79" s="87">
        <f>SUMIFS(N10:N73,J10:J73,"BE",U10:U73,"BE")</f>
        <v>0</v>
      </c>
      <c r="O79" s="87">
        <f>SUMIFS(O10:O73,J10:J73,"BE",U10:U73,"BE")</f>
        <v>0</v>
      </c>
      <c r="P79" s="87">
        <f>SUMIFS(P10:P73,J10:J73,"BE",U10:U73,"BE")</f>
        <v>0</v>
      </c>
      <c r="T79" s="113" t="s">
        <v>57</v>
      </c>
      <c r="U79" s="69">
        <f t="shared" si="59"/>
        <v>0</v>
      </c>
    </row>
    <row r="80" spans="1:25" ht="14.4" thickBot="1" x14ac:dyDescent="0.3">
      <c r="A80" s="174">
        <f t="shared" si="58"/>
        <v>1</v>
      </c>
      <c r="E80" s="71"/>
      <c r="I80" s="203" t="s">
        <v>158</v>
      </c>
      <c r="J80" s="204"/>
      <c r="K80" s="204"/>
      <c r="L80" s="204"/>
      <c r="M80" s="205"/>
      <c r="N80" s="87">
        <f>SUMIFS(N10:N73,J10:J73,25,U10:U73,"PVC")</f>
        <v>29.3</v>
      </c>
      <c r="O80" s="87">
        <f>SUMIFS(O10:O73,J10:J73,25,U10:U73,"PVC")</f>
        <v>10</v>
      </c>
      <c r="P80" s="87">
        <f>SUMIFS(P10:P73,J10:J73,25,U10:U73,"PVC")</f>
        <v>14</v>
      </c>
      <c r="T80" s="113" t="s">
        <v>58</v>
      </c>
      <c r="U80" s="69">
        <f t="shared" si="59"/>
        <v>0</v>
      </c>
    </row>
    <row r="81" spans="1:22" ht="14.4" thickBot="1" x14ac:dyDescent="0.3">
      <c r="A81" s="174">
        <f t="shared" si="58"/>
        <v>1</v>
      </c>
      <c r="E81" s="71"/>
      <c r="I81" s="203" t="s">
        <v>159</v>
      </c>
      <c r="J81" s="204"/>
      <c r="K81" s="204"/>
      <c r="L81" s="204"/>
      <c r="M81" s="205"/>
      <c r="N81" s="87">
        <f>SUMIFS(N10:N73,J10:J73,50,U10:U73,"PVC")</f>
        <v>3</v>
      </c>
      <c r="O81" s="87">
        <f>SUMIFS(O10:O73,J10:J73,50,U10:U73,"PVC")</f>
        <v>0</v>
      </c>
      <c r="P81" s="87">
        <f>SUMIFS(P10:P73,J10:J73,50,U10:U73,"PVC")</f>
        <v>2</v>
      </c>
      <c r="T81" s="113" t="s">
        <v>59</v>
      </c>
      <c r="U81" s="69">
        <f t="shared" si="59"/>
        <v>0</v>
      </c>
    </row>
    <row r="82" spans="1:22" ht="14.4" thickBot="1" x14ac:dyDescent="0.3">
      <c r="A82" s="174">
        <f t="shared" si="58"/>
        <v>1</v>
      </c>
      <c r="E82" s="71"/>
      <c r="I82" s="203" t="s">
        <v>187</v>
      </c>
      <c r="J82" s="204"/>
      <c r="K82" s="204"/>
      <c r="L82" s="204"/>
      <c r="M82" s="205"/>
      <c r="N82" s="87">
        <f>SUMIFS(N10:N73,J10:J73,100,U10:U73,"PVC")</f>
        <v>0</v>
      </c>
      <c r="O82" s="87">
        <f>SUMIFS(O10:O73,J10:J73,100,U10:U73,"PVC")</f>
        <v>0</v>
      </c>
      <c r="P82" s="87">
        <f>SUMIFS(P10:P73,J10:J73,100,U10:U73,"PVC")</f>
        <v>0</v>
      </c>
      <c r="T82" s="113" t="s">
        <v>53</v>
      </c>
      <c r="U82" s="69">
        <f t="shared" si="59"/>
        <v>0</v>
      </c>
    </row>
    <row r="83" spans="1:22" ht="14.4" thickBot="1" x14ac:dyDescent="0.3">
      <c r="A83" s="174">
        <f t="shared" si="58"/>
        <v>1</v>
      </c>
      <c r="E83" s="71"/>
      <c r="I83" s="203" t="s">
        <v>160</v>
      </c>
      <c r="J83" s="204"/>
      <c r="K83" s="204"/>
      <c r="L83" s="204"/>
      <c r="M83" s="205"/>
      <c r="N83" s="87">
        <f>SUMIFS(N10:N73,J10:J73,25,U10:U73,"EMT")</f>
        <v>29.5</v>
      </c>
      <c r="O83" s="87">
        <f>SUMIFS(O10:O73,J10:J73,25,U10:U73,"EMT")</f>
        <v>24</v>
      </c>
      <c r="P83" s="87">
        <f>SUMIFS(P10:P73,J10:J73,25,U10:U73,"EMT")</f>
        <v>27</v>
      </c>
      <c r="T83" s="113" t="s">
        <v>54</v>
      </c>
      <c r="U83" s="69">
        <f t="shared" si="59"/>
        <v>0</v>
      </c>
    </row>
    <row r="84" spans="1:22" ht="14.4" thickBot="1" x14ac:dyDescent="0.3">
      <c r="A84" s="174">
        <f t="shared" si="58"/>
        <v>1</v>
      </c>
      <c r="E84" s="71"/>
      <c r="I84" s="203" t="s">
        <v>161</v>
      </c>
      <c r="J84" s="204"/>
      <c r="K84" s="204"/>
      <c r="L84" s="204"/>
      <c r="M84" s="205"/>
      <c r="N84" s="114">
        <f>SUMIFS(N10:N73,J10:J73,50,U10:U73,"EMT")</f>
        <v>3</v>
      </c>
      <c r="O84" s="114">
        <f>SUMIFS(O10:O73,J10:J73,50,U10:U73,"EMT")</f>
        <v>1</v>
      </c>
      <c r="P84" s="114">
        <f>SUMIFS(P10:P73,J10:J73,50,U10:U73,"EMT")</f>
        <v>2</v>
      </c>
      <c r="T84" s="113" t="s">
        <v>55</v>
      </c>
      <c r="U84" s="69">
        <f t="shared" si="59"/>
        <v>6</v>
      </c>
    </row>
    <row r="85" spans="1:22" ht="14.4" thickBot="1" x14ac:dyDescent="0.3">
      <c r="A85" s="174">
        <f t="shared" si="58"/>
        <v>1</v>
      </c>
      <c r="E85" s="71"/>
      <c r="I85" s="203" t="s">
        <v>188</v>
      </c>
      <c r="J85" s="204"/>
      <c r="K85" s="204"/>
      <c r="L85" s="204"/>
      <c r="M85" s="205"/>
      <c r="N85" s="87">
        <f>SUMIFS(N10:N73,J10:J73,25,U10:U73,"TUBO FLEX")</f>
        <v>0</v>
      </c>
      <c r="O85" s="87">
        <f>SUMIFS(O10:O73,J10:J73,25,U10:U73,"TUBO FLEX")</f>
        <v>0</v>
      </c>
      <c r="P85" s="87">
        <f>SUMIFS(P10:P73,J10:J73,25,U10:U73,"TUBO FLEX")</f>
        <v>0</v>
      </c>
      <c r="T85" s="113" t="s">
        <v>60</v>
      </c>
      <c r="U85" s="69">
        <f t="shared" si="59"/>
        <v>0</v>
      </c>
    </row>
    <row r="86" spans="1:22" ht="14.4" thickBot="1" x14ac:dyDescent="0.3">
      <c r="A86" s="174">
        <f t="shared" si="58"/>
        <v>1</v>
      </c>
      <c r="E86" s="71"/>
      <c r="I86" s="203" t="s">
        <v>189</v>
      </c>
      <c r="J86" s="204"/>
      <c r="K86" s="204"/>
      <c r="L86" s="204"/>
      <c r="M86" s="205"/>
      <c r="N86" s="114">
        <f>SUMIFS(N10:N73,J10:J73,50,U10:U73,"TUBO FLEX")</f>
        <v>0</v>
      </c>
      <c r="O86" s="114">
        <f>SUMIFS(O10:O73,J10:J73,50,U10:U73,"TUBO FLEX")</f>
        <v>0</v>
      </c>
      <c r="P86" s="114">
        <f>SUMIFS(P10:P73,J10:J73,50,U10:U73,"TUBO FLEX")</f>
        <v>0</v>
      </c>
      <c r="T86" s="113" t="s">
        <v>61</v>
      </c>
      <c r="U86" s="69">
        <f t="shared" si="59"/>
        <v>0</v>
      </c>
    </row>
    <row r="87" spans="1:22" x14ac:dyDescent="0.25">
      <c r="A87" s="174">
        <f t="shared" si="58"/>
        <v>1</v>
      </c>
      <c r="E87" s="71"/>
      <c r="T87" s="113" t="s">
        <v>62</v>
      </c>
      <c r="U87" s="69">
        <f t="shared" si="59"/>
        <v>7</v>
      </c>
    </row>
    <row r="88" spans="1:22" x14ac:dyDescent="0.25">
      <c r="A88" s="174">
        <f t="shared" si="58"/>
        <v>1</v>
      </c>
      <c r="E88" s="71"/>
      <c r="T88" s="113" t="s">
        <v>216</v>
      </c>
      <c r="U88" s="69">
        <f t="shared" si="59"/>
        <v>11</v>
      </c>
    </row>
    <row r="89" spans="1:22" x14ac:dyDescent="0.25">
      <c r="A89" s="174">
        <f t="shared" ref="A89:A97" si="60">IF(E89=H89,1,0)</f>
        <v>1</v>
      </c>
      <c r="E89" s="71"/>
      <c r="T89" s="113" t="s">
        <v>175</v>
      </c>
      <c r="U89" s="69">
        <f t="shared" si="59"/>
        <v>0</v>
      </c>
    </row>
    <row r="90" spans="1:22" x14ac:dyDescent="0.25">
      <c r="A90" s="174">
        <f t="shared" si="60"/>
        <v>1</v>
      </c>
      <c r="E90" s="71"/>
      <c r="T90" s="113" t="s">
        <v>185</v>
      </c>
      <c r="U90" s="69">
        <f t="shared" si="59"/>
        <v>0</v>
      </c>
    </row>
    <row r="91" spans="1:22" ht="14.4" thickBot="1" x14ac:dyDescent="0.3">
      <c r="A91" s="174">
        <f t="shared" si="60"/>
        <v>1</v>
      </c>
      <c r="E91" s="71"/>
      <c r="T91" s="115"/>
      <c r="U91" s="69">
        <f t="shared" si="59"/>
        <v>0</v>
      </c>
    </row>
    <row r="92" spans="1:22" x14ac:dyDescent="0.25">
      <c r="A92" s="174">
        <f t="shared" si="60"/>
        <v>1</v>
      </c>
      <c r="E92" s="71"/>
    </row>
    <row r="93" spans="1:22" x14ac:dyDescent="0.25">
      <c r="A93" s="174">
        <f t="shared" si="60"/>
        <v>1</v>
      </c>
      <c r="E93" s="71"/>
      <c r="H93" s="65"/>
      <c r="I93" s="65"/>
      <c r="J93" s="65"/>
      <c r="K93" s="65"/>
      <c r="L93" s="65"/>
      <c r="M93" s="108"/>
      <c r="N93" s="108"/>
      <c r="O93" s="108"/>
      <c r="P93" s="108"/>
      <c r="T93" s="107"/>
    </row>
    <row r="94" spans="1:22" x14ac:dyDescent="0.25">
      <c r="A94" s="174">
        <f t="shared" si="60"/>
        <v>1</v>
      </c>
      <c r="E94" s="71"/>
      <c r="T94" s="107"/>
    </row>
    <row r="95" spans="1:22" ht="54.6" customHeight="1" x14ac:dyDescent="0.25">
      <c r="A95" s="174">
        <f t="shared" si="60"/>
        <v>1</v>
      </c>
      <c r="B95" s="208" t="s">
        <v>149</v>
      </c>
      <c r="C95" s="208" t="s">
        <v>180</v>
      </c>
      <c r="D95" s="208" t="s">
        <v>147</v>
      </c>
      <c r="F95" s="209" t="s">
        <v>0</v>
      </c>
      <c r="G95" s="209"/>
      <c r="H95" s="209"/>
      <c r="I95" s="210" t="s">
        <v>121</v>
      </c>
      <c r="J95" s="210" t="s">
        <v>122</v>
      </c>
      <c r="K95" s="210" t="s">
        <v>119</v>
      </c>
      <c r="L95" s="210" t="s">
        <v>120</v>
      </c>
      <c r="M95" s="210" t="s">
        <v>182</v>
      </c>
      <c r="N95" s="143" t="s">
        <v>162</v>
      </c>
      <c r="O95" s="143" t="s">
        <v>184</v>
      </c>
      <c r="P95" s="143" t="s">
        <v>163</v>
      </c>
      <c r="Q95" s="212" t="s">
        <v>46</v>
      </c>
      <c r="R95" s="209"/>
      <c r="S95" s="209"/>
      <c r="T95" s="206" t="s">
        <v>51</v>
      </c>
      <c r="U95" s="206" t="s">
        <v>47</v>
      </c>
      <c r="V95" s="206" t="s">
        <v>78</v>
      </c>
    </row>
    <row r="96" spans="1:22" x14ac:dyDescent="0.25">
      <c r="A96" s="174">
        <f t="shared" si="60"/>
        <v>0</v>
      </c>
      <c r="B96" s="208"/>
      <c r="C96" s="208"/>
      <c r="D96" s="208"/>
      <c r="E96" t="s">
        <v>148</v>
      </c>
      <c r="F96" s="144" t="s">
        <v>79</v>
      </c>
      <c r="G96" s="145" t="s">
        <v>1</v>
      </c>
      <c r="H96" s="144" t="s">
        <v>2</v>
      </c>
      <c r="I96" s="211"/>
      <c r="J96" s="211"/>
      <c r="K96" s="211"/>
      <c r="L96" s="211"/>
      <c r="M96" s="211"/>
      <c r="N96" s="146" t="s">
        <v>21</v>
      </c>
      <c r="O96" s="146" t="s">
        <v>22</v>
      </c>
      <c r="P96" s="146" t="s">
        <v>22</v>
      </c>
      <c r="Q96" s="144" t="s">
        <v>3</v>
      </c>
      <c r="R96" s="144" t="s">
        <v>14</v>
      </c>
      <c r="S96" s="144" t="s">
        <v>13</v>
      </c>
      <c r="T96" s="207"/>
      <c r="U96" s="207"/>
      <c r="V96" s="207"/>
    </row>
    <row r="97" spans="1:25" x14ac:dyDescent="0.25">
      <c r="A97" s="174">
        <f t="shared" si="60"/>
        <v>1</v>
      </c>
      <c r="E97" s="71"/>
      <c r="F97" s="99" t="s">
        <v>299</v>
      </c>
      <c r="G97" s="116"/>
      <c r="H97" s="64"/>
      <c r="I97" s="64"/>
      <c r="J97" s="64"/>
      <c r="K97" s="64"/>
      <c r="L97" s="64"/>
      <c r="M97" s="17"/>
      <c r="N97" s="17"/>
      <c r="O97" s="17"/>
      <c r="P97" s="17"/>
      <c r="Q97" s="18"/>
      <c r="R97" s="18"/>
      <c r="S97" s="18"/>
      <c r="T97" s="54"/>
      <c r="U97" s="19"/>
      <c r="V97" s="19"/>
    </row>
    <row r="98" spans="1:25" s="2" customFormat="1" outlineLevel="1" x14ac:dyDescent="0.25">
      <c r="A98" s="174"/>
      <c r="C98" s="8"/>
      <c r="D98" s="8"/>
      <c r="E98" s="7"/>
      <c r="F98" s="3"/>
      <c r="G98" s="4"/>
      <c r="H98" s="7"/>
      <c r="I98" s="4"/>
      <c r="J98" s="4"/>
      <c r="K98" s="4"/>
      <c r="L98" s="4"/>
      <c r="M98" s="5"/>
      <c r="N98" s="5"/>
      <c r="O98" s="5"/>
      <c r="P98" s="5"/>
      <c r="Q98" s="11"/>
      <c r="R98" s="5"/>
      <c r="S98" s="6"/>
      <c r="T98" s="53"/>
      <c r="U98" s="5"/>
      <c r="V98" s="5"/>
      <c r="Y98"/>
    </row>
    <row r="99" spans="1:25" s="2" customFormat="1" outlineLevel="1" x14ac:dyDescent="0.25">
      <c r="A99" s="174"/>
      <c r="B99" s="2">
        <v>0</v>
      </c>
      <c r="C99" s="8">
        <v>0</v>
      </c>
      <c r="D99" s="8">
        <v>0</v>
      </c>
      <c r="E99" s="7" t="s">
        <v>1068</v>
      </c>
      <c r="F99" s="3">
        <f t="shared" ref="F99:F103" si="61">H99</f>
        <v>0</v>
      </c>
      <c r="G99" s="4" t="s">
        <v>183</v>
      </c>
      <c r="H99" s="4"/>
      <c r="I99" s="4">
        <v>21</v>
      </c>
      <c r="J99" s="4"/>
      <c r="K99" s="4"/>
      <c r="L99" s="4"/>
      <c r="M99" s="5">
        <v>1</v>
      </c>
      <c r="N99" s="5">
        <f t="shared" ref="N99:N103" si="62">IF(J99&lt;&gt;"S",(I99+C99+B99+D99)*M99,0)</f>
        <v>21</v>
      </c>
      <c r="O99" s="5">
        <v>0</v>
      </c>
      <c r="P99" s="5">
        <v>0</v>
      </c>
      <c r="Q99" s="11">
        <v>1</v>
      </c>
      <c r="R99" s="5">
        <f t="shared" ref="R99:R103" si="63">IF(N99=0,IF(I99=0,0,I99+D99+C99+B99),N99)</f>
        <v>21</v>
      </c>
      <c r="S99" s="6">
        <f t="shared" ref="S99:S103" si="64">R99*Q99</f>
        <v>21</v>
      </c>
      <c r="T99" s="53" t="str">
        <f>IF(K99="",IF(LEFT(H99,1)="c",IF(J99&lt;&gt;"S",VLOOKUP(H99,'DATOS GENERALES'!$B$36:$C$52,2,FALSE),""),""),IF(U99="pvc",VLOOKUP(VLOOKUP(K99,'DATOS GENERALES'!$B$58:$E$83,3,FALSE),'DATOS GENERALES'!$B$36:$C$52,2,FALSE),VLOOKUP(VLOOKUP(K99,'DATOS GENERALES'!$B$58:$E$83,4,FALSE),'DATOS GENERALES'!$B$36:$C$52,2,FALSE)))</f>
        <v/>
      </c>
      <c r="U99" s="5" t="s">
        <v>153</v>
      </c>
      <c r="V99" s="5" t="s">
        <v>98</v>
      </c>
      <c r="Y99"/>
    </row>
    <row r="100" spans="1:25" s="2" customFormat="1" outlineLevel="1" x14ac:dyDescent="0.25">
      <c r="A100" s="174"/>
      <c r="B100" s="2">
        <v>0</v>
      </c>
      <c r="C100" s="8">
        <v>0</v>
      </c>
      <c r="D100" s="8">
        <v>0</v>
      </c>
      <c r="E100" s="7" t="s">
        <v>1068</v>
      </c>
      <c r="F100" s="3" t="str">
        <f t="shared" si="61"/>
        <v>S12</v>
      </c>
      <c r="G100" s="4"/>
      <c r="H100" s="4" t="s">
        <v>94</v>
      </c>
      <c r="I100" s="4">
        <v>0.5</v>
      </c>
      <c r="J100" s="4">
        <v>50</v>
      </c>
      <c r="K100" s="4" t="s">
        <v>94</v>
      </c>
      <c r="L100" s="4"/>
      <c r="M100" s="5">
        <v>1</v>
      </c>
      <c r="N100" s="5">
        <f t="shared" si="62"/>
        <v>0.5</v>
      </c>
      <c r="O100" s="5">
        <v>1</v>
      </c>
      <c r="P100" s="5">
        <v>1</v>
      </c>
      <c r="Q100" s="11">
        <v>1</v>
      </c>
      <c r="R100" s="5">
        <f t="shared" si="63"/>
        <v>0.5</v>
      </c>
      <c r="S100" s="6">
        <f t="shared" si="64"/>
        <v>0.5</v>
      </c>
      <c r="T100" s="53" t="str">
        <f>IF(K100="",IF(LEFT(H100,1)="c",IF(J100&lt;&gt;"S",VLOOKUP(H100,'DATOS GENERALES'!$B$36:$C$52,2,FALSE),""),""),IF(U100="pvc",VLOOKUP(VLOOKUP(K100,'DATOS GENERALES'!$B$58:$E$83,3,FALSE),'DATOS GENERALES'!$B$36:$C$52,2,FALSE),VLOOKUP(VLOOKUP(K100,'DATOS GENERALES'!$B$58:$E$83,4,FALSE),'DATOS GENERALES'!$B$36:$C$52,2,FALSE)))</f>
        <v>ACCESORIO SALIDA BANDEJA</v>
      </c>
      <c r="U100" s="5" t="s">
        <v>48</v>
      </c>
      <c r="V100" s="5" t="s">
        <v>98</v>
      </c>
      <c r="Y100"/>
    </row>
    <row r="101" spans="1:25" s="2" customFormat="1" outlineLevel="1" x14ac:dyDescent="0.25">
      <c r="A101" s="174"/>
      <c r="B101" s="2">
        <v>0</v>
      </c>
      <c r="C101" s="8">
        <v>0</v>
      </c>
      <c r="D101" s="8">
        <v>0</v>
      </c>
      <c r="E101" s="7" t="s">
        <v>1068</v>
      </c>
      <c r="F101" s="3" t="str">
        <f t="shared" si="61"/>
        <v>C2</v>
      </c>
      <c r="G101" s="4" t="s">
        <v>94</v>
      </c>
      <c r="H101" s="4" t="s">
        <v>106</v>
      </c>
      <c r="I101" s="4">
        <v>2</v>
      </c>
      <c r="J101" s="4">
        <v>50</v>
      </c>
      <c r="K101" s="4"/>
      <c r="L101" s="4"/>
      <c r="M101" s="5">
        <v>1</v>
      </c>
      <c r="N101" s="5">
        <f t="shared" si="62"/>
        <v>2</v>
      </c>
      <c r="O101" s="5">
        <v>0</v>
      </c>
      <c r="P101" s="5">
        <v>1</v>
      </c>
      <c r="Q101" s="11">
        <v>1</v>
      </c>
      <c r="R101" s="5">
        <f t="shared" si="63"/>
        <v>2</v>
      </c>
      <c r="S101" s="6">
        <f t="shared" si="64"/>
        <v>2</v>
      </c>
      <c r="T101" s="53" t="str">
        <f>IF(K101="",IF(LEFT(H101,1)="c",IF(J101&lt;&gt;"S",VLOOKUP(H101,'DATOS GENERALES'!$B$36:$C$52,2,FALSE),""),""),IF(U101="pvc",VLOOKUP(VLOOKUP(K101,'DATOS GENERALES'!$B$58:$E$83,3,FALSE),'DATOS GENERALES'!$B$36:$C$52,2,FALSE),VLOOKUP(VLOOKUP(K101,'DATOS GENERALES'!$B$58:$E$83,4,FALSE),'DATOS GENERALES'!$B$36:$C$52,2,FALSE)))</f>
        <v>CUADRADA 200X200X100</v>
      </c>
      <c r="U101" s="5" t="s">
        <v>48</v>
      </c>
      <c r="V101" s="5" t="s">
        <v>98</v>
      </c>
      <c r="Y101"/>
    </row>
    <row r="102" spans="1:25" s="2" customFormat="1" outlineLevel="1" x14ac:dyDescent="0.25">
      <c r="A102" s="174"/>
      <c r="B102" s="2">
        <v>0</v>
      </c>
      <c r="C102" s="8">
        <v>0</v>
      </c>
      <c r="D102" s="8">
        <v>0</v>
      </c>
      <c r="E102" s="7" t="s">
        <v>1068</v>
      </c>
      <c r="F102" s="3" t="str">
        <f t="shared" si="61"/>
        <v>C2</v>
      </c>
      <c r="G102" s="4" t="s">
        <v>106</v>
      </c>
      <c r="H102" s="4" t="s">
        <v>106</v>
      </c>
      <c r="I102" s="4">
        <v>3</v>
      </c>
      <c r="J102" s="4">
        <v>50</v>
      </c>
      <c r="K102" s="4"/>
      <c r="L102" s="4"/>
      <c r="M102" s="5">
        <v>1</v>
      </c>
      <c r="N102" s="5">
        <f t="shared" si="62"/>
        <v>3</v>
      </c>
      <c r="O102" s="5">
        <v>0</v>
      </c>
      <c r="P102" s="5">
        <v>2</v>
      </c>
      <c r="Q102" s="11">
        <v>1</v>
      </c>
      <c r="R102" s="5">
        <f t="shared" si="63"/>
        <v>3</v>
      </c>
      <c r="S102" s="6">
        <f t="shared" si="64"/>
        <v>3</v>
      </c>
      <c r="T102" s="53" t="str">
        <f>IF(K102="",IF(LEFT(H102,1)="c",IF(J102&lt;&gt;"S",VLOOKUP(H102,'DATOS GENERALES'!$B$36:$C$52,2,FALSE),""),""),IF(U102="pvc",VLOOKUP(VLOOKUP(K102,'DATOS GENERALES'!$B$58:$E$83,3,FALSE),'DATOS GENERALES'!$B$36:$C$52,2,FALSE),VLOOKUP(VLOOKUP(K102,'DATOS GENERALES'!$B$58:$E$83,4,FALSE),'DATOS GENERALES'!$B$36:$C$52,2,FALSE)))</f>
        <v>CUADRADA 200X200X100</v>
      </c>
      <c r="U102" s="5" t="s">
        <v>45</v>
      </c>
      <c r="V102" s="5" t="s">
        <v>98</v>
      </c>
      <c r="Y102"/>
    </row>
    <row r="103" spans="1:25" s="2" customFormat="1" outlineLevel="1" x14ac:dyDescent="0.25">
      <c r="A103" s="174">
        <f>IF(E103=H103,1,0)</f>
        <v>1</v>
      </c>
      <c r="B103" s="2">
        <v>0.5</v>
      </c>
      <c r="C103" s="8">
        <v>0</v>
      </c>
      <c r="D103" s="8">
        <v>0.5</v>
      </c>
      <c r="E103" s="7" t="s">
        <v>1068</v>
      </c>
      <c r="F103" s="3" t="str">
        <f t="shared" si="61"/>
        <v>FP-S2-01</v>
      </c>
      <c r="G103" s="4" t="s">
        <v>106</v>
      </c>
      <c r="H103" s="7" t="s">
        <v>1068</v>
      </c>
      <c r="I103" s="4">
        <v>8.5</v>
      </c>
      <c r="J103" s="4">
        <v>25</v>
      </c>
      <c r="K103" s="4" t="s">
        <v>82</v>
      </c>
      <c r="L103" s="4"/>
      <c r="M103" s="5">
        <v>1</v>
      </c>
      <c r="N103" s="5">
        <f t="shared" si="62"/>
        <v>9.5</v>
      </c>
      <c r="O103" s="5">
        <v>2</v>
      </c>
      <c r="P103" s="5">
        <v>2</v>
      </c>
      <c r="Q103" s="11">
        <v>1</v>
      </c>
      <c r="R103" s="5">
        <f t="shared" si="63"/>
        <v>9.5</v>
      </c>
      <c r="S103" s="6">
        <f t="shared" si="64"/>
        <v>9.5</v>
      </c>
      <c r="T103" s="53" t="str">
        <f>IF(K103="",IF(LEFT(H103,1)="c",IF(J103&lt;&gt;"S",VLOOKUP(H103,'DATOS GENERALES'!$B$36:$C$52,2,FALSE),""),""),IF(U103="pvc",VLOOKUP(VLOOKUP(K103,'DATOS GENERALES'!$B$58:$E$83,3,FALSE),'DATOS GENERALES'!$B$36:$C$52,2,FALSE),VLOOKUP(VLOOKUP(K103,'DATOS GENERALES'!$B$58:$E$83,4,FALSE),'DATOS GENERALES'!$B$36:$C$52,2,FALSE)))</f>
        <v>CUADRADA GANG</v>
      </c>
      <c r="U103" s="5" t="s">
        <v>45</v>
      </c>
      <c r="V103" s="5" t="s">
        <v>98</v>
      </c>
      <c r="Y103"/>
    </row>
    <row r="104" spans="1:25" s="2" customFormat="1" outlineLevel="1" x14ac:dyDescent="0.25">
      <c r="A104" s="177">
        <f t="shared" ref="A104" si="65">IF(E104=H104,1,0)</f>
        <v>1</v>
      </c>
      <c r="C104" s="8"/>
      <c r="D104" s="8"/>
      <c r="E104" s="7" t="s">
        <v>1069</v>
      </c>
      <c r="F104" s="3"/>
      <c r="G104" s="4"/>
      <c r="H104" s="7" t="s">
        <v>1069</v>
      </c>
      <c r="I104" s="4"/>
      <c r="J104" s="4"/>
      <c r="K104" s="4"/>
      <c r="L104" s="4"/>
      <c r="M104" s="5"/>
      <c r="N104" s="5"/>
      <c r="O104" s="5"/>
      <c r="P104" s="5"/>
      <c r="Q104" s="11"/>
      <c r="R104" s="5"/>
      <c r="S104" s="6">
        <f>SUM(S99:S103)</f>
        <v>36</v>
      </c>
      <c r="T104" s="53" t="str">
        <f>IF(K104="",IF(LEFT(H104,1)="c",IF(J104&lt;&gt;"S",VLOOKUP(H104,'DATOS GENERALES'!$B$36:$C$52,2,FALSE),""),""),IF(U104="pvc",VLOOKUP(VLOOKUP(K104,'DATOS GENERALES'!$B$58:$E$83,3,FALSE),'DATOS GENERALES'!$B$36:$C$52,2,FALSE),VLOOKUP(VLOOKUP(K104,'DATOS GENERALES'!$B$58:$E$83,4,FALSE),'DATOS GENERALES'!$B$36:$C$52,2,FALSE)))</f>
        <v/>
      </c>
      <c r="U104" s="5"/>
      <c r="V104" s="5" t="s">
        <v>98</v>
      </c>
      <c r="Y104"/>
    </row>
    <row r="105" spans="1:25" s="2" customFormat="1" outlineLevel="1" x14ac:dyDescent="0.25">
      <c r="A105" s="174"/>
      <c r="C105" s="8"/>
      <c r="D105" s="8"/>
      <c r="E105" s="7"/>
      <c r="F105" s="3"/>
      <c r="G105" s="4"/>
      <c r="H105" s="7"/>
      <c r="I105" s="4"/>
      <c r="J105" s="4"/>
      <c r="K105" s="4"/>
      <c r="L105" s="4"/>
      <c r="M105" s="5"/>
      <c r="N105" s="5"/>
      <c r="O105" s="5"/>
      <c r="P105" s="5"/>
      <c r="Q105" s="11"/>
      <c r="R105" s="5"/>
      <c r="S105" s="6"/>
      <c r="T105" s="53"/>
      <c r="U105" s="5"/>
      <c r="V105" s="5"/>
      <c r="Y105"/>
    </row>
    <row r="106" spans="1:25" s="2" customFormat="1" outlineLevel="1" x14ac:dyDescent="0.25">
      <c r="A106" s="174"/>
      <c r="B106" s="2">
        <v>0</v>
      </c>
      <c r="C106" s="8">
        <v>0</v>
      </c>
      <c r="D106" s="8">
        <v>0</v>
      </c>
      <c r="E106" s="7" t="s">
        <v>1070</v>
      </c>
      <c r="F106" s="3">
        <f t="shared" ref="F106:F107" si="66">H106</f>
        <v>0</v>
      </c>
      <c r="G106" s="4" t="s">
        <v>183</v>
      </c>
      <c r="H106" s="4"/>
      <c r="I106" s="4">
        <v>26.5</v>
      </c>
      <c r="J106" s="4"/>
      <c r="K106" s="4"/>
      <c r="L106" s="4"/>
      <c r="M106" s="5">
        <v>1</v>
      </c>
      <c r="N106" s="5">
        <f t="shared" ref="N106:N107" si="67">IF(J106&lt;&gt;"S",(I106+C106+B106+D106)*M106,0)</f>
        <v>26.5</v>
      </c>
      <c r="O106" s="5">
        <v>0</v>
      </c>
      <c r="P106" s="5">
        <v>0</v>
      </c>
      <c r="Q106" s="11">
        <v>1</v>
      </c>
      <c r="R106" s="5">
        <f t="shared" ref="R106:R107" si="68">IF(N106=0,IF(I106=0,0,I106+D106+C106+B106),N106)</f>
        <v>26.5</v>
      </c>
      <c r="S106" s="6">
        <f t="shared" ref="S106:S107" si="69">R106*Q106</f>
        <v>26.5</v>
      </c>
      <c r="T106" s="53" t="str">
        <f>IF(K106="",IF(LEFT(H106,1)="c",IF(J106&lt;&gt;"S",VLOOKUP(H106,'DATOS GENERALES'!$B$36:$C$52,2,FALSE),""),""),IF(U106="pvc",VLOOKUP(VLOOKUP(K106,'DATOS GENERALES'!$B$58:$E$83,3,FALSE),'DATOS GENERALES'!$B$36:$C$52,2,FALSE),VLOOKUP(VLOOKUP(K106,'DATOS GENERALES'!$B$58:$E$83,4,FALSE),'DATOS GENERALES'!$B$36:$C$52,2,FALSE)))</f>
        <v/>
      </c>
      <c r="U106" s="5" t="s">
        <v>153</v>
      </c>
      <c r="V106" s="5" t="s">
        <v>98</v>
      </c>
      <c r="Y106"/>
    </row>
    <row r="107" spans="1:25" s="2" customFormat="1" outlineLevel="1" x14ac:dyDescent="0.25">
      <c r="A107" s="174">
        <f>IF(E107=H107,1,0)</f>
        <v>1</v>
      </c>
      <c r="B107" s="2">
        <v>0.5</v>
      </c>
      <c r="C107" s="8">
        <v>0</v>
      </c>
      <c r="D107" s="8">
        <v>0.5</v>
      </c>
      <c r="E107" s="7" t="s">
        <v>1070</v>
      </c>
      <c r="F107" s="3" t="str">
        <f t="shared" si="66"/>
        <v>FP-S2-03</v>
      </c>
      <c r="G107" s="4" t="s">
        <v>103</v>
      </c>
      <c r="H107" s="7" t="s">
        <v>1070</v>
      </c>
      <c r="I107" s="4">
        <v>5</v>
      </c>
      <c r="J107" s="4">
        <v>25</v>
      </c>
      <c r="K107" s="4" t="s">
        <v>82</v>
      </c>
      <c r="L107" s="4"/>
      <c r="M107" s="5">
        <v>1</v>
      </c>
      <c r="N107" s="5">
        <f t="shared" si="67"/>
        <v>6</v>
      </c>
      <c r="O107" s="5">
        <v>2</v>
      </c>
      <c r="P107" s="5">
        <v>2</v>
      </c>
      <c r="Q107" s="11">
        <v>1</v>
      </c>
      <c r="R107" s="5">
        <f t="shared" si="68"/>
        <v>6</v>
      </c>
      <c r="S107" s="6">
        <f t="shared" si="69"/>
        <v>6</v>
      </c>
      <c r="T107" s="53" t="str">
        <f>IF(K107="",IF(LEFT(H107,1)="c",IF(J107&lt;&gt;"S",VLOOKUP(H107,'DATOS GENERALES'!$B$36:$C$52,2,FALSE),""),""),IF(U107="pvc",VLOOKUP(VLOOKUP(K107,'DATOS GENERALES'!$B$58:$E$83,3,FALSE),'DATOS GENERALES'!$B$36:$C$52,2,FALSE),VLOOKUP(VLOOKUP(K107,'DATOS GENERALES'!$B$58:$E$83,4,FALSE),'DATOS GENERALES'!$B$36:$C$52,2,FALSE)))</f>
        <v>CUADRADA GANG</v>
      </c>
      <c r="U107" s="5" t="s">
        <v>45</v>
      </c>
      <c r="V107" s="5" t="s">
        <v>98</v>
      </c>
      <c r="Y107"/>
    </row>
    <row r="108" spans="1:25" s="2" customFormat="1" outlineLevel="1" x14ac:dyDescent="0.25">
      <c r="A108" s="177">
        <f t="shared" ref="A108" si="70">IF(E108=H108,1,0)</f>
        <v>1</v>
      </c>
      <c r="C108" s="8"/>
      <c r="D108" s="8"/>
      <c r="E108" s="7" t="s">
        <v>1071</v>
      </c>
      <c r="F108" s="3"/>
      <c r="G108" s="4"/>
      <c r="H108" s="7" t="s">
        <v>1071</v>
      </c>
      <c r="I108" s="4"/>
      <c r="J108" s="4"/>
      <c r="K108" s="4"/>
      <c r="L108" s="4"/>
      <c r="M108" s="5"/>
      <c r="N108" s="5"/>
      <c r="O108" s="5"/>
      <c r="P108" s="5"/>
      <c r="Q108" s="11"/>
      <c r="R108" s="5"/>
      <c r="S108" s="6">
        <f>SUM(S106:S107)</f>
        <v>32.5</v>
      </c>
      <c r="T108" s="53" t="str">
        <f>IF(K108="",IF(LEFT(H108,1)="c",IF(J108&lt;&gt;"S",VLOOKUP(H108,'DATOS GENERALES'!$B$36:$C$52,2,FALSE),""),""),IF(U108="pvc",VLOOKUP(VLOOKUP(K108,'DATOS GENERALES'!$B$58:$E$83,3,FALSE),'DATOS GENERALES'!$B$36:$C$52,2,FALSE),VLOOKUP(VLOOKUP(K108,'DATOS GENERALES'!$B$58:$E$83,4,FALSE),'DATOS GENERALES'!$B$36:$C$52,2,FALSE)))</f>
        <v/>
      </c>
      <c r="U108" s="5"/>
      <c r="V108" s="5" t="s">
        <v>98</v>
      </c>
      <c r="Y108"/>
    </row>
    <row r="109" spans="1:25" s="2" customFormat="1" outlineLevel="1" x14ac:dyDescent="0.25">
      <c r="A109" s="174"/>
      <c r="C109" s="8"/>
      <c r="D109" s="8"/>
      <c r="E109" s="7"/>
      <c r="F109" s="3"/>
      <c r="G109" s="4"/>
      <c r="H109" s="7"/>
      <c r="I109" s="4"/>
      <c r="J109" s="4"/>
      <c r="K109" s="4"/>
      <c r="L109" s="4"/>
      <c r="M109" s="5"/>
      <c r="N109" s="5"/>
      <c r="O109" s="5"/>
      <c r="P109" s="5"/>
      <c r="Q109" s="11"/>
      <c r="R109" s="5"/>
      <c r="S109" s="6"/>
      <c r="T109" s="53"/>
      <c r="U109" s="5"/>
      <c r="V109" s="5"/>
      <c r="Y109"/>
    </row>
    <row r="110" spans="1:25" s="2" customFormat="1" outlineLevel="1" x14ac:dyDescent="0.25">
      <c r="A110" s="174"/>
      <c r="B110" s="2">
        <v>0</v>
      </c>
      <c r="C110" s="8">
        <v>0</v>
      </c>
      <c r="D110" s="8">
        <v>0</v>
      </c>
      <c r="E110" s="7" t="s">
        <v>1072</v>
      </c>
      <c r="F110" s="3">
        <f t="shared" ref="F110:F111" si="71">H110</f>
        <v>0</v>
      </c>
      <c r="G110" s="4" t="s">
        <v>183</v>
      </c>
      <c r="H110" s="4"/>
      <c r="I110" s="4">
        <v>26.5</v>
      </c>
      <c r="J110" s="4"/>
      <c r="K110" s="4"/>
      <c r="L110" s="4"/>
      <c r="M110" s="5">
        <v>1</v>
      </c>
      <c r="N110" s="5">
        <f t="shared" ref="N110:N111" si="72">IF(J110&lt;&gt;"S",(I110+C110+B110+D110)*M110,0)</f>
        <v>26.5</v>
      </c>
      <c r="O110" s="5">
        <v>0</v>
      </c>
      <c r="P110" s="5">
        <v>0</v>
      </c>
      <c r="Q110" s="11">
        <v>1</v>
      </c>
      <c r="R110" s="5">
        <f t="shared" ref="R110:R111" si="73">IF(N110=0,IF(I110=0,0,I110+D110+C110+B110),N110)</f>
        <v>26.5</v>
      </c>
      <c r="S110" s="6">
        <f t="shared" ref="S110:S111" si="74">R110*Q110</f>
        <v>26.5</v>
      </c>
      <c r="T110" s="53" t="str">
        <f>IF(K110="",IF(LEFT(H110,1)="c",IF(J110&lt;&gt;"S",VLOOKUP(H110,'DATOS GENERALES'!$B$36:$C$52,2,FALSE),""),""),IF(U110="pvc",VLOOKUP(VLOOKUP(K110,'DATOS GENERALES'!$B$58:$E$83,3,FALSE),'DATOS GENERALES'!$B$36:$C$52,2,FALSE),VLOOKUP(VLOOKUP(K110,'DATOS GENERALES'!$B$58:$E$83,4,FALSE),'DATOS GENERALES'!$B$36:$C$52,2,FALSE)))</f>
        <v/>
      </c>
      <c r="U110" s="5" t="s">
        <v>153</v>
      </c>
      <c r="V110" s="5" t="s">
        <v>98</v>
      </c>
      <c r="Y110"/>
    </row>
    <row r="111" spans="1:25" s="2" customFormat="1" outlineLevel="1" x14ac:dyDescent="0.25">
      <c r="A111" s="174">
        <f>IF(E111=H111,1,0)</f>
        <v>1</v>
      </c>
      <c r="B111" s="2">
        <v>0.5</v>
      </c>
      <c r="C111" s="8">
        <v>0</v>
      </c>
      <c r="D111" s="8">
        <v>0.5</v>
      </c>
      <c r="E111" s="7" t="s">
        <v>1072</v>
      </c>
      <c r="F111" s="3" t="str">
        <f t="shared" si="71"/>
        <v>FP-S2-05</v>
      </c>
      <c r="G111" s="4" t="s">
        <v>103</v>
      </c>
      <c r="H111" s="7" t="s">
        <v>1072</v>
      </c>
      <c r="I111" s="4">
        <v>1</v>
      </c>
      <c r="J111" s="4">
        <v>25</v>
      </c>
      <c r="K111" s="4" t="s">
        <v>83</v>
      </c>
      <c r="L111" s="4"/>
      <c r="M111" s="5">
        <v>1</v>
      </c>
      <c r="N111" s="5">
        <f t="shared" si="72"/>
        <v>2</v>
      </c>
      <c r="O111" s="5">
        <v>2</v>
      </c>
      <c r="P111" s="5">
        <v>2</v>
      </c>
      <c r="Q111" s="11">
        <v>1</v>
      </c>
      <c r="R111" s="5">
        <f t="shared" si="73"/>
        <v>2</v>
      </c>
      <c r="S111" s="6">
        <f t="shared" si="74"/>
        <v>2</v>
      </c>
      <c r="T111" s="53" t="str">
        <f>IF(K111="",IF(LEFT(H111,1)="c",IF(J111&lt;&gt;"S",VLOOKUP(H111,'DATOS GENERALES'!$B$36:$C$52,2,FALSE),""),""),IF(U111="pvc",VLOOKUP(VLOOKUP(K111,'DATOS GENERALES'!$B$58:$E$83,3,FALSE),'DATOS GENERALES'!$B$36:$C$52,2,FALSE),VLOOKUP(VLOOKUP(K111,'DATOS GENERALES'!$B$58:$E$83,4,FALSE),'DATOS GENERALES'!$B$36:$C$52,2,FALSE)))</f>
        <v>CUADRADA GANG</v>
      </c>
      <c r="U111" s="5" t="s">
        <v>45</v>
      </c>
      <c r="V111" s="5" t="s">
        <v>98</v>
      </c>
      <c r="Y111"/>
    </row>
    <row r="112" spans="1:25" s="2" customFormat="1" outlineLevel="1" x14ac:dyDescent="0.25">
      <c r="A112" s="174"/>
      <c r="C112" s="8"/>
      <c r="D112" s="8"/>
      <c r="E112" s="7"/>
      <c r="F112" s="3"/>
      <c r="G112" s="4"/>
      <c r="H112" s="4"/>
      <c r="I112" s="4"/>
      <c r="J112" s="4"/>
      <c r="K112" s="4"/>
      <c r="L112" s="4"/>
      <c r="M112" s="5"/>
      <c r="N112" s="5"/>
      <c r="O112" s="5"/>
      <c r="P112" s="5"/>
      <c r="Q112" s="11"/>
      <c r="R112" s="5"/>
      <c r="S112" s="6"/>
      <c r="T112" s="53"/>
      <c r="U112" s="5"/>
      <c r="V112" s="5"/>
      <c r="Y112"/>
    </row>
    <row r="113" spans="1:25" s="2" customFormat="1" outlineLevel="1" x14ac:dyDescent="0.25">
      <c r="A113" s="174"/>
      <c r="B113" s="2">
        <v>0</v>
      </c>
      <c r="C113" s="8">
        <v>0</v>
      </c>
      <c r="D113" s="8">
        <v>0</v>
      </c>
      <c r="E113" s="7" t="s">
        <v>1064</v>
      </c>
      <c r="F113" s="3">
        <f t="shared" ref="F113:F114" si="75">H113</f>
        <v>0</v>
      </c>
      <c r="G113" s="4" t="s">
        <v>183</v>
      </c>
      <c r="H113" s="4"/>
      <c r="I113" s="4">
        <v>26.5</v>
      </c>
      <c r="J113" s="4"/>
      <c r="K113" s="4"/>
      <c r="L113" s="4"/>
      <c r="M113" s="5">
        <v>1</v>
      </c>
      <c r="N113" s="5">
        <f t="shared" ref="N113:N114" si="76">IF(J113&lt;&gt;"S",(I113+C113+B113+D113)*M113,0)</f>
        <v>26.5</v>
      </c>
      <c r="O113" s="5">
        <v>0</v>
      </c>
      <c r="P113" s="5">
        <v>0</v>
      </c>
      <c r="Q113" s="11">
        <v>1</v>
      </c>
      <c r="R113" s="5">
        <f t="shared" ref="R113:R114" si="77">IF(N113=0,IF(I113=0,0,I113+D113+C113+B113),N113)</f>
        <v>26.5</v>
      </c>
      <c r="S113" s="6">
        <f t="shared" ref="S113:S114" si="78">R113*Q113</f>
        <v>26.5</v>
      </c>
      <c r="T113" s="53" t="str">
        <f>IF(K113="",IF(LEFT(H113,1)="c",IF(J113&lt;&gt;"S",VLOOKUP(H113,'DATOS GENERALES'!$B$36:$C$52,2,FALSE),""),""),IF(U113="pvc",VLOOKUP(VLOOKUP(K113,'DATOS GENERALES'!$B$58:$E$83,3,FALSE),'DATOS GENERALES'!$B$36:$C$52,2,FALSE),VLOOKUP(VLOOKUP(K113,'DATOS GENERALES'!$B$58:$E$83,4,FALSE),'DATOS GENERALES'!$B$36:$C$52,2,FALSE)))</f>
        <v/>
      </c>
      <c r="U113" s="5" t="s">
        <v>153</v>
      </c>
      <c r="V113" s="5" t="s">
        <v>98</v>
      </c>
      <c r="Y113"/>
    </row>
    <row r="114" spans="1:25" s="2" customFormat="1" outlineLevel="1" x14ac:dyDescent="0.25">
      <c r="A114" s="174">
        <f>IF(E114=H114,1,0)</f>
        <v>1</v>
      </c>
      <c r="B114" s="2">
        <v>0.5</v>
      </c>
      <c r="C114" s="8">
        <v>0</v>
      </c>
      <c r="D114" s="8">
        <v>0</v>
      </c>
      <c r="E114" s="7" t="s">
        <v>1064</v>
      </c>
      <c r="F114" s="3" t="str">
        <f t="shared" si="75"/>
        <v>FP-S2-06</v>
      </c>
      <c r="G114" s="4" t="s">
        <v>103</v>
      </c>
      <c r="H114" s="7" t="s">
        <v>1064</v>
      </c>
      <c r="I114" s="4">
        <v>3</v>
      </c>
      <c r="J114" s="4">
        <v>25</v>
      </c>
      <c r="K114" s="4" t="s">
        <v>82</v>
      </c>
      <c r="L114" s="4" t="s">
        <v>1063</v>
      </c>
      <c r="M114" s="5">
        <v>1</v>
      </c>
      <c r="N114" s="5">
        <f t="shared" si="76"/>
        <v>3.5</v>
      </c>
      <c r="O114" s="5">
        <v>1</v>
      </c>
      <c r="P114" s="5">
        <v>2</v>
      </c>
      <c r="Q114" s="11">
        <v>1</v>
      </c>
      <c r="R114" s="5">
        <f t="shared" si="77"/>
        <v>3.5</v>
      </c>
      <c r="S114" s="6">
        <f t="shared" si="78"/>
        <v>3.5</v>
      </c>
      <c r="T114" s="53" t="str">
        <f>IF(K114="",IF(LEFT(H114,1)="c",IF(J114&lt;&gt;"S",VLOOKUP(H114,'DATOS GENERALES'!$B$36:$C$52,2,FALSE),""),""),IF(U114="pvc",VLOOKUP(VLOOKUP(K114,'DATOS GENERALES'!$B$58:$E$83,3,FALSE),'DATOS GENERALES'!$B$36:$C$52,2,FALSE),VLOOKUP(VLOOKUP(K114,'DATOS GENERALES'!$B$58:$E$83,4,FALSE),'DATOS GENERALES'!$B$36:$C$52,2,FALSE)))</f>
        <v>CUADRADA GANG</v>
      </c>
      <c r="U114" s="5" t="s">
        <v>45</v>
      </c>
      <c r="V114" s="5" t="s">
        <v>98</v>
      </c>
      <c r="Y114"/>
    </row>
    <row r="115" spans="1:25" s="2" customFormat="1" outlineLevel="1" x14ac:dyDescent="0.25">
      <c r="A115" s="177">
        <f t="shared" ref="A115" si="79">IF(E115=H115,1,0)</f>
        <v>1</v>
      </c>
      <c r="C115" s="8"/>
      <c r="D115" s="8"/>
      <c r="E115" s="7" t="s">
        <v>1065</v>
      </c>
      <c r="F115" s="3"/>
      <c r="G115" s="4"/>
      <c r="H115" s="7" t="s">
        <v>1065</v>
      </c>
      <c r="I115" s="4"/>
      <c r="J115" s="4"/>
      <c r="K115" s="4"/>
      <c r="L115" s="4"/>
      <c r="M115" s="5"/>
      <c r="N115" s="5"/>
      <c r="O115" s="5"/>
      <c r="P115" s="5"/>
      <c r="Q115" s="11"/>
      <c r="R115" s="5"/>
      <c r="S115" s="6">
        <f>SUM(S113:S114)</f>
        <v>30</v>
      </c>
      <c r="T115" s="53" t="str">
        <f>IF(K115="",IF(LEFT(H115,1)="c",IF(J115&lt;&gt;"S",VLOOKUP(H115,'DATOS GENERALES'!$B$36:$C$52,2,FALSE),""),""),IF(U115="pvc",VLOOKUP(VLOOKUP(K115,'DATOS GENERALES'!$B$58:$E$83,3,FALSE),'DATOS GENERALES'!$B$36:$C$52,2,FALSE),VLOOKUP(VLOOKUP(K115,'DATOS GENERALES'!$B$58:$E$83,4,FALSE),'DATOS GENERALES'!$B$36:$C$52,2,FALSE)))</f>
        <v/>
      </c>
      <c r="U115" s="5"/>
      <c r="V115" s="5" t="s">
        <v>98</v>
      </c>
      <c r="Y115"/>
    </row>
    <row r="116" spans="1:25" s="2" customFormat="1" outlineLevel="1" x14ac:dyDescent="0.25">
      <c r="A116" s="174"/>
      <c r="C116" s="8"/>
      <c r="D116" s="8"/>
      <c r="E116" s="7"/>
      <c r="F116" s="3"/>
      <c r="G116" s="4"/>
      <c r="H116" s="7"/>
      <c r="I116" s="4"/>
      <c r="J116" s="4"/>
      <c r="K116" s="4"/>
      <c r="L116" s="4"/>
      <c r="M116" s="5"/>
      <c r="N116" s="5"/>
      <c r="O116" s="5"/>
      <c r="P116" s="5"/>
      <c r="Q116" s="11"/>
      <c r="R116" s="5"/>
      <c r="S116" s="6"/>
      <c r="T116" s="53"/>
      <c r="U116" s="5"/>
      <c r="V116" s="5"/>
      <c r="Y116"/>
    </row>
    <row r="117" spans="1:25" s="2" customFormat="1" outlineLevel="1" x14ac:dyDescent="0.25">
      <c r="A117" s="174"/>
      <c r="B117" s="2">
        <v>0</v>
      </c>
      <c r="C117" s="8">
        <v>0</v>
      </c>
      <c r="D117" s="8">
        <v>0</v>
      </c>
      <c r="E117" s="7" t="s">
        <v>1066</v>
      </c>
      <c r="F117" s="3">
        <f t="shared" ref="F117:F118" si="80">H117</f>
        <v>0</v>
      </c>
      <c r="G117" s="4" t="s">
        <v>183</v>
      </c>
      <c r="H117" s="4"/>
      <c r="I117" s="4">
        <v>26.5</v>
      </c>
      <c r="J117" s="4"/>
      <c r="K117" s="4"/>
      <c r="L117" s="4"/>
      <c r="M117" s="5">
        <v>1</v>
      </c>
      <c r="N117" s="5">
        <f t="shared" ref="N117:N118" si="81">IF(J117&lt;&gt;"S",(I117+C117+B117+D117)*M117,0)</f>
        <v>26.5</v>
      </c>
      <c r="O117" s="5">
        <v>0</v>
      </c>
      <c r="P117" s="5">
        <v>0</v>
      </c>
      <c r="Q117" s="11">
        <v>1</v>
      </c>
      <c r="R117" s="5">
        <f t="shared" ref="R117:R118" si="82">IF(N117=0,IF(I117=0,0,I117+D117+C117+B117),N117)</f>
        <v>26.5</v>
      </c>
      <c r="S117" s="6">
        <f t="shared" ref="S117:S118" si="83">R117*Q117</f>
        <v>26.5</v>
      </c>
      <c r="T117" s="53" t="str">
        <f>IF(K117="",IF(LEFT(H117,1)="c",IF(J117&lt;&gt;"S",VLOOKUP(H117,'DATOS GENERALES'!$B$36:$C$52,2,FALSE),""),""),IF(U117="pvc",VLOOKUP(VLOOKUP(K117,'DATOS GENERALES'!$B$58:$E$83,3,FALSE),'DATOS GENERALES'!$B$36:$C$52,2,FALSE),VLOOKUP(VLOOKUP(K117,'DATOS GENERALES'!$B$58:$E$83,4,FALSE),'DATOS GENERALES'!$B$36:$C$52,2,FALSE)))</f>
        <v/>
      </c>
      <c r="U117" s="5" t="s">
        <v>153</v>
      </c>
      <c r="V117" s="5" t="s">
        <v>98</v>
      </c>
      <c r="Y117"/>
    </row>
    <row r="118" spans="1:25" s="2" customFormat="1" outlineLevel="1" x14ac:dyDescent="0.25">
      <c r="A118" s="174">
        <f>IF(E118=H118,1,0)</f>
        <v>1</v>
      </c>
      <c r="B118" s="2">
        <v>0.5</v>
      </c>
      <c r="C118" s="8">
        <v>0</v>
      </c>
      <c r="D118" s="8">
        <v>0</v>
      </c>
      <c r="E118" s="7" t="s">
        <v>1066</v>
      </c>
      <c r="F118" s="3" t="str">
        <f t="shared" si="80"/>
        <v>FP-S2-08</v>
      </c>
      <c r="G118" s="4" t="s">
        <v>103</v>
      </c>
      <c r="H118" s="7" t="s">
        <v>1066</v>
      </c>
      <c r="I118" s="4">
        <v>4</v>
      </c>
      <c r="J118" s="4">
        <v>25</v>
      </c>
      <c r="K118" s="4" t="s">
        <v>82</v>
      </c>
      <c r="L118" s="4" t="s">
        <v>1063</v>
      </c>
      <c r="M118" s="5">
        <v>1</v>
      </c>
      <c r="N118" s="5">
        <f t="shared" si="81"/>
        <v>4.5</v>
      </c>
      <c r="O118" s="5">
        <v>1</v>
      </c>
      <c r="P118" s="5">
        <v>2</v>
      </c>
      <c r="Q118" s="11">
        <v>1</v>
      </c>
      <c r="R118" s="5">
        <f t="shared" si="82"/>
        <v>4.5</v>
      </c>
      <c r="S118" s="6">
        <f t="shared" si="83"/>
        <v>4.5</v>
      </c>
      <c r="T118" s="53" t="str">
        <f>IF(K118="",IF(LEFT(H118,1)="c",IF(J118&lt;&gt;"S",VLOOKUP(H118,'DATOS GENERALES'!$B$36:$C$52,2,FALSE),""),""),IF(U118="pvc",VLOOKUP(VLOOKUP(K118,'DATOS GENERALES'!$B$58:$E$83,3,FALSE),'DATOS GENERALES'!$B$36:$C$52,2,FALSE),VLOOKUP(VLOOKUP(K118,'DATOS GENERALES'!$B$58:$E$83,4,FALSE),'DATOS GENERALES'!$B$36:$C$52,2,FALSE)))</f>
        <v>CUADRADA GANG</v>
      </c>
      <c r="U118" s="5" t="s">
        <v>45</v>
      </c>
      <c r="V118" s="5" t="s">
        <v>98</v>
      </c>
      <c r="Y118"/>
    </row>
    <row r="119" spans="1:25" s="2" customFormat="1" outlineLevel="1" x14ac:dyDescent="0.25">
      <c r="A119" s="177">
        <f t="shared" ref="A119" si="84">IF(E119=H119,1,0)</f>
        <v>1</v>
      </c>
      <c r="C119" s="8"/>
      <c r="D119" s="8"/>
      <c r="E119" s="7" t="s">
        <v>1067</v>
      </c>
      <c r="F119" s="3"/>
      <c r="G119" s="4"/>
      <c r="H119" s="7" t="s">
        <v>1067</v>
      </c>
      <c r="I119" s="4"/>
      <c r="J119" s="4"/>
      <c r="K119" s="4"/>
      <c r="L119" s="4"/>
      <c r="M119" s="5"/>
      <c r="N119" s="5"/>
      <c r="O119" s="5"/>
      <c r="P119" s="5"/>
      <c r="Q119" s="11"/>
      <c r="R119" s="5"/>
      <c r="S119" s="6">
        <f>SUM(S117:S118)</f>
        <v>31</v>
      </c>
      <c r="T119" s="53" t="str">
        <f>IF(K119="",IF(LEFT(H119,1)="c",IF(J119&lt;&gt;"S",VLOOKUP(H119,'DATOS GENERALES'!$B$36:$C$52,2,FALSE),""),""),IF(U119="pvc",VLOOKUP(VLOOKUP(K119,'DATOS GENERALES'!$B$58:$E$83,3,FALSE),'DATOS GENERALES'!$B$36:$C$52,2,FALSE),VLOOKUP(VLOOKUP(K119,'DATOS GENERALES'!$B$58:$E$83,4,FALSE),'DATOS GENERALES'!$B$36:$C$52,2,FALSE)))</f>
        <v/>
      </c>
      <c r="U119" s="5"/>
      <c r="V119" s="5" t="s">
        <v>98</v>
      </c>
      <c r="Y119"/>
    </row>
    <row r="120" spans="1:25" s="2" customFormat="1" outlineLevel="1" x14ac:dyDescent="0.25">
      <c r="A120" s="174"/>
      <c r="C120" s="8"/>
      <c r="D120" s="8"/>
      <c r="E120" s="7"/>
      <c r="F120" s="3"/>
      <c r="G120" s="4"/>
      <c r="H120" s="7"/>
      <c r="I120" s="4"/>
      <c r="J120" s="4"/>
      <c r="K120" s="4"/>
      <c r="L120" s="4"/>
      <c r="M120" s="5"/>
      <c r="N120" s="5"/>
      <c r="O120" s="5"/>
      <c r="P120" s="5"/>
      <c r="Q120" s="11"/>
      <c r="R120" s="5"/>
      <c r="S120" s="6"/>
      <c r="T120" s="53"/>
      <c r="U120" s="5"/>
      <c r="V120" s="5"/>
      <c r="Y120"/>
    </row>
    <row r="121" spans="1:25" s="2" customFormat="1" outlineLevel="1" x14ac:dyDescent="0.25">
      <c r="A121" s="174"/>
      <c r="B121" s="2">
        <v>0</v>
      </c>
      <c r="C121" s="8">
        <v>0</v>
      </c>
      <c r="D121" s="8">
        <v>0</v>
      </c>
      <c r="E121" s="7" t="s">
        <v>323</v>
      </c>
      <c r="F121" s="3">
        <f t="shared" ref="F121:F122" si="85">H121</f>
        <v>0</v>
      </c>
      <c r="G121" s="4" t="s">
        <v>183</v>
      </c>
      <c r="H121" s="4"/>
      <c r="I121" s="4">
        <v>26.6</v>
      </c>
      <c r="J121" s="4"/>
      <c r="K121" s="4"/>
      <c r="L121" s="4"/>
      <c r="M121" s="5">
        <v>1</v>
      </c>
      <c r="N121" s="5">
        <f t="shared" ref="N121:N122" si="86">IF(J121&lt;&gt;"S",(I121+C121+B121+D121)*M121,0)</f>
        <v>26.6</v>
      </c>
      <c r="O121" s="5">
        <v>0</v>
      </c>
      <c r="P121" s="5">
        <v>0</v>
      </c>
      <c r="Q121" s="11">
        <v>1</v>
      </c>
      <c r="R121" s="5">
        <f t="shared" ref="R121:R122" si="87">IF(N121=0,IF(I121=0,0,I121+D121+C121+B121),N121)</f>
        <v>26.6</v>
      </c>
      <c r="S121" s="6">
        <f t="shared" ref="S121:S122" si="88">R121*Q121</f>
        <v>26.6</v>
      </c>
      <c r="T121" s="53" t="str">
        <f>IF(K121="",IF(LEFT(H121,1)="c",IF(J121&lt;&gt;"S",VLOOKUP(H121,'DATOS GENERALES'!$B$36:$C$52,2,FALSE),""),""),IF(U121="pvc",VLOOKUP(VLOOKUP(K121,'DATOS GENERALES'!$B$58:$E$83,3,FALSE),'DATOS GENERALES'!$B$36:$C$52,2,FALSE),VLOOKUP(VLOOKUP(K121,'DATOS GENERALES'!$B$58:$E$83,4,FALSE),'DATOS GENERALES'!$B$36:$C$52,2,FALSE)))</f>
        <v/>
      </c>
      <c r="U121" s="5" t="s">
        <v>153</v>
      </c>
      <c r="V121" s="5" t="s">
        <v>98</v>
      </c>
      <c r="Y121"/>
    </row>
    <row r="122" spans="1:25" s="2" customFormat="1" outlineLevel="1" x14ac:dyDescent="0.25">
      <c r="A122" s="174">
        <f>IF(E122=H122,1,0)</f>
        <v>1</v>
      </c>
      <c r="B122" s="2">
        <v>0.5</v>
      </c>
      <c r="C122" s="8">
        <v>0</v>
      </c>
      <c r="D122" s="8">
        <v>0.5</v>
      </c>
      <c r="E122" s="7" t="s">
        <v>323</v>
      </c>
      <c r="F122" s="3" t="str">
        <f t="shared" si="85"/>
        <v>FP-S2-10</v>
      </c>
      <c r="G122" s="4" t="s">
        <v>103</v>
      </c>
      <c r="H122" s="7" t="s">
        <v>323</v>
      </c>
      <c r="I122" s="4">
        <v>9</v>
      </c>
      <c r="J122" s="4">
        <v>25</v>
      </c>
      <c r="K122" s="4" t="s">
        <v>82</v>
      </c>
      <c r="L122" s="4"/>
      <c r="M122" s="5">
        <v>1</v>
      </c>
      <c r="N122" s="5">
        <f t="shared" si="86"/>
        <v>10</v>
      </c>
      <c r="O122" s="5">
        <v>2</v>
      </c>
      <c r="P122" s="5">
        <v>2</v>
      </c>
      <c r="Q122" s="11">
        <v>1</v>
      </c>
      <c r="R122" s="5">
        <f t="shared" si="87"/>
        <v>10</v>
      </c>
      <c r="S122" s="6">
        <f t="shared" si="88"/>
        <v>10</v>
      </c>
      <c r="T122" s="53" t="str">
        <f>IF(K122="",IF(LEFT(H122,1)="c",IF(J122&lt;&gt;"S",VLOOKUP(H122,'DATOS GENERALES'!$B$36:$C$52,2,FALSE),""),""),IF(U122="pvc",VLOOKUP(VLOOKUP(K122,'DATOS GENERALES'!$B$58:$E$83,3,FALSE),'DATOS GENERALES'!$B$36:$C$52,2,FALSE),VLOOKUP(VLOOKUP(K122,'DATOS GENERALES'!$B$58:$E$83,4,FALSE),'DATOS GENERALES'!$B$36:$C$52,2,FALSE)))</f>
        <v>CUADRADA GANG</v>
      </c>
      <c r="U122" s="5" t="s">
        <v>45</v>
      </c>
      <c r="V122" s="5" t="s">
        <v>98</v>
      </c>
      <c r="Y122"/>
    </row>
    <row r="123" spans="1:25" s="2" customFormat="1" outlineLevel="1" x14ac:dyDescent="0.25">
      <c r="A123" s="177">
        <f t="shared" ref="A123" si="89">IF(E123=H123,1,0)</f>
        <v>1</v>
      </c>
      <c r="C123" s="8"/>
      <c r="D123" s="8"/>
      <c r="E123" s="7" t="s">
        <v>324</v>
      </c>
      <c r="F123" s="3"/>
      <c r="G123" s="4"/>
      <c r="H123" s="7" t="s">
        <v>324</v>
      </c>
      <c r="I123" s="4"/>
      <c r="J123" s="4"/>
      <c r="K123" s="4"/>
      <c r="L123" s="4"/>
      <c r="M123" s="5"/>
      <c r="N123" s="5"/>
      <c r="O123" s="5"/>
      <c r="P123" s="5"/>
      <c r="Q123" s="11"/>
      <c r="R123" s="5"/>
      <c r="S123" s="6">
        <f>SUM(S121:S122)</f>
        <v>36.6</v>
      </c>
      <c r="T123" s="53" t="str">
        <f>IF(K123="",IF(LEFT(H123,1)="c",IF(J123&lt;&gt;"S",VLOOKUP(H123,'DATOS GENERALES'!$B$36:$C$52,2,FALSE),""),""),IF(U123="pvc",VLOOKUP(VLOOKUP(K123,'DATOS GENERALES'!$B$58:$E$83,3,FALSE),'DATOS GENERALES'!$B$36:$C$52,2,FALSE),VLOOKUP(VLOOKUP(K123,'DATOS GENERALES'!$B$58:$E$83,4,FALSE),'DATOS GENERALES'!$B$36:$C$52,2,FALSE)))</f>
        <v/>
      </c>
      <c r="U123" s="5"/>
      <c r="V123" s="5" t="s">
        <v>98</v>
      </c>
      <c r="Y123"/>
    </row>
    <row r="124" spans="1:25" s="2" customFormat="1" outlineLevel="1" x14ac:dyDescent="0.25">
      <c r="A124" s="174"/>
      <c r="C124" s="8"/>
      <c r="D124" s="8"/>
      <c r="E124" s="7"/>
      <c r="F124" s="3"/>
      <c r="G124" s="4"/>
      <c r="H124" s="4"/>
      <c r="I124" s="4"/>
      <c r="J124" s="4"/>
      <c r="K124" s="4"/>
      <c r="L124" s="4"/>
      <c r="M124" s="5"/>
      <c r="N124" s="5"/>
      <c r="O124" s="5"/>
      <c r="P124" s="5"/>
      <c r="Q124" s="11"/>
      <c r="R124" s="5"/>
      <c r="S124" s="6"/>
      <c r="T124" s="53"/>
      <c r="U124" s="5"/>
      <c r="V124" s="5"/>
      <c r="Y124"/>
    </row>
    <row r="125" spans="1:25" s="2" customFormat="1" outlineLevel="1" x14ac:dyDescent="0.25">
      <c r="A125" s="174"/>
      <c r="B125" s="2">
        <v>0</v>
      </c>
      <c r="C125" s="8">
        <v>0</v>
      </c>
      <c r="D125" s="8">
        <v>0</v>
      </c>
      <c r="E125" s="7" t="s">
        <v>325</v>
      </c>
      <c r="F125" s="3">
        <f t="shared" ref="F125:F129" si="90">H125</f>
        <v>0</v>
      </c>
      <c r="G125" s="4" t="s">
        <v>183</v>
      </c>
      <c r="H125" s="4"/>
      <c r="I125" s="4">
        <v>15.1</v>
      </c>
      <c r="J125" s="4"/>
      <c r="K125" s="4"/>
      <c r="L125" s="4"/>
      <c r="M125" s="5">
        <v>1</v>
      </c>
      <c r="N125" s="5">
        <f t="shared" ref="N125:N129" si="91">IF(J125&lt;&gt;"S",(I125+C125+B125+D125)*M125,0)</f>
        <v>15.1</v>
      </c>
      <c r="O125" s="5">
        <v>0</v>
      </c>
      <c r="P125" s="5">
        <v>0</v>
      </c>
      <c r="Q125" s="11">
        <v>1</v>
      </c>
      <c r="R125" s="5">
        <f t="shared" ref="R125:R129" si="92">IF(N125=0,IF(I125=0,0,I125+D125+C125+B125),N125)</f>
        <v>15.1</v>
      </c>
      <c r="S125" s="6">
        <f t="shared" ref="S125:S129" si="93">R125*Q125</f>
        <v>15.1</v>
      </c>
      <c r="T125" s="53" t="str">
        <f>IF(K125="",IF(LEFT(H125,1)="c",IF(J125&lt;&gt;"S",VLOOKUP(H125,'DATOS GENERALES'!$B$36:$C$52,2,FALSE),""),""),IF(U125="pvc",VLOOKUP(VLOOKUP(K125,'DATOS GENERALES'!$B$58:$E$83,3,FALSE),'DATOS GENERALES'!$B$36:$C$52,2,FALSE),VLOOKUP(VLOOKUP(K125,'DATOS GENERALES'!$B$58:$E$83,4,FALSE),'DATOS GENERALES'!$B$36:$C$52,2,FALSE)))</f>
        <v/>
      </c>
      <c r="U125" s="5" t="s">
        <v>153</v>
      </c>
      <c r="V125" s="5" t="s">
        <v>98</v>
      </c>
      <c r="Y125"/>
    </row>
    <row r="126" spans="1:25" s="2" customFormat="1" outlineLevel="1" x14ac:dyDescent="0.25">
      <c r="A126" s="174"/>
      <c r="B126" s="2">
        <v>0</v>
      </c>
      <c r="C126" s="8">
        <v>0</v>
      </c>
      <c r="D126" s="8">
        <v>0</v>
      </c>
      <c r="E126" s="7" t="s">
        <v>325</v>
      </c>
      <c r="F126" s="3" t="str">
        <f t="shared" si="90"/>
        <v>S12</v>
      </c>
      <c r="G126" s="4"/>
      <c r="H126" s="4" t="s">
        <v>94</v>
      </c>
      <c r="I126" s="4">
        <v>0.5</v>
      </c>
      <c r="J126" s="4">
        <v>50</v>
      </c>
      <c r="K126" s="4" t="s">
        <v>94</v>
      </c>
      <c r="L126" s="4"/>
      <c r="M126" s="5">
        <v>1</v>
      </c>
      <c r="N126" s="5">
        <f t="shared" si="91"/>
        <v>0.5</v>
      </c>
      <c r="O126" s="5">
        <v>1</v>
      </c>
      <c r="P126" s="5">
        <v>1</v>
      </c>
      <c r="Q126" s="11">
        <v>1</v>
      </c>
      <c r="R126" s="5">
        <f t="shared" si="92"/>
        <v>0.5</v>
      </c>
      <c r="S126" s="6">
        <f t="shared" si="93"/>
        <v>0.5</v>
      </c>
      <c r="T126" s="53" t="str">
        <f>IF(K126="",IF(LEFT(H126,1)="c",IF(J126&lt;&gt;"S",VLOOKUP(H126,'DATOS GENERALES'!$B$36:$C$52,2,FALSE),""),""),IF(U126="pvc",VLOOKUP(VLOOKUP(K126,'DATOS GENERALES'!$B$58:$E$83,3,FALSE),'DATOS GENERALES'!$B$36:$C$52,2,FALSE),VLOOKUP(VLOOKUP(K126,'DATOS GENERALES'!$B$58:$E$83,4,FALSE),'DATOS GENERALES'!$B$36:$C$52,2,FALSE)))</f>
        <v>ACCESORIO SALIDA BANDEJA</v>
      </c>
      <c r="U126" s="5" t="s">
        <v>48</v>
      </c>
      <c r="V126" s="5" t="s">
        <v>98</v>
      </c>
      <c r="Y126"/>
    </row>
    <row r="127" spans="1:25" s="2" customFormat="1" outlineLevel="1" x14ac:dyDescent="0.25">
      <c r="A127" s="174"/>
      <c r="B127" s="2">
        <v>0</v>
      </c>
      <c r="C127" s="8">
        <v>0</v>
      </c>
      <c r="D127" s="8">
        <v>0</v>
      </c>
      <c r="E127" s="7" t="s">
        <v>325</v>
      </c>
      <c r="F127" s="3" t="str">
        <f t="shared" si="90"/>
        <v>C1</v>
      </c>
      <c r="G127" s="4" t="s">
        <v>94</v>
      </c>
      <c r="H127" s="4" t="s">
        <v>103</v>
      </c>
      <c r="I127" s="4">
        <v>4.2</v>
      </c>
      <c r="J127" s="4">
        <v>50</v>
      </c>
      <c r="K127" s="4"/>
      <c r="L127" s="4"/>
      <c r="M127" s="5">
        <v>1</v>
      </c>
      <c r="N127" s="5">
        <f t="shared" si="91"/>
        <v>4.2</v>
      </c>
      <c r="O127" s="5">
        <v>0</v>
      </c>
      <c r="P127" s="5">
        <v>1</v>
      </c>
      <c r="Q127" s="11">
        <v>1</v>
      </c>
      <c r="R127" s="5">
        <f t="shared" si="92"/>
        <v>4.2</v>
      </c>
      <c r="S127" s="6">
        <f t="shared" si="93"/>
        <v>4.2</v>
      </c>
      <c r="T127" s="53" t="str">
        <f>IF(K127="",IF(LEFT(H127,1)="c",IF(J127&lt;&gt;"S",VLOOKUP(H127,'DATOS GENERALES'!$B$36:$C$52,2,FALSE),""),""),IF(U127="pvc",VLOOKUP(VLOOKUP(K127,'DATOS GENERALES'!$B$58:$E$83,3,FALSE),'DATOS GENERALES'!$B$36:$C$52,2,FALSE),VLOOKUP(VLOOKUP(K127,'DATOS GENERALES'!$B$58:$E$83,4,FALSE),'DATOS GENERALES'!$B$36:$C$52,2,FALSE)))</f>
        <v>CUADRADA 150X150X100</v>
      </c>
      <c r="U127" s="5" t="s">
        <v>48</v>
      </c>
      <c r="V127" s="5" t="s">
        <v>98</v>
      </c>
      <c r="Y127"/>
    </row>
    <row r="128" spans="1:25" s="2" customFormat="1" outlineLevel="1" x14ac:dyDescent="0.25">
      <c r="A128" s="174"/>
      <c r="B128" s="2">
        <v>0</v>
      </c>
      <c r="C128" s="8">
        <v>0</v>
      </c>
      <c r="D128" s="8">
        <v>0</v>
      </c>
      <c r="E128" s="7" t="s">
        <v>325</v>
      </c>
      <c r="F128" s="3" t="str">
        <f t="shared" si="90"/>
        <v>C1</v>
      </c>
      <c r="G128" s="4" t="s">
        <v>103</v>
      </c>
      <c r="H128" s="4" t="s">
        <v>103</v>
      </c>
      <c r="I128" s="4">
        <v>3</v>
      </c>
      <c r="J128" s="4">
        <v>50</v>
      </c>
      <c r="K128" s="4"/>
      <c r="L128" s="4"/>
      <c r="M128" s="5">
        <v>1</v>
      </c>
      <c r="N128" s="5">
        <f t="shared" si="91"/>
        <v>3</v>
      </c>
      <c r="O128" s="5">
        <v>0</v>
      </c>
      <c r="P128" s="5">
        <v>2</v>
      </c>
      <c r="Q128" s="11">
        <v>1</v>
      </c>
      <c r="R128" s="5">
        <f t="shared" si="92"/>
        <v>3</v>
      </c>
      <c r="S128" s="6">
        <f t="shared" si="93"/>
        <v>3</v>
      </c>
      <c r="T128" s="53" t="str">
        <f>IF(K128="",IF(LEFT(H128,1)="c",IF(J128&lt;&gt;"S",VLOOKUP(H128,'DATOS GENERALES'!$B$36:$C$52,2,FALSE),""),""),IF(U128="pvc",VLOOKUP(VLOOKUP(K128,'DATOS GENERALES'!$B$58:$E$83,3,FALSE),'DATOS GENERALES'!$B$36:$C$52,2,FALSE),VLOOKUP(VLOOKUP(K128,'DATOS GENERALES'!$B$58:$E$83,4,FALSE),'DATOS GENERALES'!$B$36:$C$52,2,FALSE)))</f>
        <v>CUADRADA 150X150X100</v>
      </c>
      <c r="U128" s="5" t="s">
        <v>45</v>
      </c>
      <c r="V128" s="5" t="s">
        <v>98</v>
      </c>
      <c r="Y128"/>
    </row>
    <row r="129" spans="1:25" s="2" customFormat="1" outlineLevel="1" x14ac:dyDescent="0.25">
      <c r="A129" s="174">
        <f>IF(E129=H129,1,0)</f>
        <v>1</v>
      </c>
      <c r="B129" s="2">
        <v>0.5</v>
      </c>
      <c r="C129" s="8">
        <v>0</v>
      </c>
      <c r="D129" s="8">
        <v>0</v>
      </c>
      <c r="E129" s="7" t="s">
        <v>325</v>
      </c>
      <c r="F129" s="3" t="str">
        <f t="shared" si="90"/>
        <v>FP-S2-12</v>
      </c>
      <c r="G129" s="4" t="s">
        <v>103</v>
      </c>
      <c r="H129" s="7" t="s">
        <v>325</v>
      </c>
      <c r="I129" s="4">
        <v>5.6</v>
      </c>
      <c r="J129" s="4">
        <v>25</v>
      </c>
      <c r="K129" s="4" t="s">
        <v>82</v>
      </c>
      <c r="L129" s="4" t="s">
        <v>1063</v>
      </c>
      <c r="M129" s="5">
        <v>1</v>
      </c>
      <c r="N129" s="5">
        <f t="shared" si="91"/>
        <v>6.1</v>
      </c>
      <c r="O129" s="5">
        <v>1</v>
      </c>
      <c r="P129" s="5">
        <v>2</v>
      </c>
      <c r="Q129" s="11">
        <v>1</v>
      </c>
      <c r="R129" s="5">
        <f t="shared" si="92"/>
        <v>6.1</v>
      </c>
      <c r="S129" s="6">
        <f t="shared" si="93"/>
        <v>6.1</v>
      </c>
      <c r="T129" s="53" t="str">
        <f>IF(K129="",IF(LEFT(H129,1)="c",IF(J129&lt;&gt;"S",VLOOKUP(H129,'DATOS GENERALES'!$B$36:$C$52,2,FALSE),""),""),IF(U129="pvc",VLOOKUP(VLOOKUP(K129,'DATOS GENERALES'!$B$58:$E$83,3,FALSE),'DATOS GENERALES'!$B$36:$C$52,2,FALSE),VLOOKUP(VLOOKUP(K129,'DATOS GENERALES'!$B$58:$E$83,4,FALSE),'DATOS GENERALES'!$B$36:$C$52,2,FALSE)))</f>
        <v>CUADRADA GANG</v>
      </c>
      <c r="U129" s="5" t="s">
        <v>45</v>
      </c>
      <c r="V129" s="5" t="s">
        <v>98</v>
      </c>
      <c r="Y129"/>
    </row>
    <row r="130" spans="1:25" s="2" customFormat="1" outlineLevel="1" x14ac:dyDescent="0.25">
      <c r="A130" s="177">
        <f t="shared" ref="A130" si="94">IF(E130=H130,1,0)</f>
        <v>1</v>
      </c>
      <c r="C130" s="8"/>
      <c r="D130" s="8"/>
      <c r="E130" s="7" t="s">
        <v>326</v>
      </c>
      <c r="F130" s="3"/>
      <c r="G130" s="4"/>
      <c r="H130" s="7" t="s">
        <v>326</v>
      </c>
      <c r="I130" s="4"/>
      <c r="J130" s="4"/>
      <c r="K130" s="4"/>
      <c r="L130" s="4"/>
      <c r="M130" s="5"/>
      <c r="N130" s="5"/>
      <c r="O130" s="5"/>
      <c r="P130" s="5"/>
      <c r="Q130" s="11"/>
      <c r="R130" s="5"/>
      <c r="S130" s="6">
        <f>SUM(S125:S129)</f>
        <v>28.9</v>
      </c>
      <c r="T130" s="53" t="str">
        <f>IF(K130="",IF(LEFT(H130,1)="c",IF(J130&lt;&gt;"S",VLOOKUP(H130,'DATOS GENERALES'!$B$36:$C$52,2,FALSE),""),""),IF(U130="pvc",VLOOKUP(VLOOKUP(K130,'DATOS GENERALES'!$B$58:$E$83,3,FALSE),'DATOS GENERALES'!$B$36:$C$52,2,FALSE),VLOOKUP(VLOOKUP(K130,'DATOS GENERALES'!$B$58:$E$83,4,FALSE),'DATOS GENERALES'!$B$36:$C$52,2,FALSE)))</f>
        <v/>
      </c>
      <c r="U130" s="5"/>
      <c r="V130" s="5" t="s">
        <v>98</v>
      </c>
      <c r="Y130"/>
    </row>
    <row r="131" spans="1:25" s="2" customFormat="1" outlineLevel="1" x14ac:dyDescent="0.25">
      <c r="A131" s="174"/>
      <c r="C131" s="8"/>
      <c r="D131" s="8"/>
      <c r="E131" s="7"/>
      <c r="F131" s="3"/>
      <c r="G131" s="4"/>
      <c r="H131" s="7"/>
      <c r="I131" s="4"/>
      <c r="J131" s="4"/>
      <c r="K131" s="4"/>
      <c r="L131" s="4"/>
      <c r="M131" s="5"/>
      <c r="N131" s="5"/>
      <c r="O131" s="5"/>
      <c r="P131" s="5"/>
      <c r="Q131" s="11"/>
      <c r="R131" s="5"/>
      <c r="S131" s="6"/>
      <c r="T131" s="53"/>
      <c r="U131" s="5"/>
      <c r="V131" s="5"/>
      <c r="Y131"/>
    </row>
    <row r="132" spans="1:25" s="2" customFormat="1" outlineLevel="1" x14ac:dyDescent="0.25">
      <c r="A132" s="174"/>
      <c r="B132" s="2">
        <v>0</v>
      </c>
      <c r="C132" s="8">
        <v>0</v>
      </c>
      <c r="D132" s="8">
        <v>0</v>
      </c>
      <c r="E132" s="7" t="s">
        <v>327</v>
      </c>
      <c r="F132" s="3">
        <f t="shared" ref="F132:F133" si="95">H132</f>
        <v>0</v>
      </c>
      <c r="G132" s="4" t="s">
        <v>183</v>
      </c>
      <c r="H132" s="4"/>
      <c r="I132" s="4">
        <v>22.8</v>
      </c>
      <c r="J132" s="4"/>
      <c r="K132" s="4"/>
      <c r="L132" s="4"/>
      <c r="M132" s="5">
        <v>1</v>
      </c>
      <c r="N132" s="5">
        <f t="shared" ref="N132:N133" si="96">IF(J132&lt;&gt;"S",(I132+C132+B132+D132)*M132,0)</f>
        <v>22.8</v>
      </c>
      <c r="O132" s="5">
        <v>0</v>
      </c>
      <c r="P132" s="5">
        <v>0</v>
      </c>
      <c r="Q132" s="11">
        <v>1</v>
      </c>
      <c r="R132" s="5">
        <f t="shared" ref="R132:R133" si="97">IF(N132=0,IF(I132=0,0,I132+D132+C132+B132),N132)</f>
        <v>22.8</v>
      </c>
      <c r="S132" s="6">
        <f t="shared" ref="S132:S133" si="98">R132*Q132</f>
        <v>22.8</v>
      </c>
      <c r="T132" s="53" t="str">
        <f>IF(K132="",IF(LEFT(H132,1)="c",IF(J132&lt;&gt;"S",VLOOKUP(H132,'DATOS GENERALES'!$B$36:$C$52,2,FALSE),""),""),IF(U132="pvc",VLOOKUP(VLOOKUP(K132,'DATOS GENERALES'!$B$58:$E$83,3,FALSE),'DATOS GENERALES'!$B$36:$C$52,2,FALSE),VLOOKUP(VLOOKUP(K132,'DATOS GENERALES'!$B$58:$E$83,4,FALSE),'DATOS GENERALES'!$B$36:$C$52,2,FALSE)))</f>
        <v/>
      </c>
      <c r="U132" s="5" t="s">
        <v>153</v>
      </c>
      <c r="V132" s="5" t="s">
        <v>98</v>
      </c>
      <c r="Y132"/>
    </row>
    <row r="133" spans="1:25" s="2" customFormat="1" outlineLevel="1" x14ac:dyDescent="0.25">
      <c r="A133" s="174">
        <f>IF(E133=H133,1,0)</f>
        <v>1</v>
      </c>
      <c r="B133" s="2">
        <v>0.5</v>
      </c>
      <c r="C133" s="8">
        <v>0</v>
      </c>
      <c r="D133" s="8">
        <v>0</v>
      </c>
      <c r="E133" s="7" t="s">
        <v>327</v>
      </c>
      <c r="F133" s="3" t="str">
        <f t="shared" si="95"/>
        <v>FP-S2-14</v>
      </c>
      <c r="G133" s="4" t="s">
        <v>103</v>
      </c>
      <c r="H133" s="7" t="s">
        <v>327</v>
      </c>
      <c r="I133" s="4">
        <v>4.5</v>
      </c>
      <c r="J133" s="4">
        <v>25</v>
      </c>
      <c r="K133" s="4" t="s">
        <v>82</v>
      </c>
      <c r="L133" s="4" t="s">
        <v>1063</v>
      </c>
      <c r="M133" s="5">
        <v>1</v>
      </c>
      <c r="N133" s="5">
        <f t="shared" si="96"/>
        <v>5</v>
      </c>
      <c r="O133" s="5">
        <v>1</v>
      </c>
      <c r="P133" s="5">
        <v>2</v>
      </c>
      <c r="Q133" s="11">
        <v>1</v>
      </c>
      <c r="R133" s="5">
        <f t="shared" si="97"/>
        <v>5</v>
      </c>
      <c r="S133" s="6">
        <f t="shared" si="98"/>
        <v>5</v>
      </c>
      <c r="T133" s="53" t="str">
        <f>IF(K133="",IF(LEFT(H133,1)="c",IF(J133&lt;&gt;"S",VLOOKUP(H133,'DATOS GENERALES'!$B$36:$C$52,2,FALSE),""),""),IF(U133="pvc",VLOOKUP(VLOOKUP(K133,'DATOS GENERALES'!$B$58:$E$83,3,FALSE),'DATOS GENERALES'!$B$36:$C$52,2,FALSE),VLOOKUP(VLOOKUP(K133,'DATOS GENERALES'!$B$58:$E$83,4,FALSE),'DATOS GENERALES'!$B$36:$C$52,2,FALSE)))</f>
        <v>CUADRADA GANG</v>
      </c>
      <c r="U133" s="5" t="s">
        <v>45</v>
      </c>
      <c r="V133" s="5" t="s">
        <v>98</v>
      </c>
      <c r="Y133"/>
    </row>
    <row r="134" spans="1:25" s="2" customFormat="1" outlineLevel="1" x14ac:dyDescent="0.25">
      <c r="A134" s="177">
        <f t="shared" ref="A134" si="99">IF(E134=H134,1,0)</f>
        <v>1</v>
      </c>
      <c r="C134" s="8"/>
      <c r="D134" s="8"/>
      <c r="E134" s="7" t="s">
        <v>328</v>
      </c>
      <c r="F134" s="3"/>
      <c r="G134" s="4"/>
      <c r="H134" s="7" t="s">
        <v>328</v>
      </c>
      <c r="I134" s="4"/>
      <c r="J134" s="4"/>
      <c r="K134" s="4"/>
      <c r="L134" s="4"/>
      <c r="M134" s="5"/>
      <c r="N134" s="5"/>
      <c r="O134" s="5"/>
      <c r="P134" s="5"/>
      <c r="Q134" s="11"/>
      <c r="R134" s="5"/>
      <c r="S134" s="6">
        <f>SUM(S132:S133)</f>
        <v>27.8</v>
      </c>
      <c r="T134" s="53" t="str">
        <f>IF(K134="",IF(LEFT(H134,1)="c",IF(J134&lt;&gt;"S",VLOOKUP(H134,'DATOS GENERALES'!$B$36:$C$52,2,FALSE),""),""),IF(U134="pvc",VLOOKUP(VLOOKUP(K134,'DATOS GENERALES'!$B$58:$E$83,3,FALSE),'DATOS GENERALES'!$B$36:$C$52,2,FALSE),VLOOKUP(VLOOKUP(K134,'DATOS GENERALES'!$B$58:$E$83,4,FALSE),'DATOS GENERALES'!$B$36:$C$52,2,FALSE)))</f>
        <v/>
      </c>
      <c r="U134" s="5"/>
      <c r="V134" s="5" t="s">
        <v>98</v>
      </c>
      <c r="Y134"/>
    </row>
    <row r="135" spans="1:25" s="2" customFormat="1" outlineLevel="1" x14ac:dyDescent="0.25">
      <c r="A135" s="174"/>
      <c r="C135" s="8"/>
      <c r="D135" s="8"/>
      <c r="E135" s="7"/>
      <c r="F135" s="3"/>
      <c r="G135" s="4"/>
      <c r="H135" s="7"/>
      <c r="I135" s="4"/>
      <c r="J135" s="4"/>
      <c r="K135" s="4"/>
      <c r="L135" s="4"/>
      <c r="M135" s="5"/>
      <c r="N135" s="5"/>
      <c r="O135" s="5"/>
      <c r="P135" s="5"/>
      <c r="Q135" s="11"/>
      <c r="R135" s="5"/>
      <c r="S135" s="6"/>
      <c r="T135" s="53"/>
      <c r="U135" s="5"/>
      <c r="V135" s="5"/>
      <c r="Y135"/>
    </row>
    <row r="136" spans="1:25" s="2" customFormat="1" outlineLevel="1" x14ac:dyDescent="0.25">
      <c r="A136" s="174"/>
      <c r="B136" s="2">
        <v>0</v>
      </c>
      <c r="C136" s="8">
        <v>0</v>
      </c>
      <c r="D136" s="8">
        <v>0</v>
      </c>
      <c r="E136" s="7" t="s">
        <v>329</v>
      </c>
      <c r="F136" s="3">
        <f t="shared" ref="F136:F137" si="100">H136</f>
        <v>0</v>
      </c>
      <c r="G136" s="4" t="s">
        <v>183</v>
      </c>
      <c r="H136" s="4"/>
      <c r="I136" s="4">
        <v>22.8</v>
      </c>
      <c r="J136" s="4"/>
      <c r="K136" s="4"/>
      <c r="L136" s="4"/>
      <c r="M136" s="5">
        <v>1</v>
      </c>
      <c r="N136" s="5">
        <f t="shared" ref="N136:N137" si="101">IF(J136&lt;&gt;"S",(I136+C136+B136+D136)*M136,0)</f>
        <v>22.8</v>
      </c>
      <c r="O136" s="5">
        <v>0</v>
      </c>
      <c r="P136" s="5">
        <v>0</v>
      </c>
      <c r="Q136" s="11">
        <v>1</v>
      </c>
      <c r="R136" s="5">
        <f t="shared" ref="R136:R137" si="102">IF(N136=0,IF(I136=0,0,I136+D136+C136+B136),N136)</f>
        <v>22.8</v>
      </c>
      <c r="S136" s="6">
        <f t="shared" ref="S136:S137" si="103">R136*Q136</f>
        <v>22.8</v>
      </c>
      <c r="T136" s="53" t="str">
        <f>IF(K136="",IF(LEFT(H136,1)="c",IF(J136&lt;&gt;"S",VLOOKUP(H136,'DATOS GENERALES'!$B$36:$C$52,2,FALSE),""),""),IF(U136="pvc",VLOOKUP(VLOOKUP(K136,'DATOS GENERALES'!$B$58:$E$83,3,FALSE),'DATOS GENERALES'!$B$36:$C$52,2,FALSE),VLOOKUP(VLOOKUP(K136,'DATOS GENERALES'!$B$58:$E$83,4,FALSE),'DATOS GENERALES'!$B$36:$C$52,2,FALSE)))</f>
        <v/>
      </c>
      <c r="U136" s="5" t="s">
        <v>153</v>
      </c>
      <c r="V136" s="5" t="s">
        <v>98</v>
      </c>
      <c r="Y136"/>
    </row>
    <row r="137" spans="1:25" s="2" customFormat="1" outlineLevel="1" x14ac:dyDescent="0.25">
      <c r="A137" s="174">
        <f>IF(E137=H137,1,0)</f>
        <v>1</v>
      </c>
      <c r="B137" s="2">
        <v>0.5</v>
      </c>
      <c r="C137" s="8">
        <v>0</v>
      </c>
      <c r="D137" s="8">
        <v>0</v>
      </c>
      <c r="E137" s="7" t="s">
        <v>329</v>
      </c>
      <c r="F137" s="3" t="str">
        <f t="shared" si="100"/>
        <v>FP-S2-16</v>
      </c>
      <c r="G137" s="4" t="s">
        <v>103</v>
      </c>
      <c r="H137" s="7" t="s">
        <v>329</v>
      </c>
      <c r="I137" s="4">
        <v>3.5</v>
      </c>
      <c r="J137" s="4">
        <v>25</v>
      </c>
      <c r="K137" s="4" t="s">
        <v>82</v>
      </c>
      <c r="L137" s="4" t="s">
        <v>1063</v>
      </c>
      <c r="M137" s="5">
        <v>1</v>
      </c>
      <c r="N137" s="5">
        <f t="shared" si="101"/>
        <v>4</v>
      </c>
      <c r="O137" s="5">
        <v>1</v>
      </c>
      <c r="P137" s="5">
        <v>2</v>
      </c>
      <c r="Q137" s="11">
        <v>1</v>
      </c>
      <c r="R137" s="5">
        <f t="shared" si="102"/>
        <v>4</v>
      </c>
      <c r="S137" s="6">
        <f t="shared" si="103"/>
        <v>4</v>
      </c>
      <c r="T137" s="53" t="str">
        <f>IF(K137="",IF(LEFT(H137,1)="c",IF(J137&lt;&gt;"S",VLOOKUP(H137,'DATOS GENERALES'!$B$36:$C$52,2,FALSE),""),""),IF(U137="pvc",VLOOKUP(VLOOKUP(K137,'DATOS GENERALES'!$B$58:$E$83,3,FALSE),'DATOS GENERALES'!$B$36:$C$52,2,FALSE),VLOOKUP(VLOOKUP(K137,'DATOS GENERALES'!$B$58:$E$83,4,FALSE),'DATOS GENERALES'!$B$36:$C$52,2,FALSE)))</f>
        <v>CUADRADA GANG</v>
      </c>
      <c r="U137" s="5" t="s">
        <v>45</v>
      </c>
      <c r="V137" s="5" t="s">
        <v>98</v>
      </c>
      <c r="Y137"/>
    </row>
    <row r="138" spans="1:25" s="2" customFormat="1" outlineLevel="1" x14ac:dyDescent="0.25">
      <c r="A138" s="177">
        <f t="shared" ref="A138" si="104">IF(E138=H138,1,0)</f>
        <v>1</v>
      </c>
      <c r="C138" s="8"/>
      <c r="D138" s="8"/>
      <c r="E138" s="7" t="s">
        <v>330</v>
      </c>
      <c r="F138" s="3"/>
      <c r="G138" s="4"/>
      <c r="H138" s="7" t="s">
        <v>330</v>
      </c>
      <c r="I138" s="4"/>
      <c r="J138" s="4"/>
      <c r="K138" s="4"/>
      <c r="L138" s="4"/>
      <c r="M138" s="5"/>
      <c r="N138" s="5"/>
      <c r="O138" s="5"/>
      <c r="P138" s="5"/>
      <c r="Q138" s="11"/>
      <c r="R138" s="5"/>
      <c r="S138" s="6">
        <f>SUM(S136:S137)</f>
        <v>26.8</v>
      </c>
      <c r="T138" s="53" t="str">
        <f>IF(K138="",IF(LEFT(H138,1)="c",IF(J138&lt;&gt;"S",VLOOKUP(H138,'DATOS GENERALES'!$B$36:$C$52,2,FALSE),""),""),IF(U138="pvc",VLOOKUP(VLOOKUP(K138,'DATOS GENERALES'!$B$58:$E$83,3,FALSE),'DATOS GENERALES'!$B$36:$C$52,2,FALSE),VLOOKUP(VLOOKUP(K138,'DATOS GENERALES'!$B$58:$E$83,4,FALSE),'DATOS GENERALES'!$B$36:$C$52,2,FALSE)))</f>
        <v/>
      </c>
      <c r="U138" s="5"/>
      <c r="V138" s="5" t="s">
        <v>98</v>
      </c>
      <c r="Y138"/>
    </row>
    <row r="139" spans="1:25" s="2" customFormat="1" outlineLevel="1" x14ac:dyDescent="0.25">
      <c r="A139" s="174"/>
      <c r="C139" s="8"/>
      <c r="D139" s="8"/>
      <c r="E139" s="7"/>
      <c r="F139" s="3"/>
      <c r="G139" s="4"/>
      <c r="H139" s="7"/>
      <c r="I139" s="4"/>
      <c r="J139" s="4"/>
      <c r="K139" s="4"/>
      <c r="L139" s="4"/>
      <c r="M139" s="5"/>
      <c r="N139" s="5"/>
      <c r="O139" s="5"/>
      <c r="P139" s="5"/>
      <c r="Q139" s="11"/>
      <c r="R139" s="5"/>
      <c r="S139" s="6"/>
      <c r="T139" s="53"/>
      <c r="U139" s="5"/>
      <c r="V139" s="5"/>
      <c r="Y139"/>
    </row>
    <row r="140" spans="1:25" s="2" customFormat="1" outlineLevel="1" x14ac:dyDescent="0.25">
      <c r="A140" s="174"/>
      <c r="B140" s="2">
        <v>0</v>
      </c>
      <c r="C140" s="8">
        <v>0</v>
      </c>
      <c r="D140" s="8">
        <v>0</v>
      </c>
      <c r="E140" s="7" t="s">
        <v>331</v>
      </c>
      <c r="F140" s="3">
        <f t="shared" ref="F140:F141" si="105">H140</f>
        <v>0</v>
      </c>
      <c r="G140" s="4" t="s">
        <v>183</v>
      </c>
      <c r="H140" s="4"/>
      <c r="I140" s="4">
        <v>22.8</v>
      </c>
      <c r="J140" s="4"/>
      <c r="K140" s="4"/>
      <c r="L140" s="4"/>
      <c r="M140" s="5">
        <v>1</v>
      </c>
      <c r="N140" s="5">
        <f t="shared" ref="N140:N141" si="106">IF(J140&lt;&gt;"S",(I140+C140+B140+D140)*M140,0)</f>
        <v>22.8</v>
      </c>
      <c r="O140" s="5">
        <v>0</v>
      </c>
      <c r="P140" s="5">
        <v>0</v>
      </c>
      <c r="Q140" s="11">
        <v>1</v>
      </c>
      <c r="R140" s="5">
        <f t="shared" ref="R140:R141" si="107">IF(N140=0,IF(I140=0,0,I140+D140+C140+B140),N140)</f>
        <v>22.8</v>
      </c>
      <c r="S140" s="6">
        <f t="shared" ref="S140:S141" si="108">R140*Q140</f>
        <v>22.8</v>
      </c>
      <c r="T140" s="53" t="str">
        <f>IF(K140="",IF(LEFT(H140,1)="c",IF(J140&lt;&gt;"S",VLOOKUP(H140,'DATOS GENERALES'!$B$36:$C$52,2,FALSE),""),""),IF(U140="pvc",VLOOKUP(VLOOKUP(K140,'DATOS GENERALES'!$B$58:$E$83,3,FALSE),'DATOS GENERALES'!$B$36:$C$52,2,FALSE),VLOOKUP(VLOOKUP(K140,'DATOS GENERALES'!$B$58:$E$83,4,FALSE),'DATOS GENERALES'!$B$36:$C$52,2,FALSE)))</f>
        <v/>
      </c>
      <c r="U140" s="5" t="s">
        <v>153</v>
      </c>
      <c r="V140" s="5" t="s">
        <v>98</v>
      </c>
      <c r="Y140"/>
    </row>
    <row r="141" spans="1:25" s="2" customFormat="1" outlineLevel="1" x14ac:dyDescent="0.25">
      <c r="A141" s="174">
        <f>IF(E141=H141,1,0)</f>
        <v>1</v>
      </c>
      <c r="B141" s="2">
        <v>0.5</v>
      </c>
      <c r="C141" s="8">
        <v>0</v>
      </c>
      <c r="D141" s="8">
        <v>0.5</v>
      </c>
      <c r="E141" s="7" t="s">
        <v>331</v>
      </c>
      <c r="F141" s="3" t="str">
        <f t="shared" si="105"/>
        <v>FP-S2-18</v>
      </c>
      <c r="G141" s="4" t="s">
        <v>103</v>
      </c>
      <c r="H141" s="7" t="s">
        <v>331</v>
      </c>
      <c r="I141" s="4">
        <v>3.6</v>
      </c>
      <c r="J141" s="4">
        <v>25</v>
      </c>
      <c r="K141" s="4" t="s">
        <v>82</v>
      </c>
      <c r="L141" s="4"/>
      <c r="M141" s="5">
        <v>1</v>
      </c>
      <c r="N141" s="5">
        <f t="shared" si="106"/>
        <v>4.5999999999999996</v>
      </c>
      <c r="O141" s="5">
        <v>2</v>
      </c>
      <c r="P141" s="5">
        <v>2</v>
      </c>
      <c r="Q141" s="11">
        <v>1</v>
      </c>
      <c r="R141" s="5">
        <f t="shared" si="107"/>
        <v>4.5999999999999996</v>
      </c>
      <c r="S141" s="6">
        <f t="shared" si="108"/>
        <v>4.5999999999999996</v>
      </c>
      <c r="T141" s="53" t="str">
        <f>IF(K141="",IF(LEFT(H141,1)="c",IF(J141&lt;&gt;"S",VLOOKUP(H141,'DATOS GENERALES'!$B$36:$C$52,2,FALSE),""),""),IF(U141="pvc",VLOOKUP(VLOOKUP(K141,'DATOS GENERALES'!$B$58:$E$83,3,FALSE),'DATOS GENERALES'!$B$36:$C$52,2,FALSE),VLOOKUP(VLOOKUP(K141,'DATOS GENERALES'!$B$58:$E$83,4,FALSE),'DATOS GENERALES'!$B$36:$C$52,2,FALSE)))</f>
        <v>CUADRADA GANG</v>
      </c>
      <c r="U141" s="5" t="s">
        <v>45</v>
      </c>
      <c r="V141" s="5" t="s">
        <v>98</v>
      </c>
      <c r="Y141"/>
    </row>
    <row r="142" spans="1:25" s="2" customFormat="1" outlineLevel="1" x14ac:dyDescent="0.25">
      <c r="A142" s="177">
        <f t="shared" ref="A142" si="109">IF(E142=H142,1,0)</f>
        <v>1</v>
      </c>
      <c r="C142" s="8"/>
      <c r="D142" s="8"/>
      <c r="E142" s="7" t="s">
        <v>332</v>
      </c>
      <c r="F142" s="3"/>
      <c r="G142" s="4"/>
      <c r="H142" s="7" t="s">
        <v>332</v>
      </c>
      <c r="I142" s="4"/>
      <c r="J142" s="4"/>
      <c r="K142" s="4"/>
      <c r="L142" s="4"/>
      <c r="M142" s="5"/>
      <c r="N142" s="5"/>
      <c r="O142" s="5"/>
      <c r="P142" s="5"/>
      <c r="Q142" s="11"/>
      <c r="R142" s="5"/>
      <c r="S142" s="6">
        <f>SUM(S140:S141)</f>
        <v>27.4</v>
      </c>
      <c r="T142" s="53" t="str">
        <f>IF(K142="",IF(LEFT(H142,1)="c",IF(J142&lt;&gt;"S",VLOOKUP(H142,'DATOS GENERALES'!$B$36:$C$52,2,FALSE),""),""),IF(U142="pvc",VLOOKUP(VLOOKUP(K142,'DATOS GENERALES'!$B$58:$E$83,3,FALSE),'DATOS GENERALES'!$B$36:$C$52,2,FALSE),VLOOKUP(VLOOKUP(K142,'DATOS GENERALES'!$B$58:$E$83,4,FALSE),'DATOS GENERALES'!$B$36:$C$52,2,FALSE)))</f>
        <v/>
      </c>
      <c r="U142" s="5"/>
      <c r="V142" s="5" t="s">
        <v>98</v>
      </c>
      <c r="Y142"/>
    </row>
    <row r="143" spans="1:25" s="2" customFormat="1" outlineLevel="1" x14ac:dyDescent="0.25">
      <c r="A143" s="174"/>
      <c r="C143" s="8"/>
      <c r="D143" s="8"/>
      <c r="E143" s="7"/>
      <c r="F143" s="3"/>
      <c r="G143" s="4"/>
      <c r="H143" s="7"/>
      <c r="I143" s="4"/>
      <c r="J143" s="4"/>
      <c r="K143" s="4"/>
      <c r="L143" s="4"/>
      <c r="M143" s="5"/>
      <c r="N143" s="5"/>
      <c r="O143" s="5"/>
      <c r="P143" s="5"/>
      <c r="Q143" s="11"/>
      <c r="R143" s="5"/>
      <c r="S143" s="6"/>
      <c r="T143" s="53"/>
      <c r="U143" s="5"/>
      <c r="V143" s="5"/>
      <c r="Y143"/>
    </row>
    <row r="144" spans="1:25" s="2" customFormat="1" outlineLevel="1" x14ac:dyDescent="0.25">
      <c r="A144" s="174"/>
      <c r="B144" s="2">
        <v>0</v>
      </c>
      <c r="C144" s="8">
        <v>0</v>
      </c>
      <c r="D144" s="8">
        <v>0</v>
      </c>
      <c r="E144" s="7" t="s">
        <v>333</v>
      </c>
      <c r="F144" s="3">
        <f t="shared" ref="F144:F145" si="110">H144</f>
        <v>0</v>
      </c>
      <c r="G144" s="4" t="s">
        <v>183</v>
      </c>
      <c r="H144" s="4"/>
      <c r="I144" s="4">
        <v>22.8</v>
      </c>
      <c r="J144" s="4"/>
      <c r="K144" s="4"/>
      <c r="L144" s="4"/>
      <c r="M144" s="5">
        <v>1</v>
      </c>
      <c r="N144" s="5">
        <f t="shared" ref="N144:N145" si="111">IF(J144&lt;&gt;"S",(I144+C144+B144+D144)*M144,0)</f>
        <v>22.8</v>
      </c>
      <c r="O144" s="5">
        <v>0</v>
      </c>
      <c r="P144" s="5">
        <v>0</v>
      </c>
      <c r="Q144" s="11">
        <v>1</v>
      </c>
      <c r="R144" s="5">
        <f t="shared" ref="R144:R145" si="112">IF(N144=0,IF(I144=0,0,I144+D144+C144+B144),N144)</f>
        <v>22.8</v>
      </c>
      <c r="S144" s="6">
        <f t="shared" ref="S144:S145" si="113">R144*Q144</f>
        <v>22.8</v>
      </c>
      <c r="T144" s="53" t="str">
        <f>IF(K144="",IF(LEFT(H144,1)="c",IF(J144&lt;&gt;"S",VLOOKUP(H144,'DATOS GENERALES'!$B$36:$C$52,2,FALSE),""),""),IF(U144="pvc",VLOOKUP(VLOOKUP(K144,'DATOS GENERALES'!$B$58:$E$83,3,FALSE),'DATOS GENERALES'!$B$36:$C$52,2,FALSE),VLOOKUP(VLOOKUP(K144,'DATOS GENERALES'!$B$58:$E$83,4,FALSE),'DATOS GENERALES'!$B$36:$C$52,2,FALSE)))</f>
        <v/>
      </c>
      <c r="U144" s="5" t="s">
        <v>153</v>
      </c>
      <c r="V144" s="5" t="s">
        <v>98</v>
      </c>
      <c r="Y144"/>
    </row>
    <row r="145" spans="1:25" s="2" customFormat="1" outlineLevel="1" x14ac:dyDescent="0.25">
      <c r="A145" s="174">
        <f>IF(E145=H145,1,0)</f>
        <v>1</v>
      </c>
      <c r="B145" s="2">
        <v>0.5</v>
      </c>
      <c r="C145" s="8">
        <v>0</v>
      </c>
      <c r="D145" s="8">
        <v>0</v>
      </c>
      <c r="E145" s="7" t="s">
        <v>333</v>
      </c>
      <c r="F145" s="3" t="str">
        <f t="shared" si="110"/>
        <v>FP-S2-20</v>
      </c>
      <c r="G145" s="4" t="s">
        <v>103</v>
      </c>
      <c r="H145" s="7" t="s">
        <v>333</v>
      </c>
      <c r="I145" s="4">
        <v>6.5</v>
      </c>
      <c r="J145" s="4">
        <v>25</v>
      </c>
      <c r="K145" s="4" t="s">
        <v>82</v>
      </c>
      <c r="L145" s="4" t="s">
        <v>1063</v>
      </c>
      <c r="M145" s="5">
        <v>1</v>
      </c>
      <c r="N145" s="5">
        <f t="shared" si="111"/>
        <v>7</v>
      </c>
      <c r="O145" s="5">
        <v>1</v>
      </c>
      <c r="P145" s="5">
        <v>2</v>
      </c>
      <c r="Q145" s="11">
        <v>1</v>
      </c>
      <c r="R145" s="5">
        <f t="shared" si="112"/>
        <v>7</v>
      </c>
      <c r="S145" s="6">
        <f t="shared" si="113"/>
        <v>7</v>
      </c>
      <c r="T145" s="53" t="str">
        <f>IF(K145="",IF(LEFT(H145,1)="c",IF(J145&lt;&gt;"S",VLOOKUP(H145,'DATOS GENERALES'!$B$36:$C$52,2,FALSE),""),""),IF(U145="pvc",VLOOKUP(VLOOKUP(K145,'DATOS GENERALES'!$B$58:$E$83,3,FALSE),'DATOS GENERALES'!$B$36:$C$52,2,FALSE),VLOOKUP(VLOOKUP(K145,'DATOS GENERALES'!$B$58:$E$83,4,FALSE),'DATOS GENERALES'!$B$36:$C$52,2,FALSE)))</f>
        <v>CUADRADA GANG</v>
      </c>
      <c r="U145" s="5" t="s">
        <v>45</v>
      </c>
      <c r="V145" s="5" t="s">
        <v>98</v>
      </c>
      <c r="Y145"/>
    </row>
    <row r="146" spans="1:25" s="2" customFormat="1" outlineLevel="1" x14ac:dyDescent="0.25">
      <c r="A146" s="177">
        <f t="shared" ref="A146" si="114">IF(E146=H146,1,0)</f>
        <v>1</v>
      </c>
      <c r="C146" s="8"/>
      <c r="D146" s="8"/>
      <c r="E146" s="7" t="s">
        <v>334</v>
      </c>
      <c r="F146" s="3"/>
      <c r="G146" s="4"/>
      <c r="H146" s="7" t="s">
        <v>334</v>
      </c>
      <c r="I146" s="4"/>
      <c r="J146" s="4"/>
      <c r="K146" s="4"/>
      <c r="L146" s="4"/>
      <c r="M146" s="5"/>
      <c r="N146" s="5"/>
      <c r="O146" s="5"/>
      <c r="P146" s="5"/>
      <c r="Q146" s="11"/>
      <c r="R146" s="5"/>
      <c r="S146" s="6">
        <f>SUM(S144:S145)</f>
        <v>29.8</v>
      </c>
      <c r="T146" s="53" t="str">
        <f>IF(K146="",IF(LEFT(H146,1)="c",IF(J146&lt;&gt;"S",VLOOKUP(H146,'DATOS GENERALES'!$B$36:$C$52,2,FALSE),""),""),IF(U146="pvc",VLOOKUP(VLOOKUP(K146,'DATOS GENERALES'!$B$58:$E$83,3,FALSE),'DATOS GENERALES'!$B$36:$C$52,2,FALSE),VLOOKUP(VLOOKUP(K146,'DATOS GENERALES'!$B$58:$E$83,4,FALSE),'DATOS GENERALES'!$B$36:$C$52,2,FALSE)))</f>
        <v/>
      </c>
      <c r="U146" s="5"/>
      <c r="V146" s="5" t="s">
        <v>98</v>
      </c>
      <c r="Y146"/>
    </row>
    <row r="147" spans="1:25" s="2" customFormat="1" outlineLevel="1" x14ac:dyDescent="0.25">
      <c r="A147" s="174"/>
      <c r="C147" s="8"/>
      <c r="D147" s="8"/>
      <c r="E147" s="7"/>
      <c r="F147" s="3"/>
      <c r="G147" s="4"/>
      <c r="H147" s="7"/>
      <c r="I147" s="4"/>
      <c r="J147" s="4"/>
      <c r="K147" s="4"/>
      <c r="L147" s="4"/>
      <c r="M147" s="5"/>
      <c r="N147" s="5"/>
      <c r="O147" s="5"/>
      <c r="P147" s="5"/>
      <c r="Q147" s="11"/>
      <c r="R147" s="5"/>
      <c r="S147" s="6"/>
      <c r="T147" s="53"/>
      <c r="U147" s="5"/>
      <c r="V147" s="5"/>
      <c r="Y147"/>
    </row>
    <row r="148" spans="1:25" s="2" customFormat="1" outlineLevel="1" x14ac:dyDescent="0.25">
      <c r="A148" s="174"/>
      <c r="B148" s="2">
        <v>0</v>
      </c>
      <c r="C148" s="8">
        <v>0</v>
      </c>
      <c r="D148" s="8">
        <v>0</v>
      </c>
      <c r="E148" s="7" t="s">
        <v>335</v>
      </c>
      <c r="F148" s="3">
        <f t="shared" ref="F148:F149" si="115">H148</f>
        <v>0</v>
      </c>
      <c r="G148" s="4" t="s">
        <v>183</v>
      </c>
      <c r="H148" s="4"/>
      <c r="I148" s="4">
        <v>22.8</v>
      </c>
      <c r="J148" s="4"/>
      <c r="K148" s="4"/>
      <c r="L148" s="4"/>
      <c r="M148" s="5">
        <v>1</v>
      </c>
      <c r="N148" s="5">
        <f t="shared" ref="N148:N149" si="116">IF(J148&lt;&gt;"S",(I148+C148+B148+D148)*M148,0)</f>
        <v>22.8</v>
      </c>
      <c r="O148" s="5">
        <v>0</v>
      </c>
      <c r="P148" s="5">
        <v>0</v>
      </c>
      <c r="Q148" s="11">
        <v>1</v>
      </c>
      <c r="R148" s="5">
        <f t="shared" ref="R148:R149" si="117">IF(N148=0,IF(I148=0,0,I148+D148+C148+B148),N148)</f>
        <v>22.8</v>
      </c>
      <c r="S148" s="6">
        <f t="shared" ref="S148:S149" si="118">R148*Q148</f>
        <v>22.8</v>
      </c>
      <c r="T148" s="53" t="str">
        <f>IF(K148="",IF(LEFT(H148,1)="c",IF(J148&lt;&gt;"S",VLOOKUP(H148,'DATOS GENERALES'!$B$36:$C$52,2,FALSE),""),""),IF(U148="pvc",VLOOKUP(VLOOKUP(K148,'DATOS GENERALES'!$B$58:$E$83,3,FALSE),'DATOS GENERALES'!$B$36:$C$52,2,FALSE),VLOOKUP(VLOOKUP(K148,'DATOS GENERALES'!$B$58:$E$83,4,FALSE),'DATOS GENERALES'!$B$36:$C$52,2,FALSE)))</f>
        <v/>
      </c>
      <c r="U148" s="5" t="s">
        <v>153</v>
      </c>
      <c r="V148" s="5" t="s">
        <v>98</v>
      </c>
      <c r="Y148"/>
    </row>
    <row r="149" spans="1:25" s="2" customFormat="1" outlineLevel="1" x14ac:dyDescent="0.25">
      <c r="A149" s="174">
        <f>IF(E149=H149,1,0)</f>
        <v>1</v>
      </c>
      <c r="B149" s="2">
        <v>0.5</v>
      </c>
      <c r="C149" s="8">
        <v>0</v>
      </c>
      <c r="D149" s="8">
        <v>0.5</v>
      </c>
      <c r="E149" s="7" t="s">
        <v>335</v>
      </c>
      <c r="F149" s="3" t="str">
        <f t="shared" si="115"/>
        <v>FP-S2-22</v>
      </c>
      <c r="G149" s="4" t="s">
        <v>103</v>
      </c>
      <c r="H149" s="7" t="s">
        <v>335</v>
      </c>
      <c r="I149" s="4">
        <v>11</v>
      </c>
      <c r="J149" s="4">
        <v>25</v>
      </c>
      <c r="K149" s="4" t="s">
        <v>82</v>
      </c>
      <c r="L149" s="4"/>
      <c r="M149" s="5">
        <v>1</v>
      </c>
      <c r="N149" s="5">
        <f t="shared" si="116"/>
        <v>12</v>
      </c>
      <c r="O149" s="5">
        <v>2</v>
      </c>
      <c r="P149" s="5">
        <v>2</v>
      </c>
      <c r="Q149" s="11">
        <v>1</v>
      </c>
      <c r="R149" s="5">
        <f t="shared" si="117"/>
        <v>12</v>
      </c>
      <c r="S149" s="6">
        <f t="shared" si="118"/>
        <v>12</v>
      </c>
      <c r="T149" s="53" t="str">
        <f>IF(K149="",IF(LEFT(H149,1)="c",IF(J149&lt;&gt;"S",VLOOKUP(H149,'DATOS GENERALES'!$B$36:$C$52,2,FALSE),""),""),IF(U149="pvc",VLOOKUP(VLOOKUP(K149,'DATOS GENERALES'!$B$58:$E$83,3,FALSE),'DATOS GENERALES'!$B$36:$C$52,2,FALSE),VLOOKUP(VLOOKUP(K149,'DATOS GENERALES'!$B$58:$E$83,4,FALSE),'DATOS GENERALES'!$B$36:$C$52,2,FALSE)))</f>
        <v>CUADRADA GANG</v>
      </c>
      <c r="U149" s="5" t="s">
        <v>45</v>
      </c>
      <c r="V149" s="5" t="s">
        <v>98</v>
      </c>
      <c r="Y149"/>
    </row>
    <row r="150" spans="1:25" s="2" customFormat="1" outlineLevel="1" x14ac:dyDescent="0.25">
      <c r="A150" s="177">
        <f t="shared" ref="A150" si="119">IF(E150=H150,1,0)</f>
        <v>1</v>
      </c>
      <c r="C150" s="8"/>
      <c r="D150" s="8"/>
      <c r="E150" s="7" t="s">
        <v>336</v>
      </c>
      <c r="F150" s="3"/>
      <c r="G150" s="4"/>
      <c r="H150" s="7" t="s">
        <v>336</v>
      </c>
      <c r="I150" s="4"/>
      <c r="J150" s="4"/>
      <c r="K150" s="4"/>
      <c r="L150" s="4"/>
      <c r="M150" s="5"/>
      <c r="N150" s="5"/>
      <c r="O150" s="5"/>
      <c r="P150" s="5"/>
      <c r="Q150" s="11"/>
      <c r="R150" s="5"/>
      <c r="S150" s="6">
        <f>SUM(S148:S149)</f>
        <v>34.799999999999997</v>
      </c>
      <c r="T150" s="53" t="str">
        <f>IF(K150="",IF(LEFT(H150,1)="c",IF(J150&lt;&gt;"S",VLOOKUP(H150,'DATOS GENERALES'!$B$36:$C$52,2,FALSE),""),""),IF(U150="pvc",VLOOKUP(VLOOKUP(K150,'DATOS GENERALES'!$B$58:$E$83,3,FALSE),'DATOS GENERALES'!$B$36:$C$52,2,FALSE),VLOOKUP(VLOOKUP(K150,'DATOS GENERALES'!$B$58:$E$83,4,FALSE),'DATOS GENERALES'!$B$36:$C$52,2,FALSE)))</f>
        <v/>
      </c>
      <c r="U150" s="5"/>
      <c r="V150" s="5" t="s">
        <v>98</v>
      </c>
      <c r="Y150"/>
    </row>
    <row r="151" spans="1:25" s="2" customFormat="1" outlineLevel="1" x14ac:dyDescent="0.25">
      <c r="A151" s="174"/>
      <c r="C151" s="8"/>
      <c r="D151" s="8"/>
      <c r="E151" s="7"/>
      <c r="F151" s="3"/>
      <c r="G151" s="4"/>
      <c r="H151" s="7"/>
      <c r="I151" s="4"/>
      <c r="J151" s="4"/>
      <c r="K151" s="4"/>
      <c r="L151" s="4"/>
      <c r="M151" s="5"/>
      <c r="N151" s="5"/>
      <c r="O151" s="5"/>
      <c r="P151" s="5"/>
      <c r="Q151" s="11"/>
      <c r="R151" s="5"/>
      <c r="S151" s="6"/>
      <c r="T151" s="53"/>
      <c r="U151" s="5"/>
      <c r="V151" s="5"/>
      <c r="Y151"/>
    </row>
    <row r="152" spans="1:25" s="2" customFormat="1" outlineLevel="1" x14ac:dyDescent="0.25">
      <c r="A152" s="174"/>
      <c r="B152" s="2">
        <v>0</v>
      </c>
      <c r="C152" s="8">
        <v>0</v>
      </c>
      <c r="D152" s="8">
        <v>0</v>
      </c>
      <c r="E152" s="7" t="s">
        <v>337</v>
      </c>
      <c r="F152" s="3">
        <f t="shared" ref="F152:F156" si="120">H152</f>
        <v>0</v>
      </c>
      <c r="G152" s="4" t="s">
        <v>183</v>
      </c>
      <c r="H152" s="4"/>
      <c r="I152" s="4">
        <v>10.5</v>
      </c>
      <c r="J152" s="4"/>
      <c r="K152" s="4"/>
      <c r="L152" s="4"/>
      <c r="M152" s="5">
        <v>1</v>
      </c>
      <c r="N152" s="5">
        <f t="shared" ref="N152:N156" si="121">IF(J152&lt;&gt;"S",(I152+C152+B152+D152)*M152,0)</f>
        <v>10.5</v>
      </c>
      <c r="O152" s="5">
        <v>0</v>
      </c>
      <c r="P152" s="5">
        <v>0</v>
      </c>
      <c r="Q152" s="11">
        <v>1</v>
      </c>
      <c r="R152" s="5">
        <f t="shared" ref="R152:R156" si="122">IF(N152=0,IF(I152=0,0,I152+D152+C152+B152),N152)</f>
        <v>10.5</v>
      </c>
      <c r="S152" s="6">
        <f t="shared" ref="S152:S156" si="123">R152*Q152</f>
        <v>10.5</v>
      </c>
      <c r="T152" s="53" t="str">
        <f>IF(K152="",IF(LEFT(H152,1)="c",IF(J152&lt;&gt;"S",VLOOKUP(H152,'DATOS GENERALES'!$B$36:$C$52,2,FALSE),""),""),IF(U152="pvc",VLOOKUP(VLOOKUP(K152,'DATOS GENERALES'!$B$58:$E$83,3,FALSE),'DATOS GENERALES'!$B$36:$C$52,2,FALSE),VLOOKUP(VLOOKUP(K152,'DATOS GENERALES'!$B$58:$E$83,4,FALSE),'DATOS GENERALES'!$B$36:$C$52,2,FALSE)))</f>
        <v/>
      </c>
      <c r="U152" s="5" t="s">
        <v>153</v>
      </c>
      <c r="V152" s="5" t="s">
        <v>98</v>
      </c>
      <c r="Y152"/>
    </row>
    <row r="153" spans="1:25" s="2" customFormat="1" outlineLevel="1" x14ac:dyDescent="0.25">
      <c r="A153" s="174"/>
      <c r="B153" s="2">
        <v>0</v>
      </c>
      <c r="C153" s="8">
        <v>0</v>
      </c>
      <c r="D153" s="8">
        <v>0</v>
      </c>
      <c r="E153" s="7" t="s">
        <v>337</v>
      </c>
      <c r="F153" s="3" t="str">
        <f t="shared" si="120"/>
        <v>S12</v>
      </c>
      <c r="G153" s="4"/>
      <c r="H153" s="4" t="s">
        <v>94</v>
      </c>
      <c r="I153" s="4">
        <v>0.5</v>
      </c>
      <c r="J153" s="4">
        <v>50</v>
      </c>
      <c r="K153" s="4" t="s">
        <v>94</v>
      </c>
      <c r="L153" s="4"/>
      <c r="M153" s="5">
        <v>1</v>
      </c>
      <c r="N153" s="5">
        <f t="shared" si="121"/>
        <v>0.5</v>
      </c>
      <c r="O153" s="5">
        <v>1</v>
      </c>
      <c r="P153" s="5">
        <v>1</v>
      </c>
      <c r="Q153" s="11">
        <v>1</v>
      </c>
      <c r="R153" s="5">
        <f t="shared" si="122"/>
        <v>0.5</v>
      </c>
      <c r="S153" s="6">
        <f t="shared" si="123"/>
        <v>0.5</v>
      </c>
      <c r="T153" s="53" t="str">
        <f>IF(K153="",IF(LEFT(H153,1)="c",IF(J153&lt;&gt;"S",VLOOKUP(H153,'DATOS GENERALES'!$B$36:$C$52,2,FALSE),""),""),IF(U153="pvc",VLOOKUP(VLOOKUP(K153,'DATOS GENERALES'!$B$58:$E$83,3,FALSE),'DATOS GENERALES'!$B$36:$C$52,2,FALSE),VLOOKUP(VLOOKUP(K153,'DATOS GENERALES'!$B$58:$E$83,4,FALSE),'DATOS GENERALES'!$B$36:$C$52,2,FALSE)))</f>
        <v>ACCESORIO SALIDA BANDEJA</v>
      </c>
      <c r="U153" s="5" t="s">
        <v>48</v>
      </c>
      <c r="V153" s="5" t="s">
        <v>98</v>
      </c>
      <c r="Y153"/>
    </row>
    <row r="154" spans="1:25" s="2" customFormat="1" outlineLevel="1" x14ac:dyDescent="0.25">
      <c r="A154" s="174"/>
      <c r="B154" s="2">
        <v>0</v>
      </c>
      <c r="C154" s="8">
        <v>0</v>
      </c>
      <c r="D154" s="8">
        <v>0</v>
      </c>
      <c r="E154" s="7" t="s">
        <v>337</v>
      </c>
      <c r="F154" s="3" t="str">
        <f t="shared" si="120"/>
        <v>C2</v>
      </c>
      <c r="G154" s="4" t="s">
        <v>94</v>
      </c>
      <c r="H154" s="4" t="s">
        <v>106</v>
      </c>
      <c r="I154" s="4">
        <v>2</v>
      </c>
      <c r="J154" s="4">
        <v>50</v>
      </c>
      <c r="K154" s="4"/>
      <c r="L154" s="4"/>
      <c r="M154" s="5">
        <v>1</v>
      </c>
      <c r="N154" s="5">
        <f t="shared" si="121"/>
        <v>2</v>
      </c>
      <c r="O154" s="5">
        <v>0</v>
      </c>
      <c r="P154" s="5">
        <v>1</v>
      </c>
      <c r="Q154" s="11">
        <v>1</v>
      </c>
      <c r="R154" s="5">
        <f t="shared" si="122"/>
        <v>2</v>
      </c>
      <c r="S154" s="6">
        <f t="shared" si="123"/>
        <v>2</v>
      </c>
      <c r="T154" s="53" t="str">
        <f>IF(K154="",IF(LEFT(H154,1)="c",IF(J154&lt;&gt;"S",VLOOKUP(H154,'DATOS GENERALES'!$B$36:$C$52,2,FALSE),""),""),IF(U154="pvc",VLOOKUP(VLOOKUP(K154,'DATOS GENERALES'!$B$58:$E$83,3,FALSE),'DATOS GENERALES'!$B$36:$C$52,2,FALSE),VLOOKUP(VLOOKUP(K154,'DATOS GENERALES'!$B$58:$E$83,4,FALSE),'DATOS GENERALES'!$B$36:$C$52,2,FALSE)))</f>
        <v>CUADRADA 200X200X100</v>
      </c>
      <c r="U154" s="5" t="s">
        <v>48</v>
      </c>
      <c r="V154" s="5" t="s">
        <v>98</v>
      </c>
      <c r="Y154"/>
    </row>
    <row r="155" spans="1:25" s="2" customFormat="1" outlineLevel="1" x14ac:dyDescent="0.25">
      <c r="A155" s="174"/>
      <c r="B155" s="2">
        <v>0</v>
      </c>
      <c r="C155" s="8">
        <v>0</v>
      </c>
      <c r="D155" s="8">
        <v>0</v>
      </c>
      <c r="E155" s="7" t="s">
        <v>337</v>
      </c>
      <c r="F155" s="3" t="str">
        <f t="shared" si="120"/>
        <v>C2</v>
      </c>
      <c r="G155" s="4" t="s">
        <v>106</v>
      </c>
      <c r="H155" s="4" t="s">
        <v>106</v>
      </c>
      <c r="I155" s="4">
        <v>3</v>
      </c>
      <c r="J155" s="4">
        <v>50</v>
      </c>
      <c r="K155" s="4"/>
      <c r="L155" s="4"/>
      <c r="M155" s="5">
        <v>1</v>
      </c>
      <c r="N155" s="5">
        <f t="shared" si="121"/>
        <v>3</v>
      </c>
      <c r="O155" s="5">
        <v>0</v>
      </c>
      <c r="P155" s="5">
        <v>2</v>
      </c>
      <c r="Q155" s="11">
        <v>1</v>
      </c>
      <c r="R155" s="5">
        <f t="shared" si="122"/>
        <v>3</v>
      </c>
      <c r="S155" s="6">
        <f t="shared" si="123"/>
        <v>3</v>
      </c>
      <c r="T155" s="53" t="str">
        <f>IF(K155="",IF(LEFT(H155,1)="c",IF(J155&lt;&gt;"S",VLOOKUP(H155,'DATOS GENERALES'!$B$36:$C$52,2,FALSE),""),""),IF(U155="pvc",VLOOKUP(VLOOKUP(K155,'DATOS GENERALES'!$B$58:$E$83,3,FALSE),'DATOS GENERALES'!$B$36:$C$52,2,FALSE),VLOOKUP(VLOOKUP(K155,'DATOS GENERALES'!$B$58:$E$83,4,FALSE),'DATOS GENERALES'!$B$36:$C$52,2,FALSE)))</f>
        <v>CUADRADA 200X200X100</v>
      </c>
      <c r="U155" s="5" t="s">
        <v>45</v>
      </c>
      <c r="V155" s="5" t="s">
        <v>98</v>
      </c>
      <c r="Y155"/>
    </row>
    <row r="156" spans="1:25" s="2" customFormat="1" outlineLevel="1" x14ac:dyDescent="0.25">
      <c r="A156" s="174">
        <f>IF(E156=H156,1,0)</f>
        <v>1</v>
      </c>
      <c r="B156" s="2">
        <v>0.5</v>
      </c>
      <c r="C156" s="8">
        <v>0</v>
      </c>
      <c r="D156" s="8">
        <v>0</v>
      </c>
      <c r="E156" s="7" t="s">
        <v>337</v>
      </c>
      <c r="F156" s="3" t="str">
        <f t="shared" si="120"/>
        <v>FP-S2-24</v>
      </c>
      <c r="G156" s="4" t="s">
        <v>106</v>
      </c>
      <c r="H156" s="7" t="s">
        <v>337</v>
      </c>
      <c r="I156" s="4">
        <v>5.5</v>
      </c>
      <c r="J156" s="4">
        <v>25</v>
      </c>
      <c r="K156" s="4" t="s">
        <v>82</v>
      </c>
      <c r="L156" s="4" t="s">
        <v>1063</v>
      </c>
      <c r="M156" s="5">
        <v>1</v>
      </c>
      <c r="N156" s="5">
        <f t="shared" si="121"/>
        <v>6</v>
      </c>
      <c r="O156" s="5">
        <v>1</v>
      </c>
      <c r="P156" s="5">
        <v>2</v>
      </c>
      <c r="Q156" s="11">
        <v>1</v>
      </c>
      <c r="R156" s="5">
        <f t="shared" si="122"/>
        <v>6</v>
      </c>
      <c r="S156" s="6">
        <f t="shared" si="123"/>
        <v>6</v>
      </c>
      <c r="T156" s="53" t="str">
        <f>IF(K156="",IF(LEFT(H156,1)="c",IF(J156&lt;&gt;"S",VLOOKUP(H156,'DATOS GENERALES'!$B$36:$C$52,2,FALSE),""),""),IF(U156="pvc",VLOOKUP(VLOOKUP(K156,'DATOS GENERALES'!$B$58:$E$83,3,FALSE),'DATOS GENERALES'!$B$36:$C$52,2,FALSE),VLOOKUP(VLOOKUP(K156,'DATOS GENERALES'!$B$58:$E$83,4,FALSE),'DATOS GENERALES'!$B$36:$C$52,2,FALSE)))</f>
        <v>CUADRADA GANG</v>
      </c>
      <c r="U156" s="5" t="s">
        <v>45</v>
      </c>
      <c r="V156" s="5" t="s">
        <v>98</v>
      </c>
      <c r="Y156"/>
    </row>
    <row r="157" spans="1:25" s="2" customFormat="1" outlineLevel="1" x14ac:dyDescent="0.25">
      <c r="A157" s="177">
        <f t="shared" ref="A157" si="124">IF(E157=H157,1,0)</f>
        <v>1</v>
      </c>
      <c r="C157" s="8"/>
      <c r="D157" s="8"/>
      <c r="E157" s="7" t="s">
        <v>338</v>
      </c>
      <c r="F157" s="3"/>
      <c r="G157" s="4"/>
      <c r="H157" s="7" t="s">
        <v>338</v>
      </c>
      <c r="I157" s="4"/>
      <c r="J157" s="4"/>
      <c r="K157" s="4"/>
      <c r="L157" s="4"/>
      <c r="M157" s="5"/>
      <c r="N157" s="5"/>
      <c r="O157" s="5"/>
      <c r="P157" s="5"/>
      <c r="Q157" s="11"/>
      <c r="R157" s="5"/>
      <c r="S157" s="6">
        <f>SUM(S152:S156)</f>
        <v>22</v>
      </c>
      <c r="T157" s="53" t="str">
        <f>IF(K157="",IF(LEFT(H157,1)="c",IF(J157&lt;&gt;"S",VLOOKUP(H157,'DATOS GENERALES'!$B$36:$C$52,2,FALSE),""),""),IF(U157="pvc",VLOOKUP(VLOOKUP(K157,'DATOS GENERALES'!$B$58:$E$83,3,FALSE),'DATOS GENERALES'!$B$36:$C$52,2,FALSE),VLOOKUP(VLOOKUP(K157,'DATOS GENERALES'!$B$58:$E$83,4,FALSE),'DATOS GENERALES'!$B$36:$C$52,2,FALSE)))</f>
        <v/>
      </c>
      <c r="U157" s="5"/>
      <c r="V157" s="5" t="s">
        <v>98</v>
      </c>
      <c r="Y157"/>
    </row>
    <row r="158" spans="1:25" s="2" customFormat="1" outlineLevel="1" x14ac:dyDescent="0.25">
      <c r="A158" s="174"/>
      <c r="C158" s="8"/>
      <c r="D158" s="8"/>
      <c r="E158" s="7"/>
      <c r="F158" s="3"/>
      <c r="G158" s="4"/>
      <c r="H158" s="7"/>
      <c r="I158" s="4"/>
      <c r="J158" s="4"/>
      <c r="K158" s="4"/>
      <c r="L158" s="4"/>
      <c r="M158" s="5"/>
      <c r="N158" s="5"/>
      <c r="O158" s="5"/>
      <c r="P158" s="5"/>
      <c r="Q158" s="11"/>
      <c r="R158" s="5"/>
      <c r="S158" s="6"/>
      <c r="T158" s="53"/>
      <c r="U158" s="5"/>
      <c r="V158" s="5"/>
      <c r="Y158"/>
    </row>
    <row r="159" spans="1:25" s="2" customFormat="1" outlineLevel="1" x14ac:dyDescent="0.25">
      <c r="A159" s="174"/>
      <c r="B159" s="2">
        <v>0</v>
      </c>
      <c r="C159" s="8">
        <v>0</v>
      </c>
      <c r="D159" s="8">
        <v>0</v>
      </c>
      <c r="E159" s="7" t="s">
        <v>339</v>
      </c>
      <c r="F159" s="3">
        <f t="shared" ref="F159:F160" si="125">H159</f>
        <v>0</v>
      </c>
      <c r="G159" s="4" t="s">
        <v>183</v>
      </c>
      <c r="H159" s="4"/>
      <c r="I159" s="4">
        <v>16</v>
      </c>
      <c r="J159" s="4"/>
      <c r="K159" s="4"/>
      <c r="L159" s="4"/>
      <c r="M159" s="5">
        <v>1</v>
      </c>
      <c r="N159" s="5">
        <f t="shared" ref="N159:N160" si="126">IF(J159&lt;&gt;"S",(I159+C159+B159+D159)*M159,0)</f>
        <v>16</v>
      </c>
      <c r="O159" s="5">
        <v>0</v>
      </c>
      <c r="P159" s="5">
        <v>0</v>
      </c>
      <c r="Q159" s="11">
        <v>1</v>
      </c>
      <c r="R159" s="5">
        <f t="shared" ref="R159:R160" si="127">IF(N159=0,IF(I159=0,0,I159+D159+C159+B159),N159)</f>
        <v>16</v>
      </c>
      <c r="S159" s="6">
        <f t="shared" ref="S159:S160" si="128">R159*Q159</f>
        <v>16</v>
      </c>
      <c r="T159" s="53" t="str">
        <f>IF(K159="",IF(LEFT(H159,1)="c",IF(J159&lt;&gt;"S",VLOOKUP(H159,'DATOS GENERALES'!$B$36:$C$52,2,FALSE),""),""),IF(U159="pvc",VLOOKUP(VLOOKUP(K159,'DATOS GENERALES'!$B$58:$E$83,3,FALSE),'DATOS GENERALES'!$B$36:$C$52,2,FALSE),VLOOKUP(VLOOKUP(K159,'DATOS GENERALES'!$B$58:$E$83,4,FALSE),'DATOS GENERALES'!$B$36:$C$52,2,FALSE)))</f>
        <v/>
      </c>
      <c r="U159" s="5" t="s">
        <v>153</v>
      </c>
      <c r="V159" s="5" t="s">
        <v>98</v>
      </c>
      <c r="Y159"/>
    </row>
    <row r="160" spans="1:25" s="2" customFormat="1" outlineLevel="1" x14ac:dyDescent="0.25">
      <c r="A160" s="174">
        <f>IF(E160=H160,1,0)</f>
        <v>1</v>
      </c>
      <c r="B160" s="2">
        <v>0.5</v>
      </c>
      <c r="C160" s="8">
        <v>0</v>
      </c>
      <c r="D160" s="8">
        <v>0</v>
      </c>
      <c r="E160" s="7" t="s">
        <v>339</v>
      </c>
      <c r="F160" s="3" t="str">
        <f t="shared" si="125"/>
        <v>FP-S2-26</v>
      </c>
      <c r="G160" s="4" t="s">
        <v>103</v>
      </c>
      <c r="H160" s="7" t="s">
        <v>339</v>
      </c>
      <c r="I160" s="4">
        <v>4</v>
      </c>
      <c r="J160" s="4">
        <v>25</v>
      </c>
      <c r="K160" s="4" t="s">
        <v>82</v>
      </c>
      <c r="L160" s="4" t="s">
        <v>1063</v>
      </c>
      <c r="M160" s="5">
        <v>1</v>
      </c>
      <c r="N160" s="5">
        <f t="shared" si="126"/>
        <v>4.5</v>
      </c>
      <c r="O160" s="5">
        <v>1</v>
      </c>
      <c r="P160" s="5">
        <v>2</v>
      </c>
      <c r="Q160" s="11">
        <v>1</v>
      </c>
      <c r="R160" s="5">
        <f t="shared" si="127"/>
        <v>4.5</v>
      </c>
      <c r="S160" s="6">
        <f t="shared" si="128"/>
        <v>4.5</v>
      </c>
      <c r="T160" s="53" t="str">
        <f>IF(K160="",IF(LEFT(H160,1)="c",IF(J160&lt;&gt;"S",VLOOKUP(H160,'DATOS GENERALES'!$B$36:$C$52,2,FALSE),""),""),IF(U160="pvc",VLOOKUP(VLOOKUP(K160,'DATOS GENERALES'!$B$58:$E$83,3,FALSE),'DATOS GENERALES'!$B$36:$C$52,2,FALSE),VLOOKUP(VLOOKUP(K160,'DATOS GENERALES'!$B$58:$E$83,4,FALSE),'DATOS GENERALES'!$B$36:$C$52,2,FALSE)))</f>
        <v>CUADRADA GANG</v>
      </c>
      <c r="U160" s="5" t="s">
        <v>45</v>
      </c>
      <c r="V160" s="5" t="s">
        <v>98</v>
      </c>
      <c r="Y160"/>
    </row>
    <row r="161" spans="1:25" s="2" customFormat="1" outlineLevel="1" x14ac:dyDescent="0.25">
      <c r="A161" s="177">
        <f t="shared" ref="A161" si="129">IF(E161=H161,1,0)</f>
        <v>1</v>
      </c>
      <c r="C161" s="8"/>
      <c r="D161" s="8"/>
      <c r="E161" s="7" t="s">
        <v>340</v>
      </c>
      <c r="F161" s="3"/>
      <c r="G161" s="4"/>
      <c r="H161" s="7" t="s">
        <v>340</v>
      </c>
      <c r="I161" s="4"/>
      <c r="J161" s="4"/>
      <c r="K161" s="4"/>
      <c r="L161" s="4"/>
      <c r="M161" s="5"/>
      <c r="N161" s="5"/>
      <c r="O161" s="5"/>
      <c r="P161" s="5"/>
      <c r="Q161" s="11"/>
      <c r="R161" s="5"/>
      <c r="S161" s="6">
        <f>SUM(S159:S160)</f>
        <v>20.5</v>
      </c>
      <c r="T161" s="53" t="str">
        <f>IF(K161="",IF(LEFT(H161,1)="c",IF(J161&lt;&gt;"S",VLOOKUP(H161,'DATOS GENERALES'!$B$36:$C$52,2,FALSE),""),""),IF(U161="pvc",VLOOKUP(VLOOKUP(K161,'DATOS GENERALES'!$B$58:$E$83,3,FALSE),'DATOS GENERALES'!$B$36:$C$52,2,FALSE),VLOOKUP(VLOOKUP(K161,'DATOS GENERALES'!$B$58:$E$83,4,FALSE),'DATOS GENERALES'!$B$36:$C$52,2,FALSE)))</f>
        <v/>
      </c>
      <c r="U161" s="5"/>
      <c r="V161" s="5" t="s">
        <v>98</v>
      </c>
      <c r="Y161"/>
    </row>
    <row r="162" spans="1:25" s="2" customFormat="1" outlineLevel="1" x14ac:dyDescent="0.25">
      <c r="A162" s="174"/>
      <c r="C162" s="8"/>
      <c r="D162" s="8"/>
      <c r="E162" s="7"/>
      <c r="F162" s="3"/>
      <c r="G162" s="4"/>
      <c r="H162" s="7"/>
      <c r="I162" s="4"/>
      <c r="J162" s="4"/>
      <c r="K162" s="4"/>
      <c r="L162" s="4"/>
      <c r="M162" s="5"/>
      <c r="N162" s="5"/>
      <c r="O162" s="5"/>
      <c r="P162" s="5"/>
      <c r="Q162" s="11"/>
      <c r="R162" s="5"/>
      <c r="S162" s="6"/>
      <c r="T162" s="53"/>
      <c r="U162" s="5"/>
      <c r="V162" s="5"/>
      <c r="Y162"/>
    </row>
    <row r="163" spans="1:25" s="2" customFormat="1" outlineLevel="1" x14ac:dyDescent="0.25">
      <c r="A163" s="174"/>
      <c r="B163" s="2">
        <v>0</v>
      </c>
      <c r="C163" s="8">
        <v>0</v>
      </c>
      <c r="D163" s="8">
        <v>0</v>
      </c>
      <c r="E163" s="7" t="s">
        <v>341</v>
      </c>
      <c r="F163" s="3">
        <f t="shared" ref="F163:F164" si="130">H163</f>
        <v>0</v>
      </c>
      <c r="G163" s="4" t="s">
        <v>183</v>
      </c>
      <c r="H163" s="4"/>
      <c r="I163" s="4">
        <v>16</v>
      </c>
      <c r="J163" s="4"/>
      <c r="K163" s="4"/>
      <c r="L163" s="4"/>
      <c r="M163" s="5">
        <v>1</v>
      </c>
      <c r="N163" s="5">
        <f t="shared" ref="N163:N164" si="131">IF(J163&lt;&gt;"S",(I163+C163+B163+D163)*M163,0)</f>
        <v>16</v>
      </c>
      <c r="O163" s="5">
        <v>0</v>
      </c>
      <c r="P163" s="5">
        <v>0</v>
      </c>
      <c r="Q163" s="11">
        <v>1</v>
      </c>
      <c r="R163" s="5">
        <f t="shared" ref="R163:R164" si="132">IF(N163=0,IF(I163=0,0,I163+D163+C163+B163),N163)</f>
        <v>16</v>
      </c>
      <c r="S163" s="6">
        <f t="shared" ref="S163:S164" si="133">R163*Q163</f>
        <v>16</v>
      </c>
      <c r="T163" s="53" t="str">
        <f>IF(K163="",IF(LEFT(H163,1)="c",IF(J163&lt;&gt;"S",VLOOKUP(H163,'DATOS GENERALES'!$B$36:$C$52,2,FALSE),""),""),IF(U163="pvc",VLOOKUP(VLOOKUP(K163,'DATOS GENERALES'!$B$58:$E$83,3,FALSE),'DATOS GENERALES'!$B$36:$C$52,2,FALSE),VLOOKUP(VLOOKUP(K163,'DATOS GENERALES'!$B$58:$E$83,4,FALSE),'DATOS GENERALES'!$B$36:$C$52,2,FALSE)))</f>
        <v/>
      </c>
      <c r="U163" s="5" t="s">
        <v>153</v>
      </c>
      <c r="V163" s="5" t="s">
        <v>98</v>
      </c>
      <c r="Y163"/>
    </row>
    <row r="164" spans="1:25" s="2" customFormat="1" outlineLevel="1" x14ac:dyDescent="0.25">
      <c r="A164" s="174">
        <f>IF(E164=H164,1,0)</f>
        <v>1</v>
      </c>
      <c r="B164" s="2">
        <v>0.5</v>
      </c>
      <c r="C164" s="8">
        <v>0</v>
      </c>
      <c r="D164" s="8">
        <v>0</v>
      </c>
      <c r="E164" s="7" t="s">
        <v>341</v>
      </c>
      <c r="F164" s="3" t="str">
        <f t="shared" si="130"/>
        <v>FP-S2-28</v>
      </c>
      <c r="G164" s="4" t="s">
        <v>103</v>
      </c>
      <c r="H164" s="7" t="s">
        <v>341</v>
      </c>
      <c r="I164" s="4">
        <v>3</v>
      </c>
      <c r="J164" s="4">
        <v>25</v>
      </c>
      <c r="K164" s="4" t="s">
        <v>82</v>
      </c>
      <c r="L164" s="4" t="s">
        <v>1063</v>
      </c>
      <c r="M164" s="5">
        <v>1</v>
      </c>
      <c r="N164" s="5">
        <f t="shared" si="131"/>
        <v>3.5</v>
      </c>
      <c r="O164" s="5">
        <v>1</v>
      </c>
      <c r="P164" s="5">
        <v>2</v>
      </c>
      <c r="Q164" s="11">
        <v>1</v>
      </c>
      <c r="R164" s="5">
        <f t="shared" si="132"/>
        <v>3.5</v>
      </c>
      <c r="S164" s="6">
        <f t="shared" si="133"/>
        <v>3.5</v>
      </c>
      <c r="T164" s="53" t="str">
        <f>IF(K164="",IF(LEFT(H164,1)="c",IF(J164&lt;&gt;"S",VLOOKUP(H164,'DATOS GENERALES'!$B$36:$C$52,2,FALSE),""),""),IF(U164="pvc",VLOOKUP(VLOOKUP(K164,'DATOS GENERALES'!$B$58:$E$83,3,FALSE),'DATOS GENERALES'!$B$36:$C$52,2,FALSE),VLOOKUP(VLOOKUP(K164,'DATOS GENERALES'!$B$58:$E$83,4,FALSE),'DATOS GENERALES'!$B$36:$C$52,2,FALSE)))</f>
        <v>CUADRADA GANG</v>
      </c>
      <c r="U164" s="5" t="s">
        <v>45</v>
      </c>
      <c r="V164" s="5" t="s">
        <v>98</v>
      </c>
      <c r="Y164"/>
    </row>
    <row r="165" spans="1:25" s="2" customFormat="1" outlineLevel="1" x14ac:dyDescent="0.25">
      <c r="A165" s="177">
        <f t="shared" ref="A165" si="134">IF(E165=H165,1,0)</f>
        <v>1</v>
      </c>
      <c r="C165" s="8"/>
      <c r="D165" s="8"/>
      <c r="E165" s="7" t="s">
        <v>342</v>
      </c>
      <c r="F165" s="3"/>
      <c r="G165" s="4"/>
      <c r="H165" s="7" t="s">
        <v>342</v>
      </c>
      <c r="I165" s="4"/>
      <c r="J165" s="4"/>
      <c r="K165" s="4"/>
      <c r="L165" s="4"/>
      <c r="M165" s="5"/>
      <c r="N165" s="5"/>
      <c r="O165" s="5"/>
      <c r="P165" s="5"/>
      <c r="Q165" s="11"/>
      <c r="R165" s="5"/>
      <c r="S165" s="6">
        <f>SUM(S163:S164)</f>
        <v>19.5</v>
      </c>
      <c r="T165" s="53" t="str">
        <f>IF(K165="",IF(LEFT(H165,1)="c",IF(J165&lt;&gt;"S",VLOOKUP(H165,'DATOS GENERALES'!$B$36:$C$52,2,FALSE),""),""),IF(U165="pvc",VLOOKUP(VLOOKUP(K165,'DATOS GENERALES'!$B$58:$E$83,3,FALSE),'DATOS GENERALES'!$B$36:$C$52,2,FALSE),VLOOKUP(VLOOKUP(K165,'DATOS GENERALES'!$B$58:$E$83,4,FALSE),'DATOS GENERALES'!$B$36:$C$52,2,FALSE)))</f>
        <v/>
      </c>
      <c r="U165" s="5"/>
      <c r="V165" s="5" t="s">
        <v>98</v>
      </c>
      <c r="Y165"/>
    </row>
    <row r="166" spans="1:25" s="2" customFormat="1" outlineLevel="1" x14ac:dyDescent="0.25">
      <c r="A166" s="174"/>
      <c r="C166" s="8"/>
      <c r="D166" s="8"/>
      <c r="E166" s="7"/>
      <c r="F166" s="3"/>
      <c r="G166" s="4"/>
      <c r="H166" s="4"/>
      <c r="I166" s="4"/>
      <c r="J166" s="4"/>
      <c r="K166" s="4"/>
      <c r="L166" s="4"/>
      <c r="M166" s="5"/>
      <c r="N166" s="5"/>
      <c r="O166" s="5"/>
      <c r="P166" s="5"/>
      <c r="Q166" s="11"/>
      <c r="R166" s="5"/>
      <c r="S166" s="6"/>
      <c r="T166" s="53"/>
      <c r="U166" s="5"/>
      <c r="V166" s="5"/>
      <c r="Y166"/>
    </row>
    <row r="167" spans="1:25" s="2" customFormat="1" outlineLevel="1" x14ac:dyDescent="0.25">
      <c r="A167" s="174"/>
      <c r="B167" s="2">
        <v>0</v>
      </c>
      <c r="C167" s="8">
        <v>0</v>
      </c>
      <c r="D167" s="8">
        <v>0</v>
      </c>
      <c r="E167" s="7" t="s">
        <v>343</v>
      </c>
      <c r="F167" s="3">
        <f t="shared" ref="F167:F168" si="135">H167</f>
        <v>0</v>
      </c>
      <c r="G167" s="4" t="s">
        <v>183</v>
      </c>
      <c r="H167" s="4"/>
      <c r="I167" s="4">
        <v>16</v>
      </c>
      <c r="J167" s="4"/>
      <c r="K167" s="4"/>
      <c r="L167" s="4"/>
      <c r="M167" s="5">
        <v>1</v>
      </c>
      <c r="N167" s="5">
        <f t="shared" ref="N167:N168" si="136">IF(J167&lt;&gt;"S",(I167+C167+B167+D167)*M167,0)</f>
        <v>16</v>
      </c>
      <c r="O167" s="5">
        <v>0</v>
      </c>
      <c r="P167" s="5">
        <v>0</v>
      </c>
      <c r="Q167" s="11">
        <v>1</v>
      </c>
      <c r="R167" s="5">
        <f t="shared" ref="R167:R168" si="137">IF(N167=0,IF(I167=0,0,I167+D167+C167+B167),N167)</f>
        <v>16</v>
      </c>
      <c r="S167" s="6">
        <f t="shared" ref="S167:S168" si="138">R167*Q167</f>
        <v>16</v>
      </c>
      <c r="T167" s="53" t="str">
        <f>IF(K167="",IF(LEFT(H167,1)="c",IF(J167&lt;&gt;"S",VLOOKUP(H167,'DATOS GENERALES'!$B$36:$C$52,2,FALSE),""),""),IF(U167="pvc",VLOOKUP(VLOOKUP(K167,'DATOS GENERALES'!$B$58:$E$83,3,FALSE),'DATOS GENERALES'!$B$36:$C$52,2,FALSE),VLOOKUP(VLOOKUP(K167,'DATOS GENERALES'!$B$58:$E$83,4,FALSE),'DATOS GENERALES'!$B$36:$C$52,2,FALSE)))</f>
        <v/>
      </c>
      <c r="U167" s="5" t="s">
        <v>153</v>
      </c>
      <c r="V167" s="5" t="s">
        <v>98</v>
      </c>
      <c r="Y167"/>
    </row>
    <row r="168" spans="1:25" s="2" customFormat="1" outlineLevel="1" x14ac:dyDescent="0.25">
      <c r="A168" s="174">
        <f>IF(E168=H168,1,0)</f>
        <v>1</v>
      </c>
      <c r="B168" s="2">
        <v>0.5</v>
      </c>
      <c r="C168" s="8">
        <v>0</v>
      </c>
      <c r="D168" s="8">
        <v>0</v>
      </c>
      <c r="E168" s="7" t="s">
        <v>343</v>
      </c>
      <c r="F168" s="3" t="str">
        <f t="shared" si="135"/>
        <v>FP-S2-30</v>
      </c>
      <c r="G168" s="4" t="s">
        <v>103</v>
      </c>
      <c r="H168" s="7" t="s">
        <v>343</v>
      </c>
      <c r="I168" s="4">
        <v>2.5</v>
      </c>
      <c r="J168" s="4">
        <v>25</v>
      </c>
      <c r="K168" s="4" t="s">
        <v>82</v>
      </c>
      <c r="L168" s="4" t="s">
        <v>1063</v>
      </c>
      <c r="M168" s="5">
        <v>1</v>
      </c>
      <c r="N168" s="5">
        <f t="shared" si="136"/>
        <v>3</v>
      </c>
      <c r="O168" s="5">
        <v>1</v>
      </c>
      <c r="P168" s="5">
        <v>2</v>
      </c>
      <c r="Q168" s="11">
        <v>1</v>
      </c>
      <c r="R168" s="5">
        <f t="shared" si="137"/>
        <v>3</v>
      </c>
      <c r="S168" s="6">
        <f t="shared" si="138"/>
        <v>3</v>
      </c>
      <c r="T168" s="53" t="str">
        <f>IF(K168="",IF(LEFT(H168,1)="c",IF(J168&lt;&gt;"S",VLOOKUP(H168,'DATOS GENERALES'!$B$36:$C$52,2,FALSE),""),""),IF(U168="pvc",VLOOKUP(VLOOKUP(K168,'DATOS GENERALES'!$B$58:$E$83,3,FALSE),'DATOS GENERALES'!$B$36:$C$52,2,FALSE),VLOOKUP(VLOOKUP(K168,'DATOS GENERALES'!$B$58:$E$83,4,FALSE),'DATOS GENERALES'!$B$36:$C$52,2,FALSE)))</f>
        <v>CUADRADA GANG</v>
      </c>
      <c r="U168" s="5" t="s">
        <v>45</v>
      </c>
      <c r="V168" s="5" t="s">
        <v>98</v>
      </c>
      <c r="Y168"/>
    </row>
    <row r="169" spans="1:25" s="2" customFormat="1" outlineLevel="1" x14ac:dyDescent="0.25">
      <c r="A169" s="177">
        <f t="shared" ref="A169" si="139">IF(E169=H169,1,0)</f>
        <v>1</v>
      </c>
      <c r="C169" s="8"/>
      <c r="D169" s="8"/>
      <c r="E169" s="7" t="s">
        <v>344</v>
      </c>
      <c r="F169" s="3"/>
      <c r="G169" s="4"/>
      <c r="H169" s="7" t="s">
        <v>344</v>
      </c>
      <c r="I169" s="4"/>
      <c r="J169" s="4"/>
      <c r="K169" s="4"/>
      <c r="L169" s="4"/>
      <c r="M169" s="5"/>
      <c r="N169" s="5"/>
      <c r="O169" s="5"/>
      <c r="P169" s="5"/>
      <c r="Q169" s="11"/>
      <c r="R169" s="5"/>
      <c r="S169" s="6">
        <f>SUM(S167:S168)</f>
        <v>19</v>
      </c>
      <c r="T169" s="53" t="str">
        <f>IF(K169="",IF(LEFT(H169,1)="c",IF(J169&lt;&gt;"S",VLOOKUP(H169,'DATOS GENERALES'!$B$36:$C$52,2,FALSE),""),""),IF(U169="pvc",VLOOKUP(VLOOKUP(K169,'DATOS GENERALES'!$B$58:$E$83,3,FALSE),'DATOS GENERALES'!$B$36:$C$52,2,FALSE),VLOOKUP(VLOOKUP(K169,'DATOS GENERALES'!$B$58:$E$83,4,FALSE),'DATOS GENERALES'!$B$36:$C$52,2,FALSE)))</f>
        <v/>
      </c>
      <c r="U169" s="5"/>
      <c r="V169" s="5" t="s">
        <v>98</v>
      </c>
      <c r="Y169"/>
    </row>
    <row r="170" spans="1:25" s="2" customFormat="1" outlineLevel="1" x14ac:dyDescent="0.25">
      <c r="A170" s="174"/>
      <c r="C170" s="8"/>
      <c r="D170" s="8"/>
      <c r="E170" s="7"/>
      <c r="F170" s="3"/>
      <c r="G170" s="4"/>
      <c r="H170" s="4"/>
      <c r="I170" s="4"/>
      <c r="J170" s="4"/>
      <c r="K170" s="4"/>
      <c r="L170" s="4"/>
      <c r="M170" s="5"/>
      <c r="N170" s="5"/>
      <c r="O170" s="5"/>
      <c r="P170" s="5"/>
      <c r="Q170" s="11"/>
      <c r="R170" s="5"/>
      <c r="S170" s="6"/>
      <c r="T170" s="53"/>
      <c r="U170" s="5"/>
      <c r="V170" s="5"/>
      <c r="Y170"/>
    </row>
    <row r="171" spans="1:25" s="2" customFormat="1" outlineLevel="1" x14ac:dyDescent="0.25">
      <c r="A171" s="174"/>
      <c r="B171" s="2">
        <v>0</v>
      </c>
      <c r="C171" s="8">
        <v>0</v>
      </c>
      <c r="D171" s="8">
        <v>0</v>
      </c>
      <c r="E171" s="7" t="s">
        <v>345</v>
      </c>
      <c r="F171" s="3">
        <f t="shared" ref="F171:F172" si="140">H171</f>
        <v>0</v>
      </c>
      <c r="G171" s="4" t="s">
        <v>183</v>
      </c>
      <c r="H171" s="4"/>
      <c r="I171" s="4">
        <v>16</v>
      </c>
      <c r="J171" s="4"/>
      <c r="K171" s="4"/>
      <c r="L171" s="4"/>
      <c r="M171" s="5">
        <v>1</v>
      </c>
      <c r="N171" s="5">
        <f t="shared" ref="N171:N172" si="141">IF(J171&lt;&gt;"S",(I171+C171+B171+D171)*M171,0)</f>
        <v>16</v>
      </c>
      <c r="O171" s="5">
        <v>0</v>
      </c>
      <c r="P171" s="5">
        <v>0</v>
      </c>
      <c r="Q171" s="11">
        <v>1</v>
      </c>
      <c r="R171" s="5">
        <f t="shared" ref="R171:R172" si="142">IF(N171=0,IF(I171=0,0,I171+D171+C171+B171),N171)</f>
        <v>16</v>
      </c>
      <c r="S171" s="6">
        <f t="shared" ref="S171:S172" si="143">R171*Q171</f>
        <v>16</v>
      </c>
      <c r="T171" s="53" t="str">
        <f>IF(K171="",IF(LEFT(H171,1)="c",IF(J171&lt;&gt;"S",VLOOKUP(H171,'DATOS GENERALES'!$B$36:$C$52,2,FALSE),""),""),IF(U171="pvc",VLOOKUP(VLOOKUP(K171,'DATOS GENERALES'!$B$58:$E$83,3,FALSE),'DATOS GENERALES'!$B$36:$C$52,2,FALSE),VLOOKUP(VLOOKUP(K171,'DATOS GENERALES'!$B$58:$E$83,4,FALSE),'DATOS GENERALES'!$B$36:$C$52,2,FALSE)))</f>
        <v/>
      </c>
      <c r="U171" s="5" t="s">
        <v>153</v>
      </c>
      <c r="V171" s="5" t="s">
        <v>98</v>
      </c>
      <c r="Y171"/>
    </row>
    <row r="172" spans="1:25" s="2" customFormat="1" outlineLevel="1" x14ac:dyDescent="0.25">
      <c r="A172" s="174">
        <f>IF(E172=H172,1,0)</f>
        <v>1</v>
      </c>
      <c r="B172" s="2">
        <v>0.5</v>
      </c>
      <c r="C172" s="8">
        <v>0</v>
      </c>
      <c r="D172" s="8">
        <v>0.5</v>
      </c>
      <c r="E172" s="7" t="s">
        <v>345</v>
      </c>
      <c r="F172" s="3" t="str">
        <f t="shared" si="140"/>
        <v>FP-S2-32</v>
      </c>
      <c r="G172" s="4" t="s">
        <v>103</v>
      </c>
      <c r="H172" s="7" t="s">
        <v>345</v>
      </c>
      <c r="I172" s="4">
        <v>3.5</v>
      </c>
      <c r="J172" s="4">
        <v>25</v>
      </c>
      <c r="K172" s="4" t="s">
        <v>82</v>
      </c>
      <c r="L172" s="4"/>
      <c r="M172" s="5">
        <v>1</v>
      </c>
      <c r="N172" s="5">
        <f t="shared" si="141"/>
        <v>4.5</v>
      </c>
      <c r="O172" s="5">
        <v>2</v>
      </c>
      <c r="P172" s="5">
        <v>2</v>
      </c>
      <c r="Q172" s="11">
        <v>1</v>
      </c>
      <c r="R172" s="5">
        <f t="shared" si="142"/>
        <v>4.5</v>
      </c>
      <c r="S172" s="6">
        <f t="shared" si="143"/>
        <v>4.5</v>
      </c>
      <c r="T172" s="53" t="str">
        <f>IF(K172="",IF(LEFT(H172,1)="c",IF(J172&lt;&gt;"S",VLOOKUP(H172,'DATOS GENERALES'!$B$36:$C$52,2,FALSE),""),""),IF(U172="pvc",VLOOKUP(VLOOKUP(K172,'DATOS GENERALES'!$B$58:$E$83,3,FALSE),'DATOS GENERALES'!$B$36:$C$52,2,FALSE),VLOOKUP(VLOOKUP(K172,'DATOS GENERALES'!$B$58:$E$83,4,FALSE),'DATOS GENERALES'!$B$36:$C$52,2,FALSE)))</f>
        <v>CUADRADA GANG</v>
      </c>
      <c r="U172" s="5" t="s">
        <v>45</v>
      </c>
      <c r="V172" s="5" t="s">
        <v>98</v>
      </c>
      <c r="Y172"/>
    </row>
    <row r="173" spans="1:25" s="2" customFormat="1" outlineLevel="1" x14ac:dyDescent="0.25">
      <c r="A173" s="177">
        <f t="shared" ref="A173" si="144">IF(E173=H173,1,0)</f>
        <v>1</v>
      </c>
      <c r="C173" s="8"/>
      <c r="D173" s="8"/>
      <c r="E173" s="7" t="s">
        <v>346</v>
      </c>
      <c r="F173" s="3"/>
      <c r="G173" s="4"/>
      <c r="H173" s="7" t="s">
        <v>346</v>
      </c>
      <c r="I173" s="4"/>
      <c r="J173" s="4"/>
      <c r="K173" s="4"/>
      <c r="L173" s="4"/>
      <c r="M173" s="5"/>
      <c r="N173" s="5"/>
      <c r="O173" s="5"/>
      <c r="P173" s="5"/>
      <c r="Q173" s="11"/>
      <c r="R173" s="5"/>
      <c r="S173" s="6">
        <f>SUM(S171:S172)</f>
        <v>20.5</v>
      </c>
      <c r="T173" s="53" t="str">
        <f>IF(K173="",IF(LEFT(H173,1)="c",IF(J173&lt;&gt;"S",VLOOKUP(H173,'DATOS GENERALES'!$B$36:$C$52,2,FALSE),""),""),IF(U173="pvc",VLOOKUP(VLOOKUP(K173,'DATOS GENERALES'!$B$58:$E$83,3,FALSE),'DATOS GENERALES'!$B$36:$C$52,2,FALSE),VLOOKUP(VLOOKUP(K173,'DATOS GENERALES'!$B$58:$E$83,4,FALSE),'DATOS GENERALES'!$B$36:$C$52,2,FALSE)))</f>
        <v/>
      </c>
      <c r="U173" s="5"/>
      <c r="V173" s="5" t="s">
        <v>98</v>
      </c>
      <c r="Y173"/>
    </row>
    <row r="174" spans="1:25" s="2" customFormat="1" outlineLevel="1" x14ac:dyDescent="0.25">
      <c r="A174" s="174"/>
      <c r="C174" s="8"/>
      <c r="D174" s="8"/>
      <c r="E174" s="7"/>
      <c r="F174" s="3"/>
      <c r="G174" s="4"/>
      <c r="H174" s="7"/>
      <c r="I174" s="4"/>
      <c r="J174" s="4"/>
      <c r="K174" s="4"/>
      <c r="L174" s="4"/>
      <c r="M174" s="5"/>
      <c r="N174" s="5"/>
      <c r="O174" s="5"/>
      <c r="P174" s="5"/>
      <c r="Q174" s="11"/>
      <c r="R174" s="5"/>
      <c r="S174" s="6"/>
      <c r="T174" s="53"/>
      <c r="U174" s="5"/>
      <c r="V174" s="5"/>
      <c r="Y174"/>
    </row>
    <row r="175" spans="1:25" s="2" customFormat="1" outlineLevel="1" x14ac:dyDescent="0.25">
      <c r="A175" s="174"/>
      <c r="B175" s="2">
        <v>0</v>
      </c>
      <c r="C175" s="8">
        <v>0</v>
      </c>
      <c r="D175" s="8">
        <v>0</v>
      </c>
      <c r="E175" s="7" t="s">
        <v>347</v>
      </c>
      <c r="F175" s="3">
        <f t="shared" ref="F175:F177" si="145">H175</f>
        <v>0</v>
      </c>
      <c r="G175" s="4" t="s">
        <v>183</v>
      </c>
      <c r="H175" s="4"/>
      <c r="I175" s="4">
        <v>6</v>
      </c>
      <c r="J175" s="4"/>
      <c r="K175" s="4"/>
      <c r="L175" s="4"/>
      <c r="M175" s="5">
        <v>1</v>
      </c>
      <c r="N175" s="5">
        <f t="shared" ref="N175:N177" si="146">IF(J175&lt;&gt;"S",(I175+C175+B175+D175)*M175,0)</f>
        <v>6</v>
      </c>
      <c r="O175" s="5">
        <v>0</v>
      </c>
      <c r="P175" s="5">
        <v>0</v>
      </c>
      <c r="Q175" s="11">
        <v>1</v>
      </c>
      <c r="R175" s="5">
        <f t="shared" ref="R175:R177" si="147">IF(N175=0,IF(I175=0,0,I175+D175+C175+B175),N175)</f>
        <v>6</v>
      </c>
      <c r="S175" s="6">
        <f t="shared" ref="S175:S177" si="148">R175*Q175</f>
        <v>6</v>
      </c>
      <c r="T175" s="53" t="str">
        <f>IF(K175="",IF(LEFT(H175,1)="c",IF(J175&lt;&gt;"S",VLOOKUP(H175,'DATOS GENERALES'!$B$36:$C$52,2,FALSE),""),""),IF(U175="pvc",VLOOKUP(VLOOKUP(K175,'DATOS GENERALES'!$B$58:$E$83,3,FALSE),'DATOS GENERALES'!$B$36:$C$52,2,FALSE),VLOOKUP(VLOOKUP(K175,'DATOS GENERALES'!$B$58:$E$83,4,FALSE),'DATOS GENERALES'!$B$36:$C$52,2,FALSE)))</f>
        <v/>
      </c>
      <c r="U175" s="5" t="s">
        <v>153</v>
      </c>
      <c r="V175" s="5" t="s">
        <v>98</v>
      </c>
      <c r="Y175"/>
    </row>
    <row r="176" spans="1:25" s="2" customFormat="1" outlineLevel="1" x14ac:dyDescent="0.25">
      <c r="A176" s="174"/>
      <c r="B176" s="2">
        <v>0</v>
      </c>
      <c r="C176" s="8">
        <v>0</v>
      </c>
      <c r="D176" s="8">
        <v>0</v>
      </c>
      <c r="E176" s="7" t="s">
        <v>347</v>
      </c>
      <c r="F176" s="3" t="str">
        <f t="shared" si="145"/>
        <v>S12</v>
      </c>
      <c r="G176" s="4"/>
      <c r="H176" s="4" t="s">
        <v>94</v>
      </c>
      <c r="I176" s="4">
        <v>0.5</v>
      </c>
      <c r="J176" s="4">
        <v>25</v>
      </c>
      <c r="K176" s="4" t="s">
        <v>94</v>
      </c>
      <c r="L176" s="4"/>
      <c r="M176" s="5">
        <v>1</v>
      </c>
      <c r="N176" s="5">
        <f t="shared" si="146"/>
        <v>0.5</v>
      </c>
      <c r="O176" s="5">
        <v>1</v>
      </c>
      <c r="P176" s="5">
        <v>1</v>
      </c>
      <c r="Q176" s="11">
        <v>1</v>
      </c>
      <c r="R176" s="5">
        <f t="shared" si="147"/>
        <v>0.5</v>
      </c>
      <c r="S176" s="6">
        <f t="shared" si="148"/>
        <v>0.5</v>
      </c>
      <c r="T176" s="53" t="str">
        <f>IF(K176="",IF(LEFT(H176,1)="c",IF(J176&lt;&gt;"S",VLOOKUP(H176,'DATOS GENERALES'!$B$36:$C$52,2,FALSE),""),""),IF(U176="pvc",VLOOKUP(VLOOKUP(K176,'DATOS GENERALES'!$B$58:$E$83,3,FALSE),'DATOS GENERALES'!$B$36:$C$52,2,FALSE),VLOOKUP(VLOOKUP(K176,'DATOS GENERALES'!$B$58:$E$83,4,FALSE),'DATOS GENERALES'!$B$36:$C$52,2,FALSE)))</f>
        <v>ACCESORIO SALIDA BANDEJA</v>
      </c>
      <c r="U176" s="5" t="s">
        <v>48</v>
      </c>
      <c r="V176" s="5" t="s">
        <v>98</v>
      </c>
      <c r="Y176"/>
    </row>
    <row r="177" spans="1:25" s="2" customFormat="1" outlineLevel="1" x14ac:dyDescent="0.25">
      <c r="A177" s="174">
        <f>IF(E177=H177,1,0)</f>
        <v>1</v>
      </c>
      <c r="B177" s="2">
        <v>0</v>
      </c>
      <c r="C177" s="8">
        <v>0</v>
      </c>
      <c r="D177" s="8">
        <v>0</v>
      </c>
      <c r="E177" s="7" t="s">
        <v>347</v>
      </c>
      <c r="F177" s="3" t="str">
        <f t="shared" si="145"/>
        <v>FP-S2-34</v>
      </c>
      <c r="G177" s="4" t="s">
        <v>94</v>
      </c>
      <c r="H177" s="7" t="s">
        <v>347</v>
      </c>
      <c r="I177" s="4">
        <v>3.1</v>
      </c>
      <c r="J177" s="4">
        <v>25</v>
      </c>
      <c r="K177" s="4" t="s">
        <v>83</v>
      </c>
      <c r="L177" s="4" t="s">
        <v>203</v>
      </c>
      <c r="M177" s="5">
        <v>1</v>
      </c>
      <c r="N177" s="5">
        <f t="shared" si="146"/>
        <v>3.1</v>
      </c>
      <c r="O177" s="5">
        <v>2</v>
      </c>
      <c r="P177" s="5">
        <v>2</v>
      </c>
      <c r="Q177" s="11">
        <v>1</v>
      </c>
      <c r="R177" s="5">
        <f t="shared" si="147"/>
        <v>3.1</v>
      </c>
      <c r="S177" s="6">
        <f t="shared" si="148"/>
        <v>3.1</v>
      </c>
      <c r="T177" s="53" t="str">
        <f>IF(K177="",IF(LEFT(H177,1)="c",IF(J177&lt;&gt;"S",VLOOKUP(H177,'DATOS GENERALES'!$B$36:$C$52,2,FALSE),""),""),IF(U177="pvc",VLOOKUP(VLOOKUP(K177,'DATOS GENERALES'!$B$58:$E$83,3,FALSE),'DATOS GENERALES'!$B$36:$C$52,2,FALSE),VLOOKUP(VLOOKUP(K177,'DATOS GENERALES'!$B$58:$E$83,4,FALSE),'DATOS GENERALES'!$B$36:$C$52,2,FALSE)))</f>
        <v>CUADRADA CONDUIT</v>
      </c>
      <c r="U177" s="5" t="s">
        <v>48</v>
      </c>
      <c r="V177" s="5" t="s">
        <v>98</v>
      </c>
      <c r="Y177"/>
    </row>
    <row r="178" spans="1:25" s="2" customFormat="1" outlineLevel="1" x14ac:dyDescent="0.25">
      <c r="A178" s="174"/>
      <c r="C178" s="8"/>
      <c r="D178" s="8"/>
      <c r="E178" s="7"/>
      <c r="F178" s="3"/>
      <c r="G178" s="4"/>
      <c r="H178" s="7"/>
      <c r="I178" s="4"/>
      <c r="J178" s="4"/>
      <c r="K178" s="4"/>
      <c r="L178" s="4"/>
      <c r="M178" s="5"/>
      <c r="N178" s="5"/>
      <c r="O178" s="5"/>
      <c r="P178" s="5"/>
      <c r="Q178" s="11"/>
      <c r="R178" s="5"/>
      <c r="S178" s="6"/>
      <c r="T178" s="53"/>
      <c r="U178" s="5"/>
      <c r="V178" s="5"/>
      <c r="Y178"/>
    </row>
    <row r="179" spans="1:25" s="2" customFormat="1" outlineLevel="1" x14ac:dyDescent="0.25">
      <c r="A179" s="174"/>
      <c r="B179" s="2">
        <v>0</v>
      </c>
      <c r="C179" s="8">
        <v>0</v>
      </c>
      <c r="D179" s="8">
        <v>0</v>
      </c>
      <c r="E179" s="7" t="s">
        <v>348</v>
      </c>
      <c r="F179" s="3">
        <f t="shared" ref="F179:F181" si="149">H179</f>
        <v>0</v>
      </c>
      <c r="G179" s="4" t="s">
        <v>183</v>
      </c>
      <c r="H179" s="4"/>
      <c r="I179" s="4">
        <v>13.5</v>
      </c>
      <c r="J179" s="4"/>
      <c r="K179" s="4"/>
      <c r="L179" s="4"/>
      <c r="M179" s="5">
        <v>1</v>
      </c>
      <c r="N179" s="5">
        <f t="shared" ref="N179:N181" si="150">IF(J179&lt;&gt;"S",(I179+C179+B179+D179)*M179,0)</f>
        <v>13.5</v>
      </c>
      <c r="O179" s="5">
        <v>0</v>
      </c>
      <c r="P179" s="5">
        <v>0</v>
      </c>
      <c r="Q179" s="11">
        <v>1</v>
      </c>
      <c r="R179" s="5">
        <f t="shared" ref="R179:R181" si="151">IF(N179=0,IF(I179=0,0,I179+D179+C179+B179),N179)</f>
        <v>13.5</v>
      </c>
      <c r="S179" s="6">
        <f t="shared" ref="S179:S181" si="152">R179*Q179</f>
        <v>13.5</v>
      </c>
      <c r="T179" s="53" t="str">
        <f>IF(K179="",IF(LEFT(H179,1)="c",IF(J179&lt;&gt;"S",VLOOKUP(H179,'DATOS GENERALES'!$B$36:$C$52,2,FALSE),""),""),IF(U179="pvc",VLOOKUP(VLOOKUP(K179,'DATOS GENERALES'!$B$58:$E$83,3,FALSE),'DATOS GENERALES'!$B$36:$C$52,2,FALSE),VLOOKUP(VLOOKUP(K179,'DATOS GENERALES'!$B$58:$E$83,4,FALSE),'DATOS GENERALES'!$B$36:$C$52,2,FALSE)))</f>
        <v/>
      </c>
      <c r="U179" s="5" t="s">
        <v>153</v>
      </c>
      <c r="V179" s="5" t="s">
        <v>98</v>
      </c>
      <c r="Y179"/>
    </row>
    <row r="180" spans="1:25" s="2" customFormat="1" outlineLevel="1" x14ac:dyDescent="0.25">
      <c r="A180" s="174"/>
      <c r="B180" s="2">
        <v>0</v>
      </c>
      <c r="C180" s="8">
        <v>0</v>
      </c>
      <c r="D180" s="8">
        <v>0</v>
      </c>
      <c r="E180" s="7" t="s">
        <v>348</v>
      </c>
      <c r="F180" s="3" t="str">
        <f t="shared" si="149"/>
        <v>S12</v>
      </c>
      <c r="G180" s="4"/>
      <c r="H180" s="4" t="s">
        <v>94</v>
      </c>
      <c r="I180" s="4">
        <v>0.5</v>
      </c>
      <c r="J180" s="4">
        <v>25</v>
      </c>
      <c r="K180" s="4" t="s">
        <v>94</v>
      </c>
      <c r="L180" s="4"/>
      <c r="M180" s="5">
        <v>1</v>
      </c>
      <c r="N180" s="5">
        <f t="shared" si="150"/>
        <v>0.5</v>
      </c>
      <c r="O180" s="5">
        <v>1</v>
      </c>
      <c r="P180" s="5">
        <v>1</v>
      </c>
      <c r="Q180" s="11">
        <v>1</v>
      </c>
      <c r="R180" s="5">
        <f t="shared" si="151"/>
        <v>0.5</v>
      </c>
      <c r="S180" s="6">
        <f t="shared" si="152"/>
        <v>0.5</v>
      </c>
      <c r="T180" s="53" t="str">
        <f>IF(K180="",IF(LEFT(H180,1)="c",IF(J180&lt;&gt;"S",VLOOKUP(H180,'DATOS GENERALES'!$B$36:$C$52,2,FALSE),""),""),IF(U180="pvc",VLOOKUP(VLOOKUP(K180,'DATOS GENERALES'!$B$58:$E$83,3,FALSE),'DATOS GENERALES'!$B$36:$C$52,2,FALSE),VLOOKUP(VLOOKUP(K180,'DATOS GENERALES'!$B$58:$E$83,4,FALSE),'DATOS GENERALES'!$B$36:$C$52,2,FALSE)))</f>
        <v>ACCESORIO SALIDA BANDEJA</v>
      </c>
      <c r="U180" s="5" t="s">
        <v>48</v>
      </c>
      <c r="V180" s="5" t="s">
        <v>98</v>
      </c>
      <c r="Y180"/>
    </row>
    <row r="181" spans="1:25" s="2" customFormat="1" outlineLevel="1" x14ac:dyDescent="0.25">
      <c r="A181" s="174">
        <f>IF(E181=H181,1,0)</f>
        <v>1</v>
      </c>
      <c r="B181" s="2">
        <v>0</v>
      </c>
      <c r="C181" s="8">
        <v>0</v>
      </c>
      <c r="D181" s="8">
        <v>0</v>
      </c>
      <c r="E181" s="7" t="s">
        <v>348</v>
      </c>
      <c r="F181" s="3" t="str">
        <f t="shared" si="149"/>
        <v>FP-S2-35</v>
      </c>
      <c r="G181" s="4" t="s">
        <v>94</v>
      </c>
      <c r="H181" s="7" t="s">
        <v>348</v>
      </c>
      <c r="I181" s="4">
        <v>4</v>
      </c>
      <c r="J181" s="4">
        <v>25</v>
      </c>
      <c r="K181" s="4" t="s">
        <v>83</v>
      </c>
      <c r="L181" s="4" t="s">
        <v>203</v>
      </c>
      <c r="M181" s="5">
        <v>1</v>
      </c>
      <c r="N181" s="5">
        <f t="shared" si="150"/>
        <v>4</v>
      </c>
      <c r="O181" s="5">
        <v>2</v>
      </c>
      <c r="P181" s="5">
        <v>2</v>
      </c>
      <c r="Q181" s="11">
        <v>1</v>
      </c>
      <c r="R181" s="5">
        <f t="shared" si="151"/>
        <v>4</v>
      </c>
      <c r="S181" s="6">
        <f t="shared" si="152"/>
        <v>4</v>
      </c>
      <c r="T181" s="53" t="str">
        <f>IF(K181="",IF(LEFT(H181,1)="c",IF(J181&lt;&gt;"S",VLOOKUP(H181,'DATOS GENERALES'!$B$36:$C$52,2,FALSE),""),""),IF(U181="pvc",VLOOKUP(VLOOKUP(K181,'DATOS GENERALES'!$B$58:$E$83,3,FALSE),'DATOS GENERALES'!$B$36:$C$52,2,FALSE),VLOOKUP(VLOOKUP(K181,'DATOS GENERALES'!$B$58:$E$83,4,FALSE),'DATOS GENERALES'!$B$36:$C$52,2,FALSE)))</f>
        <v>CUADRADA CONDUIT</v>
      </c>
      <c r="U181" s="5" t="s">
        <v>48</v>
      </c>
      <c r="V181" s="5" t="s">
        <v>98</v>
      </c>
      <c r="Y181"/>
    </row>
    <row r="182" spans="1:25" s="2" customFormat="1" outlineLevel="1" x14ac:dyDescent="0.25">
      <c r="A182" s="174"/>
      <c r="C182" s="8"/>
      <c r="D182" s="8"/>
      <c r="E182" s="7"/>
      <c r="F182" s="3"/>
      <c r="G182" s="4"/>
      <c r="H182" s="7"/>
      <c r="I182" s="4"/>
      <c r="J182" s="4"/>
      <c r="K182" s="4"/>
      <c r="L182" s="4"/>
      <c r="M182" s="5"/>
      <c r="N182" s="5"/>
      <c r="O182" s="5"/>
      <c r="P182" s="5"/>
      <c r="Q182" s="11"/>
      <c r="R182" s="5"/>
      <c r="S182" s="6"/>
      <c r="T182" s="53"/>
      <c r="U182" s="5"/>
      <c r="V182" s="5"/>
      <c r="Y182"/>
    </row>
    <row r="183" spans="1:25" s="2" customFormat="1" outlineLevel="1" x14ac:dyDescent="0.25">
      <c r="A183" s="174"/>
      <c r="B183" s="2">
        <v>0</v>
      </c>
      <c r="C183" s="8">
        <v>0</v>
      </c>
      <c r="D183" s="8">
        <v>0</v>
      </c>
      <c r="E183" s="7" t="s">
        <v>349</v>
      </c>
      <c r="F183" s="3">
        <f t="shared" ref="F183:F185" si="153">H183</f>
        <v>0</v>
      </c>
      <c r="G183" s="4" t="s">
        <v>183</v>
      </c>
      <c r="H183" s="4"/>
      <c r="I183" s="4">
        <v>13.5</v>
      </c>
      <c r="J183" s="4"/>
      <c r="K183" s="4"/>
      <c r="L183" s="4"/>
      <c r="M183" s="5">
        <v>1</v>
      </c>
      <c r="N183" s="5">
        <f t="shared" ref="N183:N185" si="154">IF(J183&lt;&gt;"S",(I183+C183+B183+D183)*M183,0)</f>
        <v>13.5</v>
      </c>
      <c r="O183" s="5">
        <v>0</v>
      </c>
      <c r="P183" s="5">
        <v>0</v>
      </c>
      <c r="Q183" s="11">
        <v>1</v>
      </c>
      <c r="R183" s="5">
        <f t="shared" ref="R183:R185" si="155">IF(N183=0,IF(I183=0,0,I183+D183+C183+B183),N183)</f>
        <v>13.5</v>
      </c>
      <c r="S183" s="6">
        <f t="shared" ref="S183:S185" si="156">R183*Q183</f>
        <v>13.5</v>
      </c>
      <c r="T183" s="53" t="str">
        <f>IF(K183="",IF(LEFT(H183,1)="c",IF(J183&lt;&gt;"S",VLOOKUP(H183,'DATOS GENERALES'!$B$36:$C$52,2,FALSE),""),""),IF(U183="pvc",VLOOKUP(VLOOKUP(K183,'DATOS GENERALES'!$B$58:$E$83,3,FALSE),'DATOS GENERALES'!$B$36:$C$52,2,FALSE),VLOOKUP(VLOOKUP(K183,'DATOS GENERALES'!$B$58:$E$83,4,FALSE),'DATOS GENERALES'!$B$36:$C$52,2,FALSE)))</f>
        <v/>
      </c>
      <c r="U183" s="5" t="s">
        <v>153</v>
      </c>
      <c r="V183" s="5" t="s">
        <v>98</v>
      </c>
      <c r="Y183"/>
    </row>
    <row r="184" spans="1:25" s="2" customFormat="1" outlineLevel="1" x14ac:dyDescent="0.25">
      <c r="A184" s="174"/>
      <c r="B184" s="2">
        <v>0</v>
      </c>
      <c r="C184" s="8">
        <v>0</v>
      </c>
      <c r="D184" s="8">
        <v>0</v>
      </c>
      <c r="E184" s="7" t="s">
        <v>349</v>
      </c>
      <c r="F184" s="3" t="str">
        <f t="shared" si="153"/>
        <v>S12</v>
      </c>
      <c r="G184" s="4"/>
      <c r="H184" s="4" t="s">
        <v>94</v>
      </c>
      <c r="I184" s="4">
        <v>0.5</v>
      </c>
      <c r="J184" s="4">
        <v>25</v>
      </c>
      <c r="K184" s="4" t="s">
        <v>94</v>
      </c>
      <c r="L184" s="4"/>
      <c r="M184" s="5">
        <v>1</v>
      </c>
      <c r="N184" s="5">
        <f t="shared" si="154"/>
        <v>0.5</v>
      </c>
      <c r="O184" s="5">
        <v>1</v>
      </c>
      <c r="P184" s="5">
        <v>1</v>
      </c>
      <c r="Q184" s="11">
        <v>1</v>
      </c>
      <c r="R184" s="5">
        <f t="shared" si="155"/>
        <v>0.5</v>
      </c>
      <c r="S184" s="6">
        <f t="shared" si="156"/>
        <v>0.5</v>
      </c>
      <c r="T184" s="53" t="str">
        <f>IF(K184="",IF(LEFT(H184,1)="c",IF(J184&lt;&gt;"S",VLOOKUP(H184,'DATOS GENERALES'!$B$36:$C$52,2,FALSE),""),""),IF(U184="pvc",VLOOKUP(VLOOKUP(K184,'DATOS GENERALES'!$B$58:$E$83,3,FALSE),'DATOS GENERALES'!$B$36:$C$52,2,FALSE),VLOOKUP(VLOOKUP(K184,'DATOS GENERALES'!$B$58:$E$83,4,FALSE),'DATOS GENERALES'!$B$36:$C$52,2,FALSE)))</f>
        <v>ACCESORIO SALIDA BANDEJA</v>
      </c>
      <c r="U184" s="5" t="s">
        <v>48</v>
      </c>
      <c r="V184" s="5" t="s">
        <v>98</v>
      </c>
      <c r="Y184"/>
    </row>
    <row r="185" spans="1:25" s="2" customFormat="1" outlineLevel="1" x14ac:dyDescent="0.25">
      <c r="A185" s="174">
        <f>IF(E185=H185,1,0)</f>
        <v>1</v>
      </c>
      <c r="B185" s="2">
        <v>0</v>
      </c>
      <c r="C185" s="8">
        <v>0</v>
      </c>
      <c r="D185" s="8">
        <v>0</v>
      </c>
      <c r="E185" s="7" t="s">
        <v>349</v>
      </c>
      <c r="F185" s="3" t="str">
        <f t="shared" si="153"/>
        <v>FP-S2-36</v>
      </c>
      <c r="G185" s="4" t="s">
        <v>94</v>
      </c>
      <c r="H185" s="7" t="s">
        <v>349</v>
      </c>
      <c r="I185" s="4">
        <v>1</v>
      </c>
      <c r="J185" s="4">
        <v>25</v>
      </c>
      <c r="K185" s="4" t="s">
        <v>83</v>
      </c>
      <c r="L185" s="4" t="s">
        <v>203</v>
      </c>
      <c r="M185" s="5">
        <v>1</v>
      </c>
      <c r="N185" s="5">
        <f t="shared" si="154"/>
        <v>1</v>
      </c>
      <c r="O185" s="5">
        <v>2</v>
      </c>
      <c r="P185" s="5">
        <v>2</v>
      </c>
      <c r="Q185" s="11">
        <v>1</v>
      </c>
      <c r="R185" s="5">
        <f t="shared" si="155"/>
        <v>1</v>
      </c>
      <c r="S185" s="6">
        <f t="shared" si="156"/>
        <v>1</v>
      </c>
      <c r="T185" s="53" t="str">
        <f>IF(K185="",IF(LEFT(H185,1)="c",IF(J185&lt;&gt;"S",VLOOKUP(H185,'DATOS GENERALES'!$B$36:$C$52,2,FALSE),""),""),IF(U185="pvc",VLOOKUP(VLOOKUP(K185,'DATOS GENERALES'!$B$58:$E$83,3,FALSE),'DATOS GENERALES'!$B$36:$C$52,2,FALSE),VLOOKUP(VLOOKUP(K185,'DATOS GENERALES'!$B$58:$E$83,4,FALSE),'DATOS GENERALES'!$B$36:$C$52,2,FALSE)))</f>
        <v>CUADRADA CONDUIT</v>
      </c>
      <c r="U185" s="5" t="s">
        <v>48</v>
      </c>
      <c r="V185" s="5" t="s">
        <v>98</v>
      </c>
      <c r="Y185"/>
    </row>
    <row r="186" spans="1:25" s="2" customFormat="1" outlineLevel="1" x14ac:dyDescent="0.25">
      <c r="A186" s="174"/>
      <c r="C186" s="8"/>
      <c r="D186" s="8"/>
      <c r="E186" s="7"/>
      <c r="F186" s="3"/>
      <c r="G186" s="4"/>
      <c r="H186" s="4"/>
      <c r="I186" s="4"/>
      <c r="J186" s="4"/>
      <c r="K186" s="4"/>
      <c r="L186" s="4"/>
      <c r="M186" s="5"/>
      <c r="N186" s="5"/>
      <c r="O186" s="5"/>
      <c r="P186" s="5"/>
      <c r="Q186" s="11"/>
      <c r="R186" s="5"/>
      <c r="S186" s="6"/>
      <c r="T186" s="53"/>
      <c r="U186" s="5"/>
      <c r="V186" s="5"/>
      <c r="Y186"/>
    </row>
    <row r="187" spans="1:25" s="2" customFormat="1" outlineLevel="1" x14ac:dyDescent="0.25">
      <c r="A187" s="174"/>
      <c r="B187" s="2">
        <v>0</v>
      </c>
      <c r="C187" s="8">
        <v>0</v>
      </c>
      <c r="D187" s="8">
        <v>0</v>
      </c>
      <c r="E187" s="7" t="s">
        <v>350</v>
      </c>
      <c r="F187" s="3">
        <f t="shared" ref="F187:F189" si="157">H187</f>
        <v>0</v>
      </c>
      <c r="G187" s="4" t="s">
        <v>183</v>
      </c>
      <c r="H187" s="4"/>
      <c r="I187" s="4">
        <v>6</v>
      </c>
      <c r="J187" s="4"/>
      <c r="K187" s="4"/>
      <c r="L187" s="4"/>
      <c r="M187" s="5">
        <v>1</v>
      </c>
      <c r="N187" s="5">
        <f t="shared" ref="N187:N189" si="158">IF(J187&lt;&gt;"S",(I187+C187+B187+D187)*M187,0)</f>
        <v>6</v>
      </c>
      <c r="O187" s="5">
        <v>0</v>
      </c>
      <c r="P187" s="5">
        <v>0</v>
      </c>
      <c r="Q187" s="11">
        <v>1</v>
      </c>
      <c r="R187" s="5">
        <f t="shared" ref="R187:R189" si="159">IF(N187=0,IF(I187=0,0,I187+D187+C187+B187),N187)</f>
        <v>6</v>
      </c>
      <c r="S187" s="6">
        <f t="shared" ref="S187:S189" si="160">R187*Q187</f>
        <v>6</v>
      </c>
      <c r="T187" s="53" t="str">
        <f>IF(K187="",IF(LEFT(H187,1)="c",IF(J187&lt;&gt;"S",VLOOKUP(H187,'DATOS GENERALES'!$B$36:$C$52,2,FALSE),""),""),IF(U187="pvc",VLOOKUP(VLOOKUP(K187,'DATOS GENERALES'!$B$58:$E$83,3,FALSE),'DATOS GENERALES'!$B$36:$C$52,2,FALSE),VLOOKUP(VLOOKUP(K187,'DATOS GENERALES'!$B$58:$E$83,4,FALSE),'DATOS GENERALES'!$B$36:$C$52,2,FALSE)))</f>
        <v/>
      </c>
      <c r="U187" s="5" t="s">
        <v>153</v>
      </c>
      <c r="V187" s="5" t="s">
        <v>98</v>
      </c>
      <c r="Y187"/>
    </row>
    <row r="188" spans="1:25" s="2" customFormat="1" outlineLevel="1" x14ac:dyDescent="0.25">
      <c r="A188" s="174"/>
      <c r="B188" s="2">
        <v>0</v>
      </c>
      <c r="C188" s="8">
        <v>0</v>
      </c>
      <c r="D188" s="8">
        <v>0</v>
      </c>
      <c r="E188" s="7" t="s">
        <v>350</v>
      </c>
      <c r="F188" s="3" t="str">
        <f t="shared" si="157"/>
        <v>S12</v>
      </c>
      <c r="G188" s="4"/>
      <c r="H188" s="4" t="s">
        <v>94</v>
      </c>
      <c r="I188" s="4">
        <v>0.5</v>
      </c>
      <c r="J188" s="4">
        <v>25</v>
      </c>
      <c r="K188" s="4" t="s">
        <v>94</v>
      </c>
      <c r="L188" s="4"/>
      <c r="M188" s="5">
        <v>1</v>
      </c>
      <c r="N188" s="5">
        <f t="shared" si="158"/>
        <v>0.5</v>
      </c>
      <c r="O188" s="5">
        <v>1</v>
      </c>
      <c r="P188" s="5">
        <v>1</v>
      </c>
      <c r="Q188" s="11">
        <v>1</v>
      </c>
      <c r="R188" s="5">
        <f t="shared" si="159"/>
        <v>0.5</v>
      </c>
      <c r="S188" s="6">
        <f t="shared" si="160"/>
        <v>0.5</v>
      </c>
      <c r="T188" s="53" t="str">
        <f>IF(K188="",IF(LEFT(H188,1)="c",IF(J188&lt;&gt;"S",VLOOKUP(H188,'DATOS GENERALES'!$B$36:$C$52,2,FALSE),""),""),IF(U188="pvc",VLOOKUP(VLOOKUP(K188,'DATOS GENERALES'!$B$58:$E$83,3,FALSE),'DATOS GENERALES'!$B$36:$C$52,2,FALSE),VLOOKUP(VLOOKUP(K188,'DATOS GENERALES'!$B$58:$E$83,4,FALSE),'DATOS GENERALES'!$B$36:$C$52,2,FALSE)))</f>
        <v>ACCESORIO SALIDA BANDEJA</v>
      </c>
      <c r="U188" s="5" t="s">
        <v>48</v>
      </c>
      <c r="V188" s="5" t="s">
        <v>98</v>
      </c>
      <c r="Y188"/>
    </row>
    <row r="189" spans="1:25" s="2" customFormat="1" outlineLevel="1" x14ac:dyDescent="0.25">
      <c r="A189" s="174">
        <f>IF(E189=H189,1,0)</f>
        <v>1</v>
      </c>
      <c r="B189" s="2">
        <v>0</v>
      </c>
      <c r="C189" s="8">
        <v>0</v>
      </c>
      <c r="D189" s="8">
        <v>0</v>
      </c>
      <c r="E189" s="7" t="s">
        <v>350</v>
      </c>
      <c r="F189" s="3" t="str">
        <f t="shared" si="157"/>
        <v>FP-S2-37</v>
      </c>
      <c r="G189" s="4" t="s">
        <v>94</v>
      </c>
      <c r="H189" s="7" t="s">
        <v>350</v>
      </c>
      <c r="I189" s="4">
        <v>3.1</v>
      </c>
      <c r="J189" s="4">
        <v>25</v>
      </c>
      <c r="K189" s="4" t="s">
        <v>83</v>
      </c>
      <c r="L189" s="4" t="s">
        <v>203</v>
      </c>
      <c r="M189" s="5">
        <v>1</v>
      </c>
      <c r="N189" s="5">
        <f t="shared" si="158"/>
        <v>3.1</v>
      </c>
      <c r="O189" s="5">
        <v>2</v>
      </c>
      <c r="P189" s="5">
        <v>2</v>
      </c>
      <c r="Q189" s="11">
        <v>1</v>
      </c>
      <c r="R189" s="5">
        <f t="shared" si="159"/>
        <v>3.1</v>
      </c>
      <c r="S189" s="6">
        <f t="shared" si="160"/>
        <v>3.1</v>
      </c>
      <c r="T189" s="53" t="str">
        <f>IF(K189="",IF(LEFT(H189,1)="c",IF(J189&lt;&gt;"S",VLOOKUP(H189,'DATOS GENERALES'!$B$36:$C$52,2,FALSE),""),""),IF(U189="pvc",VLOOKUP(VLOOKUP(K189,'DATOS GENERALES'!$B$58:$E$83,3,FALSE),'DATOS GENERALES'!$B$36:$C$52,2,FALSE),VLOOKUP(VLOOKUP(K189,'DATOS GENERALES'!$B$58:$E$83,4,FALSE),'DATOS GENERALES'!$B$36:$C$52,2,FALSE)))</f>
        <v>CUADRADA CONDUIT</v>
      </c>
      <c r="U189" s="5" t="s">
        <v>48</v>
      </c>
      <c r="V189" s="5" t="s">
        <v>98</v>
      </c>
      <c r="Y189"/>
    </row>
    <row r="190" spans="1:25" s="2" customFormat="1" outlineLevel="1" x14ac:dyDescent="0.25">
      <c r="A190" s="174"/>
      <c r="C190" s="8"/>
      <c r="D190" s="8"/>
      <c r="E190" s="7"/>
      <c r="F190" s="3"/>
      <c r="G190" s="4"/>
      <c r="H190" s="4"/>
      <c r="I190" s="4"/>
      <c r="J190" s="4"/>
      <c r="K190" s="4"/>
      <c r="L190" s="4"/>
      <c r="M190" s="5"/>
      <c r="N190" s="5"/>
      <c r="O190" s="5"/>
      <c r="P190" s="5"/>
      <c r="Q190" s="11"/>
      <c r="R190" s="5"/>
      <c r="S190" s="6"/>
      <c r="T190" s="53"/>
      <c r="U190" s="5"/>
      <c r="V190" s="5"/>
      <c r="Y190"/>
    </row>
    <row r="191" spans="1:25" s="2" customFormat="1" outlineLevel="1" x14ac:dyDescent="0.25">
      <c r="A191" s="174"/>
      <c r="B191" s="2">
        <v>0</v>
      </c>
      <c r="C191" s="8">
        <v>0</v>
      </c>
      <c r="D191" s="8">
        <v>0</v>
      </c>
      <c r="E191" s="7" t="s">
        <v>351</v>
      </c>
      <c r="F191" s="3">
        <f t="shared" ref="F191:F195" si="161">H191</f>
        <v>0</v>
      </c>
      <c r="G191" s="4" t="s">
        <v>183</v>
      </c>
      <c r="H191" s="4"/>
      <c r="I191" s="4">
        <v>16</v>
      </c>
      <c r="J191" s="4"/>
      <c r="K191" s="4"/>
      <c r="L191" s="4"/>
      <c r="M191" s="5">
        <v>1</v>
      </c>
      <c r="N191" s="5">
        <f t="shared" ref="N191:N195" si="162">IF(J191&lt;&gt;"S",(I191+C191+B191+D191)*M191,0)</f>
        <v>16</v>
      </c>
      <c r="O191" s="5">
        <v>0</v>
      </c>
      <c r="P191" s="5">
        <v>0</v>
      </c>
      <c r="Q191" s="11">
        <v>1</v>
      </c>
      <c r="R191" s="5">
        <f t="shared" ref="R191:R195" si="163">IF(N191=0,IF(I191=0,0,I191+D191+C191+B191),N191)</f>
        <v>16</v>
      </c>
      <c r="S191" s="6">
        <f t="shared" ref="S191:S195" si="164">R191*Q191</f>
        <v>16</v>
      </c>
      <c r="T191" s="53" t="str">
        <f>IF(K191="",IF(LEFT(H191,1)="c",IF(J191&lt;&gt;"S",VLOOKUP(H191,'DATOS GENERALES'!$B$36:$C$52,2,FALSE),""),""),IF(U191="pvc",VLOOKUP(VLOOKUP(K191,'DATOS GENERALES'!$B$58:$E$83,3,FALSE),'DATOS GENERALES'!$B$36:$C$52,2,FALSE),VLOOKUP(VLOOKUP(K191,'DATOS GENERALES'!$B$58:$E$83,4,FALSE),'DATOS GENERALES'!$B$36:$C$52,2,FALSE)))</f>
        <v/>
      </c>
      <c r="U191" s="5" t="s">
        <v>153</v>
      </c>
      <c r="V191" s="5" t="s">
        <v>98</v>
      </c>
      <c r="Y191"/>
    </row>
    <row r="192" spans="1:25" s="2" customFormat="1" outlineLevel="1" x14ac:dyDescent="0.25">
      <c r="A192" s="174"/>
      <c r="B192" s="2">
        <v>0</v>
      </c>
      <c r="C192" s="8">
        <v>0</v>
      </c>
      <c r="D192" s="8">
        <v>0</v>
      </c>
      <c r="E192" s="7" t="s">
        <v>351</v>
      </c>
      <c r="F192" s="3" t="str">
        <f t="shared" si="161"/>
        <v>S12</v>
      </c>
      <c r="G192" s="4"/>
      <c r="H192" s="4" t="s">
        <v>94</v>
      </c>
      <c r="I192" s="4">
        <v>0.5</v>
      </c>
      <c r="J192" s="4">
        <v>50</v>
      </c>
      <c r="K192" s="4" t="s">
        <v>94</v>
      </c>
      <c r="L192" s="4"/>
      <c r="M192" s="5">
        <v>1</v>
      </c>
      <c r="N192" s="5">
        <f t="shared" si="162"/>
        <v>0.5</v>
      </c>
      <c r="O192" s="5">
        <v>1</v>
      </c>
      <c r="P192" s="5">
        <v>1</v>
      </c>
      <c r="Q192" s="11">
        <v>1</v>
      </c>
      <c r="R192" s="5">
        <f t="shared" si="163"/>
        <v>0.5</v>
      </c>
      <c r="S192" s="6">
        <f t="shared" si="164"/>
        <v>0.5</v>
      </c>
      <c r="T192" s="53" t="str">
        <f>IF(K192="",IF(LEFT(H192,1)="c",IF(J192&lt;&gt;"S",VLOOKUP(H192,'DATOS GENERALES'!$B$36:$C$52,2,FALSE),""),""),IF(U192="pvc",VLOOKUP(VLOOKUP(K192,'DATOS GENERALES'!$B$58:$E$83,3,FALSE),'DATOS GENERALES'!$B$36:$C$52,2,FALSE),VLOOKUP(VLOOKUP(K192,'DATOS GENERALES'!$B$58:$E$83,4,FALSE),'DATOS GENERALES'!$B$36:$C$52,2,FALSE)))</f>
        <v>ACCESORIO SALIDA BANDEJA</v>
      </c>
      <c r="U192" s="5" t="s">
        <v>48</v>
      </c>
      <c r="V192" s="5" t="s">
        <v>98</v>
      </c>
      <c r="Y192"/>
    </row>
    <row r="193" spans="1:25" s="2" customFormat="1" outlineLevel="1" x14ac:dyDescent="0.25">
      <c r="A193" s="174"/>
      <c r="B193" s="2">
        <v>0</v>
      </c>
      <c r="C193" s="8">
        <v>0</v>
      </c>
      <c r="D193" s="8">
        <v>0</v>
      </c>
      <c r="E193" s="7" t="s">
        <v>351</v>
      </c>
      <c r="F193" s="3" t="str">
        <f t="shared" si="161"/>
        <v>C1</v>
      </c>
      <c r="G193" s="4" t="s">
        <v>94</v>
      </c>
      <c r="H193" s="4" t="s">
        <v>103</v>
      </c>
      <c r="I193" s="4">
        <v>2</v>
      </c>
      <c r="J193" s="4">
        <v>50</v>
      </c>
      <c r="K193" s="4"/>
      <c r="L193" s="4"/>
      <c r="M193" s="5">
        <v>1</v>
      </c>
      <c r="N193" s="5">
        <f t="shared" si="162"/>
        <v>2</v>
      </c>
      <c r="O193" s="5">
        <v>0</v>
      </c>
      <c r="P193" s="5">
        <v>1</v>
      </c>
      <c r="Q193" s="11">
        <v>1</v>
      </c>
      <c r="R193" s="5">
        <f t="shared" si="163"/>
        <v>2</v>
      </c>
      <c r="S193" s="6">
        <f t="shared" si="164"/>
        <v>2</v>
      </c>
      <c r="T193" s="53" t="str">
        <f>IF(K193="",IF(LEFT(H193,1)="c",IF(J193&lt;&gt;"S",VLOOKUP(H193,'DATOS GENERALES'!$B$36:$C$52,2,FALSE),""),""),IF(U193="pvc",VLOOKUP(VLOOKUP(K193,'DATOS GENERALES'!$B$58:$E$83,3,FALSE),'DATOS GENERALES'!$B$36:$C$52,2,FALSE),VLOOKUP(VLOOKUP(K193,'DATOS GENERALES'!$B$58:$E$83,4,FALSE),'DATOS GENERALES'!$B$36:$C$52,2,FALSE)))</f>
        <v>CUADRADA 150X150X100</v>
      </c>
      <c r="U193" s="5" t="s">
        <v>48</v>
      </c>
      <c r="V193" s="5" t="s">
        <v>98</v>
      </c>
      <c r="Y193"/>
    </row>
    <row r="194" spans="1:25" s="2" customFormat="1" outlineLevel="1" x14ac:dyDescent="0.25">
      <c r="A194" s="174"/>
      <c r="B194" s="2">
        <v>0</v>
      </c>
      <c r="C194" s="8">
        <v>0</v>
      </c>
      <c r="D194" s="8">
        <v>0</v>
      </c>
      <c r="E194" s="7" t="s">
        <v>351</v>
      </c>
      <c r="F194" s="3" t="str">
        <f t="shared" si="161"/>
        <v>C1</v>
      </c>
      <c r="G194" s="4" t="s">
        <v>103</v>
      </c>
      <c r="H194" s="4" t="s">
        <v>103</v>
      </c>
      <c r="I194" s="4">
        <v>3</v>
      </c>
      <c r="J194" s="4">
        <v>50</v>
      </c>
      <c r="K194" s="4"/>
      <c r="L194" s="4"/>
      <c r="M194" s="5">
        <v>1</v>
      </c>
      <c r="N194" s="5">
        <f t="shared" si="162"/>
        <v>3</v>
      </c>
      <c r="O194" s="5">
        <v>0</v>
      </c>
      <c r="P194" s="5">
        <v>2</v>
      </c>
      <c r="Q194" s="11">
        <v>1</v>
      </c>
      <c r="R194" s="5">
        <f t="shared" si="163"/>
        <v>3</v>
      </c>
      <c r="S194" s="6">
        <f t="shared" si="164"/>
        <v>3</v>
      </c>
      <c r="T194" s="53" t="str">
        <f>IF(K194="",IF(LEFT(H194,1)="c",IF(J194&lt;&gt;"S",VLOOKUP(H194,'DATOS GENERALES'!$B$36:$C$52,2,FALSE),""),""),IF(U194="pvc",VLOOKUP(VLOOKUP(K194,'DATOS GENERALES'!$B$58:$E$83,3,FALSE),'DATOS GENERALES'!$B$36:$C$52,2,FALSE),VLOOKUP(VLOOKUP(K194,'DATOS GENERALES'!$B$58:$E$83,4,FALSE),'DATOS GENERALES'!$B$36:$C$52,2,FALSE)))</f>
        <v>CUADRADA 150X150X100</v>
      </c>
      <c r="U194" s="5" t="s">
        <v>45</v>
      </c>
      <c r="V194" s="5" t="s">
        <v>98</v>
      </c>
      <c r="Y194"/>
    </row>
    <row r="195" spans="1:25" s="2" customFormat="1" outlineLevel="1" x14ac:dyDescent="0.25">
      <c r="A195" s="174">
        <f>IF(E195=H195,1,0)</f>
        <v>1</v>
      </c>
      <c r="B195" s="2">
        <v>0.5</v>
      </c>
      <c r="C195" s="8">
        <v>0</v>
      </c>
      <c r="D195" s="8">
        <v>0.5</v>
      </c>
      <c r="E195" s="7" t="s">
        <v>351</v>
      </c>
      <c r="F195" s="3" t="str">
        <f t="shared" si="161"/>
        <v>FP-S2-38</v>
      </c>
      <c r="G195" s="4" t="s">
        <v>103</v>
      </c>
      <c r="H195" s="7" t="s">
        <v>351</v>
      </c>
      <c r="I195" s="4">
        <v>1.5</v>
      </c>
      <c r="J195" s="4">
        <v>25</v>
      </c>
      <c r="K195" s="4" t="s">
        <v>83</v>
      </c>
      <c r="L195" s="4"/>
      <c r="M195" s="5">
        <v>1</v>
      </c>
      <c r="N195" s="5">
        <f t="shared" si="162"/>
        <v>2.5</v>
      </c>
      <c r="O195" s="5">
        <v>2</v>
      </c>
      <c r="P195" s="5">
        <v>2</v>
      </c>
      <c r="Q195" s="11">
        <v>1</v>
      </c>
      <c r="R195" s="5">
        <f t="shared" si="163"/>
        <v>2.5</v>
      </c>
      <c r="S195" s="6">
        <f t="shared" si="164"/>
        <v>2.5</v>
      </c>
      <c r="T195" s="53" t="str">
        <f>IF(K195="",IF(LEFT(H195,1)="c",IF(J195&lt;&gt;"S",VLOOKUP(H195,'DATOS GENERALES'!$B$36:$C$52,2,FALSE),""),""),IF(U195="pvc",VLOOKUP(VLOOKUP(K195,'DATOS GENERALES'!$B$58:$E$83,3,FALSE),'DATOS GENERALES'!$B$36:$C$52,2,FALSE),VLOOKUP(VLOOKUP(K195,'DATOS GENERALES'!$B$58:$E$83,4,FALSE),'DATOS GENERALES'!$B$36:$C$52,2,FALSE)))</f>
        <v>CUADRADA GANG</v>
      </c>
      <c r="U195" s="5" t="s">
        <v>45</v>
      </c>
      <c r="V195" s="5" t="s">
        <v>98</v>
      </c>
      <c r="Y195"/>
    </row>
    <row r="196" spans="1:25" s="2" customFormat="1" outlineLevel="1" x14ac:dyDescent="0.25">
      <c r="A196" s="177"/>
      <c r="C196" s="8"/>
      <c r="D196" s="8"/>
      <c r="E196" s="7"/>
      <c r="F196" s="3"/>
      <c r="G196" s="4"/>
      <c r="H196" s="7"/>
      <c r="I196" s="4"/>
      <c r="J196" s="4"/>
      <c r="K196" s="4"/>
      <c r="L196" s="4"/>
      <c r="M196" s="5"/>
      <c r="N196" s="5"/>
      <c r="O196" s="5"/>
      <c r="P196" s="5"/>
      <c r="Q196" s="11"/>
      <c r="R196" s="5"/>
      <c r="S196" s="6"/>
      <c r="T196" s="53"/>
      <c r="U196" s="5"/>
      <c r="V196" s="5"/>
      <c r="Y196"/>
    </row>
    <row r="197" spans="1:25" s="2" customFormat="1" outlineLevel="1" x14ac:dyDescent="0.25">
      <c r="A197" s="174"/>
      <c r="B197" s="2">
        <v>0</v>
      </c>
      <c r="C197" s="8">
        <v>0</v>
      </c>
      <c r="D197" s="8">
        <v>0</v>
      </c>
      <c r="E197" s="7" t="s">
        <v>352</v>
      </c>
      <c r="F197" s="3">
        <f t="shared" ref="F197:F198" si="165">H197</f>
        <v>0</v>
      </c>
      <c r="G197" s="4" t="s">
        <v>183</v>
      </c>
      <c r="H197" s="4"/>
      <c r="I197" s="4">
        <v>27.5</v>
      </c>
      <c r="J197" s="4"/>
      <c r="K197" s="4"/>
      <c r="L197" s="4"/>
      <c r="M197" s="5">
        <v>1</v>
      </c>
      <c r="N197" s="5">
        <f t="shared" ref="N197:N198" si="166">IF(J197&lt;&gt;"S",(I197+C197+B197+D197)*M197,0)</f>
        <v>27.5</v>
      </c>
      <c r="O197" s="5">
        <v>0</v>
      </c>
      <c r="P197" s="5">
        <v>0</v>
      </c>
      <c r="Q197" s="11">
        <v>1</v>
      </c>
      <c r="R197" s="5">
        <f t="shared" ref="R197:R198" si="167">IF(N197=0,IF(I197=0,0,I197+D197+C197+B197),N197)</f>
        <v>27.5</v>
      </c>
      <c r="S197" s="6">
        <f t="shared" ref="S197:S198" si="168">R197*Q197</f>
        <v>27.5</v>
      </c>
      <c r="T197" s="53" t="str">
        <f>IF(K197="",IF(LEFT(H197,1)="c",IF(J197&lt;&gt;"S",VLOOKUP(H197,'DATOS GENERALES'!$B$36:$C$52,2,FALSE),""),""),IF(U197="pvc",VLOOKUP(VLOOKUP(K197,'DATOS GENERALES'!$B$58:$E$83,3,FALSE),'DATOS GENERALES'!$B$36:$C$52,2,FALSE),VLOOKUP(VLOOKUP(K197,'DATOS GENERALES'!$B$58:$E$83,4,FALSE),'DATOS GENERALES'!$B$36:$C$52,2,FALSE)))</f>
        <v/>
      </c>
      <c r="U197" s="5" t="s">
        <v>153</v>
      </c>
      <c r="V197" s="5" t="s">
        <v>98</v>
      </c>
      <c r="Y197"/>
    </row>
    <row r="198" spans="1:25" s="2" customFormat="1" outlineLevel="1" x14ac:dyDescent="0.25">
      <c r="A198" s="174">
        <f>IF(E198=H198,1,0)</f>
        <v>1</v>
      </c>
      <c r="B198" s="2">
        <v>0.5</v>
      </c>
      <c r="C198" s="8">
        <v>0</v>
      </c>
      <c r="D198" s="8">
        <v>0.5</v>
      </c>
      <c r="E198" s="7" t="s">
        <v>352</v>
      </c>
      <c r="F198" s="3" t="str">
        <f t="shared" si="165"/>
        <v>FP-S2-39</v>
      </c>
      <c r="G198" s="4" t="s">
        <v>103</v>
      </c>
      <c r="H198" s="7" t="s">
        <v>352</v>
      </c>
      <c r="I198" s="4">
        <v>1</v>
      </c>
      <c r="J198" s="4">
        <v>25</v>
      </c>
      <c r="K198" s="4" t="s">
        <v>83</v>
      </c>
      <c r="L198" s="4"/>
      <c r="M198" s="5">
        <v>1</v>
      </c>
      <c r="N198" s="5">
        <f t="shared" si="166"/>
        <v>2</v>
      </c>
      <c r="O198" s="5">
        <v>2</v>
      </c>
      <c r="P198" s="5">
        <v>2</v>
      </c>
      <c r="Q198" s="11">
        <v>1</v>
      </c>
      <c r="R198" s="5">
        <f t="shared" si="167"/>
        <v>2</v>
      </c>
      <c r="S198" s="6">
        <f t="shared" si="168"/>
        <v>2</v>
      </c>
      <c r="T198" s="53" t="str">
        <f>IF(K198="",IF(LEFT(H198,1)="c",IF(J198&lt;&gt;"S",VLOOKUP(H198,'DATOS GENERALES'!$B$36:$C$52,2,FALSE),""),""),IF(U198="pvc",VLOOKUP(VLOOKUP(K198,'DATOS GENERALES'!$B$58:$E$83,3,FALSE),'DATOS GENERALES'!$B$36:$C$52,2,FALSE),VLOOKUP(VLOOKUP(K198,'DATOS GENERALES'!$B$58:$E$83,4,FALSE),'DATOS GENERALES'!$B$36:$C$52,2,FALSE)))</f>
        <v>CUADRADA GANG</v>
      </c>
      <c r="U198" s="5" t="s">
        <v>45</v>
      </c>
      <c r="V198" s="5" t="s">
        <v>98</v>
      </c>
      <c r="Y198"/>
    </row>
    <row r="199" spans="1:25" s="2" customFormat="1" outlineLevel="1" x14ac:dyDescent="0.25">
      <c r="A199" s="174"/>
      <c r="C199" s="8"/>
      <c r="D199" s="8"/>
      <c r="E199" s="7"/>
      <c r="F199" s="3"/>
      <c r="G199" s="4"/>
      <c r="H199" s="4"/>
      <c r="I199" s="4"/>
      <c r="J199" s="4"/>
      <c r="K199" s="4"/>
      <c r="L199" s="4"/>
      <c r="M199" s="5"/>
      <c r="N199" s="5"/>
      <c r="O199" s="5"/>
      <c r="P199" s="5"/>
      <c r="Q199" s="11"/>
      <c r="R199" s="5"/>
      <c r="S199" s="6"/>
      <c r="T199" s="53"/>
      <c r="U199" s="5"/>
      <c r="V199" s="5"/>
      <c r="Y199"/>
    </row>
    <row r="200" spans="1:25" s="2" customFormat="1" outlineLevel="1" x14ac:dyDescent="0.25">
      <c r="A200" s="174"/>
      <c r="B200" s="2">
        <v>0</v>
      </c>
      <c r="C200" s="8">
        <v>0</v>
      </c>
      <c r="D200" s="8">
        <v>0</v>
      </c>
      <c r="E200" s="7" t="s">
        <v>353</v>
      </c>
      <c r="F200" s="3">
        <f t="shared" ref="F200:F201" si="169">H200</f>
        <v>0</v>
      </c>
      <c r="G200" s="4" t="s">
        <v>183</v>
      </c>
      <c r="H200" s="4"/>
      <c r="I200" s="4">
        <v>27.5</v>
      </c>
      <c r="J200" s="4"/>
      <c r="K200" s="4"/>
      <c r="L200" s="4"/>
      <c r="M200" s="5">
        <v>1</v>
      </c>
      <c r="N200" s="5">
        <f t="shared" ref="N200:N201" si="170">IF(J200&lt;&gt;"S",(I200+C200+B200+D200)*M200,0)</f>
        <v>27.5</v>
      </c>
      <c r="O200" s="5">
        <v>0</v>
      </c>
      <c r="P200" s="5">
        <v>0</v>
      </c>
      <c r="Q200" s="11">
        <v>1</v>
      </c>
      <c r="R200" s="5">
        <f t="shared" ref="R200:R201" si="171">IF(N200=0,IF(I200=0,0,I200+D200+C200+B200),N200)</f>
        <v>27.5</v>
      </c>
      <c r="S200" s="6">
        <f t="shared" ref="S200:S201" si="172">R200*Q200</f>
        <v>27.5</v>
      </c>
      <c r="T200" s="53" t="str">
        <f>IF(K200="",IF(LEFT(H200,1)="c",IF(J200&lt;&gt;"S",VLOOKUP(H200,'DATOS GENERALES'!$B$36:$C$52,2,FALSE),""),""),IF(U200="pvc",VLOOKUP(VLOOKUP(K200,'DATOS GENERALES'!$B$58:$E$83,3,FALSE),'DATOS GENERALES'!$B$36:$C$52,2,FALSE),VLOOKUP(VLOOKUP(K200,'DATOS GENERALES'!$B$58:$E$83,4,FALSE),'DATOS GENERALES'!$B$36:$C$52,2,FALSE)))</f>
        <v/>
      </c>
      <c r="U200" s="5" t="s">
        <v>153</v>
      </c>
      <c r="V200" s="5" t="s">
        <v>98</v>
      </c>
      <c r="Y200"/>
    </row>
    <row r="201" spans="1:25" s="2" customFormat="1" outlineLevel="1" x14ac:dyDescent="0.25">
      <c r="A201" s="174">
        <f>IF(E201=H201,1,0)</f>
        <v>1</v>
      </c>
      <c r="B201" s="2">
        <v>0.5</v>
      </c>
      <c r="C201" s="8">
        <v>0</v>
      </c>
      <c r="D201" s="8">
        <v>0.5</v>
      </c>
      <c r="E201" s="7" t="s">
        <v>353</v>
      </c>
      <c r="F201" s="3" t="str">
        <f t="shared" si="169"/>
        <v>FP-S2-40</v>
      </c>
      <c r="G201" s="4" t="s">
        <v>103</v>
      </c>
      <c r="H201" s="7" t="s">
        <v>353</v>
      </c>
      <c r="I201" s="4">
        <v>1</v>
      </c>
      <c r="J201" s="4">
        <v>25</v>
      </c>
      <c r="K201" s="4" t="s">
        <v>83</v>
      </c>
      <c r="L201" s="4"/>
      <c r="M201" s="5">
        <v>1</v>
      </c>
      <c r="N201" s="5">
        <f t="shared" si="170"/>
        <v>2</v>
      </c>
      <c r="O201" s="5">
        <v>2</v>
      </c>
      <c r="P201" s="5">
        <v>2</v>
      </c>
      <c r="Q201" s="11">
        <v>1</v>
      </c>
      <c r="R201" s="5">
        <f t="shared" si="171"/>
        <v>2</v>
      </c>
      <c r="S201" s="6">
        <f t="shared" si="172"/>
        <v>2</v>
      </c>
      <c r="T201" s="53" t="str">
        <f>IF(K201="",IF(LEFT(H201,1)="c",IF(J201&lt;&gt;"S",VLOOKUP(H201,'DATOS GENERALES'!$B$36:$C$52,2,FALSE),""),""),IF(U201="pvc",VLOOKUP(VLOOKUP(K201,'DATOS GENERALES'!$B$58:$E$83,3,FALSE),'DATOS GENERALES'!$B$36:$C$52,2,FALSE),VLOOKUP(VLOOKUP(K201,'DATOS GENERALES'!$B$58:$E$83,4,FALSE),'DATOS GENERALES'!$B$36:$C$52,2,FALSE)))</f>
        <v>CUADRADA GANG</v>
      </c>
      <c r="U201" s="5" t="s">
        <v>45</v>
      </c>
      <c r="V201" s="5" t="s">
        <v>98</v>
      </c>
      <c r="Y201"/>
    </row>
    <row r="202" spans="1:25" s="2" customFormat="1" outlineLevel="1" x14ac:dyDescent="0.25">
      <c r="A202" s="177"/>
      <c r="C202" s="8"/>
      <c r="D202" s="8"/>
      <c r="E202" s="7"/>
      <c r="F202" s="3"/>
      <c r="G202" s="4"/>
      <c r="H202" s="7"/>
      <c r="I202" s="4"/>
      <c r="J202" s="4"/>
      <c r="K202" s="4"/>
      <c r="L202" s="4"/>
      <c r="M202" s="5"/>
      <c r="N202" s="5"/>
      <c r="O202" s="5"/>
      <c r="P202" s="5"/>
      <c r="Q202" s="11"/>
      <c r="R202" s="5"/>
      <c r="S202" s="6"/>
      <c r="T202" s="53"/>
      <c r="U202" s="5"/>
      <c r="V202" s="5"/>
      <c r="Y202"/>
    </row>
    <row r="203" spans="1:25" s="2" customFormat="1" outlineLevel="1" x14ac:dyDescent="0.25">
      <c r="A203" s="174"/>
      <c r="B203" s="2">
        <v>0</v>
      </c>
      <c r="C203" s="8">
        <v>0</v>
      </c>
      <c r="D203" s="8">
        <v>0</v>
      </c>
      <c r="E203" s="7" t="s">
        <v>354</v>
      </c>
      <c r="F203" s="3">
        <f t="shared" ref="F203:F207" si="173">H203</f>
        <v>0</v>
      </c>
      <c r="G203" s="4" t="s">
        <v>183</v>
      </c>
      <c r="H203" s="4"/>
      <c r="I203" s="4">
        <v>25.5</v>
      </c>
      <c r="J203" s="4"/>
      <c r="K203" s="4"/>
      <c r="L203" s="4"/>
      <c r="M203" s="5">
        <v>1</v>
      </c>
      <c r="N203" s="5">
        <f t="shared" ref="N203:N207" si="174">IF(J203&lt;&gt;"S",(I203+C203+B203+D203)*M203,0)</f>
        <v>25.5</v>
      </c>
      <c r="O203" s="5">
        <v>0</v>
      </c>
      <c r="P203" s="5">
        <v>0</v>
      </c>
      <c r="Q203" s="11">
        <v>1</v>
      </c>
      <c r="R203" s="5">
        <f t="shared" ref="R203:R207" si="175">IF(N203=0,IF(I203=0,0,I203+D203+C203+B203),N203)</f>
        <v>25.5</v>
      </c>
      <c r="S203" s="6">
        <f t="shared" ref="S203:S207" si="176">R203*Q203</f>
        <v>25.5</v>
      </c>
      <c r="T203" s="53" t="str">
        <f>IF(K203="",IF(LEFT(H203,1)="c",IF(J203&lt;&gt;"S",VLOOKUP(H203,'DATOS GENERALES'!$B$36:$C$52,2,FALSE),""),""),IF(U203="pvc",VLOOKUP(VLOOKUP(K203,'DATOS GENERALES'!$B$58:$E$83,3,FALSE),'DATOS GENERALES'!$B$36:$C$52,2,FALSE),VLOOKUP(VLOOKUP(K203,'DATOS GENERALES'!$B$58:$E$83,4,FALSE),'DATOS GENERALES'!$B$36:$C$52,2,FALSE)))</f>
        <v/>
      </c>
      <c r="U203" s="5" t="s">
        <v>153</v>
      </c>
      <c r="V203" s="5" t="s">
        <v>98</v>
      </c>
      <c r="Y203"/>
    </row>
    <row r="204" spans="1:25" s="2" customFormat="1" outlineLevel="1" x14ac:dyDescent="0.25">
      <c r="A204" s="174"/>
      <c r="B204" s="2">
        <v>0</v>
      </c>
      <c r="C204" s="8">
        <v>0</v>
      </c>
      <c r="D204" s="8">
        <v>0</v>
      </c>
      <c r="E204" s="7" t="s">
        <v>354</v>
      </c>
      <c r="F204" s="3" t="str">
        <f t="shared" si="173"/>
        <v>S12</v>
      </c>
      <c r="G204" s="4"/>
      <c r="H204" s="4" t="s">
        <v>94</v>
      </c>
      <c r="I204" s="4">
        <v>0.5</v>
      </c>
      <c r="J204" s="4">
        <v>50</v>
      </c>
      <c r="K204" s="4" t="s">
        <v>94</v>
      </c>
      <c r="L204" s="4"/>
      <c r="M204" s="5">
        <v>1</v>
      </c>
      <c r="N204" s="5">
        <f t="shared" si="174"/>
        <v>0.5</v>
      </c>
      <c r="O204" s="5">
        <v>1</v>
      </c>
      <c r="P204" s="5">
        <v>1</v>
      </c>
      <c r="Q204" s="11">
        <v>1</v>
      </c>
      <c r="R204" s="5">
        <f t="shared" si="175"/>
        <v>0.5</v>
      </c>
      <c r="S204" s="6">
        <f t="shared" si="176"/>
        <v>0.5</v>
      </c>
      <c r="T204" s="53" t="str">
        <f>IF(K204="",IF(LEFT(H204,1)="c",IF(J204&lt;&gt;"S",VLOOKUP(H204,'DATOS GENERALES'!$B$36:$C$52,2,FALSE),""),""),IF(U204="pvc",VLOOKUP(VLOOKUP(K204,'DATOS GENERALES'!$B$58:$E$83,3,FALSE),'DATOS GENERALES'!$B$36:$C$52,2,FALSE),VLOOKUP(VLOOKUP(K204,'DATOS GENERALES'!$B$58:$E$83,4,FALSE),'DATOS GENERALES'!$B$36:$C$52,2,FALSE)))</f>
        <v>ACCESORIO SALIDA BANDEJA</v>
      </c>
      <c r="U204" s="5" t="s">
        <v>48</v>
      </c>
      <c r="V204" s="5" t="s">
        <v>98</v>
      </c>
      <c r="Y204"/>
    </row>
    <row r="205" spans="1:25" s="2" customFormat="1" outlineLevel="1" x14ac:dyDescent="0.25">
      <c r="A205" s="174"/>
      <c r="B205" s="2">
        <v>0</v>
      </c>
      <c r="C205" s="8">
        <v>0</v>
      </c>
      <c r="D205" s="8">
        <v>0</v>
      </c>
      <c r="E205" s="7" t="s">
        <v>354</v>
      </c>
      <c r="F205" s="3" t="str">
        <f t="shared" si="173"/>
        <v>C1</v>
      </c>
      <c r="G205" s="4" t="s">
        <v>94</v>
      </c>
      <c r="H205" s="4" t="s">
        <v>103</v>
      </c>
      <c r="I205" s="4">
        <v>2</v>
      </c>
      <c r="J205" s="4">
        <v>50</v>
      </c>
      <c r="K205" s="4"/>
      <c r="L205" s="4"/>
      <c r="M205" s="5">
        <v>1</v>
      </c>
      <c r="N205" s="5">
        <f t="shared" si="174"/>
        <v>2</v>
      </c>
      <c r="O205" s="5">
        <v>0</v>
      </c>
      <c r="P205" s="5">
        <v>1</v>
      </c>
      <c r="Q205" s="11">
        <v>1</v>
      </c>
      <c r="R205" s="5">
        <f t="shared" si="175"/>
        <v>2</v>
      </c>
      <c r="S205" s="6">
        <f t="shared" si="176"/>
        <v>2</v>
      </c>
      <c r="T205" s="53" t="str">
        <f>IF(K205="",IF(LEFT(H205,1)="c",IF(J205&lt;&gt;"S",VLOOKUP(H205,'DATOS GENERALES'!$B$36:$C$52,2,FALSE),""),""),IF(U205="pvc",VLOOKUP(VLOOKUP(K205,'DATOS GENERALES'!$B$58:$E$83,3,FALSE),'DATOS GENERALES'!$B$36:$C$52,2,FALSE),VLOOKUP(VLOOKUP(K205,'DATOS GENERALES'!$B$58:$E$83,4,FALSE),'DATOS GENERALES'!$B$36:$C$52,2,FALSE)))</f>
        <v>CUADRADA 150X150X100</v>
      </c>
      <c r="U205" s="5" t="s">
        <v>48</v>
      </c>
      <c r="V205" s="5" t="s">
        <v>98</v>
      </c>
      <c r="Y205"/>
    </row>
    <row r="206" spans="1:25" s="2" customFormat="1" outlineLevel="1" x14ac:dyDescent="0.25">
      <c r="A206" s="174"/>
      <c r="B206" s="2">
        <v>0</v>
      </c>
      <c r="C206" s="8">
        <v>0</v>
      </c>
      <c r="D206" s="8">
        <v>0</v>
      </c>
      <c r="E206" s="7" t="s">
        <v>354</v>
      </c>
      <c r="F206" s="3" t="str">
        <f t="shared" si="173"/>
        <v>C1</v>
      </c>
      <c r="G206" s="4" t="s">
        <v>103</v>
      </c>
      <c r="H206" s="4" t="s">
        <v>103</v>
      </c>
      <c r="I206" s="4">
        <v>3</v>
      </c>
      <c r="J206" s="4">
        <v>50</v>
      </c>
      <c r="K206" s="4"/>
      <c r="L206" s="4"/>
      <c r="M206" s="5">
        <v>1</v>
      </c>
      <c r="N206" s="5">
        <f t="shared" si="174"/>
        <v>3</v>
      </c>
      <c r="O206" s="5">
        <v>0</v>
      </c>
      <c r="P206" s="5">
        <v>2</v>
      </c>
      <c r="Q206" s="11">
        <v>1</v>
      </c>
      <c r="R206" s="5">
        <f t="shared" si="175"/>
        <v>3</v>
      </c>
      <c r="S206" s="6">
        <f t="shared" si="176"/>
        <v>3</v>
      </c>
      <c r="T206" s="53" t="str">
        <f>IF(K206="",IF(LEFT(H206,1)="c",IF(J206&lt;&gt;"S",VLOOKUP(H206,'DATOS GENERALES'!$B$36:$C$52,2,FALSE),""),""),IF(U206="pvc",VLOOKUP(VLOOKUP(K206,'DATOS GENERALES'!$B$58:$E$83,3,FALSE),'DATOS GENERALES'!$B$36:$C$52,2,FALSE),VLOOKUP(VLOOKUP(K206,'DATOS GENERALES'!$B$58:$E$83,4,FALSE),'DATOS GENERALES'!$B$36:$C$52,2,FALSE)))</f>
        <v>CUADRADA 150X150X100</v>
      </c>
      <c r="U206" s="5" t="s">
        <v>45</v>
      </c>
      <c r="V206" s="5" t="s">
        <v>98</v>
      </c>
      <c r="Y206"/>
    </row>
    <row r="207" spans="1:25" s="2" customFormat="1" outlineLevel="1" x14ac:dyDescent="0.25">
      <c r="A207" s="174">
        <f>IF(E207=H207,1,0)</f>
        <v>1</v>
      </c>
      <c r="B207" s="2">
        <v>0.5</v>
      </c>
      <c r="C207" s="8">
        <v>0</v>
      </c>
      <c r="D207" s="8">
        <v>0</v>
      </c>
      <c r="E207" s="7" t="s">
        <v>354</v>
      </c>
      <c r="F207" s="3" t="str">
        <f t="shared" si="173"/>
        <v>FP-S2-41</v>
      </c>
      <c r="G207" s="4" t="s">
        <v>103</v>
      </c>
      <c r="H207" s="7" t="s">
        <v>354</v>
      </c>
      <c r="I207" s="4">
        <v>6.5</v>
      </c>
      <c r="J207" s="4">
        <v>25</v>
      </c>
      <c r="K207" s="4" t="s">
        <v>82</v>
      </c>
      <c r="L207" s="4" t="s">
        <v>1063</v>
      </c>
      <c r="M207" s="5">
        <v>1</v>
      </c>
      <c r="N207" s="5">
        <f t="shared" si="174"/>
        <v>7</v>
      </c>
      <c r="O207" s="5">
        <v>1</v>
      </c>
      <c r="P207" s="5">
        <v>2</v>
      </c>
      <c r="Q207" s="11">
        <v>1</v>
      </c>
      <c r="R207" s="5">
        <f t="shared" si="175"/>
        <v>7</v>
      </c>
      <c r="S207" s="6">
        <f t="shared" si="176"/>
        <v>7</v>
      </c>
      <c r="T207" s="53" t="str">
        <f>IF(K207="",IF(LEFT(H207,1)="c",IF(J207&lt;&gt;"S",VLOOKUP(H207,'DATOS GENERALES'!$B$36:$C$52,2,FALSE),""),""),IF(U207="pvc",VLOOKUP(VLOOKUP(K207,'DATOS GENERALES'!$B$58:$E$83,3,FALSE),'DATOS GENERALES'!$B$36:$C$52,2,FALSE),VLOOKUP(VLOOKUP(K207,'DATOS GENERALES'!$B$58:$E$83,4,FALSE),'DATOS GENERALES'!$B$36:$C$52,2,FALSE)))</f>
        <v>CUADRADA GANG</v>
      </c>
      <c r="U207" s="5" t="s">
        <v>45</v>
      </c>
      <c r="V207" s="5" t="s">
        <v>98</v>
      </c>
      <c r="Y207"/>
    </row>
    <row r="208" spans="1:25" s="2" customFormat="1" outlineLevel="1" x14ac:dyDescent="0.25">
      <c r="A208" s="177">
        <f t="shared" ref="A208" si="177">IF(E208=H208,1,0)</f>
        <v>1</v>
      </c>
      <c r="C208" s="8"/>
      <c r="D208" s="8"/>
      <c r="E208" s="7" t="s">
        <v>355</v>
      </c>
      <c r="F208" s="3"/>
      <c r="G208" s="4"/>
      <c r="H208" s="7" t="s">
        <v>355</v>
      </c>
      <c r="I208" s="4"/>
      <c r="J208" s="4"/>
      <c r="K208" s="4"/>
      <c r="L208" s="4"/>
      <c r="M208" s="5"/>
      <c r="N208" s="5"/>
      <c r="O208" s="5"/>
      <c r="P208" s="5"/>
      <c r="Q208" s="11"/>
      <c r="R208" s="5"/>
      <c r="S208" s="6">
        <f>SUM(S203:S207)</f>
        <v>38</v>
      </c>
      <c r="T208" s="53" t="str">
        <f>IF(K208="",IF(LEFT(H208,1)="c",IF(J208&lt;&gt;"S",VLOOKUP(H208,'DATOS GENERALES'!$B$36:$C$52,2,FALSE),""),""),IF(U208="pvc",VLOOKUP(VLOOKUP(K208,'DATOS GENERALES'!$B$58:$E$83,3,FALSE),'DATOS GENERALES'!$B$36:$C$52,2,FALSE),VLOOKUP(VLOOKUP(K208,'DATOS GENERALES'!$B$58:$E$83,4,FALSE),'DATOS GENERALES'!$B$36:$C$52,2,FALSE)))</f>
        <v/>
      </c>
      <c r="U208" s="5"/>
      <c r="V208" s="5" t="s">
        <v>98</v>
      </c>
      <c r="Y208"/>
    </row>
    <row r="209" spans="1:25" s="2" customFormat="1" outlineLevel="1" x14ac:dyDescent="0.25">
      <c r="A209" s="174"/>
      <c r="C209" s="8"/>
      <c r="D209" s="8"/>
      <c r="E209" s="7"/>
      <c r="F209" s="3"/>
      <c r="G209" s="4"/>
      <c r="H209" s="4"/>
      <c r="I209" s="4"/>
      <c r="J209" s="4"/>
      <c r="K209" s="4"/>
      <c r="L209" s="4"/>
      <c r="M209" s="5"/>
      <c r="N209" s="5"/>
      <c r="O209" s="5"/>
      <c r="P209" s="5"/>
      <c r="Q209" s="11"/>
      <c r="R209" s="5"/>
      <c r="S209" s="6"/>
      <c r="T209" s="53"/>
      <c r="U209" s="5"/>
      <c r="V209" s="5"/>
      <c r="Y209"/>
    </row>
    <row r="210" spans="1:25" s="2" customFormat="1" outlineLevel="1" x14ac:dyDescent="0.25">
      <c r="A210" s="174"/>
      <c r="B210" s="2">
        <v>0</v>
      </c>
      <c r="C210" s="8">
        <v>0</v>
      </c>
      <c r="D210" s="8">
        <v>0</v>
      </c>
      <c r="E210" s="7" t="s">
        <v>356</v>
      </c>
      <c r="F210" s="3">
        <f t="shared" ref="F210:F211" si="178">H210</f>
        <v>0</v>
      </c>
      <c r="G210" s="4" t="s">
        <v>183</v>
      </c>
      <c r="H210" s="4"/>
      <c r="I210" s="4">
        <v>31</v>
      </c>
      <c r="J210" s="4"/>
      <c r="K210" s="4"/>
      <c r="L210" s="4"/>
      <c r="M210" s="5">
        <v>1</v>
      </c>
      <c r="N210" s="5">
        <f t="shared" ref="N210:N211" si="179">IF(J210&lt;&gt;"S",(I210+C210+B210+D210)*M210,0)</f>
        <v>31</v>
      </c>
      <c r="O210" s="5">
        <v>0</v>
      </c>
      <c r="P210" s="5">
        <v>0</v>
      </c>
      <c r="Q210" s="11">
        <v>1</v>
      </c>
      <c r="R210" s="5">
        <f t="shared" ref="R210:R211" si="180">IF(N210=0,IF(I210=0,0,I210+D210+C210+B210),N210)</f>
        <v>31</v>
      </c>
      <c r="S210" s="6">
        <f t="shared" ref="S210:S211" si="181">R210*Q210</f>
        <v>31</v>
      </c>
      <c r="T210" s="53" t="str">
        <f>IF(K210="",IF(LEFT(H210,1)="c",IF(J210&lt;&gt;"S",VLOOKUP(H210,'DATOS GENERALES'!$B$36:$C$52,2,FALSE),""),""),IF(U210="pvc",VLOOKUP(VLOOKUP(K210,'DATOS GENERALES'!$B$58:$E$83,3,FALSE),'DATOS GENERALES'!$B$36:$C$52,2,FALSE),VLOOKUP(VLOOKUP(K210,'DATOS GENERALES'!$B$58:$E$83,4,FALSE),'DATOS GENERALES'!$B$36:$C$52,2,FALSE)))</f>
        <v/>
      </c>
      <c r="U210" s="5" t="s">
        <v>153</v>
      </c>
      <c r="V210" s="5" t="s">
        <v>98</v>
      </c>
      <c r="Y210"/>
    </row>
    <row r="211" spans="1:25" s="2" customFormat="1" outlineLevel="1" x14ac:dyDescent="0.25">
      <c r="A211" s="174">
        <f>IF(E211=H211,1,0)</f>
        <v>1</v>
      </c>
      <c r="B211" s="2">
        <v>0.5</v>
      </c>
      <c r="C211" s="8">
        <v>0</v>
      </c>
      <c r="D211" s="8">
        <v>0</v>
      </c>
      <c r="E211" s="7" t="s">
        <v>356</v>
      </c>
      <c r="F211" s="3" t="str">
        <f t="shared" si="178"/>
        <v>FP-S2-43</v>
      </c>
      <c r="G211" s="4" t="s">
        <v>103</v>
      </c>
      <c r="H211" s="7" t="s">
        <v>356</v>
      </c>
      <c r="I211" s="4">
        <v>3</v>
      </c>
      <c r="J211" s="4">
        <v>25</v>
      </c>
      <c r="K211" s="4" t="s">
        <v>82</v>
      </c>
      <c r="L211" s="4" t="s">
        <v>1063</v>
      </c>
      <c r="M211" s="5">
        <v>1</v>
      </c>
      <c r="N211" s="5">
        <f t="shared" si="179"/>
        <v>3.5</v>
      </c>
      <c r="O211" s="5">
        <v>1</v>
      </c>
      <c r="P211" s="5">
        <v>2</v>
      </c>
      <c r="Q211" s="11">
        <v>1</v>
      </c>
      <c r="R211" s="5">
        <f t="shared" si="180"/>
        <v>3.5</v>
      </c>
      <c r="S211" s="6">
        <f t="shared" si="181"/>
        <v>3.5</v>
      </c>
      <c r="T211" s="53" t="str">
        <f>IF(K211="",IF(LEFT(H211,1)="c",IF(J211&lt;&gt;"S",VLOOKUP(H211,'DATOS GENERALES'!$B$36:$C$52,2,FALSE),""),""),IF(U211="pvc",VLOOKUP(VLOOKUP(K211,'DATOS GENERALES'!$B$58:$E$83,3,FALSE),'DATOS GENERALES'!$B$36:$C$52,2,FALSE),VLOOKUP(VLOOKUP(K211,'DATOS GENERALES'!$B$58:$E$83,4,FALSE),'DATOS GENERALES'!$B$36:$C$52,2,FALSE)))</f>
        <v>CUADRADA GANG</v>
      </c>
      <c r="U211" s="5" t="s">
        <v>45</v>
      </c>
      <c r="V211" s="5" t="s">
        <v>98</v>
      </c>
      <c r="Y211"/>
    </row>
    <row r="212" spans="1:25" s="2" customFormat="1" outlineLevel="1" x14ac:dyDescent="0.25">
      <c r="A212" s="177">
        <f t="shared" ref="A212" si="182">IF(E212=H212,1,0)</f>
        <v>1</v>
      </c>
      <c r="C212" s="8"/>
      <c r="D212" s="8"/>
      <c r="E212" s="7" t="s">
        <v>357</v>
      </c>
      <c r="F212" s="3"/>
      <c r="G212" s="4"/>
      <c r="H212" s="7" t="s">
        <v>357</v>
      </c>
      <c r="I212" s="4"/>
      <c r="J212" s="4"/>
      <c r="K212" s="4"/>
      <c r="L212" s="4"/>
      <c r="M212" s="5"/>
      <c r="N212" s="5"/>
      <c r="O212" s="5"/>
      <c r="P212" s="5"/>
      <c r="Q212" s="11"/>
      <c r="R212" s="5"/>
      <c r="S212" s="6">
        <f>SUM(S210:S211)</f>
        <v>34.5</v>
      </c>
      <c r="T212" s="53" t="str">
        <f>IF(K212="",IF(LEFT(H212,1)="c",IF(J212&lt;&gt;"S",VLOOKUP(H212,'DATOS GENERALES'!$B$36:$C$52,2,FALSE),""),""),IF(U212="pvc",VLOOKUP(VLOOKUP(K212,'DATOS GENERALES'!$B$58:$E$83,3,FALSE),'DATOS GENERALES'!$B$36:$C$52,2,FALSE),VLOOKUP(VLOOKUP(K212,'DATOS GENERALES'!$B$58:$E$83,4,FALSE),'DATOS GENERALES'!$B$36:$C$52,2,FALSE)))</f>
        <v/>
      </c>
      <c r="U212" s="5"/>
      <c r="V212" s="5" t="s">
        <v>98</v>
      </c>
      <c r="Y212"/>
    </row>
    <row r="213" spans="1:25" s="2" customFormat="1" outlineLevel="1" x14ac:dyDescent="0.25">
      <c r="A213" s="174"/>
      <c r="C213" s="8"/>
      <c r="D213" s="8"/>
      <c r="E213" s="7"/>
      <c r="F213" s="3"/>
      <c r="G213" s="4"/>
      <c r="H213" s="4"/>
      <c r="I213" s="4"/>
      <c r="J213" s="4"/>
      <c r="K213" s="4"/>
      <c r="L213" s="4"/>
      <c r="M213" s="5"/>
      <c r="N213" s="5"/>
      <c r="O213" s="5"/>
      <c r="P213" s="5"/>
      <c r="Q213" s="11"/>
      <c r="R213" s="5"/>
      <c r="S213" s="6"/>
      <c r="T213" s="53"/>
      <c r="U213" s="5"/>
      <c r="V213" s="5"/>
      <c r="Y213"/>
    </row>
    <row r="214" spans="1:25" s="2" customFormat="1" outlineLevel="1" x14ac:dyDescent="0.25">
      <c r="A214" s="174"/>
      <c r="B214" s="2">
        <v>0</v>
      </c>
      <c r="C214" s="8">
        <v>0</v>
      </c>
      <c r="D214" s="8">
        <v>0</v>
      </c>
      <c r="E214" s="7" t="s">
        <v>358</v>
      </c>
      <c r="F214" s="3">
        <f t="shared" ref="F214:F215" si="183">H214</f>
        <v>0</v>
      </c>
      <c r="G214" s="4" t="s">
        <v>183</v>
      </c>
      <c r="H214" s="4"/>
      <c r="I214" s="4">
        <v>31</v>
      </c>
      <c r="J214" s="4"/>
      <c r="K214" s="4"/>
      <c r="L214" s="4"/>
      <c r="M214" s="5">
        <v>1</v>
      </c>
      <c r="N214" s="5">
        <f t="shared" ref="N214:N215" si="184">IF(J214&lt;&gt;"S",(I214+C214+B214+D214)*M214,0)</f>
        <v>31</v>
      </c>
      <c r="O214" s="5">
        <v>0</v>
      </c>
      <c r="P214" s="5">
        <v>0</v>
      </c>
      <c r="Q214" s="11">
        <v>1</v>
      </c>
      <c r="R214" s="5">
        <f t="shared" ref="R214:R215" si="185">IF(N214=0,IF(I214=0,0,I214+D214+C214+B214),N214)</f>
        <v>31</v>
      </c>
      <c r="S214" s="6">
        <f t="shared" ref="S214:S215" si="186">R214*Q214</f>
        <v>31</v>
      </c>
      <c r="T214" s="53" t="str">
        <f>IF(K214="",IF(LEFT(H214,1)="c",IF(J214&lt;&gt;"S",VLOOKUP(H214,'DATOS GENERALES'!$B$36:$C$52,2,FALSE),""),""),IF(U214="pvc",VLOOKUP(VLOOKUP(K214,'DATOS GENERALES'!$B$58:$E$83,3,FALSE),'DATOS GENERALES'!$B$36:$C$52,2,FALSE),VLOOKUP(VLOOKUP(K214,'DATOS GENERALES'!$B$58:$E$83,4,FALSE),'DATOS GENERALES'!$B$36:$C$52,2,FALSE)))</f>
        <v/>
      </c>
      <c r="U214" s="5" t="s">
        <v>153</v>
      </c>
      <c r="V214" s="5" t="s">
        <v>98</v>
      </c>
      <c r="Y214"/>
    </row>
    <row r="215" spans="1:25" s="2" customFormat="1" outlineLevel="1" x14ac:dyDescent="0.25">
      <c r="A215" s="174">
        <f>IF(E215=H215,1,0)</f>
        <v>1</v>
      </c>
      <c r="B215" s="2">
        <v>0.5</v>
      </c>
      <c r="C215" s="8">
        <v>0</v>
      </c>
      <c r="D215" s="8">
        <v>0.5</v>
      </c>
      <c r="E215" s="7" t="s">
        <v>358</v>
      </c>
      <c r="F215" s="3" t="str">
        <f t="shared" si="183"/>
        <v>FP-S2-45</v>
      </c>
      <c r="G215" s="4" t="s">
        <v>103</v>
      </c>
      <c r="H215" s="7" t="s">
        <v>358</v>
      </c>
      <c r="I215" s="4">
        <v>1</v>
      </c>
      <c r="J215" s="4">
        <v>25</v>
      </c>
      <c r="K215" s="4" t="s">
        <v>83</v>
      </c>
      <c r="L215" s="4"/>
      <c r="M215" s="5">
        <v>1</v>
      </c>
      <c r="N215" s="5">
        <f t="shared" si="184"/>
        <v>2</v>
      </c>
      <c r="O215" s="5">
        <v>2</v>
      </c>
      <c r="P215" s="5">
        <v>2</v>
      </c>
      <c r="Q215" s="11">
        <v>1</v>
      </c>
      <c r="R215" s="5">
        <f t="shared" si="185"/>
        <v>2</v>
      </c>
      <c r="S215" s="6">
        <f t="shared" si="186"/>
        <v>2</v>
      </c>
      <c r="T215" s="53" t="str">
        <f>IF(K215="",IF(LEFT(H215,1)="c",IF(J215&lt;&gt;"S",VLOOKUP(H215,'DATOS GENERALES'!$B$36:$C$52,2,FALSE),""),""),IF(U215="pvc",VLOOKUP(VLOOKUP(K215,'DATOS GENERALES'!$B$58:$E$83,3,FALSE),'DATOS GENERALES'!$B$36:$C$52,2,FALSE),VLOOKUP(VLOOKUP(K215,'DATOS GENERALES'!$B$58:$E$83,4,FALSE),'DATOS GENERALES'!$B$36:$C$52,2,FALSE)))</f>
        <v>CUADRADA GANG</v>
      </c>
      <c r="U215" s="5" t="s">
        <v>45</v>
      </c>
      <c r="V215" s="5" t="s">
        <v>98</v>
      </c>
      <c r="Y215"/>
    </row>
    <row r="216" spans="1:25" s="2" customFormat="1" outlineLevel="1" x14ac:dyDescent="0.25">
      <c r="A216" s="177"/>
      <c r="C216" s="8"/>
      <c r="D216" s="8"/>
      <c r="E216" s="7"/>
      <c r="F216" s="3"/>
      <c r="G216" s="4"/>
      <c r="H216" s="7"/>
      <c r="I216" s="4"/>
      <c r="J216" s="4"/>
      <c r="K216" s="4"/>
      <c r="L216" s="4"/>
      <c r="M216" s="5"/>
      <c r="N216" s="5"/>
      <c r="O216" s="5"/>
      <c r="P216" s="5"/>
      <c r="Q216" s="11"/>
      <c r="R216" s="5"/>
      <c r="S216" s="6"/>
      <c r="T216" s="53"/>
      <c r="U216" s="5"/>
      <c r="V216" s="5"/>
      <c r="Y216"/>
    </row>
    <row r="217" spans="1:25" s="2" customFormat="1" outlineLevel="1" x14ac:dyDescent="0.25">
      <c r="A217" s="174"/>
      <c r="B217" s="2">
        <v>0</v>
      </c>
      <c r="C217" s="8">
        <v>0</v>
      </c>
      <c r="D217" s="8">
        <v>0</v>
      </c>
      <c r="E217" s="7" t="s">
        <v>359</v>
      </c>
      <c r="F217" s="3">
        <f t="shared" ref="F217:F221" si="187">H217</f>
        <v>0</v>
      </c>
      <c r="G217" s="4" t="s">
        <v>183</v>
      </c>
      <c r="H217" s="4"/>
      <c r="I217" s="4">
        <v>28</v>
      </c>
      <c r="J217" s="4"/>
      <c r="K217" s="4"/>
      <c r="L217" s="4"/>
      <c r="M217" s="5">
        <v>1</v>
      </c>
      <c r="N217" s="5">
        <f t="shared" ref="N217:N221" si="188">IF(J217&lt;&gt;"S",(I217+C217+B217+D217)*M217,0)</f>
        <v>28</v>
      </c>
      <c r="O217" s="5">
        <v>0</v>
      </c>
      <c r="P217" s="5">
        <v>0</v>
      </c>
      <c r="Q217" s="11">
        <v>1</v>
      </c>
      <c r="R217" s="5">
        <f t="shared" ref="R217:R221" si="189">IF(N217=0,IF(I217=0,0,I217+D217+C217+B217),N217)</f>
        <v>28</v>
      </c>
      <c r="S217" s="6">
        <f t="shared" ref="S217:S221" si="190">R217*Q217</f>
        <v>28</v>
      </c>
      <c r="T217" s="53" t="str">
        <f>IF(K217="",IF(LEFT(H217,1)="c",IF(J217&lt;&gt;"S",VLOOKUP(H217,'DATOS GENERALES'!$B$36:$C$52,2,FALSE),""),""),IF(U217="pvc",VLOOKUP(VLOOKUP(K217,'DATOS GENERALES'!$B$58:$E$83,3,FALSE),'DATOS GENERALES'!$B$36:$C$52,2,FALSE),VLOOKUP(VLOOKUP(K217,'DATOS GENERALES'!$B$58:$E$83,4,FALSE),'DATOS GENERALES'!$B$36:$C$52,2,FALSE)))</f>
        <v/>
      </c>
      <c r="U217" s="5" t="s">
        <v>153</v>
      </c>
      <c r="V217" s="5" t="s">
        <v>98</v>
      </c>
      <c r="Y217"/>
    </row>
    <row r="218" spans="1:25" s="2" customFormat="1" outlineLevel="1" x14ac:dyDescent="0.25">
      <c r="A218" s="174"/>
      <c r="B218" s="2">
        <v>0</v>
      </c>
      <c r="C218" s="8">
        <v>0</v>
      </c>
      <c r="D218" s="8">
        <v>0</v>
      </c>
      <c r="E218" s="7" t="s">
        <v>359</v>
      </c>
      <c r="F218" s="3" t="str">
        <f t="shared" si="187"/>
        <v>S12</v>
      </c>
      <c r="G218" s="4"/>
      <c r="H218" s="4" t="s">
        <v>94</v>
      </c>
      <c r="I218" s="4">
        <v>0.5</v>
      </c>
      <c r="J218" s="4">
        <v>50</v>
      </c>
      <c r="K218" s="4" t="s">
        <v>94</v>
      </c>
      <c r="L218" s="4"/>
      <c r="M218" s="5">
        <v>1</v>
      </c>
      <c r="N218" s="5">
        <f t="shared" si="188"/>
        <v>0.5</v>
      </c>
      <c r="O218" s="5">
        <v>1</v>
      </c>
      <c r="P218" s="5">
        <v>1</v>
      </c>
      <c r="Q218" s="11">
        <v>1</v>
      </c>
      <c r="R218" s="5">
        <f t="shared" si="189"/>
        <v>0.5</v>
      </c>
      <c r="S218" s="6">
        <f t="shared" si="190"/>
        <v>0.5</v>
      </c>
      <c r="T218" s="53" t="str">
        <f>IF(K218="",IF(LEFT(H218,1)="c",IF(J218&lt;&gt;"S",VLOOKUP(H218,'DATOS GENERALES'!$B$36:$C$52,2,FALSE),""),""),IF(U218="pvc",VLOOKUP(VLOOKUP(K218,'DATOS GENERALES'!$B$58:$E$83,3,FALSE),'DATOS GENERALES'!$B$36:$C$52,2,FALSE),VLOOKUP(VLOOKUP(K218,'DATOS GENERALES'!$B$58:$E$83,4,FALSE),'DATOS GENERALES'!$B$36:$C$52,2,FALSE)))</f>
        <v>ACCESORIO SALIDA BANDEJA</v>
      </c>
      <c r="U218" s="5" t="s">
        <v>48</v>
      </c>
      <c r="V218" s="5" t="s">
        <v>98</v>
      </c>
      <c r="Y218"/>
    </row>
    <row r="219" spans="1:25" s="2" customFormat="1" outlineLevel="1" x14ac:dyDescent="0.25">
      <c r="A219" s="174"/>
      <c r="B219" s="2">
        <v>0</v>
      </c>
      <c r="C219" s="8">
        <v>0</v>
      </c>
      <c r="D219" s="8">
        <v>0</v>
      </c>
      <c r="E219" s="7" t="s">
        <v>359</v>
      </c>
      <c r="F219" s="3" t="str">
        <f t="shared" si="187"/>
        <v>C2</v>
      </c>
      <c r="G219" s="4" t="s">
        <v>94</v>
      </c>
      <c r="H219" s="4" t="s">
        <v>106</v>
      </c>
      <c r="I219" s="4">
        <v>2</v>
      </c>
      <c r="J219" s="4">
        <v>50</v>
      </c>
      <c r="K219" s="4"/>
      <c r="L219" s="4"/>
      <c r="M219" s="5">
        <v>1</v>
      </c>
      <c r="N219" s="5">
        <f t="shared" si="188"/>
        <v>2</v>
      </c>
      <c r="O219" s="5">
        <v>0</v>
      </c>
      <c r="P219" s="5">
        <v>1</v>
      </c>
      <c r="Q219" s="11">
        <v>1</v>
      </c>
      <c r="R219" s="5">
        <f t="shared" si="189"/>
        <v>2</v>
      </c>
      <c r="S219" s="6">
        <f t="shared" si="190"/>
        <v>2</v>
      </c>
      <c r="T219" s="53" t="str">
        <f>IF(K219="",IF(LEFT(H219,1)="c",IF(J219&lt;&gt;"S",VLOOKUP(H219,'DATOS GENERALES'!$B$36:$C$52,2,FALSE),""),""),IF(U219="pvc",VLOOKUP(VLOOKUP(K219,'DATOS GENERALES'!$B$58:$E$83,3,FALSE),'DATOS GENERALES'!$B$36:$C$52,2,FALSE),VLOOKUP(VLOOKUP(K219,'DATOS GENERALES'!$B$58:$E$83,4,FALSE),'DATOS GENERALES'!$B$36:$C$52,2,FALSE)))</f>
        <v>CUADRADA 200X200X100</v>
      </c>
      <c r="U219" s="5" t="s">
        <v>48</v>
      </c>
      <c r="V219" s="5" t="s">
        <v>98</v>
      </c>
      <c r="Y219"/>
    </row>
    <row r="220" spans="1:25" s="2" customFormat="1" outlineLevel="1" x14ac:dyDescent="0.25">
      <c r="A220" s="174"/>
      <c r="B220" s="2">
        <v>0</v>
      </c>
      <c r="C220" s="8">
        <v>0</v>
      </c>
      <c r="D220" s="8">
        <v>0</v>
      </c>
      <c r="E220" s="7" t="s">
        <v>359</v>
      </c>
      <c r="F220" s="3" t="str">
        <f t="shared" si="187"/>
        <v>C2</v>
      </c>
      <c r="G220" s="4" t="s">
        <v>106</v>
      </c>
      <c r="H220" s="4" t="s">
        <v>106</v>
      </c>
      <c r="I220" s="4">
        <v>3</v>
      </c>
      <c r="J220" s="4">
        <v>50</v>
      </c>
      <c r="K220" s="4"/>
      <c r="L220" s="4"/>
      <c r="M220" s="5">
        <v>1</v>
      </c>
      <c r="N220" s="5">
        <f t="shared" si="188"/>
        <v>3</v>
      </c>
      <c r="O220" s="5">
        <v>0</v>
      </c>
      <c r="P220" s="5">
        <v>2</v>
      </c>
      <c r="Q220" s="11">
        <v>1</v>
      </c>
      <c r="R220" s="5">
        <f t="shared" si="189"/>
        <v>3</v>
      </c>
      <c r="S220" s="6">
        <f t="shared" si="190"/>
        <v>3</v>
      </c>
      <c r="T220" s="53" t="str">
        <f>IF(K220="",IF(LEFT(H220,1)="c",IF(J220&lt;&gt;"S",VLOOKUP(H220,'DATOS GENERALES'!$B$36:$C$52,2,FALSE),""),""),IF(U220="pvc",VLOOKUP(VLOOKUP(K220,'DATOS GENERALES'!$B$58:$E$83,3,FALSE),'DATOS GENERALES'!$B$36:$C$52,2,FALSE),VLOOKUP(VLOOKUP(K220,'DATOS GENERALES'!$B$58:$E$83,4,FALSE),'DATOS GENERALES'!$B$36:$C$52,2,FALSE)))</f>
        <v>CUADRADA 200X200X100</v>
      </c>
      <c r="U220" s="5" t="s">
        <v>45</v>
      </c>
      <c r="V220" s="5" t="s">
        <v>98</v>
      </c>
      <c r="Y220"/>
    </row>
    <row r="221" spans="1:25" s="2" customFormat="1" outlineLevel="1" x14ac:dyDescent="0.25">
      <c r="A221" s="174">
        <f>IF(E221=H221,1,0)</f>
        <v>1</v>
      </c>
      <c r="B221" s="2">
        <v>0.5</v>
      </c>
      <c r="C221" s="8">
        <v>0</v>
      </c>
      <c r="D221" s="8">
        <v>0</v>
      </c>
      <c r="E221" s="7" t="s">
        <v>359</v>
      </c>
      <c r="F221" s="3" t="str">
        <f t="shared" si="187"/>
        <v>FP-S2-46</v>
      </c>
      <c r="G221" s="4" t="s">
        <v>106</v>
      </c>
      <c r="H221" s="7" t="s">
        <v>359</v>
      </c>
      <c r="I221" s="4">
        <v>5</v>
      </c>
      <c r="J221" s="4">
        <v>25</v>
      </c>
      <c r="K221" s="4" t="s">
        <v>82</v>
      </c>
      <c r="L221" s="4" t="s">
        <v>1063</v>
      </c>
      <c r="M221" s="5">
        <v>1</v>
      </c>
      <c r="N221" s="5">
        <f t="shared" si="188"/>
        <v>5.5</v>
      </c>
      <c r="O221" s="5">
        <v>1</v>
      </c>
      <c r="P221" s="5">
        <v>2</v>
      </c>
      <c r="Q221" s="11">
        <v>1</v>
      </c>
      <c r="R221" s="5">
        <f t="shared" si="189"/>
        <v>5.5</v>
      </c>
      <c r="S221" s="6">
        <f t="shared" si="190"/>
        <v>5.5</v>
      </c>
      <c r="T221" s="53" t="str">
        <f>IF(K221="",IF(LEFT(H221,1)="c",IF(J221&lt;&gt;"S",VLOOKUP(H221,'DATOS GENERALES'!$B$36:$C$52,2,FALSE),""),""),IF(U221="pvc",VLOOKUP(VLOOKUP(K221,'DATOS GENERALES'!$B$58:$E$83,3,FALSE),'DATOS GENERALES'!$B$36:$C$52,2,FALSE),VLOOKUP(VLOOKUP(K221,'DATOS GENERALES'!$B$58:$E$83,4,FALSE),'DATOS GENERALES'!$B$36:$C$52,2,FALSE)))</f>
        <v>CUADRADA GANG</v>
      </c>
      <c r="U221" s="5" t="s">
        <v>45</v>
      </c>
      <c r="V221" s="5" t="s">
        <v>98</v>
      </c>
      <c r="Y221"/>
    </row>
    <row r="222" spans="1:25" s="2" customFormat="1" outlineLevel="1" x14ac:dyDescent="0.25">
      <c r="A222" s="177">
        <f t="shared" ref="A222" si="191">IF(E222=H222,1,0)</f>
        <v>1</v>
      </c>
      <c r="C222" s="8"/>
      <c r="D222" s="8"/>
      <c r="E222" s="7" t="s">
        <v>361</v>
      </c>
      <c r="F222" s="3"/>
      <c r="G222" s="4"/>
      <c r="H222" s="7" t="s">
        <v>361</v>
      </c>
      <c r="I222" s="4"/>
      <c r="J222" s="4"/>
      <c r="K222" s="4"/>
      <c r="L222" s="4"/>
      <c r="M222" s="5"/>
      <c r="N222" s="5"/>
      <c r="O222" s="5"/>
      <c r="P222" s="5"/>
      <c r="Q222" s="11"/>
      <c r="R222" s="5"/>
      <c r="S222" s="6">
        <f>SUM(S217:S221)</f>
        <v>39</v>
      </c>
      <c r="T222" s="53" t="str">
        <f>IF(K222="",IF(LEFT(H222,1)="c",IF(J222&lt;&gt;"S",VLOOKUP(H222,'DATOS GENERALES'!$B$36:$C$52,2,FALSE),""),""),IF(U222="pvc",VLOOKUP(VLOOKUP(K222,'DATOS GENERALES'!$B$58:$E$83,3,FALSE),'DATOS GENERALES'!$B$36:$C$52,2,FALSE),VLOOKUP(VLOOKUP(K222,'DATOS GENERALES'!$B$58:$E$83,4,FALSE),'DATOS GENERALES'!$B$36:$C$52,2,FALSE)))</f>
        <v/>
      </c>
      <c r="U222" s="5"/>
      <c r="V222" s="5" t="s">
        <v>98</v>
      </c>
      <c r="Y222"/>
    </row>
    <row r="223" spans="1:25" s="2" customFormat="1" outlineLevel="1" x14ac:dyDescent="0.25">
      <c r="A223" s="174"/>
      <c r="C223" s="8"/>
      <c r="D223" s="8"/>
      <c r="E223" s="7"/>
      <c r="F223" s="3"/>
      <c r="G223" s="4"/>
      <c r="H223" s="4"/>
      <c r="I223" s="4"/>
      <c r="J223" s="4"/>
      <c r="K223" s="4"/>
      <c r="L223" s="4"/>
      <c r="M223" s="5"/>
      <c r="N223" s="5"/>
      <c r="O223" s="5"/>
      <c r="P223" s="5"/>
      <c r="Q223" s="11"/>
      <c r="R223" s="5"/>
      <c r="S223" s="6"/>
      <c r="T223" s="53"/>
      <c r="U223" s="5"/>
      <c r="V223" s="5"/>
      <c r="Y223"/>
    </row>
    <row r="224" spans="1:25" s="2" customFormat="1" outlineLevel="1" x14ac:dyDescent="0.25">
      <c r="A224" s="174"/>
      <c r="B224" s="2">
        <v>0</v>
      </c>
      <c r="C224" s="8">
        <v>0</v>
      </c>
      <c r="D224" s="8">
        <v>0</v>
      </c>
      <c r="E224" s="7" t="s">
        <v>362</v>
      </c>
      <c r="F224" s="3">
        <f t="shared" ref="F224:F225" si="192">H224</f>
        <v>0</v>
      </c>
      <c r="G224" s="4" t="s">
        <v>183</v>
      </c>
      <c r="H224" s="4"/>
      <c r="I224" s="4">
        <v>33.5</v>
      </c>
      <c r="J224" s="4"/>
      <c r="K224" s="4"/>
      <c r="L224" s="4"/>
      <c r="M224" s="5">
        <v>1</v>
      </c>
      <c r="N224" s="5">
        <f t="shared" ref="N224:N225" si="193">IF(J224&lt;&gt;"S",(I224+C224+B224+D224)*M224,0)</f>
        <v>33.5</v>
      </c>
      <c r="O224" s="5">
        <v>0</v>
      </c>
      <c r="P224" s="5">
        <v>0</v>
      </c>
      <c r="Q224" s="11">
        <v>1</v>
      </c>
      <c r="R224" s="5">
        <f t="shared" ref="R224:R225" si="194">IF(N224=0,IF(I224=0,0,I224+D224+C224+B224),N224)</f>
        <v>33.5</v>
      </c>
      <c r="S224" s="6">
        <f t="shared" ref="S224:S225" si="195">R224*Q224</f>
        <v>33.5</v>
      </c>
      <c r="T224" s="53" t="str">
        <f>IF(K224="",IF(LEFT(H224,1)="c",IF(J224&lt;&gt;"S",VLOOKUP(H224,'DATOS GENERALES'!$B$36:$C$52,2,FALSE),""),""),IF(U224="pvc",VLOOKUP(VLOOKUP(K224,'DATOS GENERALES'!$B$58:$E$83,3,FALSE),'DATOS GENERALES'!$B$36:$C$52,2,FALSE),VLOOKUP(VLOOKUP(K224,'DATOS GENERALES'!$B$58:$E$83,4,FALSE),'DATOS GENERALES'!$B$36:$C$52,2,FALSE)))</f>
        <v/>
      </c>
      <c r="U224" s="5" t="s">
        <v>153</v>
      </c>
      <c r="V224" s="5" t="s">
        <v>98</v>
      </c>
      <c r="Y224"/>
    </row>
    <row r="225" spans="1:25" s="2" customFormat="1" outlineLevel="1" x14ac:dyDescent="0.25">
      <c r="A225" s="174">
        <f>IF(E225=H225,1,0)</f>
        <v>1</v>
      </c>
      <c r="B225" s="2">
        <v>0.5</v>
      </c>
      <c r="C225" s="8">
        <v>0</v>
      </c>
      <c r="D225" s="8">
        <v>0</v>
      </c>
      <c r="E225" s="7" t="s">
        <v>362</v>
      </c>
      <c r="F225" s="3" t="str">
        <f t="shared" si="192"/>
        <v>FP-S2-48</v>
      </c>
      <c r="G225" s="4" t="s">
        <v>106</v>
      </c>
      <c r="H225" s="7" t="s">
        <v>362</v>
      </c>
      <c r="I225" s="4">
        <v>3</v>
      </c>
      <c r="J225" s="4">
        <v>25</v>
      </c>
      <c r="K225" s="4" t="s">
        <v>83</v>
      </c>
      <c r="L225" s="4" t="s">
        <v>1063</v>
      </c>
      <c r="M225" s="5">
        <v>1</v>
      </c>
      <c r="N225" s="5">
        <f t="shared" si="193"/>
        <v>3.5</v>
      </c>
      <c r="O225" s="5">
        <v>1</v>
      </c>
      <c r="P225" s="5">
        <v>2</v>
      </c>
      <c r="Q225" s="11">
        <v>1</v>
      </c>
      <c r="R225" s="5">
        <f t="shared" si="194"/>
        <v>3.5</v>
      </c>
      <c r="S225" s="6">
        <f t="shared" si="195"/>
        <v>3.5</v>
      </c>
      <c r="T225" s="53" t="str">
        <f>IF(K225="",IF(LEFT(H225,1)="c",IF(J225&lt;&gt;"S",VLOOKUP(H225,'DATOS GENERALES'!$B$36:$C$52,2,FALSE),""),""),IF(U225="pvc",VLOOKUP(VLOOKUP(K225,'DATOS GENERALES'!$B$58:$E$83,3,FALSE),'DATOS GENERALES'!$B$36:$C$52,2,FALSE),VLOOKUP(VLOOKUP(K225,'DATOS GENERALES'!$B$58:$E$83,4,FALSE),'DATOS GENERALES'!$B$36:$C$52,2,FALSE)))</f>
        <v>CUADRADA GANG</v>
      </c>
      <c r="U225" s="5" t="s">
        <v>45</v>
      </c>
      <c r="V225" s="5" t="s">
        <v>98</v>
      </c>
      <c r="Y225"/>
    </row>
    <row r="226" spans="1:25" s="2" customFormat="1" outlineLevel="1" x14ac:dyDescent="0.25">
      <c r="A226" s="177"/>
      <c r="C226" s="8"/>
      <c r="D226" s="8"/>
      <c r="E226" s="7"/>
      <c r="F226" s="3"/>
      <c r="G226" s="4"/>
      <c r="H226" s="7"/>
      <c r="I226" s="4"/>
      <c r="J226" s="4"/>
      <c r="K226" s="4"/>
      <c r="L226" s="4"/>
      <c r="M226" s="5"/>
      <c r="N226" s="5"/>
      <c r="O226" s="5"/>
      <c r="P226" s="5"/>
      <c r="Q226" s="11"/>
      <c r="R226" s="5"/>
      <c r="S226" s="6"/>
      <c r="T226" s="53"/>
      <c r="U226" s="5"/>
      <c r="V226" s="5"/>
      <c r="Y226"/>
    </row>
    <row r="227" spans="1:25" s="2" customFormat="1" outlineLevel="1" x14ac:dyDescent="0.25">
      <c r="A227" s="174"/>
      <c r="C227" s="8"/>
      <c r="D227" s="8"/>
      <c r="E227" s="7"/>
      <c r="F227" s="3"/>
      <c r="G227" s="4"/>
      <c r="H227" s="7"/>
      <c r="I227" s="4"/>
      <c r="J227" s="4"/>
      <c r="K227" s="4"/>
      <c r="L227" s="4"/>
      <c r="M227" s="5"/>
      <c r="N227" s="5"/>
      <c r="O227" s="5"/>
      <c r="P227" s="5"/>
      <c r="Q227" s="11"/>
      <c r="R227" s="5"/>
      <c r="S227" s="6"/>
      <c r="T227" s="53"/>
      <c r="U227" s="5"/>
      <c r="V227" s="5"/>
      <c r="Y227"/>
    </row>
    <row r="228" spans="1:25" s="2" customFormat="1" outlineLevel="1" x14ac:dyDescent="0.25">
      <c r="A228" s="174"/>
      <c r="B228" s="2">
        <v>0</v>
      </c>
      <c r="C228" s="8">
        <v>0</v>
      </c>
      <c r="D228" s="8">
        <v>0</v>
      </c>
      <c r="E228" s="7" t="s">
        <v>363</v>
      </c>
      <c r="F228" s="3">
        <f t="shared" ref="F228:F230" si="196">H228</f>
        <v>0</v>
      </c>
      <c r="G228" s="4" t="s">
        <v>183</v>
      </c>
      <c r="H228" s="4"/>
      <c r="I228" s="4">
        <v>30</v>
      </c>
      <c r="J228" s="4"/>
      <c r="K228" s="4"/>
      <c r="L228" s="4"/>
      <c r="M228" s="5">
        <v>1</v>
      </c>
      <c r="N228" s="5">
        <f t="shared" ref="N228:N230" si="197">IF(J228&lt;&gt;"S",(I228+C228+B228+D228)*M228,0)</f>
        <v>30</v>
      </c>
      <c r="O228" s="5">
        <v>0</v>
      </c>
      <c r="P228" s="5">
        <v>0</v>
      </c>
      <c r="Q228" s="11">
        <v>1</v>
      </c>
      <c r="R228" s="5">
        <f t="shared" ref="R228:R230" si="198">IF(N228=0,IF(I228=0,0,I228+D228+C228+B228),N228)</f>
        <v>30</v>
      </c>
      <c r="S228" s="6">
        <f t="shared" ref="S228:S230" si="199">R228*Q228</f>
        <v>30</v>
      </c>
      <c r="T228" s="53" t="str">
        <f>IF(K228="",IF(LEFT(H228,1)="c",IF(J228&lt;&gt;"S",VLOOKUP(H228,'DATOS GENERALES'!$B$36:$C$52,2,FALSE),""),""),IF(U228="pvc",VLOOKUP(VLOOKUP(K228,'DATOS GENERALES'!$B$58:$E$83,3,FALSE),'DATOS GENERALES'!$B$36:$C$52,2,FALSE),VLOOKUP(VLOOKUP(K228,'DATOS GENERALES'!$B$58:$E$83,4,FALSE),'DATOS GENERALES'!$B$36:$C$52,2,FALSE)))</f>
        <v/>
      </c>
      <c r="U228" s="5" t="s">
        <v>153</v>
      </c>
      <c r="V228" s="5" t="s">
        <v>98</v>
      </c>
      <c r="Y228"/>
    </row>
    <row r="229" spans="1:25" s="2" customFormat="1" outlineLevel="1" x14ac:dyDescent="0.25">
      <c r="A229" s="174"/>
      <c r="B229" s="2">
        <v>0</v>
      </c>
      <c r="C229" s="8">
        <v>0</v>
      </c>
      <c r="D229" s="8">
        <v>0</v>
      </c>
      <c r="E229" s="7" t="s">
        <v>363</v>
      </c>
      <c r="F229" s="3" t="str">
        <f t="shared" si="196"/>
        <v>S12</v>
      </c>
      <c r="G229" s="4"/>
      <c r="H229" s="4" t="s">
        <v>94</v>
      </c>
      <c r="I229" s="4">
        <v>0.5</v>
      </c>
      <c r="J229" s="4">
        <v>25</v>
      </c>
      <c r="K229" s="4" t="s">
        <v>94</v>
      </c>
      <c r="L229" s="4"/>
      <c r="M229" s="5">
        <v>1</v>
      </c>
      <c r="N229" s="5">
        <f t="shared" si="197"/>
        <v>0.5</v>
      </c>
      <c r="O229" s="5">
        <v>1</v>
      </c>
      <c r="P229" s="5">
        <v>1</v>
      </c>
      <c r="Q229" s="11">
        <v>1</v>
      </c>
      <c r="R229" s="5">
        <f t="shared" si="198"/>
        <v>0.5</v>
      </c>
      <c r="S229" s="6">
        <f t="shared" si="199"/>
        <v>0.5</v>
      </c>
      <c r="T229" s="53" t="str">
        <f>IF(K229="",IF(LEFT(H229,1)="c",IF(J229&lt;&gt;"S",VLOOKUP(H229,'DATOS GENERALES'!$B$36:$C$52,2,FALSE),""),""),IF(U229="pvc",VLOOKUP(VLOOKUP(K229,'DATOS GENERALES'!$B$58:$E$83,3,FALSE),'DATOS GENERALES'!$B$36:$C$52,2,FALSE),VLOOKUP(VLOOKUP(K229,'DATOS GENERALES'!$B$58:$E$83,4,FALSE),'DATOS GENERALES'!$B$36:$C$52,2,FALSE)))</f>
        <v>ACCESORIO SALIDA BANDEJA</v>
      </c>
      <c r="U229" s="5" t="s">
        <v>48</v>
      </c>
      <c r="V229" s="5" t="s">
        <v>98</v>
      </c>
      <c r="Y229"/>
    </row>
    <row r="230" spans="1:25" s="2" customFormat="1" outlineLevel="1" x14ac:dyDescent="0.25">
      <c r="A230" s="174">
        <f>IF(E230=H230,1,0)</f>
        <v>1</v>
      </c>
      <c r="B230" s="2">
        <v>0</v>
      </c>
      <c r="C230" s="8">
        <v>0</v>
      </c>
      <c r="D230" s="8">
        <v>0</v>
      </c>
      <c r="E230" s="7" t="s">
        <v>363</v>
      </c>
      <c r="F230" s="3" t="str">
        <f t="shared" si="196"/>
        <v>FP-S2-49</v>
      </c>
      <c r="G230" s="4" t="s">
        <v>94</v>
      </c>
      <c r="H230" s="7" t="s">
        <v>363</v>
      </c>
      <c r="I230" s="4">
        <v>1</v>
      </c>
      <c r="J230" s="4">
        <v>25</v>
      </c>
      <c r="K230" s="4" t="s">
        <v>83</v>
      </c>
      <c r="L230" s="4" t="s">
        <v>203</v>
      </c>
      <c r="M230" s="5">
        <v>1</v>
      </c>
      <c r="N230" s="5">
        <f t="shared" si="197"/>
        <v>1</v>
      </c>
      <c r="O230" s="5">
        <v>2</v>
      </c>
      <c r="P230" s="5">
        <v>2</v>
      </c>
      <c r="Q230" s="11">
        <v>1</v>
      </c>
      <c r="R230" s="5">
        <f t="shared" si="198"/>
        <v>1</v>
      </c>
      <c r="S230" s="6">
        <f t="shared" si="199"/>
        <v>1</v>
      </c>
      <c r="T230" s="53" t="str">
        <f>IF(K230="",IF(LEFT(H230,1)="c",IF(J230&lt;&gt;"S",VLOOKUP(H230,'DATOS GENERALES'!$B$36:$C$52,2,FALSE),""),""),IF(U230="pvc",VLOOKUP(VLOOKUP(K230,'DATOS GENERALES'!$B$58:$E$83,3,FALSE),'DATOS GENERALES'!$B$36:$C$52,2,FALSE),VLOOKUP(VLOOKUP(K230,'DATOS GENERALES'!$B$58:$E$83,4,FALSE),'DATOS GENERALES'!$B$36:$C$52,2,FALSE)))</f>
        <v>CUADRADA CONDUIT</v>
      </c>
      <c r="U230" s="5" t="s">
        <v>48</v>
      </c>
      <c r="V230" s="5" t="s">
        <v>98</v>
      </c>
      <c r="Y230"/>
    </row>
    <row r="231" spans="1:25" s="2" customFormat="1" outlineLevel="1" x14ac:dyDescent="0.25">
      <c r="A231" s="177"/>
      <c r="C231" s="8"/>
      <c r="D231" s="8"/>
      <c r="E231" s="7"/>
      <c r="F231" s="3"/>
      <c r="G231" s="4"/>
      <c r="H231" s="7"/>
      <c r="I231" s="4"/>
      <c r="J231" s="4"/>
      <c r="K231" s="4"/>
      <c r="L231" s="4"/>
      <c r="M231" s="5"/>
      <c r="N231" s="5"/>
      <c r="O231" s="5"/>
      <c r="P231" s="5"/>
      <c r="Q231" s="11"/>
      <c r="R231" s="5"/>
      <c r="S231" s="6"/>
      <c r="T231" s="53"/>
      <c r="U231" s="5"/>
      <c r="V231" s="5"/>
      <c r="Y231"/>
    </row>
    <row r="232" spans="1:25" s="2" customFormat="1" outlineLevel="1" x14ac:dyDescent="0.25">
      <c r="A232" s="174"/>
      <c r="B232" s="2">
        <v>0</v>
      </c>
      <c r="C232" s="8">
        <v>0</v>
      </c>
      <c r="D232" s="8">
        <v>0</v>
      </c>
      <c r="E232" s="7" t="s">
        <v>364</v>
      </c>
      <c r="F232" s="3">
        <f t="shared" ref="F232:F233" si="200">H232</f>
        <v>0</v>
      </c>
      <c r="G232" s="4" t="s">
        <v>183</v>
      </c>
      <c r="H232" s="4"/>
      <c r="I232" s="4">
        <v>33.5</v>
      </c>
      <c r="J232" s="4"/>
      <c r="K232" s="4"/>
      <c r="L232" s="4"/>
      <c r="M232" s="5">
        <v>1</v>
      </c>
      <c r="N232" s="5">
        <f t="shared" ref="N232:N233" si="201">IF(J232&lt;&gt;"S",(I232+C232+B232+D232)*M232,0)</f>
        <v>33.5</v>
      </c>
      <c r="O232" s="5">
        <v>0</v>
      </c>
      <c r="P232" s="5">
        <v>0</v>
      </c>
      <c r="Q232" s="11">
        <v>1</v>
      </c>
      <c r="R232" s="5">
        <f t="shared" ref="R232:R233" si="202">IF(N232=0,IF(I232=0,0,I232+D232+C232+B232),N232)</f>
        <v>33.5</v>
      </c>
      <c r="S232" s="6">
        <f t="shared" ref="S232:S233" si="203">R232*Q232</f>
        <v>33.5</v>
      </c>
      <c r="T232" s="53" t="str">
        <f>IF(K232="",IF(LEFT(H232,1)="c",IF(J232&lt;&gt;"S",VLOOKUP(H232,'DATOS GENERALES'!$B$36:$C$52,2,FALSE),""),""),IF(U232="pvc",VLOOKUP(VLOOKUP(K232,'DATOS GENERALES'!$B$58:$E$83,3,FALSE),'DATOS GENERALES'!$B$36:$C$52,2,FALSE),VLOOKUP(VLOOKUP(K232,'DATOS GENERALES'!$B$58:$E$83,4,FALSE),'DATOS GENERALES'!$B$36:$C$52,2,FALSE)))</f>
        <v/>
      </c>
      <c r="U232" s="5" t="s">
        <v>153</v>
      </c>
      <c r="V232" s="5" t="s">
        <v>98</v>
      </c>
      <c r="Y232"/>
    </row>
    <row r="233" spans="1:25" s="2" customFormat="1" outlineLevel="1" x14ac:dyDescent="0.25">
      <c r="A233" s="174">
        <f>IF(E233=H233,1,0)</f>
        <v>1</v>
      </c>
      <c r="B233" s="2">
        <v>0.5</v>
      </c>
      <c r="C233" s="8">
        <v>0</v>
      </c>
      <c r="D233" s="8">
        <v>0</v>
      </c>
      <c r="E233" s="7" t="s">
        <v>364</v>
      </c>
      <c r="F233" s="3" t="str">
        <f t="shared" si="200"/>
        <v>FP-S2-50</v>
      </c>
      <c r="G233" s="4" t="s">
        <v>103</v>
      </c>
      <c r="H233" s="7" t="s">
        <v>364</v>
      </c>
      <c r="I233" s="4">
        <v>7.1</v>
      </c>
      <c r="J233" s="4">
        <v>25</v>
      </c>
      <c r="K233" s="4" t="s">
        <v>82</v>
      </c>
      <c r="L233" s="4" t="s">
        <v>1063</v>
      </c>
      <c r="M233" s="5">
        <v>1</v>
      </c>
      <c r="N233" s="5">
        <f t="shared" si="201"/>
        <v>7.6</v>
      </c>
      <c r="O233" s="5">
        <v>1</v>
      </c>
      <c r="P233" s="5">
        <v>2</v>
      </c>
      <c r="Q233" s="11">
        <v>1</v>
      </c>
      <c r="R233" s="5">
        <f t="shared" si="202"/>
        <v>7.6</v>
      </c>
      <c r="S233" s="6">
        <f t="shared" si="203"/>
        <v>7.6</v>
      </c>
      <c r="T233" s="53" t="str">
        <f>IF(K233="",IF(LEFT(H233,1)="c",IF(J233&lt;&gt;"S",VLOOKUP(H233,'DATOS GENERALES'!$B$36:$C$52,2,FALSE),""),""),IF(U233="pvc",VLOOKUP(VLOOKUP(K233,'DATOS GENERALES'!$B$58:$E$83,3,FALSE),'DATOS GENERALES'!$B$36:$C$52,2,FALSE),VLOOKUP(VLOOKUP(K233,'DATOS GENERALES'!$B$58:$E$83,4,FALSE),'DATOS GENERALES'!$B$36:$C$52,2,FALSE)))</f>
        <v>CUADRADA GANG</v>
      </c>
      <c r="U233" s="5" t="s">
        <v>45</v>
      </c>
      <c r="V233" s="5" t="s">
        <v>98</v>
      </c>
      <c r="Y233"/>
    </row>
    <row r="234" spans="1:25" s="2" customFormat="1" outlineLevel="1" x14ac:dyDescent="0.25">
      <c r="A234" s="177">
        <f t="shared" ref="A234" si="204">IF(E234=H234,1,0)</f>
        <v>1</v>
      </c>
      <c r="C234" s="8"/>
      <c r="D234" s="8"/>
      <c r="E234" s="7" t="s">
        <v>360</v>
      </c>
      <c r="F234" s="3"/>
      <c r="G234" s="4"/>
      <c r="H234" s="7" t="s">
        <v>360</v>
      </c>
      <c r="I234" s="4"/>
      <c r="J234" s="4"/>
      <c r="K234" s="4"/>
      <c r="L234" s="4"/>
      <c r="M234" s="5"/>
      <c r="N234" s="5"/>
      <c r="O234" s="5"/>
      <c r="P234" s="5"/>
      <c r="Q234" s="11"/>
      <c r="R234" s="5"/>
      <c r="S234" s="6">
        <f>SUM(S232:S233)</f>
        <v>41.1</v>
      </c>
      <c r="T234" s="53" t="str">
        <f>IF(K234="",IF(LEFT(H234,1)="c",IF(J234&lt;&gt;"S",VLOOKUP(H234,'DATOS GENERALES'!$B$36:$C$52,2,FALSE),""),""),IF(U234="pvc",VLOOKUP(VLOOKUP(K234,'DATOS GENERALES'!$B$58:$E$83,3,FALSE),'DATOS GENERALES'!$B$36:$C$52,2,FALSE),VLOOKUP(VLOOKUP(K234,'DATOS GENERALES'!$B$58:$E$83,4,FALSE),'DATOS GENERALES'!$B$36:$C$52,2,FALSE)))</f>
        <v/>
      </c>
      <c r="U234" s="5"/>
      <c r="V234" s="5" t="s">
        <v>98</v>
      </c>
      <c r="Y234"/>
    </row>
    <row r="235" spans="1:25" s="2" customFormat="1" outlineLevel="1" x14ac:dyDescent="0.25">
      <c r="A235" s="177"/>
      <c r="C235" s="8"/>
      <c r="D235" s="8"/>
      <c r="E235" s="7"/>
      <c r="F235" s="3"/>
      <c r="G235" s="4"/>
      <c r="H235" s="7"/>
      <c r="I235" s="4"/>
      <c r="J235" s="4"/>
      <c r="K235" s="4"/>
      <c r="L235" s="4"/>
      <c r="M235" s="5"/>
      <c r="N235" s="5"/>
      <c r="O235" s="5"/>
      <c r="P235" s="5"/>
      <c r="Q235" s="11"/>
      <c r="R235" s="5"/>
      <c r="S235" s="6"/>
      <c r="T235" s="53"/>
      <c r="U235" s="5"/>
      <c r="V235" s="5"/>
      <c r="Y235"/>
    </row>
    <row r="236" spans="1:25" s="2" customFormat="1" outlineLevel="1" x14ac:dyDescent="0.25">
      <c r="A236" s="174"/>
      <c r="B236" s="2">
        <v>0</v>
      </c>
      <c r="C236" s="8">
        <v>0</v>
      </c>
      <c r="D236" s="8">
        <v>0</v>
      </c>
      <c r="E236" s="7" t="s">
        <v>365</v>
      </c>
      <c r="F236" s="3">
        <f t="shared" ref="F236:F237" si="205">H236</f>
        <v>0</v>
      </c>
      <c r="G236" s="4" t="s">
        <v>183</v>
      </c>
      <c r="H236" s="4"/>
      <c r="I236" s="4">
        <v>33.5</v>
      </c>
      <c r="J236" s="4"/>
      <c r="K236" s="4"/>
      <c r="L236" s="4"/>
      <c r="M236" s="5">
        <v>1</v>
      </c>
      <c r="N236" s="5">
        <f t="shared" ref="N236:N237" si="206">IF(J236&lt;&gt;"S",(I236+C236+B236+D236)*M236,0)</f>
        <v>33.5</v>
      </c>
      <c r="O236" s="5">
        <v>0</v>
      </c>
      <c r="P236" s="5">
        <v>0</v>
      </c>
      <c r="Q236" s="11">
        <v>1</v>
      </c>
      <c r="R236" s="5">
        <f t="shared" ref="R236:R237" si="207">IF(N236=0,IF(I236=0,0,I236+D236+C236+B236),N236)</f>
        <v>33.5</v>
      </c>
      <c r="S236" s="6">
        <f t="shared" ref="S236:S237" si="208">R236*Q236</f>
        <v>33.5</v>
      </c>
      <c r="T236" s="53" t="str">
        <f>IF(K236="",IF(LEFT(H236,1)="c",IF(J236&lt;&gt;"S",VLOOKUP(H236,'DATOS GENERALES'!$B$36:$C$52,2,FALSE),""),""),IF(U236="pvc",VLOOKUP(VLOOKUP(K236,'DATOS GENERALES'!$B$58:$E$83,3,FALSE),'DATOS GENERALES'!$B$36:$C$52,2,FALSE),VLOOKUP(VLOOKUP(K236,'DATOS GENERALES'!$B$58:$E$83,4,FALSE),'DATOS GENERALES'!$B$36:$C$52,2,FALSE)))</f>
        <v/>
      </c>
      <c r="U236" s="5" t="s">
        <v>153</v>
      </c>
      <c r="V236" s="5" t="s">
        <v>98</v>
      </c>
      <c r="Y236"/>
    </row>
    <row r="237" spans="1:25" s="2" customFormat="1" outlineLevel="1" x14ac:dyDescent="0.25">
      <c r="A237" s="174">
        <f>IF(E237=H237,1,0)</f>
        <v>1</v>
      </c>
      <c r="B237" s="2">
        <v>0.5</v>
      </c>
      <c r="C237" s="8">
        <v>0</v>
      </c>
      <c r="D237" s="8">
        <v>0</v>
      </c>
      <c r="E237" s="7" t="s">
        <v>365</v>
      </c>
      <c r="F237" s="3" t="str">
        <f t="shared" si="205"/>
        <v>FP-S2-52</v>
      </c>
      <c r="G237" s="4" t="s">
        <v>103</v>
      </c>
      <c r="H237" s="7" t="s">
        <v>365</v>
      </c>
      <c r="I237" s="4">
        <v>5.7</v>
      </c>
      <c r="J237" s="4">
        <v>25</v>
      </c>
      <c r="K237" s="4" t="s">
        <v>82</v>
      </c>
      <c r="L237" s="4" t="s">
        <v>1063</v>
      </c>
      <c r="M237" s="5">
        <v>1</v>
      </c>
      <c r="N237" s="5">
        <f t="shared" si="206"/>
        <v>6.2</v>
      </c>
      <c r="O237" s="5">
        <v>1</v>
      </c>
      <c r="P237" s="5">
        <v>2</v>
      </c>
      <c r="Q237" s="11">
        <v>1</v>
      </c>
      <c r="R237" s="5">
        <f t="shared" si="207"/>
        <v>6.2</v>
      </c>
      <c r="S237" s="6">
        <f t="shared" si="208"/>
        <v>6.2</v>
      </c>
      <c r="T237" s="53" t="str">
        <f>IF(K237="",IF(LEFT(H237,1)="c",IF(J237&lt;&gt;"S",VLOOKUP(H237,'DATOS GENERALES'!$B$36:$C$52,2,FALSE),""),""),IF(U237="pvc",VLOOKUP(VLOOKUP(K237,'DATOS GENERALES'!$B$58:$E$83,3,FALSE),'DATOS GENERALES'!$B$36:$C$52,2,FALSE),VLOOKUP(VLOOKUP(K237,'DATOS GENERALES'!$B$58:$E$83,4,FALSE),'DATOS GENERALES'!$B$36:$C$52,2,FALSE)))</f>
        <v>CUADRADA GANG</v>
      </c>
      <c r="U237" s="5" t="s">
        <v>45</v>
      </c>
      <c r="V237" s="5" t="s">
        <v>98</v>
      </c>
      <c r="Y237"/>
    </row>
    <row r="238" spans="1:25" s="2" customFormat="1" outlineLevel="1" x14ac:dyDescent="0.25">
      <c r="A238" s="177">
        <f t="shared" ref="A238" si="209">IF(E238=H238,1,0)</f>
        <v>1</v>
      </c>
      <c r="C238" s="8"/>
      <c r="D238" s="8"/>
      <c r="E238" s="7" t="s">
        <v>366</v>
      </c>
      <c r="F238" s="3"/>
      <c r="G238" s="4"/>
      <c r="H238" s="7" t="s">
        <v>366</v>
      </c>
      <c r="I238" s="4"/>
      <c r="J238" s="4"/>
      <c r="K238" s="4"/>
      <c r="L238" s="4"/>
      <c r="M238" s="5"/>
      <c r="N238" s="5"/>
      <c r="O238" s="5"/>
      <c r="P238" s="5"/>
      <c r="Q238" s="11"/>
      <c r="R238" s="5"/>
      <c r="S238" s="6">
        <f>SUM(S236:S237)</f>
        <v>39.700000000000003</v>
      </c>
      <c r="T238" s="53" t="str">
        <f>IF(K238="",IF(LEFT(H238,1)="c",IF(J238&lt;&gt;"S",VLOOKUP(H238,'DATOS GENERALES'!$B$36:$C$52,2,FALSE),""),""),IF(U238="pvc",VLOOKUP(VLOOKUP(K238,'DATOS GENERALES'!$B$58:$E$83,3,FALSE),'DATOS GENERALES'!$B$36:$C$52,2,FALSE),VLOOKUP(VLOOKUP(K238,'DATOS GENERALES'!$B$58:$E$83,4,FALSE),'DATOS GENERALES'!$B$36:$C$52,2,FALSE)))</f>
        <v/>
      </c>
      <c r="U238" s="5"/>
      <c r="V238" s="5" t="s">
        <v>98</v>
      </c>
      <c r="Y238"/>
    </row>
    <row r="239" spans="1:25" s="2" customFormat="1" outlineLevel="1" x14ac:dyDescent="0.25">
      <c r="A239" s="177"/>
      <c r="C239" s="8"/>
      <c r="D239" s="8"/>
      <c r="E239" s="7"/>
      <c r="F239" s="3"/>
      <c r="G239" s="4"/>
      <c r="H239" s="7"/>
      <c r="I239" s="4"/>
      <c r="J239" s="4"/>
      <c r="K239" s="4"/>
      <c r="L239" s="4"/>
      <c r="M239" s="5"/>
      <c r="N239" s="5"/>
      <c r="O239" s="5"/>
      <c r="P239" s="5"/>
      <c r="Q239" s="11"/>
      <c r="R239" s="5"/>
      <c r="S239" s="6"/>
      <c r="T239" s="53"/>
      <c r="U239" s="5"/>
      <c r="V239" s="5"/>
      <c r="Y239"/>
    </row>
    <row r="240" spans="1:25" s="2" customFormat="1" outlineLevel="1" x14ac:dyDescent="0.25">
      <c r="A240" s="174"/>
      <c r="B240" s="2">
        <v>0</v>
      </c>
      <c r="C240" s="8">
        <v>0</v>
      </c>
      <c r="D240" s="8">
        <v>0</v>
      </c>
      <c r="E240" s="7" t="s">
        <v>367</v>
      </c>
      <c r="F240" s="3">
        <f t="shared" ref="F240:F241" si="210">H240</f>
        <v>0</v>
      </c>
      <c r="G240" s="4" t="s">
        <v>183</v>
      </c>
      <c r="H240" s="4"/>
      <c r="I240" s="4">
        <v>33.5</v>
      </c>
      <c r="J240" s="4"/>
      <c r="K240" s="4"/>
      <c r="L240" s="4"/>
      <c r="M240" s="5">
        <v>1</v>
      </c>
      <c r="N240" s="5">
        <f t="shared" ref="N240:N241" si="211">IF(J240&lt;&gt;"S",(I240+C240+B240+D240)*M240,0)</f>
        <v>33.5</v>
      </c>
      <c r="O240" s="5">
        <v>0</v>
      </c>
      <c r="P240" s="5">
        <v>0</v>
      </c>
      <c r="Q240" s="11">
        <v>1</v>
      </c>
      <c r="R240" s="5">
        <f t="shared" ref="R240:R241" si="212">IF(N240=0,IF(I240=0,0,I240+D240+C240+B240),N240)</f>
        <v>33.5</v>
      </c>
      <c r="S240" s="6">
        <f t="shared" ref="S240:S241" si="213">R240*Q240</f>
        <v>33.5</v>
      </c>
      <c r="T240" s="53" t="str">
        <f>IF(K240="",IF(LEFT(H240,1)="c",IF(J240&lt;&gt;"S",VLOOKUP(H240,'DATOS GENERALES'!$B$36:$C$52,2,FALSE),""),""),IF(U240="pvc",VLOOKUP(VLOOKUP(K240,'DATOS GENERALES'!$B$58:$E$83,3,FALSE),'DATOS GENERALES'!$B$36:$C$52,2,FALSE),VLOOKUP(VLOOKUP(K240,'DATOS GENERALES'!$B$58:$E$83,4,FALSE),'DATOS GENERALES'!$B$36:$C$52,2,FALSE)))</f>
        <v/>
      </c>
      <c r="U240" s="5" t="s">
        <v>153</v>
      </c>
      <c r="V240" s="5" t="s">
        <v>98</v>
      </c>
      <c r="Y240"/>
    </row>
    <row r="241" spans="1:25" s="2" customFormat="1" outlineLevel="1" x14ac:dyDescent="0.25">
      <c r="A241" s="174">
        <f>IF(E241=H241,1,0)</f>
        <v>1</v>
      </c>
      <c r="B241" s="2">
        <v>0.5</v>
      </c>
      <c r="C241" s="8">
        <v>0</v>
      </c>
      <c r="D241" s="8">
        <v>0.5</v>
      </c>
      <c r="E241" s="7" t="s">
        <v>367</v>
      </c>
      <c r="F241" s="3" t="str">
        <f t="shared" si="210"/>
        <v>FP-S2-54</v>
      </c>
      <c r="G241" s="4" t="s">
        <v>103</v>
      </c>
      <c r="H241" s="7" t="s">
        <v>367</v>
      </c>
      <c r="I241" s="4">
        <v>6</v>
      </c>
      <c r="J241" s="4">
        <v>25</v>
      </c>
      <c r="K241" s="4" t="s">
        <v>82</v>
      </c>
      <c r="L241" s="4"/>
      <c r="M241" s="5">
        <v>1</v>
      </c>
      <c r="N241" s="5">
        <f t="shared" si="211"/>
        <v>7</v>
      </c>
      <c r="O241" s="5">
        <v>2</v>
      </c>
      <c r="P241" s="5">
        <v>2</v>
      </c>
      <c r="Q241" s="11">
        <v>1</v>
      </c>
      <c r="R241" s="5">
        <f t="shared" si="212"/>
        <v>7</v>
      </c>
      <c r="S241" s="6">
        <f t="shared" si="213"/>
        <v>7</v>
      </c>
      <c r="T241" s="53" t="str">
        <f>IF(K241="",IF(LEFT(H241,1)="c",IF(J241&lt;&gt;"S",VLOOKUP(H241,'DATOS GENERALES'!$B$36:$C$52,2,FALSE),""),""),IF(U241="pvc",VLOOKUP(VLOOKUP(K241,'DATOS GENERALES'!$B$58:$E$83,3,FALSE),'DATOS GENERALES'!$B$36:$C$52,2,FALSE),VLOOKUP(VLOOKUP(K241,'DATOS GENERALES'!$B$58:$E$83,4,FALSE),'DATOS GENERALES'!$B$36:$C$52,2,FALSE)))</f>
        <v>CUADRADA GANG</v>
      </c>
      <c r="U241" s="5" t="s">
        <v>45</v>
      </c>
      <c r="V241" s="5" t="s">
        <v>98</v>
      </c>
      <c r="Y241"/>
    </row>
    <row r="242" spans="1:25" s="2" customFormat="1" outlineLevel="1" x14ac:dyDescent="0.25">
      <c r="A242" s="177">
        <f t="shared" ref="A242" si="214">IF(E242=H242,1,0)</f>
        <v>1</v>
      </c>
      <c r="C242" s="8"/>
      <c r="D242" s="8"/>
      <c r="E242" s="7" t="s">
        <v>368</v>
      </c>
      <c r="F242" s="3"/>
      <c r="G242" s="4"/>
      <c r="H242" s="7" t="s">
        <v>368</v>
      </c>
      <c r="I242" s="4"/>
      <c r="J242" s="4"/>
      <c r="K242" s="4"/>
      <c r="L242" s="4"/>
      <c r="M242" s="5"/>
      <c r="N242" s="5"/>
      <c r="O242" s="5"/>
      <c r="P242" s="5"/>
      <c r="Q242" s="11"/>
      <c r="R242" s="5"/>
      <c r="S242" s="6">
        <f>SUM(S240:S241)</f>
        <v>40.5</v>
      </c>
      <c r="T242" s="53" t="str">
        <f>IF(K242="",IF(LEFT(H242,1)="c",IF(J242&lt;&gt;"S",VLOOKUP(H242,'DATOS GENERALES'!$B$36:$C$52,2,FALSE),""),""),IF(U242="pvc",VLOOKUP(VLOOKUP(K242,'DATOS GENERALES'!$B$58:$E$83,3,FALSE),'DATOS GENERALES'!$B$36:$C$52,2,FALSE),VLOOKUP(VLOOKUP(K242,'DATOS GENERALES'!$B$58:$E$83,4,FALSE),'DATOS GENERALES'!$B$36:$C$52,2,FALSE)))</f>
        <v/>
      </c>
      <c r="U242" s="5"/>
      <c r="V242" s="5" t="s">
        <v>98</v>
      </c>
      <c r="Y242"/>
    </row>
    <row r="243" spans="1:25" s="2" customFormat="1" outlineLevel="1" x14ac:dyDescent="0.25">
      <c r="A243" s="174"/>
      <c r="C243" s="8"/>
      <c r="D243" s="8"/>
      <c r="E243" s="7"/>
      <c r="F243" s="3"/>
      <c r="G243" s="4"/>
      <c r="H243" s="4"/>
      <c r="I243" s="4"/>
      <c r="J243" s="4"/>
      <c r="K243" s="4"/>
      <c r="L243" s="4"/>
      <c r="M243" s="5"/>
      <c r="N243" s="5"/>
      <c r="O243" s="5"/>
      <c r="P243" s="5"/>
      <c r="Q243" s="11"/>
      <c r="R243" s="5"/>
      <c r="S243" s="6"/>
      <c r="T243" s="53"/>
      <c r="U243" s="5"/>
      <c r="V243" s="5"/>
      <c r="Y243"/>
    </row>
    <row r="244" spans="1:25" s="2" customFormat="1" outlineLevel="1" x14ac:dyDescent="0.25">
      <c r="A244" s="174"/>
      <c r="B244" s="2">
        <v>0</v>
      </c>
      <c r="C244" s="8">
        <v>0</v>
      </c>
      <c r="D244" s="8">
        <v>0</v>
      </c>
      <c r="E244" s="7" t="s">
        <v>369</v>
      </c>
      <c r="F244" s="3">
        <f t="shared" ref="F244:F248" si="215">H244</f>
        <v>0</v>
      </c>
      <c r="G244" s="4" t="s">
        <v>183</v>
      </c>
      <c r="H244" s="4"/>
      <c r="I244" s="4">
        <v>40</v>
      </c>
      <c r="J244" s="4"/>
      <c r="K244" s="4"/>
      <c r="L244" s="4"/>
      <c r="M244" s="5">
        <v>1</v>
      </c>
      <c r="N244" s="5">
        <f t="shared" ref="N244:N248" si="216">IF(J244&lt;&gt;"S",(I244+C244+B244+D244)*M244,0)</f>
        <v>40</v>
      </c>
      <c r="O244" s="5">
        <v>0</v>
      </c>
      <c r="P244" s="5">
        <v>0</v>
      </c>
      <c r="Q244" s="11">
        <v>1</v>
      </c>
      <c r="R244" s="5">
        <f t="shared" ref="R244:R248" si="217">IF(N244=0,IF(I244=0,0,I244+D244+C244+B244),N244)</f>
        <v>40</v>
      </c>
      <c r="S244" s="6">
        <f t="shared" ref="S244:S248" si="218">R244*Q244</f>
        <v>40</v>
      </c>
      <c r="T244" s="53" t="str">
        <f>IF(K244="",IF(LEFT(H244,1)="c",IF(J244&lt;&gt;"S",VLOOKUP(H244,'DATOS GENERALES'!$B$36:$C$52,2,FALSE),""),""),IF(U244="pvc",VLOOKUP(VLOOKUP(K244,'DATOS GENERALES'!$B$58:$E$83,3,FALSE),'DATOS GENERALES'!$B$36:$C$52,2,FALSE),VLOOKUP(VLOOKUP(K244,'DATOS GENERALES'!$B$58:$E$83,4,FALSE),'DATOS GENERALES'!$B$36:$C$52,2,FALSE)))</f>
        <v/>
      </c>
      <c r="U244" s="5" t="s">
        <v>153</v>
      </c>
      <c r="V244" s="5" t="s">
        <v>98</v>
      </c>
      <c r="Y244"/>
    </row>
    <row r="245" spans="1:25" s="2" customFormat="1" outlineLevel="1" x14ac:dyDescent="0.25">
      <c r="A245" s="174"/>
      <c r="B245" s="2">
        <v>0</v>
      </c>
      <c r="C245" s="8">
        <v>0</v>
      </c>
      <c r="D245" s="8">
        <v>0</v>
      </c>
      <c r="E245" s="7" t="s">
        <v>369</v>
      </c>
      <c r="F245" s="3" t="str">
        <f t="shared" si="215"/>
        <v>S12</v>
      </c>
      <c r="G245" s="4"/>
      <c r="H245" s="4" t="s">
        <v>94</v>
      </c>
      <c r="I245" s="4">
        <v>0.5</v>
      </c>
      <c r="J245" s="4">
        <v>50</v>
      </c>
      <c r="K245" s="4" t="s">
        <v>94</v>
      </c>
      <c r="L245" s="4"/>
      <c r="M245" s="5">
        <v>1</v>
      </c>
      <c r="N245" s="5">
        <f t="shared" si="216"/>
        <v>0.5</v>
      </c>
      <c r="O245" s="5">
        <v>1</v>
      </c>
      <c r="P245" s="5">
        <v>1</v>
      </c>
      <c r="Q245" s="11">
        <v>1</v>
      </c>
      <c r="R245" s="5">
        <f t="shared" si="217"/>
        <v>0.5</v>
      </c>
      <c r="S245" s="6">
        <f t="shared" si="218"/>
        <v>0.5</v>
      </c>
      <c r="T245" s="53" t="str">
        <f>IF(K245="",IF(LEFT(H245,1)="c",IF(J245&lt;&gt;"S",VLOOKUP(H245,'DATOS GENERALES'!$B$36:$C$52,2,FALSE),""),""),IF(U245="pvc",VLOOKUP(VLOOKUP(K245,'DATOS GENERALES'!$B$58:$E$83,3,FALSE),'DATOS GENERALES'!$B$36:$C$52,2,FALSE),VLOOKUP(VLOOKUP(K245,'DATOS GENERALES'!$B$58:$E$83,4,FALSE),'DATOS GENERALES'!$B$36:$C$52,2,FALSE)))</f>
        <v>ACCESORIO SALIDA BANDEJA</v>
      </c>
      <c r="U245" s="5" t="s">
        <v>48</v>
      </c>
      <c r="V245" s="5" t="s">
        <v>98</v>
      </c>
      <c r="Y245"/>
    </row>
    <row r="246" spans="1:25" s="2" customFormat="1" outlineLevel="1" x14ac:dyDescent="0.25">
      <c r="A246" s="174"/>
      <c r="B246" s="2">
        <v>0</v>
      </c>
      <c r="C246" s="8">
        <v>0</v>
      </c>
      <c r="D246" s="8">
        <v>0</v>
      </c>
      <c r="E246" s="7" t="s">
        <v>369</v>
      </c>
      <c r="F246" s="3" t="str">
        <f t="shared" si="215"/>
        <v>C2</v>
      </c>
      <c r="G246" s="4" t="s">
        <v>94</v>
      </c>
      <c r="H246" s="4" t="s">
        <v>106</v>
      </c>
      <c r="I246" s="4">
        <v>2</v>
      </c>
      <c r="J246" s="4">
        <v>50</v>
      </c>
      <c r="K246" s="4"/>
      <c r="L246" s="4"/>
      <c r="M246" s="5">
        <v>1</v>
      </c>
      <c r="N246" s="5">
        <f t="shared" si="216"/>
        <v>2</v>
      </c>
      <c r="O246" s="5">
        <v>0</v>
      </c>
      <c r="P246" s="5">
        <v>1</v>
      </c>
      <c r="Q246" s="11">
        <v>1</v>
      </c>
      <c r="R246" s="5">
        <f t="shared" si="217"/>
        <v>2</v>
      </c>
      <c r="S246" s="6">
        <f t="shared" si="218"/>
        <v>2</v>
      </c>
      <c r="T246" s="53" t="str">
        <f>IF(K246="",IF(LEFT(H246,1)="c",IF(J246&lt;&gt;"S",VLOOKUP(H246,'DATOS GENERALES'!$B$36:$C$52,2,FALSE),""),""),IF(U246="pvc",VLOOKUP(VLOOKUP(K246,'DATOS GENERALES'!$B$58:$E$83,3,FALSE),'DATOS GENERALES'!$B$36:$C$52,2,FALSE),VLOOKUP(VLOOKUP(K246,'DATOS GENERALES'!$B$58:$E$83,4,FALSE),'DATOS GENERALES'!$B$36:$C$52,2,FALSE)))</f>
        <v>CUADRADA 200X200X100</v>
      </c>
      <c r="U246" s="5" t="s">
        <v>48</v>
      </c>
      <c r="V246" s="5" t="s">
        <v>98</v>
      </c>
      <c r="Y246"/>
    </row>
    <row r="247" spans="1:25" s="2" customFormat="1" outlineLevel="1" x14ac:dyDescent="0.25">
      <c r="A247" s="174"/>
      <c r="B247" s="2">
        <v>0</v>
      </c>
      <c r="C247" s="8">
        <v>0</v>
      </c>
      <c r="D247" s="8">
        <v>0</v>
      </c>
      <c r="E247" s="7" t="s">
        <v>369</v>
      </c>
      <c r="F247" s="3" t="str">
        <f t="shared" si="215"/>
        <v>C2</v>
      </c>
      <c r="G247" s="4" t="s">
        <v>106</v>
      </c>
      <c r="H247" s="4" t="s">
        <v>106</v>
      </c>
      <c r="I247" s="4">
        <v>3</v>
      </c>
      <c r="J247" s="4">
        <v>50</v>
      </c>
      <c r="K247" s="4"/>
      <c r="L247" s="4"/>
      <c r="M247" s="5">
        <v>1</v>
      </c>
      <c r="N247" s="5">
        <f t="shared" si="216"/>
        <v>3</v>
      </c>
      <c r="O247" s="5">
        <v>0</v>
      </c>
      <c r="P247" s="5">
        <v>2</v>
      </c>
      <c r="Q247" s="11">
        <v>1</v>
      </c>
      <c r="R247" s="5">
        <f t="shared" si="217"/>
        <v>3</v>
      </c>
      <c r="S247" s="6">
        <f t="shared" si="218"/>
        <v>3</v>
      </c>
      <c r="T247" s="53" t="str">
        <f>IF(K247="",IF(LEFT(H247,1)="c",IF(J247&lt;&gt;"S",VLOOKUP(H247,'DATOS GENERALES'!$B$36:$C$52,2,FALSE),""),""),IF(U247="pvc",VLOOKUP(VLOOKUP(K247,'DATOS GENERALES'!$B$58:$E$83,3,FALSE),'DATOS GENERALES'!$B$36:$C$52,2,FALSE),VLOOKUP(VLOOKUP(K247,'DATOS GENERALES'!$B$58:$E$83,4,FALSE),'DATOS GENERALES'!$B$36:$C$52,2,FALSE)))</f>
        <v>CUADRADA 200X200X100</v>
      </c>
      <c r="U247" s="5" t="s">
        <v>45</v>
      </c>
      <c r="V247" s="5" t="s">
        <v>98</v>
      </c>
      <c r="Y247"/>
    </row>
    <row r="248" spans="1:25" s="2" customFormat="1" outlineLevel="1" x14ac:dyDescent="0.25">
      <c r="A248" s="174">
        <f>IF(E248=H248,1,0)</f>
        <v>1</v>
      </c>
      <c r="B248" s="2">
        <v>0.5</v>
      </c>
      <c r="C248" s="8">
        <v>0</v>
      </c>
      <c r="D248" s="8">
        <v>0</v>
      </c>
      <c r="E248" s="7" t="s">
        <v>369</v>
      </c>
      <c r="F248" s="3" t="str">
        <f t="shared" si="215"/>
        <v>FP-S2-56</v>
      </c>
      <c r="G248" s="4" t="s">
        <v>106</v>
      </c>
      <c r="H248" s="7" t="s">
        <v>369</v>
      </c>
      <c r="I248" s="4">
        <v>6.5</v>
      </c>
      <c r="J248" s="4">
        <v>25</v>
      </c>
      <c r="K248" s="4" t="s">
        <v>82</v>
      </c>
      <c r="L248" s="4" t="s">
        <v>1063</v>
      </c>
      <c r="M248" s="5">
        <v>1</v>
      </c>
      <c r="N248" s="5">
        <f t="shared" si="216"/>
        <v>7</v>
      </c>
      <c r="O248" s="5">
        <v>1</v>
      </c>
      <c r="P248" s="5">
        <v>2</v>
      </c>
      <c r="Q248" s="11">
        <v>1</v>
      </c>
      <c r="R248" s="5">
        <f t="shared" si="217"/>
        <v>7</v>
      </c>
      <c r="S248" s="6">
        <f t="shared" si="218"/>
        <v>7</v>
      </c>
      <c r="T248" s="53" t="str">
        <f>IF(K248="",IF(LEFT(H248,1)="c",IF(J248&lt;&gt;"S",VLOOKUP(H248,'DATOS GENERALES'!$B$36:$C$52,2,FALSE),""),""),IF(U248="pvc",VLOOKUP(VLOOKUP(K248,'DATOS GENERALES'!$B$58:$E$83,3,FALSE),'DATOS GENERALES'!$B$36:$C$52,2,FALSE),VLOOKUP(VLOOKUP(K248,'DATOS GENERALES'!$B$58:$E$83,4,FALSE),'DATOS GENERALES'!$B$36:$C$52,2,FALSE)))</f>
        <v>CUADRADA GANG</v>
      </c>
      <c r="U248" s="5" t="s">
        <v>45</v>
      </c>
      <c r="V248" s="5" t="s">
        <v>98</v>
      </c>
      <c r="Y248"/>
    </row>
    <row r="249" spans="1:25" s="2" customFormat="1" outlineLevel="1" x14ac:dyDescent="0.25">
      <c r="A249" s="177">
        <f t="shared" ref="A249" si="219">IF(E249=H249,1,0)</f>
        <v>1</v>
      </c>
      <c r="C249" s="8"/>
      <c r="D249" s="8"/>
      <c r="E249" s="7" t="s">
        <v>370</v>
      </c>
      <c r="F249" s="3"/>
      <c r="G249" s="4"/>
      <c r="H249" s="7" t="s">
        <v>370</v>
      </c>
      <c r="I249" s="4"/>
      <c r="J249" s="4"/>
      <c r="K249" s="4"/>
      <c r="L249" s="4"/>
      <c r="M249" s="5"/>
      <c r="N249" s="5"/>
      <c r="O249" s="5"/>
      <c r="P249" s="5"/>
      <c r="Q249" s="11"/>
      <c r="R249" s="5"/>
      <c r="S249" s="6">
        <f>SUM(S244:S248)</f>
        <v>52.5</v>
      </c>
      <c r="T249" s="53" t="str">
        <f>IF(K249="",IF(LEFT(H249,1)="c",IF(J249&lt;&gt;"S",VLOOKUP(H249,'DATOS GENERALES'!$B$36:$C$52,2,FALSE),""),""),IF(U249="pvc",VLOOKUP(VLOOKUP(K249,'DATOS GENERALES'!$B$58:$E$83,3,FALSE),'DATOS GENERALES'!$B$36:$C$52,2,FALSE),VLOOKUP(VLOOKUP(K249,'DATOS GENERALES'!$B$58:$E$83,4,FALSE),'DATOS GENERALES'!$B$36:$C$52,2,FALSE)))</f>
        <v/>
      </c>
      <c r="U249" s="5"/>
      <c r="V249" s="5" t="s">
        <v>98</v>
      </c>
      <c r="Y249"/>
    </row>
    <row r="250" spans="1:25" s="2" customFormat="1" outlineLevel="1" x14ac:dyDescent="0.25">
      <c r="A250" s="177"/>
      <c r="C250" s="8"/>
      <c r="D250" s="8"/>
      <c r="E250" s="7"/>
      <c r="F250" s="3"/>
      <c r="G250" s="4"/>
      <c r="H250" s="7"/>
      <c r="I250" s="4"/>
      <c r="J250" s="4"/>
      <c r="K250" s="4"/>
      <c r="L250" s="4"/>
      <c r="M250" s="5"/>
      <c r="N250" s="5"/>
      <c r="O250" s="5"/>
      <c r="P250" s="5"/>
      <c r="Q250" s="11"/>
      <c r="R250" s="5"/>
      <c r="S250" s="6"/>
      <c r="T250" s="53"/>
      <c r="U250" s="5"/>
      <c r="V250" s="5"/>
      <c r="Y250"/>
    </row>
    <row r="251" spans="1:25" s="2" customFormat="1" outlineLevel="1" x14ac:dyDescent="0.25">
      <c r="A251" s="174"/>
      <c r="B251" s="2">
        <v>0</v>
      </c>
      <c r="C251" s="8">
        <v>0</v>
      </c>
      <c r="D251" s="8">
        <v>0</v>
      </c>
      <c r="E251" s="7" t="s">
        <v>371</v>
      </c>
      <c r="F251" s="3">
        <f t="shared" ref="F251:F252" si="220">H251</f>
        <v>0</v>
      </c>
      <c r="G251" s="4" t="s">
        <v>183</v>
      </c>
      <c r="H251" s="4"/>
      <c r="I251" s="4">
        <v>45.5</v>
      </c>
      <c r="J251" s="4"/>
      <c r="K251" s="4"/>
      <c r="L251" s="4"/>
      <c r="M251" s="5">
        <v>1</v>
      </c>
      <c r="N251" s="5">
        <f t="shared" ref="N251:N252" si="221">IF(J251&lt;&gt;"S",(I251+C251+B251+D251)*M251,0)</f>
        <v>45.5</v>
      </c>
      <c r="O251" s="5">
        <v>0</v>
      </c>
      <c r="P251" s="5">
        <v>0</v>
      </c>
      <c r="Q251" s="11">
        <v>1</v>
      </c>
      <c r="R251" s="5">
        <f t="shared" ref="R251:R252" si="222">IF(N251=0,IF(I251=0,0,I251+D251+C251+B251),N251)</f>
        <v>45.5</v>
      </c>
      <c r="S251" s="6">
        <f t="shared" ref="S251:S252" si="223">R251*Q251</f>
        <v>45.5</v>
      </c>
      <c r="T251" s="53" t="str">
        <f>IF(K251="",IF(LEFT(H251,1)="c",IF(J251&lt;&gt;"S",VLOOKUP(H251,'DATOS GENERALES'!$B$36:$C$52,2,FALSE),""),""),IF(U251="pvc",VLOOKUP(VLOOKUP(K251,'DATOS GENERALES'!$B$58:$E$83,3,FALSE),'DATOS GENERALES'!$B$36:$C$52,2,FALSE),VLOOKUP(VLOOKUP(K251,'DATOS GENERALES'!$B$58:$E$83,4,FALSE),'DATOS GENERALES'!$B$36:$C$52,2,FALSE)))</f>
        <v/>
      </c>
      <c r="U251" s="5" t="s">
        <v>153</v>
      </c>
      <c r="V251" s="5" t="s">
        <v>98</v>
      </c>
      <c r="Y251"/>
    </row>
    <row r="252" spans="1:25" s="2" customFormat="1" outlineLevel="1" x14ac:dyDescent="0.25">
      <c r="A252" s="174">
        <f>IF(E252=H252,1,0)</f>
        <v>1</v>
      </c>
      <c r="B252" s="2">
        <v>0.5</v>
      </c>
      <c r="C252" s="8">
        <v>0</v>
      </c>
      <c r="D252" s="8">
        <v>0</v>
      </c>
      <c r="E252" s="7" t="s">
        <v>371</v>
      </c>
      <c r="F252" s="3" t="str">
        <f t="shared" si="220"/>
        <v>FP-S2-58</v>
      </c>
      <c r="G252" s="4" t="s">
        <v>103</v>
      </c>
      <c r="H252" s="7" t="s">
        <v>371</v>
      </c>
      <c r="I252" s="4">
        <v>3</v>
      </c>
      <c r="J252" s="4">
        <v>25</v>
      </c>
      <c r="K252" s="4" t="s">
        <v>82</v>
      </c>
      <c r="L252" s="4" t="s">
        <v>1063</v>
      </c>
      <c r="M252" s="5">
        <v>1</v>
      </c>
      <c r="N252" s="5">
        <f t="shared" si="221"/>
        <v>3.5</v>
      </c>
      <c r="O252" s="5">
        <v>1</v>
      </c>
      <c r="P252" s="5">
        <v>2</v>
      </c>
      <c r="Q252" s="11">
        <v>1</v>
      </c>
      <c r="R252" s="5">
        <f t="shared" si="222"/>
        <v>3.5</v>
      </c>
      <c r="S252" s="6">
        <f t="shared" si="223"/>
        <v>3.5</v>
      </c>
      <c r="T252" s="53" t="str">
        <f>IF(K252="",IF(LEFT(H252,1)="c",IF(J252&lt;&gt;"S",VLOOKUP(H252,'DATOS GENERALES'!$B$36:$C$52,2,FALSE),""),""),IF(U252="pvc",VLOOKUP(VLOOKUP(K252,'DATOS GENERALES'!$B$58:$E$83,3,FALSE),'DATOS GENERALES'!$B$36:$C$52,2,FALSE),VLOOKUP(VLOOKUP(K252,'DATOS GENERALES'!$B$58:$E$83,4,FALSE),'DATOS GENERALES'!$B$36:$C$52,2,FALSE)))</f>
        <v>CUADRADA GANG</v>
      </c>
      <c r="U252" s="5" t="s">
        <v>45</v>
      </c>
      <c r="V252" s="5" t="s">
        <v>98</v>
      </c>
      <c r="Y252"/>
    </row>
    <row r="253" spans="1:25" s="2" customFormat="1" outlineLevel="1" x14ac:dyDescent="0.25">
      <c r="A253" s="177">
        <f t="shared" ref="A253" si="224">IF(E253=H253,1,0)</f>
        <v>1</v>
      </c>
      <c r="C253" s="8"/>
      <c r="D253" s="8"/>
      <c r="E253" s="7" t="s">
        <v>372</v>
      </c>
      <c r="F253" s="3"/>
      <c r="G253" s="4"/>
      <c r="H253" s="7" t="s">
        <v>372</v>
      </c>
      <c r="I253" s="4"/>
      <c r="J253" s="4"/>
      <c r="K253" s="4"/>
      <c r="L253" s="4"/>
      <c r="M253" s="5"/>
      <c r="N253" s="5"/>
      <c r="O253" s="5"/>
      <c r="P253" s="5"/>
      <c r="Q253" s="11"/>
      <c r="R253" s="5"/>
      <c r="S253" s="6">
        <f>SUM(S251:S252)</f>
        <v>49</v>
      </c>
      <c r="T253" s="53" t="str">
        <f>IF(K253="",IF(LEFT(H253,1)="c",IF(J253&lt;&gt;"S",VLOOKUP(H253,'DATOS GENERALES'!$B$36:$C$52,2,FALSE),""),""),IF(U253="pvc",VLOOKUP(VLOOKUP(K253,'DATOS GENERALES'!$B$58:$E$83,3,FALSE),'DATOS GENERALES'!$B$36:$C$52,2,FALSE),VLOOKUP(VLOOKUP(K253,'DATOS GENERALES'!$B$58:$E$83,4,FALSE),'DATOS GENERALES'!$B$36:$C$52,2,FALSE)))</f>
        <v/>
      </c>
      <c r="U253" s="5"/>
      <c r="V253" s="5" t="s">
        <v>98</v>
      </c>
      <c r="Y253"/>
    </row>
    <row r="254" spans="1:25" s="2" customFormat="1" outlineLevel="1" x14ac:dyDescent="0.25">
      <c r="A254" s="177"/>
      <c r="C254" s="8"/>
      <c r="D254" s="8"/>
      <c r="E254" s="7"/>
      <c r="F254" s="3"/>
      <c r="G254" s="4"/>
      <c r="H254" s="7"/>
      <c r="I254" s="4"/>
      <c r="J254" s="4"/>
      <c r="K254" s="4"/>
      <c r="L254" s="4"/>
      <c r="M254" s="5"/>
      <c r="N254" s="5"/>
      <c r="O254" s="5"/>
      <c r="P254" s="5"/>
      <c r="Q254" s="11"/>
      <c r="R254" s="5"/>
      <c r="S254" s="6"/>
      <c r="T254" s="53"/>
      <c r="U254" s="5"/>
      <c r="V254" s="5"/>
      <c r="Y254"/>
    </row>
    <row r="255" spans="1:25" s="2" customFormat="1" outlineLevel="1" x14ac:dyDescent="0.25">
      <c r="A255" s="174"/>
      <c r="B255" s="2">
        <v>0</v>
      </c>
      <c r="C255" s="8">
        <v>0</v>
      </c>
      <c r="D255" s="8">
        <v>0</v>
      </c>
      <c r="E255" s="7" t="s">
        <v>373</v>
      </c>
      <c r="F255" s="3">
        <f t="shared" ref="F255:F256" si="225">H255</f>
        <v>0</v>
      </c>
      <c r="G255" s="4" t="s">
        <v>183</v>
      </c>
      <c r="H255" s="4"/>
      <c r="I255" s="4">
        <v>45.5</v>
      </c>
      <c r="J255" s="4"/>
      <c r="K255" s="4"/>
      <c r="L255" s="4"/>
      <c r="M255" s="5">
        <v>1</v>
      </c>
      <c r="N255" s="5">
        <f t="shared" ref="N255:N256" si="226">IF(J255&lt;&gt;"S",(I255+C255+B255+D255)*M255,0)</f>
        <v>45.5</v>
      </c>
      <c r="O255" s="5">
        <v>0</v>
      </c>
      <c r="P255" s="5">
        <v>0</v>
      </c>
      <c r="Q255" s="11">
        <v>1</v>
      </c>
      <c r="R255" s="5">
        <f t="shared" ref="R255:R256" si="227">IF(N255=0,IF(I255=0,0,I255+D255+C255+B255),N255)</f>
        <v>45.5</v>
      </c>
      <c r="S255" s="6">
        <f t="shared" ref="S255:S256" si="228">R255*Q255</f>
        <v>45.5</v>
      </c>
      <c r="T255" s="53" t="str">
        <f>IF(K255="",IF(LEFT(H255,1)="c",IF(J255&lt;&gt;"S",VLOOKUP(H255,'DATOS GENERALES'!$B$36:$C$52,2,FALSE),""),""),IF(U255="pvc",VLOOKUP(VLOOKUP(K255,'DATOS GENERALES'!$B$58:$E$83,3,FALSE),'DATOS GENERALES'!$B$36:$C$52,2,FALSE),VLOOKUP(VLOOKUP(K255,'DATOS GENERALES'!$B$58:$E$83,4,FALSE),'DATOS GENERALES'!$B$36:$C$52,2,FALSE)))</f>
        <v/>
      </c>
      <c r="U255" s="5" t="s">
        <v>153</v>
      </c>
      <c r="V255" s="5" t="s">
        <v>98</v>
      </c>
      <c r="Y255"/>
    </row>
    <row r="256" spans="1:25" s="2" customFormat="1" outlineLevel="1" x14ac:dyDescent="0.25">
      <c r="A256" s="174">
        <f>IF(E256=H256,1,0)</f>
        <v>1</v>
      </c>
      <c r="B256" s="2">
        <v>0.5</v>
      </c>
      <c r="C256" s="8">
        <v>0</v>
      </c>
      <c r="D256" s="8">
        <v>0.5</v>
      </c>
      <c r="E256" s="7" t="s">
        <v>373</v>
      </c>
      <c r="F256" s="3" t="str">
        <f t="shared" si="225"/>
        <v>FP-S2-60</v>
      </c>
      <c r="G256" s="4" t="s">
        <v>103</v>
      </c>
      <c r="H256" s="7" t="s">
        <v>373</v>
      </c>
      <c r="I256" s="4">
        <v>2.6</v>
      </c>
      <c r="J256" s="4">
        <v>25</v>
      </c>
      <c r="K256" s="4" t="s">
        <v>82</v>
      </c>
      <c r="L256" s="4"/>
      <c r="M256" s="5">
        <v>1</v>
      </c>
      <c r="N256" s="5">
        <f t="shared" si="226"/>
        <v>3.6</v>
      </c>
      <c r="O256" s="5">
        <v>2</v>
      </c>
      <c r="P256" s="5">
        <v>2</v>
      </c>
      <c r="Q256" s="11">
        <v>1</v>
      </c>
      <c r="R256" s="5">
        <f t="shared" si="227"/>
        <v>3.6</v>
      </c>
      <c r="S256" s="6">
        <f t="shared" si="228"/>
        <v>3.6</v>
      </c>
      <c r="T256" s="53" t="str">
        <f>IF(K256="",IF(LEFT(H256,1)="c",IF(J256&lt;&gt;"S",VLOOKUP(H256,'DATOS GENERALES'!$B$36:$C$52,2,FALSE),""),""),IF(U256="pvc",VLOOKUP(VLOOKUP(K256,'DATOS GENERALES'!$B$58:$E$83,3,FALSE),'DATOS GENERALES'!$B$36:$C$52,2,FALSE),VLOOKUP(VLOOKUP(K256,'DATOS GENERALES'!$B$58:$E$83,4,FALSE),'DATOS GENERALES'!$B$36:$C$52,2,FALSE)))</f>
        <v>CUADRADA GANG</v>
      </c>
      <c r="U256" s="5" t="s">
        <v>45</v>
      </c>
      <c r="V256" s="5" t="s">
        <v>98</v>
      </c>
      <c r="Y256"/>
    </row>
    <row r="257" spans="1:25" s="2" customFormat="1" outlineLevel="1" x14ac:dyDescent="0.25">
      <c r="A257" s="177">
        <f t="shared" ref="A257" si="229">IF(E257=H257,1,0)</f>
        <v>1</v>
      </c>
      <c r="C257" s="8"/>
      <c r="D257" s="8"/>
      <c r="E257" s="7" t="s">
        <v>374</v>
      </c>
      <c r="F257" s="3"/>
      <c r="G257" s="4"/>
      <c r="H257" s="7" t="s">
        <v>374</v>
      </c>
      <c r="I257" s="4"/>
      <c r="J257" s="4"/>
      <c r="K257" s="4"/>
      <c r="L257" s="4"/>
      <c r="M257" s="5"/>
      <c r="N257" s="5"/>
      <c r="O257" s="5"/>
      <c r="P257" s="5"/>
      <c r="Q257" s="11"/>
      <c r="R257" s="5"/>
      <c r="S257" s="6">
        <f>SUM(S255:S256)</f>
        <v>49.1</v>
      </c>
      <c r="T257" s="53" t="str">
        <f>IF(K257="",IF(LEFT(H257,1)="c",IF(J257&lt;&gt;"S",VLOOKUP(H257,'DATOS GENERALES'!$B$36:$C$52,2,FALSE),""),""),IF(U257="pvc",VLOOKUP(VLOOKUP(K257,'DATOS GENERALES'!$B$58:$E$83,3,FALSE),'DATOS GENERALES'!$B$36:$C$52,2,FALSE),VLOOKUP(VLOOKUP(K257,'DATOS GENERALES'!$B$58:$E$83,4,FALSE),'DATOS GENERALES'!$B$36:$C$52,2,FALSE)))</f>
        <v/>
      </c>
      <c r="U257" s="5"/>
      <c r="V257" s="5" t="s">
        <v>98</v>
      </c>
      <c r="Y257"/>
    </row>
    <row r="258" spans="1:25" s="2" customFormat="1" outlineLevel="1" x14ac:dyDescent="0.25">
      <c r="A258" s="177"/>
      <c r="C258" s="8"/>
      <c r="D258" s="8"/>
      <c r="E258" s="7"/>
      <c r="F258" s="3"/>
      <c r="G258" s="4"/>
      <c r="H258" s="7"/>
      <c r="I258" s="4"/>
      <c r="J258" s="4"/>
      <c r="K258" s="4"/>
      <c r="L258" s="4"/>
      <c r="M258" s="5"/>
      <c r="N258" s="5"/>
      <c r="O258" s="5"/>
      <c r="P258" s="5"/>
      <c r="Q258" s="11"/>
      <c r="R258" s="5"/>
      <c r="S258" s="6"/>
      <c r="T258" s="53"/>
      <c r="U258" s="5"/>
      <c r="V258" s="5"/>
      <c r="Y258"/>
    </row>
    <row r="259" spans="1:25" s="2" customFormat="1" outlineLevel="1" x14ac:dyDescent="0.25">
      <c r="A259" s="174"/>
      <c r="B259" s="2">
        <v>0</v>
      </c>
      <c r="C259" s="8">
        <v>0</v>
      </c>
      <c r="D259" s="8">
        <v>0</v>
      </c>
      <c r="E259" s="7" t="s">
        <v>375</v>
      </c>
      <c r="F259" s="3">
        <f t="shared" ref="F259:F260" si="230">H259</f>
        <v>0</v>
      </c>
      <c r="G259" s="4" t="s">
        <v>183</v>
      </c>
      <c r="H259" s="4"/>
      <c r="I259" s="4">
        <v>45.5</v>
      </c>
      <c r="J259" s="4"/>
      <c r="K259" s="4"/>
      <c r="L259" s="4"/>
      <c r="M259" s="5">
        <v>1</v>
      </c>
      <c r="N259" s="5">
        <f t="shared" ref="N259:N260" si="231">IF(J259&lt;&gt;"S",(I259+C259+B259+D259)*M259,0)</f>
        <v>45.5</v>
      </c>
      <c r="O259" s="5">
        <v>0</v>
      </c>
      <c r="P259" s="5">
        <v>0</v>
      </c>
      <c r="Q259" s="11">
        <v>1</v>
      </c>
      <c r="R259" s="5">
        <f t="shared" ref="R259:R260" si="232">IF(N259=0,IF(I259=0,0,I259+D259+C259+B259),N259)</f>
        <v>45.5</v>
      </c>
      <c r="S259" s="6">
        <f t="shared" ref="S259:S260" si="233">R259*Q259</f>
        <v>45.5</v>
      </c>
      <c r="T259" s="53" t="str">
        <f>IF(K259="",IF(LEFT(H259,1)="c",IF(J259&lt;&gt;"S",VLOOKUP(H259,'DATOS GENERALES'!$B$36:$C$52,2,FALSE),""),""),IF(U259="pvc",VLOOKUP(VLOOKUP(K259,'DATOS GENERALES'!$B$58:$E$83,3,FALSE),'DATOS GENERALES'!$B$36:$C$52,2,FALSE),VLOOKUP(VLOOKUP(K259,'DATOS GENERALES'!$B$58:$E$83,4,FALSE),'DATOS GENERALES'!$B$36:$C$52,2,FALSE)))</f>
        <v/>
      </c>
      <c r="U259" s="5" t="s">
        <v>153</v>
      </c>
      <c r="V259" s="5" t="s">
        <v>98</v>
      </c>
      <c r="Y259"/>
    </row>
    <row r="260" spans="1:25" s="2" customFormat="1" outlineLevel="1" x14ac:dyDescent="0.25">
      <c r="A260" s="174">
        <f>IF(E260=H260,1,0)</f>
        <v>1</v>
      </c>
      <c r="B260" s="2">
        <v>0.5</v>
      </c>
      <c r="C260" s="8">
        <v>0</v>
      </c>
      <c r="D260" s="8">
        <v>0.5</v>
      </c>
      <c r="E260" s="7" t="s">
        <v>375</v>
      </c>
      <c r="F260" s="3" t="str">
        <f t="shared" si="230"/>
        <v>FP-S2-62</v>
      </c>
      <c r="G260" s="4" t="s">
        <v>103</v>
      </c>
      <c r="H260" s="7" t="s">
        <v>375</v>
      </c>
      <c r="I260" s="4">
        <v>8.6999999999999993</v>
      </c>
      <c r="J260" s="4">
        <v>25</v>
      </c>
      <c r="K260" s="4" t="s">
        <v>82</v>
      </c>
      <c r="L260" s="4"/>
      <c r="M260" s="5">
        <v>1</v>
      </c>
      <c r="N260" s="5">
        <f t="shared" si="231"/>
        <v>9.6999999999999993</v>
      </c>
      <c r="O260" s="5">
        <v>2</v>
      </c>
      <c r="P260" s="5">
        <v>2</v>
      </c>
      <c r="Q260" s="11">
        <v>1</v>
      </c>
      <c r="R260" s="5">
        <f t="shared" si="232"/>
        <v>9.6999999999999993</v>
      </c>
      <c r="S260" s="6">
        <f t="shared" si="233"/>
        <v>9.6999999999999993</v>
      </c>
      <c r="T260" s="53" t="str">
        <f>IF(K260="",IF(LEFT(H260,1)="c",IF(J260&lt;&gt;"S",VLOOKUP(H260,'DATOS GENERALES'!$B$36:$C$52,2,FALSE),""),""),IF(U260="pvc",VLOOKUP(VLOOKUP(K260,'DATOS GENERALES'!$B$58:$E$83,3,FALSE),'DATOS GENERALES'!$B$36:$C$52,2,FALSE),VLOOKUP(VLOOKUP(K260,'DATOS GENERALES'!$B$58:$E$83,4,FALSE),'DATOS GENERALES'!$B$36:$C$52,2,FALSE)))</f>
        <v>CUADRADA GANG</v>
      </c>
      <c r="U260" s="5" t="s">
        <v>45</v>
      </c>
      <c r="V260" s="5" t="s">
        <v>98</v>
      </c>
      <c r="Y260"/>
    </row>
    <row r="261" spans="1:25" s="2" customFormat="1" outlineLevel="1" x14ac:dyDescent="0.25">
      <c r="A261" s="177">
        <f t="shared" ref="A261" si="234">IF(E261=H261,1,0)</f>
        <v>1</v>
      </c>
      <c r="C261" s="8"/>
      <c r="D261" s="8"/>
      <c r="E261" s="7" t="s">
        <v>376</v>
      </c>
      <c r="F261" s="3"/>
      <c r="G261" s="4"/>
      <c r="H261" s="7" t="s">
        <v>376</v>
      </c>
      <c r="I261" s="4"/>
      <c r="J261" s="4"/>
      <c r="K261" s="4"/>
      <c r="L261" s="4"/>
      <c r="M261" s="5"/>
      <c r="N261" s="5"/>
      <c r="O261" s="5"/>
      <c r="P261" s="5"/>
      <c r="Q261" s="11"/>
      <c r="R261" s="5"/>
      <c r="S261" s="6">
        <f>SUM(S259:S260)</f>
        <v>55.2</v>
      </c>
      <c r="T261" s="53" t="str">
        <f>IF(K261="",IF(LEFT(H261,1)="c",IF(J261&lt;&gt;"S",VLOOKUP(H261,'DATOS GENERALES'!$B$36:$C$52,2,FALSE),""),""),IF(U261="pvc",VLOOKUP(VLOOKUP(K261,'DATOS GENERALES'!$B$58:$E$83,3,FALSE),'DATOS GENERALES'!$B$36:$C$52,2,FALSE),VLOOKUP(VLOOKUP(K261,'DATOS GENERALES'!$B$58:$E$83,4,FALSE),'DATOS GENERALES'!$B$36:$C$52,2,FALSE)))</f>
        <v/>
      </c>
      <c r="U261" s="5"/>
      <c r="V261" s="5" t="s">
        <v>98</v>
      </c>
      <c r="Y261"/>
    </row>
    <row r="262" spans="1:25" s="2" customFormat="1" outlineLevel="1" x14ac:dyDescent="0.25">
      <c r="A262" s="174"/>
      <c r="C262" s="8"/>
      <c r="D262" s="8"/>
      <c r="E262" s="7"/>
      <c r="F262" s="3"/>
      <c r="G262" s="4"/>
      <c r="H262" s="4"/>
      <c r="I262" s="4"/>
      <c r="J262" s="4"/>
      <c r="K262" s="4"/>
      <c r="L262" s="4"/>
      <c r="M262" s="5"/>
      <c r="N262" s="5"/>
      <c r="O262" s="5"/>
      <c r="P262" s="5"/>
      <c r="Q262" s="11"/>
      <c r="R262" s="5"/>
      <c r="S262" s="6"/>
      <c r="T262" s="53"/>
      <c r="U262" s="5"/>
      <c r="V262" s="5"/>
      <c r="Y262"/>
    </row>
    <row r="263" spans="1:25" s="2" customFormat="1" outlineLevel="1" x14ac:dyDescent="0.25">
      <c r="A263" s="174"/>
      <c r="B263" s="2">
        <v>0</v>
      </c>
      <c r="C263" s="8">
        <v>0</v>
      </c>
      <c r="D263" s="8">
        <v>0</v>
      </c>
      <c r="E263" s="7" t="s">
        <v>377</v>
      </c>
      <c r="F263" s="3">
        <f t="shared" ref="F263:F267" si="235">H263</f>
        <v>0</v>
      </c>
      <c r="G263" s="4" t="s">
        <v>183</v>
      </c>
      <c r="H263" s="4"/>
      <c r="I263" s="4">
        <v>42</v>
      </c>
      <c r="J263" s="4"/>
      <c r="K263" s="4"/>
      <c r="L263" s="4"/>
      <c r="M263" s="5">
        <v>1</v>
      </c>
      <c r="N263" s="5">
        <f t="shared" ref="N263:N267" si="236">IF(J263&lt;&gt;"S",(I263+C263+B263+D263)*M263,0)</f>
        <v>42</v>
      </c>
      <c r="O263" s="5">
        <v>0</v>
      </c>
      <c r="P263" s="5">
        <v>0</v>
      </c>
      <c r="Q263" s="11">
        <v>1</v>
      </c>
      <c r="R263" s="5">
        <f t="shared" ref="R263:R267" si="237">IF(N263=0,IF(I263=0,0,I263+D263+C263+B263),N263)</f>
        <v>42</v>
      </c>
      <c r="S263" s="6">
        <f t="shared" ref="S263:S267" si="238">R263*Q263</f>
        <v>42</v>
      </c>
      <c r="T263" s="53" t="str">
        <f>IF(K263="",IF(LEFT(H263,1)="c",IF(J263&lt;&gt;"S",VLOOKUP(H263,'DATOS GENERALES'!$B$36:$C$52,2,FALSE),""),""),IF(U263="pvc",VLOOKUP(VLOOKUP(K263,'DATOS GENERALES'!$B$58:$E$83,3,FALSE),'DATOS GENERALES'!$B$36:$C$52,2,FALSE),VLOOKUP(VLOOKUP(K263,'DATOS GENERALES'!$B$58:$E$83,4,FALSE),'DATOS GENERALES'!$B$36:$C$52,2,FALSE)))</f>
        <v/>
      </c>
      <c r="U263" s="5" t="s">
        <v>153</v>
      </c>
      <c r="V263" s="5" t="s">
        <v>98</v>
      </c>
      <c r="Y263"/>
    </row>
    <row r="264" spans="1:25" s="2" customFormat="1" outlineLevel="1" x14ac:dyDescent="0.25">
      <c r="A264" s="174"/>
      <c r="B264" s="2">
        <v>0</v>
      </c>
      <c r="C264" s="8">
        <v>0</v>
      </c>
      <c r="D264" s="8">
        <v>0</v>
      </c>
      <c r="E264" s="7" t="s">
        <v>377</v>
      </c>
      <c r="F264" s="3" t="str">
        <f t="shared" si="235"/>
        <v>S12</v>
      </c>
      <c r="G264" s="4"/>
      <c r="H264" s="4" t="s">
        <v>94</v>
      </c>
      <c r="I264" s="4">
        <v>0.5</v>
      </c>
      <c r="J264" s="4">
        <v>50</v>
      </c>
      <c r="K264" s="4" t="s">
        <v>94</v>
      </c>
      <c r="L264" s="4"/>
      <c r="M264" s="5">
        <v>1</v>
      </c>
      <c r="N264" s="5">
        <f t="shared" si="236"/>
        <v>0.5</v>
      </c>
      <c r="O264" s="5">
        <v>1</v>
      </c>
      <c r="P264" s="5">
        <v>1</v>
      </c>
      <c r="Q264" s="11">
        <v>1</v>
      </c>
      <c r="R264" s="5">
        <f t="shared" si="237"/>
        <v>0.5</v>
      </c>
      <c r="S264" s="6">
        <f t="shared" si="238"/>
        <v>0.5</v>
      </c>
      <c r="T264" s="53" t="str">
        <f>IF(K264="",IF(LEFT(H264,1)="c",IF(J264&lt;&gt;"S",VLOOKUP(H264,'DATOS GENERALES'!$B$36:$C$52,2,FALSE),""),""),IF(U264="pvc",VLOOKUP(VLOOKUP(K264,'DATOS GENERALES'!$B$58:$E$83,3,FALSE),'DATOS GENERALES'!$B$36:$C$52,2,FALSE),VLOOKUP(VLOOKUP(K264,'DATOS GENERALES'!$B$58:$E$83,4,FALSE),'DATOS GENERALES'!$B$36:$C$52,2,FALSE)))</f>
        <v>ACCESORIO SALIDA BANDEJA</v>
      </c>
      <c r="U264" s="5" t="s">
        <v>48</v>
      </c>
      <c r="V264" s="5" t="s">
        <v>98</v>
      </c>
      <c r="Y264"/>
    </row>
    <row r="265" spans="1:25" s="2" customFormat="1" outlineLevel="1" x14ac:dyDescent="0.25">
      <c r="A265" s="174"/>
      <c r="B265" s="2">
        <v>0</v>
      </c>
      <c r="C265" s="8">
        <v>0</v>
      </c>
      <c r="D265" s="8">
        <v>0</v>
      </c>
      <c r="E265" s="7" t="s">
        <v>377</v>
      </c>
      <c r="F265" s="3" t="str">
        <f t="shared" si="235"/>
        <v>c1</v>
      </c>
      <c r="G265" s="4" t="s">
        <v>94</v>
      </c>
      <c r="H265" s="4" t="s">
        <v>6</v>
      </c>
      <c r="I265" s="4">
        <v>2</v>
      </c>
      <c r="J265" s="4">
        <v>50</v>
      </c>
      <c r="K265" s="4"/>
      <c r="L265" s="4"/>
      <c r="M265" s="5">
        <v>1</v>
      </c>
      <c r="N265" s="5">
        <f t="shared" si="236"/>
        <v>2</v>
      </c>
      <c r="O265" s="5">
        <v>0</v>
      </c>
      <c r="P265" s="5">
        <v>1</v>
      </c>
      <c r="Q265" s="11">
        <v>1</v>
      </c>
      <c r="R265" s="5">
        <f t="shared" si="237"/>
        <v>2</v>
      </c>
      <c r="S265" s="6">
        <f t="shared" si="238"/>
        <v>2</v>
      </c>
      <c r="T265" s="53" t="str">
        <f>IF(K265="",IF(LEFT(H265,1)="c",IF(J265&lt;&gt;"S",VLOOKUP(H265,'DATOS GENERALES'!$B$36:$C$52,2,FALSE),""),""),IF(U265="pvc",VLOOKUP(VLOOKUP(K265,'DATOS GENERALES'!$B$58:$E$83,3,FALSE),'DATOS GENERALES'!$B$36:$C$52,2,FALSE),VLOOKUP(VLOOKUP(K265,'DATOS GENERALES'!$B$58:$E$83,4,FALSE),'DATOS GENERALES'!$B$36:$C$52,2,FALSE)))</f>
        <v>CUADRADA 150X150X100</v>
      </c>
      <c r="U265" s="5" t="s">
        <v>48</v>
      </c>
      <c r="V265" s="5" t="s">
        <v>98</v>
      </c>
      <c r="Y265"/>
    </row>
    <row r="266" spans="1:25" s="2" customFormat="1" outlineLevel="1" x14ac:dyDescent="0.25">
      <c r="A266" s="174"/>
      <c r="B266" s="2">
        <v>0</v>
      </c>
      <c r="C266" s="8">
        <v>0</v>
      </c>
      <c r="D266" s="8">
        <v>0</v>
      </c>
      <c r="E266" s="7" t="s">
        <v>377</v>
      </c>
      <c r="F266" s="3" t="str">
        <f t="shared" si="235"/>
        <v>c1</v>
      </c>
      <c r="G266" s="4" t="s">
        <v>6</v>
      </c>
      <c r="H266" s="4" t="s">
        <v>6</v>
      </c>
      <c r="I266" s="4">
        <v>3</v>
      </c>
      <c r="J266" s="4">
        <v>50</v>
      </c>
      <c r="K266" s="4"/>
      <c r="L266" s="4"/>
      <c r="M266" s="5">
        <v>1</v>
      </c>
      <c r="N266" s="5">
        <f t="shared" si="236"/>
        <v>3</v>
      </c>
      <c r="O266" s="5">
        <v>0</v>
      </c>
      <c r="P266" s="5">
        <v>2</v>
      </c>
      <c r="Q266" s="11">
        <v>1</v>
      </c>
      <c r="R266" s="5">
        <f t="shared" si="237"/>
        <v>3</v>
      </c>
      <c r="S266" s="6">
        <f t="shared" si="238"/>
        <v>3</v>
      </c>
      <c r="T266" s="53" t="str">
        <f>IF(K266="",IF(LEFT(H266,1)="c",IF(J266&lt;&gt;"S",VLOOKUP(H266,'DATOS GENERALES'!$B$36:$C$52,2,FALSE),""),""),IF(U266="pvc",VLOOKUP(VLOOKUP(K266,'DATOS GENERALES'!$B$58:$E$83,3,FALSE),'DATOS GENERALES'!$B$36:$C$52,2,FALSE),VLOOKUP(VLOOKUP(K266,'DATOS GENERALES'!$B$58:$E$83,4,FALSE),'DATOS GENERALES'!$B$36:$C$52,2,FALSE)))</f>
        <v>CUADRADA 150X150X100</v>
      </c>
      <c r="U266" s="5" t="s">
        <v>45</v>
      </c>
      <c r="V266" s="5" t="s">
        <v>98</v>
      </c>
      <c r="Y266"/>
    </row>
    <row r="267" spans="1:25" s="2" customFormat="1" outlineLevel="1" x14ac:dyDescent="0.25">
      <c r="A267" s="174">
        <f>IF(E267=H267,1,0)</f>
        <v>1</v>
      </c>
      <c r="B267" s="2">
        <v>0.5</v>
      </c>
      <c r="C267" s="8">
        <v>0</v>
      </c>
      <c r="D267" s="8">
        <v>0.5</v>
      </c>
      <c r="E267" s="7" t="s">
        <v>377</v>
      </c>
      <c r="F267" s="3" t="str">
        <f t="shared" si="235"/>
        <v>FP-S2-64</v>
      </c>
      <c r="G267" s="4" t="s">
        <v>6</v>
      </c>
      <c r="H267" s="7" t="s">
        <v>377</v>
      </c>
      <c r="I267" s="4">
        <v>2.5</v>
      </c>
      <c r="J267" s="4">
        <v>25</v>
      </c>
      <c r="K267" s="4" t="s">
        <v>82</v>
      </c>
      <c r="L267" s="4"/>
      <c r="M267" s="5">
        <v>1</v>
      </c>
      <c r="N267" s="5">
        <f t="shared" si="236"/>
        <v>3.5</v>
      </c>
      <c r="O267" s="5">
        <v>2</v>
      </c>
      <c r="P267" s="5">
        <v>2</v>
      </c>
      <c r="Q267" s="11">
        <v>1</v>
      </c>
      <c r="R267" s="5">
        <f t="shared" si="237"/>
        <v>3.5</v>
      </c>
      <c r="S267" s="6">
        <f t="shared" si="238"/>
        <v>3.5</v>
      </c>
      <c r="T267" s="53" t="str">
        <f>IF(K267="",IF(LEFT(H267,1)="c",IF(J267&lt;&gt;"S",VLOOKUP(H267,'DATOS GENERALES'!$B$36:$C$52,2,FALSE),""),""),IF(U267="pvc",VLOOKUP(VLOOKUP(K267,'DATOS GENERALES'!$B$58:$E$83,3,FALSE),'DATOS GENERALES'!$B$36:$C$52,2,FALSE),VLOOKUP(VLOOKUP(K267,'DATOS GENERALES'!$B$58:$E$83,4,FALSE),'DATOS GENERALES'!$B$36:$C$52,2,FALSE)))</f>
        <v>CUADRADA GANG</v>
      </c>
      <c r="U267" s="5" t="s">
        <v>45</v>
      </c>
      <c r="V267" s="5" t="s">
        <v>98</v>
      </c>
      <c r="Y267"/>
    </row>
    <row r="268" spans="1:25" s="2" customFormat="1" outlineLevel="1" x14ac:dyDescent="0.25">
      <c r="A268" s="177">
        <f t="shared" ref="A268" si="239">IF(E268=H268,1,0)</f>
        <v>1</v>
      </c>
      <c r="C268" s="8"/>
      <c r="D268" s="8"/>
      <c r="E268" s="7" t="s">
        <v>378</v>
      </c>
      <c r="F268" s="3"/>
      <c r="G268" s="4"/>
      <c r="H268" s="7" t="s">
        <v>378</v>
      </c>
      <c r="I268" s="4"/>
      <c r="J268" s="4"/>
      <c r="K268" s="4"/>
      <c r="L268" s="4"/>
      <c r="M268" s="5"/>
      <c r="N268" s="5"/>
      <c r="O268" s="5"/>
      <c r="P268" s="5"/>
      <c r="Q268" s="11"/>
      <c r="R268" s="5"/>
      <c r="S268" s="6">
        <f>SUM(S263:S267)</f>
        <v>51</v>
      </c>
      <c r="T268" s="53" t="str">
        <f>IF(K268="",IF(LEFT(H268,1)="c",IF(J268&lt;&gt;"S",VLOOKUP(H268,'DATOS GENERALES'!$B$36:$C$52,2,FALSE),""),""),IF(U268="pvc",VLOOKUP(VLOOKUP(K268,'DATOS GENERALES'!$B$58:$E$83,3,FALSE),'DATOS GENERALES'!$B$36:$C$52,2,FALSE),VLOOKUP(VLOOKUP(K268,'DATOS GENERALES'!$B$58:$E$83,4,FALSE),'DATOS GENERALES'!$B$36:$C$52,2,FALSE)))</f>
        <v/>
      </c>
      <c r="U268" s="5"/>
      <c r="V268" s="5" t="s">
        <v>98</v>
      </c>
      <c r="Y268"/>
    </row>
    <row r="269" spans="1:25" s="2" customFormat="1" outlineLevel="1" x14ac:dyDescent="0.25">
      <c r="A269" s="177"/>
      <c r="C269" s="8"/>
      <c r="D269" s="8"/>
      <c r="E269" s="7"/>
      <c r="F269" s="3"/>
      <c r="G269" s="4"/>
      <c r="H269" s="7"/>
      <c r="I269" s="4"/>
      <c r="J269" s="4"/>
      <c r="K269" s="4"/>
      <c r="L269" s="4"/>
      <c r="M269" s="5"/>
      <c r="N269" s="5"/>
      <c r="O269" s="5"/>
      <c r="P269" s="5"/>
      <c r="Q269" s="11"/>
      <c r="R269" s="5"/>
      <c r="S269" s="6"/>
      <c r="T269" s="53"/>
      <c r="U269" s="5"/>
      <c r="V269" s="5"/>
      <c r="Y269"/>
    </row>
    <row r="270" spans="1:25" s="2" customFormat="1" outlineLevel="1" x14ac:dyDescent="0.25">
      <c r="A270" s="174"/>
      <c r="C270" s="8"/>
      <c r="D270" s="8"/>
      <c r="E270" s="7"/>
      <c r="F270" s="3"/>
      <c r="G270" s="4"/>
      <c r="H270" s="7"/>
      <c r="I270" s="4"/>
      <c r="J270" s="4"/>
      <c r="K270" s="4"/>
      <c r="L270" s="4"/>
      <c r="M270" s="5"/>
      <c r="N270" s="5"/>
      <c r="O270" s="5"/>
      <c r="P270" s="5"/>
      <c r="Q270" s="11"/>
      <c r="R270" s="5"/>
      <c r="S270" s="6"/>
      <c r="T270" s="53"/>
      <c r="U270" s="5"/>
      <c r="V270" s="5"/>
      <c r="Y270"/>
    </row>
    <row r="271" spans="1:25" s="2" customFormat="1" outlineLevel="1" x14ac:dyDescent="0.25">
      <c r="A271" s="174">
        <f t="shared" ref="A271:A296" si="240">IF(E271=H271,1,0)</f>
        <v>1</v>
      </c>
      <c r="C271" s="8"/>
      <c r="D271" s="8"/>
      <c r="E271" s="7"/>
      <c r="F271" s="3"/>
      <c r="G271" s="4"/>
      <c r="H271" s="7"/>
      <c r="I271" s="4"/>
      <c r="J271" s="4"/>
      <c r="K271" s="4"/>
      <c r="L271" s="4"/>
      <c r="M271" s="5"/>
      <c r="N271" s="5"/>
      <c r="O271" s="5"/>
      <c r="P271" s="5"/>
      <c r="Q271" s="11"/>
      <c r="R271" s="5"/>
      <c r="S271" s="6"/>
      <c r="T271" s="53"/>
      <c r="U271" s="5"/>
      <c r="V271" s="5"/>
      <c r="Y271"/>
    </row>
    <row r="272" spans="1:25" x14ac:dyDescent="0.25">
      <c r="A272" s="174">
        <f t="shared" si="240"/>
        <v>1</v>
      </c>
      <c r="E272" s="71"/>
      <c r="H272" s="65"/>
      <c r="I272" s="65"/>
      <c r="J272" s="65"/>
      <c r="K272" s="65"/>
      <c r="L272" s="65"/>
      <c r="M272" s="108"/>
      <c r="N272" s="108"/>
      <c r="O272" s="108"/>
      <c r="P272" s="108"/>
      <c r="T272" s="107"/>
    </row>
    <row r="273" spans="1:21" x14ac:dyDescent="0.25">
      <c r="A273" s="174">
        <f t="shared" si="240"/>
        <v>1</v>
      </c>
      <c r="E273" s="71"/>
      <c r="H273" s="65"/>
      <c r="I273" s="65"/>
      <c r="J273" s="65"/>
      <c r="K273" s="65"/>
      <c r="L273" s="65"/>
      <c r="M273" s="108"/>
      <c r="N273" s="108"/>
      <c r="O273" s="108"/>
      <c r="P273" s="108"/>
      <c r="T273" s="107"/>
    </row>
    <row r="274" spans="1:21" ht="14.4" thickBot="1" x14ac:dyDescent="0.3">
      <c r="A274" s="174">
        <f t="shared" si="240"/>
        <v>1</v>
      </c>
      <c r="E274" s="71"/>
      <c r="H274" s="65"/>
      <c r="I274" s="65"/>
      <c r="J274" s="65"/>
      <c r="K274" s="65"/>
      <c r="L274" s="65"/>
      <c r="M274" s="108"/>
      <c r="N274" s="108"/>
      <c r="O274" s="108"/>
      <c r="P274" s="108"/>
      <c r="T274" s="107"/>
    </row>
    <row r="275" spans="1:21" ht="58.8" customHeight="1" thickBot="1" x14ac:dyDescent="0.3">
      <c r="A275" s="174">
        <f t="shared" si="240"/>
        <v>1</v>
      </c>
      <c r="E275" s="71"/>
      <c r="N275" s="98" t="s">
        <v>24</v>
      </c>
      <c r="O275" s="98" t="s">
        <v>77</v>
      </c>
      <c r="P275" s="98" t="s">
        <v>25</v>
      </c>
      <c r="T275" s="110" t="s">
        <v>116</v>
      </c>
      <c r="U275" s="111" t="s">
        <v>117</v>
      </c>
    </row>
    <row r="276" spans="1:21" ht="14.4" thickBot="1" x14ac:dyDescent="0.3">
      <c r="A276" s="174">
        <f t="shared" si="240"/>
        <v>1</v>
      </c>
      <c r="E276" s="71"/>
      <c r="N276" s="98" t="s">
        <v>21</v>
      </c>
      <c r="O276" s="98" t="s">
        <v>22</v>
      </c>
      <c r="P276" s="98" t="s">
        <v>22</v>
      </c>
      <c r="T276" s="112" t="s">
        <v>56</v>
      </c>
      <c r="U276" s="69">
        <f t="shared" ref="U276:U289" si="241">COUNTIF($T$98:$T$271,T276)</f>
        <v>8</v>
      </c>
    </row>
    <row r="277" spans="1:21" ht="14.4" thickBot="1" x14ac:dyDescent="0.3">
      <c r="A277" s="174">
        <f t="shared" si="240"/>
        <v>1</v>
      </c>
      <c r="E277" s="71"/>
      <c r="I277" s="203" t="s">
        <v>151</v>
      </c>
      <c r="J277" s="204"/>
      <c r="K277" s="204"/>
      <c r="L277" s="204"/>
      <c r="M277" s="205"/>
      <c r="N277" s="87">
        <f>SUMIFS(N98:N271,J98:J271,"BE",U98:U271,"BE")</f>
        <v>0</v>
      </c>
      <c r="O277" s="87">
        <f>SUMIFS(O98:O271,J98:J271,"BE",U98:U271,"BE")</f>
        <v>0</v>
      </c>
      <c r="P277" s="87">
        <f>SUMIFS(P98:P271,J98:J271,"BE",U98:U271,"BE")</f>
        <v>0</v>
      </c>
      <c r="T277" s="113" t="s">
        <v>57</v>
      </c>
      <c r="U277" s="69">
        <f t="shared" si="241"/>
        <v>8</v>
      </c>
    </row>
    <row r="278" spans="1:21" ht="14.4" thickBot="1" x14ac:dyDescent="0.3">
      <c r="A278" s="174">
        <f t="shared" si="240"/>
        <v>1</v>
      </c>
      <c r="E278" s="71"/>
      <c r="I278" s="203" t="s">
        <v>158</v>
      </c>
      <c r="J278" s="204"/>
      <c r="K278" s="204"/>
      <c r="L278" s="204"/>
      <c r="M278" s="205"/>
      <c r="N278" s="87">
        <f>SUMIFS(N98:N271,J98:J271,25,U98:U271,"PVC")</f>
        <v>171.79999999999998</v>
      </c>
      <c r="O278" s="87">
        <f>SUMIFS(O98:O271,J98:J271,25,U98:U271,"PVC")</f>
        <v>48</v>
      </c>
      <c r="P278" s="87">
        <f>SUMIFS(P98:P271,J98:J271,25,U98:U271,"PVC")</f>
        <v>66</v>
      </c>
      <c r="T278" s="113" t="s">
        <v>58</v>
      </c>
      <c r="U278" s="69">
        <f t="shared" si="241"/>
        <v>0</v>
      </c>
    </row>
    <row r="279" spans="1:21" ht="14.4" thickBot="1" x14ac:dyDescent="0.3">
      <c r="A279" s="174">
        <f t="shared" si="240"/>
        <v>1</v>
      </c>
      <c r="E279" s="71"/>
      <c r="I279" s="203" t="s">
        <v>159</v>
      </c>
      <c r="J279" s="204"/>
      <c r="K279" s="204"/>
      <c r="L279" s="204"/>
      <c r="M279" s="205"/>
      <c r="N279" s="87">
        <f>SUMIFS(N98:N271,J98:J271,50,U98:U271,"PVC")</f>
        <v>24</v>
      </c>
      <c r="O279" s="87">
        <f>SUMIFS(O98:O271,J98:J271,50,U98:U271,"PVC")</f>
        <v>0</v>
      </c>
      <c r="P279" s="87">
        <f>SUMIFS(P98:P271,J98:J271,50,U98:U271,"PVC")</f>
        <v>16</v>
      </c>
      <c r="T279" s="113" t="s">
        <v>59</v>
      </c>
      <c r="U279" s="69">
        <f t="shared" si="241"/>
        <v>0</v>
      </c>
    </row>
    <row r="280" spans="1:21" ht="14.4" thickBot="1" x14ac:dyDescent="0.3">
      <c r="A280" s="174">
        <f t="shared" si="240"/>
        <v>1</v>
      </c>
      <c r="E280" s="71"/>
      <c r="I280" s="203" t="s">
        <v>187</v>
      </c>
      <c r="J280" s="204"/>
      <c r="K280" s="204"/>
      <c r="L280" s="204"/>
      <c r="M280" s="205"/>
      <c r="N280" s="87">
        <f>SUMIFS(N98:N271,J98:J271,100,U98:U271,"PVC")</f>
        <v>0</v>
      </c>
      <c r="O280" s="87">
        <f>SUMIFS(O98:O271,J98:J271,100,U98:U271,"PVC")</f>
        <v>0</v>
      </c>
      <c r="P280" s="87">
        <f>SUMIFS(P98:P271,J98:J271,100,U98:U271,"PVC")</f>
        <v>0</v>
      </c>
      <c r="T280" s="113" t="s">
        <v>53</v>
      </c>
      <c r="U280" s="69">
        <f t="shared" si="241"/>
        <v>0</v>
      </c>
    </row>
    <row r="281" spans="1:21" ht="14.4" thickBot="1" x14ac:dyDescent="0.3">
      <c r="A281" s="174">
        <f t="shared" si="240"/>
        <v>1</v>
      </c>
      <c r="E281" s="71"/>
      <c r="I281" s="203" t="s">
        <v>160</v>
      </c>
      <c r="J281" s="204"/>
      <c r="K281" s="204"/>
      <c r="L281" s="204"/>
      <c r="M281" s="205"/>
      <c r="N281" s="87">
        <f>SUMIFS(N98:N271,J98:J271,25,U98:U271,"EMT")</f>
        <v>14.7</v>
      </c>
      <c r="O281" s="87">
        <f>SUMIFS(O98:O271,J98:J271,25,U98:U271,"EMT")</f>
        <v>15</v>
      </c>
      <c r="P281" s="87">
        <f>SUMIFS(P98:P271,J98:J271,25,U98:U271,"EMT")</f>
        <v>15</v>
      </c>
      <c r="T281" s="113" t="s">
        <v>54</v>
      </c>
      <c r="U281" s="69">
        <f t="shared" si="241"/>
        <v>0</v>
      </c>
    </row>
    <row r="282" spans="1:21" ht="14.4" thickBot="1" x14ac:dyDescent="0.3">
      <c r="A282" s="174">
        <f t="shared" si="240"/>
        <v>1</v>
      </c>
      <c r="E282" s="71"/>
      <c r="I282" s="203" t="s">
        <v>161</v>
      </c>
      <c r="J282" s="204"/>
      <c r="K282" s="204"/>
      <c r="L282" s="204"/>
      <c r="M282" s="205"/>
      <c r="N282" s="114">
        <f>SUMIFS(N98:N271,J98:J271,50,U98:U271,"EMT")</f>
        <v>22.2</v>
      </c>
      <c r="O282" s="114">
        <f>SUMIFS(O98:O271,J98:J271,50,U98:U271,"EMT")</f>
        <v>8</v>
      </c>
      <c r="P282" s="114">
        <f>SUMIFS(P98:P271,J98:J271,50,U98:U271,"EMT")</f>
        <v>16</v>
      </c>
      <c r="T282" s="113" t="s">
        <v>55</v>
      </c>
      <c r="U282" s="69">
        <f t="shared" si="241"/>
        <v>33</v>
      </c>
    </row>
    <row r="283" spans="1:21" ht="14.4" thickBot="1" x14ac:dyDescent="0.3">
      <c r="A283" s="174">
        <f t="shared" si="240"/>
        <v>1</v>
      </c>
      <c r="E283" s="71"/>
      <c r="I283" s="203" t="s">
        <v>188</v>
      </c>
      <c r="J283" s="204"/>
      <c r="K283" s="204"/>
      <c r="L283" s="204"/>
      <c r="M283" s="205"/>
      <c r="N283" s="87">
        <f>SUMIFS(N98:N271,J98:J271,25,U98:U271,"TUBO FLEX")</f>
        <v>0</v>
      </c>
      <c r="O283" s="87">
        <f>SUMIFS(O98:O271,J98:J271,25,U98:U271,"TUBO FLEX")</f>
        <v>0</v>
      </c>
      <c r="P283" s="87">
        <f>SUMIFS(P98:P271,J98:J271,25,U98:U271,"TUBO FLEX")</f>
        <v>0</v>
      </c>
      <c r="T283" s="113" t="s">
        <v>60</v>
      </c>
      <c r="U283" s="69">
        <f t="shared" si="241"/>
        <v>0</v>
      </c>
    </row>
    <row r="284" spans="1:21" ht="14.4" thickBot="1" x14ac:dyDescent="0.3">
      <c r="A284" s="174">
        <f t="shared" si="240"/>
        <v>1</v>
      </c>
      <c r="E284" s="71"/>
      <c r="I284" s="203" t="s">
        <v>189</v>
      </c>
      <c r="J284" s="204"/>
      <c r="K284" s="204"/>
      <c r="L284" s="204"/>
      <c r="M284" s="205"/>
      <c r="N284" s="114">
        <f>SUMIFS(N98:N271,J98:J271,50,U98:U271,"TUBO FLEX")</f>
        <v>0</v>
      </c>
      <c r="O284" s="114">
        <f>SUMIFS(O98:O271,J98:J271,50,U98:U271,"TUBO FLEX")</f>
        <v>0</v>
      </c>
      <c r="P284" s="114">
        <f>SUMIFS(P98:P271,J98:J271,50,U98:U271,"TUBO FLEX")</f>
        <v>0</v>
      </c>
      <c r="T284" s="113" t="s">
        <v>61</v>
      </c>
      <c r="U284" s="69">
        <f t="shared" si="241"/>
        <v>0</v>
      </c>
    </row>
    <row r="285" spans="1:21" x14ac:dyDescent="0.25">
      <c r="A285" s="174">
        <f t="shared" si="240"/>
        <v>1</v>
      </c>
      <c r="E285" s="71"/>
      <c r="T285" s="113" t="s">
        <v>62</v>
      </c>
      <c r="U285" s="69">
        <f t="shared" si="241"/>
        <v>5</v>
      </c>
    </row>
    <row r="286" spans="1:21" x14ac:dyDescent="0.25">
      <c r="A286" s="174">
        <f t="shared" si="240"/>
        <v>1</v>
      </c>
      <c r="E286" s="71"/>
      <c r="T286" s="113" t="s">
        <v>216</v>
      </c>
      <c r="U286" s="69">
        <f t="shared" si="241"/>
        <v>13</v>
      </c>
    </row>
    <row r="287" spans="1:21" x14ac:dyDescent="0.25">
      <c r="A287" s="174">
        <f t="shared" si="240"/>
        <v>1</v>
      </c>
      <c r="E287" s="71"/>
      <c r="T287" s="113" t="s">
        <v>175</v>
      </c>
      <c r="U287" s="69">
        <f t="shared" si="241"/>
        <v>0</v>
      </c>
    </row>
    <row r="288" spans="1:21" x14ac:dyDescent="0.25">
      <c r="A288" s="174">
        <f t="shared" si="240"/>
        <v>1</v>
      </c>
      <c r="E288" s="71"/>
      <c r="T288" s="113" t="s">
        <v>185</v>
      </c>
      <c r="U288" s="69">
        <f t="shared" si="241"/>
        <v>0</v>
      </c>
    </row>
    <row r="289" spans="1:25" ht="14.4" thickBot="1" x14ac:dyDescent="0.3">
      <c r="A289" s="174">
        <f t="shared" si="240"/>
        <v>1</v>
      </c>
      <c r="E289" s="71"/>
      <c r="T289" s="115"/>
      <c r="U289" s="69">
        <f t="shared" si="241"/>
        <v>0</v>
      </c>
    </row>
    <row r="290" spans="1:25" x14ac:dyDescent="0.25">
      <c r="A290" s="174">
        <f t="shared" si="240"/>
        <v>1</v>
      </c>
      <c r="E290" s="71"/>
      <c r="H290" s="65"/>
      <c r="I290" s="65"/>
      <c r="J290" s="65"/>
      <c r="K290" s="65"/>
      <c r="L290" s="65"/>
      <c r="M290" s="108"/>
      <c r="N290" s="108"/>
      <c r="O290" s="108"/>
      <c r="P290" s="108"/>
      <c r="T290" s="107"/>
    </row>
    <row r="291" spans="1:25" x14ac:dyDescent="0.25">
      <c r="A291" s="174">
        <f t="shared" si="240"/>
        <v>1</v>
      </c>
      <c r="E291" s="71"/>
      <c r="H291" s="65"/>
      <c r="I291" s="65"/>
      <c r="J291" s="65"/>
      <c r="K291" s="65"/>
      <c r="L291" s="65"/>
      <c r="M291" s="108"/>
      <c r="N291" s="108"/>
      <c r="O291" s="108"/>
      <c r="P291" s="108"/>
      <c r="T291" s="107"/>
    </row>
    <row r="292" spans="1:25" x14ac:dyDescent="0.25">
      <c r="A292" s="174">
        <f t="shared" si="240"/>
        <v>1</v>
      </c>
      <c r="E292" s="71"/>
      <c r="H292" s="65"/>
      <c r="I292" s="65"/>
      <c r="J292" s="65"/>
      <c r="K292" s="65"/>
      <c r="L292" s="65"/>
      <c r="M292" s="108"/>
      <c r="N292" s="108"/>
      <c r="O292" s="108"/>
      <c r="P292" s="108"/>
      <c r="T292" s="107"/>
    </row>
    <row r="293" spans="1:25" x14ac:dyDescent="0.25">
      <c r="A293" s="174">
        <f t="shared" si="240"/>
        <v>1</v>
      </c>
      <c r="E293" s="71"/>
      <c r="T293" s="107"/>
    </row>
    <row r="294" spans="1:25" ht="54.6" customHeight="1" x14ac:dyDescent="0.25">
      <c r="A294" s="174">
        <f t="shared" si="240"/>
        <v>1</v>
      </c>
      <c r="B294" s="208" t="s">
        <v>149</v>
      </c>
      <c r="C294" s="208" t="s">
        <v>180</v>
      </c>
      <c r="D294" s="208" t="s">
        <v>147</v>
      </c>
      <c r="F294" s="209" t="s">
        <v>0</v>
      </c>
      <c r="G294" s="209"/>
      <c r="H294" s="209"/>
      <c r="I294" s="210" t="s">
        <v>121</v>
      </c>
      <c r="J294" s="210" t="s">
        <v>122</v>
      </c>
      <c r="K294" s="210" t="s">
        <v>119</v>
      </c>
      <c r="L294" s="210" t="s">
        <v>120</v>
      </c>
      <c r="M294" s="210" t="s">
        <v>182</v>
      </c>
      <c r="N294" s="143" t="s">
        <v>162</v>
      </c>
      <c r="O294" s="143" t="s">
        <v>184</v>
      </c>
      <c r="P294" s="143" t="s">
        <v>163</v>
      </c>
      <c r="Q294" s="212" t="s">
        <v>46</v>
      </c>
      <c r="R294" s="209"/>
      <c r="S294" s="209"/>
      <c r="T294" s="206" t="s">
        <v>51</v>
      </c>
      <c r="U294" s="206" t="s">
        <v>47</v>
      </c>
      <c r="V294" s="206" t="s">
        <v>78</v>
      </c>
    </row>
    <row r="295" spans="1:25" x14ac:dyDescent="0.25">
      <c r="A295" s="174">
        <f t="shared" si="240"/>
        <v>0</v>
      </c>
      <c r="B295" s="208"/>
      <c r="C295" s="208"/>
      <c r="D295" s="208"/>
      <c r="E295" t="s">
        <v>148</v>
      </c>
      <c r="F295" s="144" t="s">
        <v>79</v>
      </c>
      <c r="G295" s="145" t="s">
        <v>1</v>
      </c>
      <c r="H295" s="144" t="s">
        <v>2</v>
      </c>
      <c r="I295" s="211"/>
      <c r="J295" s="211"/>
      <c r="K295" s="211"/>
      <c r="L295" s="211"/>
      <c r="M295" s="211"/>
      <c r="N295" s="146" t="s">
        <v>21</v>
      </c>
      <c r="O295" s="146" t="s">
        <v>22</v>
      </c>
      <c r="P295" s="146" t="s">
        <v>22</v>
      </c>
      <c r="Q295" s="144" t="s">
        <v>3</v>
      </c>
      <c r="R295" s="144" t="s">
        <v>14</v>
      </c>
      <c r="S295" s="144" t="s">
        <v>13</v>
      </c>
      <c r="T295" s="207"/>
      <c r="U295" s="207"/>
      <c r="V295" s="207"/>
    </row>
    <row r="296" spans="1:25" x14ac:dyDescent="0.25">
      <c r="A296" s="174">
        <f t="shared" si="240"/>
        <v>1</v>
      </c>
      <c r="E296" s="71"/>
      <c r="F296" s="99" t="s">
        <v>300</v>
      </c>
      <c r="G296" s="116"/>
      <c r="H296" s="64"/>
      <c r="I296" s="64"/>
      <c r="J296" s="64"/>
      <c r="K296" s="64"/>
      <c r="L296" s="64"/>
      <c r="M296" s="17"/>
      <c r="N296" s="17"/>
      <c r="O296" s="17"/>
      <c r="P296" s="17"/>
      <c r="Q296" s="18"/>
      <c r="R296" s="18"/>
      <c r="S296" s="18"/>
      <c r="T296" s="54"/>
      <c r="U296" s="19"/>
      <c r="V296" s="19"/>
    </row>
    <row r="297" spans="1:25" s="2" customFormat="1" outlineLevel="1" x14ac:dyDescent="0.25">
      <c r="A297" s="174">
        <f t="shared" ref="A297:A538" si="242">IF(E297=H297,1,0)</f>
        <v>1</v>
      </c>
      <c r="C297" s="8"/>
      <c r="D297" s="8"/>
      <c r="E297" s="7"/>
      <c r="F297" s="3"/>
      <c r="G297" s="4"/>
      <c r="H297" s="4"/>
      <c r="I297" s="4"/>
      <c r="J297" s="4"/>
      <c r="K297" s="4"/>
      <c r="L297" s="4"/>
      <c r="M297" s="5"/>
      <c r="N297" s="5"/>
      <c r="O297" s="5"/>
      <c r="P297" s="5"/>
      <c r="Q297" s="11"/>
      <c r="R297" s="5"/>
      <c r="S297" s="6"/>
      <c r="T297" s="53"/>
      <c r="U297" s="5"/>
      <c r="V297" s="5"/>
      <c r="Y297"/>
    </row>
    <row r="298" spans="1:25" s="2" customFormat="1" outlineLevel="1" x14ac:dyDescent="0.25">
      <c r="A298" s="174"/>
      <c r="B298" s="2">
        <v>0</v>
      </c>
      <c r="C298" s="8">
        <v>0</v>
      </c>
      <c r="D298" s="8">
        <v>0</v>
      </c>
      <c r="E298" s="7" t="s">
        <v>1073</v>
      </c>
      <c r="F298" s="3">
        <f t="shared" ref="F298:F302" si="243">H298</f>
        <v>0</v>
      </c>
      <c r="G298" s="4" t="s">
        <v>183</v>
      </c>
      <c r="H298" s="4"/>
      <c r="I298" s="4">
        <v>22.5</v>
      </c>
      <c r="J298" s="4"/>
      <c r="K298" s="4"/>
      <c r="L298" s="4"/>
      <c r="M298" s="5">
        <v>1</v>
      </c>
      <c r="N298" s="5">
        <f t="shared" ref="N298:N302" si="244">IF(J298&lt;&gt;"S",(I298+C298+B298+D298)*M298,0)</f>
        <v>22.5</v>
      </c>
      <c r="O298" s="5">
        <v>0</v>
      </c>
      <c r="P298" s="5">
        <v>0</v>
      </c>
      <c r="Q298" s="11">
        <v>1</v>
      </c>
      <c r="R298" s="5">
        <f t="shared" ref="R298:R302" si="245">IF(N298=0,IF(I298=0,0,I298+D298+C298+B298),N298)</f>
        <v>22.5</v>
      </c>
      <c r="S298" s="6">
        <f t="shared" ref="S298:S302" si="246">R298*Q298</f>
        <v>22.5</v>
      </c>
      <c r="T298" s="53" t="str">
        <f>IF(K298="",IF(LEFT(H298,1)="c",IF(J298&lt;&gt;"S",VLOOKUP(H298,'DATOS GENERALES'!$B$36:$C$52,2,FALSE),""),""),IF(U298="pvc",VLOOKUP(VLOOKUP(K298,'DATOS GENERALES'!$B$58:$E$83,3,FALSE),'DATOS GENERALES'!$B$36:$C$52,2,FALSE),VLOOKUP(VLOOKUP(K298,'DATOS GENERALES'!$B$58:$E$83,4,FALSE),'DATOS GENERALES'!$B$36:$C$52,2,FALSE)))</f>
        <v/>
      </c>
      <c r="U298" s="5" t="s">
        <v>153</v>
      </c>
      <c r="V298" s="5" t="s">
        <v>98</v>
      </c>
      <c r="Y298"/>
    </row>
    <row r="299" spans="1:25" s="2" customFormat="1" outlineLevel="1" x14ac:dyDescent="0.25">
      <c r="A299" s="174"/>
      <c r="B299" s="2">
        <v>0</v>
      </c>
      <c r="C299" s="8">
        <v>0</v>
      </c>
      <c r="D299" s="8">
        <v>0</v>
      </c>
      <c r="E299" s="7" t="s">
        <v>1073</v>
      </c>
      <c r="F299" s="3" t="str">
        <f t="shared" si="243"/>
        <v>S12</v>
      </c>
      <c r="G299" s="4"/>
      <c r="H299" s="4" t="s">
        <v>94</v>
      </c>
      <c r="I299" s="4">
        <v>0.5</v>
      </c>
      <c r="J299" s="4">
        <v>50</v>
      </c>
      <c r="K299" s="4" t="s">
        <v>94</v>
      </c>
      <c r="L299" s="4"/>
      <c r="M299" s="5">
        <v>1</v>
      </c>
      <c r="N299" s="5">
        <f t="shared" si="244"/>
        <v>0.5</v>
      </c>
      <c r="O299" s="5">
        <v>1</v>
      </c>
      <c r="P299" s="5">
        <v>1</v>
      </c>
      <c r="Q299" s="11">
        <v>1</v>
      </c>
      <c r="R299" s="5">
        <f t="shared" si="245"/>
        <v>0.5</v>
      </c>
      <c r="S299" s="6">
        <f t="shared" si="246"/>
        <v>0.5</v>
      </c>
      <c r="T299" s="53" t="str">
        <f>IF(K299="",IF(LEFT(H299,1)="c",IF(J299&lt;&gt;"S",VLOOKUP(H299,'DATOS GENERALES'!$B$36:$C$52,2,FALSE),""),""),IF(U299="pvc",VLOOKUP(VLOOKUP(K299,'DATOS GENERALES'!$B$58:$E$83,3,FALSE),'DATOS GENERALES'!$B$36:$C$52,2,FALSE),VLOOKUP(VLOOKUP(K299,'DATOS GENERALES'!$B$58:$E$83,4,FALSE),'DATOS GENERALES'!$B$36:$C$52,2,FALSE)))</f>
        <v>ACCESORIO SALIDA BANDEJA</v>
      </c>
      <c r="U299" s="5" t="s">
        <v>48</v>
      </c>
      <c r="V299" s="5" t="s">
        <v>98</v>
      </c>
      <c r="Y299"/>
    </row>
    <row r="300" spans="1:25" s="2" customFormat="1" outlineLevel="1" x14ac:dyDescent="0.25">
      <c r="A300" s="174"/>
      <c r="B300" s="2">
        <v>0</v>
      </c>
      <c r="C300" s="8">
        <v>0</v>
      </c>
      <c r="D300" s="8">
        <v>0</v>
      </c>
      <c r="E300" s="7" t="s">
        <v>1073</v>
      </c>
      <c r="F300" s="3" t="str">
        <f t="shared" si="243"/>
        <v>C1</v>
      </c>
      <c r="G300" s="4" t="s">
        <v>94</v>
      </c>
      <c r="H300" s="4" t="s">
        <v>103</v>
      </c>
      <c r="I300" s="4">
        <v>2</v>
      </c>
      <c r="J300" s="4">
        <v>50</v>
      </c>
      <c r="K300" s="4"/>
      <c r="L300" s="4"/>
      <c r="M300" s="5">
        <v>1</v>
      </c>
      <c r="N300" s="5">
        <f t="shared" si="244"/>
        <v>2</v>
      </c>
      <c r="O300" s="5">
        <v>0</v>
      </c>
      <c r="P300" s="5">
        <v>1</v>
      </c>
      <c r="Q300" s="11">
        <v>1</v>
      </c>
      <c r="R300" s="5">
        <f t="shared" si="245"/>
        <v>2</v>
      </c>
      <c r="S300" s="6">
        <f t="shared" si="246"/>
        <v>2</v>
      </c>
      <c r="T300" s="53" t="str">
        <f>IF(K300="",IF(LEFT(H300,1)="c",IF(J300&lt;&gt;"S",VLOOKUP(H300,'DATOS GENERALES'!$B$36:$C$52,2,FALSE),""),""),IF(U300="pvc",VLOOKUP(VLOOKUP(K300,'DATOS GENERALES'!$B$58:$E$83,3,FALSE),'DATOS GENERALES'!$B$36:$C$52,2,FALSE),VLOOKUP(VLOOKUP(K300,'DATOS GENERALES'!$B$58:$E$83,4,FALSE),'DATOS GENERALES'!$B$36:$C$52,2,FALSE)))</f>
        <v>CUADRADA 150X150X100</v>
      </c>
      <c r="U300" s="5" t="s">
        <v>48</v>
      </c>
      <c r="V300" s="5" t="s">
        <v>98</v>
      </c>
      <c r="Y300"/>
    </row>
    <row r="301" spans="1:25" s="2" customFormat="1" outlineLevel="1" x14ac:dyDescent="0.25">
      <c r="A301" s="174"/>
      <c r="B301" s="2">
        <v>0</v>
      </c>
      <c r="C301" s="8">
        <v>0</v>
      </c>
      <c r="D301" s="8">
        <v>0</v>
      </c>
      <c r="E301" s="7" t="s">
        <v>1073</v>
      </c>
      <c r="F301" s="3" t="str">
        <f t="shared" si="243"/>
        <v>C1</v>
      </c>
      <c r="G301" s="4" t="s">
        <v>103</v>
      </c>
      <c r="H301" s="4" t="s">
        <v>103</v>
      </c>
      <c r="I301" s="4">
        <v>3</v>
      </c>
      <c r="J301" s="4">
        <v>50</v>
      </c>
      <c r="K301" s="4"/>
      <c r="L301" s="4"/>
      <c r="M301" s="5">
        <v>1</v>
      </c>
      <c r="N301" s="5">
        <f t="shared" si="244"/>
        <v>3</v>
      </c>
      <c r="O301" s="5">
        <v>0</v>
      </c>
      <c r="P301" s="5">
        <v>2</v>
      </c>
      <c r="Q301" s="11">
        <v>1</v>
      </c>
      <c r="R301" s="5">
        <f t="shared" si="245"/>
        <v>3</v>
      </c>
      <c r="S301" s="6">
        <f t="shared" si="246"/>
        <v>3</v>
      </c>
      <c r="T301" s="53" t="str">
        <f>IF(K301="",IF(LEFT(H301,1)="c",IF(J301&lt;&gt;"S",VLOOKUP(H301,'DATOS GENERALES'!$B$36:$C$52,2,FALSE),""),""),IF(U301="pvc",VLOOKUP(VLOOKUP(K301,'DATOS GENERALES'!$B$58:$E$83,3,FALSE),'DATOS GENERALES'!$B$36:$C$52,2,FALSE),VLOOKUP(VLOOKUP(K301,'DATOS GENERALES'!$B$58:$E$83,4,FALSE),'DATOS GENERALES'!$B$36:$C$52,2,FALSE)))</f>
        <v>CUADRADA 150X150X100</v>
      </c>
      <c r="U301" s="5" t="s">
        <v>45</v>
      </c>
      <c r="V301" s="5" t="s">
        <v>98</v>
      </c>
      <c r="Y301"/>
    </row>
    <row r="302" spans="1:25" s="2" customFormat="1" outlineLevel="1" x14ac:dyDescent="0.25">
      <c r="A302" s="174">
        <f>IF(E302=H302,1,0)</f>
        <v>1</v>
      </c>
      <c r="B302" s="2">
        <v>0.5</v>
      </c>
      <c r="C302" s="8">
        <v>0</v>
      </c>
      <c r="D302" s="8">
        <v>0.5</v>
      </c>
      <c r="E302" s="7" t="s">
        <v>1073</v>
      </c>
      <c r="F302" s="3" t="str">
        <f t="shared" si="243"/>
        <v>FP-P1-01</v>
      </c>
      <c r="G302" s="4" t="s">
        <v>103</v>
      </c>
      <c r="H302" s="7" t="s">
        <v>1073</v>
      </c>
      <c r="I302" s="4">
        <v>6</v>
      </c>
      <c r="J302" s="4">
        <v>25</v>
      </c>
      <c r="K302" s="4" t="s">
        <v>82</v>
      </c>
      <c r="L302" s="4"/>
      <c r="M302" s="5">
        <v>1</v>
      </c>
      <c r="N302" s="5">
        <f t="shared" si="244"/>
        <v>7</v>
      </c>
      <c r="O302" s="5">
        <v>2</v>
      </c>
      <c r="P302" s="5">
        <v>2</v>
      </c>
      <c r="Q302" s="11">
        <v>1</v>
      </c>
      <c r="R302" s="5">
        <f t="shared" si="245"/>
        <v>7</v>
      </c>
      <c r="S302" s="6">
        <f t="shared" si="246"/>
        <v>7</v>
      </c>
      <c r="T302" s="53" t="str">
        <f>IF(K302="",IF(LEFT(H302,1)="c",IF(J302&lt;&gt;"S",VLOOKUP(H302,'DATOS GENERALES'!$B$36:$C$52,2,FALSE),""),""),IF(U302="pvc",VLOOKUP(VLOOKUP(K302,'DATOS GENERALES'!$B$58:$E$83,3,FALSE),'DATOS GENERALES'!$B$36:$C$52,2,FALSE),VLOOKUP(VLOOKUP(K302,'DATOS GENERALES'!$B$58:$E$83,4,FALSE),'DATOS GENERALES'!$B$36:$C$52,2,FALSE)))</f>
        <v>CUADRADA GANG</v>
      </c>
      <c r="U302" s="5" t="s">
        <v>45</v>
      </c>
      <c r="V302" s="5" t="s">
        <v>98</v>
      </c>
      <c r="Y302"/>
    </row>
    <row r="303" spans="1:25" s="2" customFormat="1" outlineLevel="1" x14ac:dyDescent="0.25">
      <c r="A303" s="177">
        <f t="shared" ref="A303" si="247">IF(E303=H303,1,0)</f>
        <v>1</v>
      </c>
      <c r="C303" s="8"/>
      <c r="D303" s="8"/>
      <c r="E303" s="7" t="s">
        <v>1074</v>
      </c>
      <c r="F303" s="3"/>
      <c r="G303" s="4"/>
      <c r="H303" s="7" t="s">
        <v>1074</v>
      </c>
      <c r="I303" s="4"/>
      <c r="J303" s="4"/>
      <c r="K303" s="4"/>
      <c r="L303" s="4"/>
      <c r="M303" s="5"/>
      <c r="N303" s="5"/>
      <c r="O303" s="5"/>
      <c r="P303" s="5"/>
      <c r="Q303" s="11"/>
      <c r="R303" s="5"/>
      <c r="S303" s="6">
        <f>SUM(S298:S302)</f>
        <v>35</v>
      </c>
      <c r="T303" s="53" t="str">
        <f>IF(K303="",IF(LEFT(H303,1)="c",IF(J303&lt;&gt;"S",VLOOKUP(H303,'DATOS GENERALES'!$B$36:$C$52,2,FALSE),""),""),IF(U303="pvc",VLOOKUP(VLOOKUP(K303,'DATOS GENERALES'!$B$58:$E$83,3,FALSE),'DATOS GENERALES'!$B$36:$C$52,2,FALSE),VLOOKUP(VLOOKUP(K303,'DATOS GENERALES'!$B$58:$E$83,4,FALSE),'DATOS GENERALES'!$B$36:$C$52,2,FALSE)))</f>
        <v/>
      </c>
      <c r="U303" s="5"/>
      <c r="V303" s="5" t="s">
        <v>98</v>
      </c>
      <c r="Y303"/>
    </row>
    <row r="304" spans="1:25" s="2" customFormat="1" outlineLevel="1" x14ac:dyDescent="0.25">
      <c r="A304" s="174"/>
      <c r="C304" s="8"/>
      <c r="D304" s="8"/>
      <c r="E304" s="72"/>
      <c r="F304" s="3"/>
      <c r="G304" s="4"/>
      <c r="H304" s="4"/>
      <c r="I304" s="4"/>
      <c r="J304" s="4"/>
      <c r="K304" s="4"/>
      <c r="L304" s="4"/>
      <c r="M304" s="5"/>
      <c r="N304" s="5"/>
      <c r="O304" s="5"/>
      <c r="P304" s="5"/>
      <c r="Q304" s="11"/>
      <c r="R304" s="5"/>
      <c r="S304" s="6"/>
      <c r="T304" s="53"/>
      <c r="U304" s="5"/>
      <c r="V304" s="5"/>
      <c r="Y304"/>
    </row>
    <row r="305" spans="1:25" s="2" customFormat="1" outlineLevel="1" x14ac:dyDescent="0.25">
      <c r="A305" s="174"/>
      <c r="B305" s="2">
        <v>0</v>
      </c>
      <c r="C305" s="8">
        <v>0</v>
      </c>
      <c r="D305" s="8">
        <v>0</v>
      </c>
      <c r="E305" s="7" t="s">
        <v>1075</v>
      </c>
      <c r="F305" s="3">
        <f t="shared" ref="F305:F306" si="248">H305</f>
        <v>0</v>
      </c>
      <c r="G305" s="4" t="s">
        <v>183</v>
      </c>
      <c r="H305" s="4"/>
      <c r="I305" s="4">
        <v>28</v>
      </c>
      <c r="J305" s="4"/>
      <c r="K305" s="4"/>
      <c r="L305" s="4"/>
      <c r="M305" s="5">
        <v>1</v>
      </c>
      <c r="N305" s="5">
        <f t="shared" ref="N305:N306" si="249">IF(J305&lt;&gt;"S",(I305+C305+B305+D305)*M305,0)</f>
        <v>28</v>
      </c>
      <c r="O305" s="5">
        <v>0</v>
      </c>
      <c r="P305" s="5">
        <v>0</v>
      </c>
      <c r="Q305" s="11">
        <v>1</v>
      </c>
      <c r="R305" s="5">
        <f t="shared" ref="R305:R306" si="250">IF(N305=0,IF(I305=0,0,I305+D305+C305+B305),N305)</f>
        <v>28</v>
      </c>
      <c r="S305" s="6">
        <f t="shared" ref="S305:S306" si="251">R305*Q305</f>
        <v>28</v>
      </c>
      <c r="T305" s="53" t="str">
        <f>IF(K305="",IF(LEFT(H305,1)="c",IF(J305&lt;&gt;"S",VLOOKUP(H305,'DATOS GENERALES'!$B$36:$C$52,2,FALSE),""),""),IF(U305="pvc",VLOOKUP(VLOOKUP(K305,'DATOS GENERALES'!$B$58:$E$83,3,FALSE),'DATOS GENERALES'!$B$36:$C$52,2,FALSE),VLOOKUP(VLOOKUP(K305,'DATOS GENERALES'!$B$58:$E$83,4,FALSE),'DATOS GENERALES'!$B$36:$C$52,2,FALSE)))</f>
        <v/>
      </c>
      <c r="U305" s="5" t="s">
        <v>153</v>
      </c>
      <c r="V305" s="5" t="s">
        <v>98</v>
      </c>
      <c r="Y305"/>
    </row>
    <row r="306" spans="1:25" s="2" customFormat="1" outlineLevel="1" x14ac:dyDescent="0.25">
      <c r="A306" s="174">
        <f>IF(E306=H306,1,0)</f>
        <v>1</v>
      </c>
      <c r="B306" s="2">
        <v>0.5</v>
      </c>
      <c r="C306" s="8">
        <v>0</v>
      </c>
      <c r="D306" s="8">
        <v>0.5</v>
      </c>
      <c r="E306" s="7" t="s">
        <v>1075</v>
      </c>
      <c r="F306" s="3" t="str">
        <f t="shared" si="248"/>
        <v>FP-P1-03</v>
      </c>
      <c r="G306" s="4" t="s">
        <v>103</v>
      </c>
      <c r="H306" s="7" t="s">
        <v>1075</v>
      </c>
      <c r="I306" s="4">
        <v>4.5</v>
      </c>
      <c r="J306" s="4">
        <v>25</v>
      </c>
      <c r="K306" s="4" t="s">
        <v>83</v>
      </c>
      <c r="L306" s="4"/>
      <c r="M306" s="5">
        <v>1</v>
      </c>
      <c r="N306" s="5">
        <f t="shared" si="249"/>
        <v>5.5</v>
      </c>
      <c r="O306" s="5">
        <v>2</v>
      </c>
      <c r="P306" s="5">
        <v>2</v>
      </c>
      <c r="Q306" s="11">
        <v>1</v>
      </c>
      <c r="R306" s="5">
        <f t="shared" si="250"/>
        <v>5.5</v>
      </c>
      <c r="S306" s="6">
        <f t="shared" si="251"/>
        <v>5.5</v>
      </c>
      <c r="T306" s="53" t="str">
        <f>IF(K306="",IF(LEFT(H306,1)="c",IF(J306&lt;&gt;"S",VLOOKUP(H306,'DATOS GENERALES'!$B$36:$C$52,2,FALSE),""),""),IF(U306="pvc",VLOOKUP(VLOOKUP(K306,'DATOS GENERALES'!$B$58:$E$83,3,FALSE),'DATOS GENERALES'!$B$36:$C$52,2,FALSE),VLOOKUP(VLOOKUP(K306,'DATOS GENERALES'!$B$58:$E$83,4,FALSE),'DATOS GENERALES'!$B$36:$C$52,2,FALSE)))</f>
        <v>CUADRADA GANG</v>
      </c>
      <c r="U306" s="5" t="s">
        <v>45</v>
      </c>
      <c r="V306" s="5" t="s">
        <v>98</v>
      </c>
      <c r="Y306"/>
    </row>
    <row r="307" spans="1:25" s="2" customFormat="1" outlineLevel="1" x14ac:dyDescent="0.25">
      <c r="A307" s="174"/>
      <c r="C307" s="8"/>
      <c r="D307" s="8"/>
      <c r="E307" s="7"/>
      <c r="F307" s="3"/>
      <c r="G307" s="4"/>
      <c r="H307" s="7"/>
      <c r="I307" s="4"/>
      <c r="J307" s="4"/>
      <c r="K307" s="4"/>
      <c r="L307" s="4"/>
      <c r="M307" s="5"/>
      <c r="N307" s="5"/>
      <c r="O307" s="5"/>
      <c r="P307" s="5"/>
      <c r="Q307" s="11"/>
      <c r="R307" s="5"/>
      <c r="S307" s="6"/>
      <c r="T307" s="53"/>
      <c r="U307" s="5"/>
      <c r="V307" s="5"/>
      <c r="Y307"/>
    </row>
    <row r="308" spans="1:25" s="2" customFormat="1" outlineLevel="1" x14ac:dyDescent="0.25">
      <c r="A308" s="174"/>
      <c r="B308" s="2">
        <v>0</v>
      </c>
      <c r="C308" s="8">
        <v>0</v>
      </c>
      <c r="D308" s="8">
        <v>0</v>
      </c>
      <c r="E308" s="7" t="s">
        <v>1076</v>
      </c>
      <c r="F308" s="3">
        <f t="shared" ref="F308:F309" si="252">H308</f>
        <v>0</v>
      </c>
      <c r="G308" s="4" t="s">
        <v>183</v>
      </c>
      <c r="H308" s="4"/>
      <c r="I308" s="4">
        <v>28</v>
      </c>
      <c r="J308" s="4"/>
      <c r="K308" s="4"/>
      <c r="L308" s="4"/>
      <c r="M308" s="5">
        <v>1</v>
      </c>
      <c r="N308" s="5">
        <f t="shared" ref="N308:N309" si="253">IF(J308&lt;&gt;"S",(I308+C308+B308+D308)*M308,0)</f>
        <v>28</v>
      </c>
      <c r="O308" s="5">
        <v>0</v>
      </c>
      <c r="P308" s="5">
        <v>0</v>
      </c>
      <c r="Q308" s="11">
        <v>1</v>
      </c>
      <c r="R308" s="5">
        <f t="shared" ref="R308:R309" si="254">IF(N308=0,IF(I308=0,0,I308+D308+C308+B308),N308)</f>
        <v>28</v>
      </c>
      <c r="S308" s="6">
        <f t="shared" ref="S308:S309" si="255">R308*Q308</f>
        <v>28</v>
      </c>
      <c r="T308" s="53" t="str">
        <f>IF(K308="",IF(LEFT(H308,1)="c",IF(J308&lt;&gt;"S",VLOOKUP(H308,'DATOS GENERALES'!$B$36:$C$52,2,FALSE),""),""),IF(U308="pvc",VLOOKUP(VLOOKUP(K308,'DATOS GENERALES'!$B$58:$E$83,3,FALSE),'DATOS GENERALES'!$B$36:$C$52,2,FALSE),VLOOKUP(VLOOKUP(K308,'DATOS GENERALES'!$B$58:$E$83,4,FALSE),'DATOS GENERALES'!$B$36:$C$52,2,FALSE)))</f>
        <v/>
      </c>
      <c r="U308" s="5" t="s">
        <v>153</v>
      </c>
      <c r="V308" s="5" t="s">
        <v>98</v>
      </c>
      <c r="Y308"/>
    </row>
    <row r="309" spans="1:25" s="2" customFormat="1" outlineLevel="1" x14ac:dyDescent="0.25">
      <c r="A309" s="174">
        <f>IF(E309=H309,1,0)</f>
        <v>1</v>
      </c>
      <c r="B309" s="2">
        <v>0.5</v>
      </c>
      <c r="C309" s="8">
        <v>0</v>
      </c>
      <c r="D309" s="8">
        <v>0</v>
      </c>
      <c r="E309" s="7" t="s">
        <v>1076</v>
      </c>
      <c r="F309" s="3" t="str">
        <f t="shared" si="252"/>
        <v>FP-P1-04</v>
      </c>
      <c r="G309" s="4" t="s">
        <v>103</v>
      </c>
      <c r="H309" s="7" t="s">
        <v>1076</v>
      </c>
      <c r="I309" s="4">
        <v>2.5</v>
      </c>
      <c r="J309" s="4">
        <v>25</v>
      </c>
      <c r="K309" s="4" t="s">
        <v>82</v>
      </c>
      <c r="L309" s="4" t="s">
        <v>1063</v>
      </c>
      <c r="M309" s="5">
        <v>1</v>
      </c>
      <c r="N309" s="5">
        <f t="shared" si="253"/>
        <v>3</v>
      </c>
      <c r="O309" s="5">
        <v>1</v>
      </c>
      <c r="P309" s="5">
        <v>2</v>
      </c>
      <c r="Q309" s="11">
        <v>1</v>
      </c>
      <c r="R309" s="5">
        <f t="shared" si="254"/>
        <v>3</v>
      </c>
      <c r="S309" s="6">
        <f t="shared" si="255"/>
        <v>3</v>
      </c>
      <c r="T309" s="53" t="str">
        <f>IF(K309="",IF(LEFT(H309,1)="c",IF(J309&lt;&gt;"S",VLOOKUP(H309,'DATOS GENERALES'!$B$36:$C$52,2,FALSE),""),""),IF(U309="pvc",VLOOKUP(VLOOKUP(K309,'DATOS GENERALES'!$B$58:$E$83,3,FALSE),'DATOS GENERALES'!$B$36:$C$52,2,FALSE),VLOOKUP(VLOOKUP(K309,'DATOS GENERALES'!$B$58:$E$83,4,FALSE),'DATOS GENERALES'!$B$36:$C$52,2,FALSE)))</f>
        <v>CUADRADA GANG</v>
      </c>
      <c r="U309" s="5" t="s">
        <v>45</v>
      </c>
      <c r="V309" s="5" t="s">
        <v>98</v>
      </c>
      <c r="Y309"/>
    </row>
    <row r="310" spans="1:25" s="2" customFormat="1" outlineLevel="1" x14ac:dyDescent="0.25">
      <c r="A310" s="177">
        <f t="shared" ref="A310" si="256">IF(E310=H310,1,0)</f>
        <v>1</v>
      </c>
      <c r="C310" s="8"/>
      <c r="D310" s="8"/>
      <c r="E310" s="7" t="s">
        <v>1077</v>
      </c>
      <c r="F310" s="3"/>
      <c r="G310" s="4"/>
      <c r="H310" s="7" t="s">
        <v>1077</v>
      </c>
      <c r="I310" s="4"/>
      <c r="J310" s="4"/>
      <c r="K310" s="4"/>
      <c r="L310" s="4"/>
      <c r="M310" s="5"/>
      <c r="N310" s="5"/>
      <c r="O310" s="5"/>
      <c r="P310" s="5"/>
      <c r="Q310" s="11"/>
      <c r="R310" s="5"/>
      <c r="S310" s="6">
        <f>SUM(S308:S309)</f>
        <v>31</v>
      </c>
      <c r="T310" s="53" t="str">
        <f>IF(K310="",IF(LEFT(H310,1)="c",IF(J310&lt;&gt;"S",VLOOKUP(H310,'DATOS GENERALES'!$B$36:$C$52,2,FALSE),""),""),IF(U310="pvc",VLOOKUP(VLOOKUP(K310,'DATOS GENERALES'!$B$58:$E$83,3,FALSE),'DATOS GENERALES'!$B$36:$C$52,2,FALSE),VLOOKUP(VLOOKUP(K310,'DATOS GENERALES'!$B$58:$E$83,4,FALSE),'DATOS GENERALES'!$B$36:$C$52,2,FALSE)))</f>
        <v/>
      </c>
      <c r="U310" s="5"/>
      <c r="V310" s="5" t="s">
        <v>98</v>
      </c>
      <c r="Y310"/>
    </row>
    <row r="311" spans="1:25" s="2" customFormat="1" outlineLevel="1" x14ac:dyDescent="0.25">
      <c r="A311" s="174"/>
      <c r="C311" s="8"/>
      <c r="D311" s="8"/>
      <c r="E311" s="7"/>
      <c r="F311" s="3"/>
      <c r="G311" s="4"/>
      <c r="H311" s="7"/>
      <c r="I311" s="4"/>
      <c r="J311" s="4"/>
      <c r="K311" s="4"/>
      <c r="L311" s="4"/>
      <c r="M311" s="5"/>
      <c r="N311" s="5"/>
      <c r="O311" s="5"/>
      <c r="P311" s="5"/>
      <c r="Q311" s="11"/>
      <c r="R311" s="5"/>
      <c r="S311" s="6"/>
      <c r="T311" s="53"/>
      <c r="U311" s="5"/>
      <c r="V311" s="5"/>
      <c r="Y311"/>
    </row>
    <row r="312" spans="1:25" s="2" customFormat="1" outlineLevel="1" x14ac:dyDescent="0.25">
      <c r="A312" s="174"/>
      <c r="B312" s="2">
        <v>0</v>
      </c>
      <c r="C312" s="8">
        <v>0</v>
      </c>
      <c r="D312" s="8">
        <v>0</v>
      </c>
      <c r="E312" s="7" t="s">
        <v>1078</v>
      </c>
      <c r="F312" s="3">
        <f t="shared" ref="F312:F316" si="257">H312</f>
        <v>0</v>
      </c>
      <c r="G312" s="4" t="s">
        <v>183</v>
      </c>
      <c r="H312" s="4"/>
      <c r="I312" s="4">
        <v>21.1</v>
      </c>
      <c r="J312" s="4"/>
      <c r="K312" s="4"/>
      <c r="L312" s="4"/>
      <c r="M312" s="5">
        <v>1</v>
      </c>
      <c r="N312" s="5">
        <f t="shared" ref="N312:N316" si="258">IF(J312&lt;&gt;"S",(I312+C312+B312+D312)*M312,0)</f>
        <v>21.1</v>
      </c>
      <c r="O312" s="5">
        <v>0</v>
      </c>
      <c r="P312" s="5">
        <v>0</v>
      </c>
      <c r="Q312" s="11">
        <v>1</v>
      </c>
      <c r="R312" s="5">
        <f t="shared" ref="R312:R316" si="259">IF(N312=0,IF(I312=0,0,I312+D312+C312+B312),N312)</f>
        <v>21.1</v>
      </c>
      <c r="S312" s="6">
        <f t="shared" ref="S312:S316" si="260">R312*Q312</f>
        <v>21.1</v>
      </c>
      <c r="T312" s="53" t="str">
        <f>IF(K312="",IF(LEFT(H312,1)="c",IF(J312&lt;&gt;"S",VLOOKUP(H312,'DATOS GENERALES'!$B$36:$C$52,2,FALSE),""),""),IF(U312="pvc",VLOOKUP(VLOOKUP(K312,'DATOS GENERALES'!$B$58:$E$83,3,FALSE),'DATOS GENERALES'!$B$36:$C$52,2,FALSE),VLOOKUP(VLOOKUP(K312,'DATOS GENERALES'!$B$58:$E$83,4,FALSE),'DATOS GENERALES'!$B$36:$C$52,2,FALSE)))</f>
        <v/>
      </c>
      <c r="U312" s="5" t="s">
        <v>153</v>
      </c>
      <c r="V312" s="5" t="s">
        <v>98</v>
      </c>
      <c r="Y312"/>
    </row>
    <row r="313" spans="1:25" s="2" customFormat="1" outlineLevel="1" x14ac:dyDescent="0.25">
      <c r="A313" s="174"/>
      <c r="B313" s="2">
        <v>0</v>
      </c>
      <c r="C313" s="8">
        <v>0</v>
      </c>
      <c r="D313" s="8">
        <v>0</v>
      </c>
      <c r="E313" s="7" t="s">
        <v>1078</v>
      </c>
      <c r="F313" s="3" t="str">
        <f t="shared" si="257"/>
        <v>S12</v>
      </c>
      <c r="G313" s="4"/>
      <c r="H313" s="4" t="s">
        <v>94</v>
      </c>
      <c r="I313" s="4">
        <v>0.5</v>
      </c>
      <c r="J313" s="4">
        <v>50</v>
      </c>
      <c r="K313" s="4" t="s">
        <v>94</v>
      </c>
      <c r="L313" s="4"/>
      <c r="M313" s="5">
        <v>1</v>
      </c>
      <c r="N313" s="5">
        <f t="shared" si="258"/>
        <v>0.5</v>
      </c>
      <c r="O313" s="5">
        <v>1</v>
      </c>
      <c r="P313" s="5">
        <v>1</v>
      </c>
      <c r="Q313" s="11">
        <v>1</v>
      </c>
      <c r="R313" s="5">
        <f t="shared" si="259"/>
        <v>0.5</v>
      </c>
      <c r="S313" s="6">
        <f t="shared" si="260"/>
        <v>0.5</v>
      </c>
      <c r="T313" s="53" t="str">
        <f>IF(K313="",IF(LEFT(H313,1)="c",IF(J313&lt;&gt;"S",VLOOKUP(H313,'DATOS GENERALES'!$B$36:$C$52,2,FALSE),""),""),IF(U313="pvc",VLOOKUP(VLOOKUP(K313,'DATOS GENERALES'!$B$58:$E$83,3,FALSE),'DATOS GENERALES'!$B$36:$C$52,2,FALSE),VLOOKUP(VLOOKUP(K313,'DATOS GENERALES'!$B$58:$E$83,4,FALSE),'DATOS GENERALES'!$B$36:$C$52,2,FALSE)))</f>
        <v>ACCESORIO SALIDA BANDEJA</v>
      </c>
      <c r="U313" s="5" t="s">
        <v>48</v>
      </c>
      <c r="V313" s="5" t="s">
        <v>98</v>
      </c>
      <c r="Y313"/>
    </row>
    <row r="314" spans="1:25" s="2" customFormat="1" outlineLevel="1" x14ac:dyDescent="0.25">
      <c r="A314" s="174"/>
      <c r="B314" s="2">
        <v>0</v>
      </c>
      <c r="C314" s="8">
        <v>0</v>
      </c>
      <c r="D314" s="8">
        <v>0</v>
      </c>
      <c r="E314" s="7" t="s">
        <v>1078</v>
      </c>
      <c r="F314" s="3" t="str">
        <f t="shared" si="257"/>
        <v>C1</v>
      </c>
      <c r="G314" s="4" t="s">
        <v>94</v>
      </c>
      <c r="H314" s="4" t="s">
        <v>103</v>
      </c>
      <c r="I314" s="4">
        <v>2</v>
      </c>
      <c r="J314" s="4">
        <v>50</v>
      </c>
      <c r="K314" s="4"/>
      <c r="L314" s="4"/>
      <c r="M314" s="5">
        <v>1</v>
      </c>
      <c r="N314" s="5">
        <f t="shared" si="258"/>
        <v>2</v>
      </c>
      <c r="O314" s="5">
        <v>0</v>
      </c>
      <c r="P314" s="5">
        <v>1</v>
      </c>
      <c r="Q314" s="11">
        <v>1</v>
      </c>
      <c r="R314" s="5">
        <f t="shared" si="259"/>
        <v>2</v>
      </c>
      <c r="S314" s="6">
        <f t="shared" si="260"/>
        <v>2</v>
      </c>
      <c r="T314" s="53" t="str">
        <f>IF(K314="",IF(LEFT(H314,1)="c",IF(J314&lt;&gt;"S",VLOOKUP(H314,'DATOS GENERALES'!$B$36:$C$52,2,FALSE),""),""),IF(U314="pvc",VLOOKUP(VLOOKUP(K314,'DATOS GENERALES'!$B$58:$E$83,3,FALSE),'DATOS GENERALES'!$B$36:$C$52,2,FALSE),VLOOKUP(VLOOKUP(K314,'DATOS GENERALES'!$B$58:$E$83,4,FALSE),'DATOS GENERALES'!$B$36:$C$52,2,FALSE)))</f>
        <v>CUADRADA 150X150X100</v>
      </c>
      <c r="U314" s="5" t="s">
        <v>48</v>
      </c>
      <c r="V314" s="5" t="s">
        <v>98</v>
      </c>
      <c r="Y314"/>
    </row>
    <row r="315" spans="1:25" s="2" customFormat="1" outlineLevel="1" x14ac:dyDescent="0.25">
      <c r="A315" s="174"/>
      <c r="B315" s="2">
        <v>0</v>
      </c>
      <c r="C315" s="8">
        <v>0</v>
      </c>
      <c r="D315" s="8">
        <v>0</v>
      </c>
      <c r="E315" s="7" t="s">
        <v>1078</v>
      </c>
      <c r="F315" s="3" t="str">
        <f t="shared" si="257"/>
        <v>C1</v>
      </c>
      <c r="G315" s="4" t="s">
        <v>103</v>
      </c>
      <c r="H315" s="4" t="s">
        <v>103</v>
      </c>
      <c r="I315" s="4">
        <v>3</v>
      </c>
      <c r="J315" s="4">
        <v>50</v>
      </c>
      <c r="K315" s="4"/>
      <c r="L315" s="4"/>
      <c r="M315" s="5">
        <v>1</v>
      </c>
      <c r="N315" s="5">
        <f t="shared" si="258"/>
        <v>3</v>
      </c>
      <c r="O315" s="5">
        <v>0</v>
      </c>
      <c r="P315" s="5">
        <v>2</v>
      </c>
      <c r="Q315" s="11">
        <v>1</v>
      </c>
      <c r="R315" s="5">
        <f t="shared" si="259"/>
        <v>3</v>
      </c>
      <c r="S315" s="6">
        <f t="shared" si="260"/>
        <v>3</v>
      </c>
      <c r="T315" s="53" t="str">
        <f>IF(K315="",IF(LEFT(H315,1)="c",IF(J315&lt;&gt;"S",VLOOKUP(H315,'DATOS GENERALES'!$B$36:$C$52,2,FALSE),""),""),IF(U315="pvc",VLOOKUP(VLOOKUP(K315,'DATOS GENERALES'!$B$58:$E$83,3,FALSE),'DATOS GENERALES'!$B$36:$C$52,2,FALSE),VLOOKUP(VLOOKUP(K315,'DATOS GENERALES'!$B$58:$E$83,4,FALSE),'DATOS GENERALES'!$B$36:$C$52,2,FALSE)))</f>
        <v>CUADRADA 150X150X100</v>
      </c>
      <c r="U315" s="5" t="s">
        <v>45</v>
      </c>
      <c r="V315" s="5" t="s">
        <v>98</v>
      </c>
      <c r="Y315"/>
    </row>
    <row r="316" spans="1:25" s="2" customFormat="1" outlineLevel="1" x14ac:dyDescent="0.25">
      <c r="A316" s="174">
        <f>IF(E316=H316,1,0)</f>
        <v>1</v>
      </c>
      <c r="B316" s="2">
        <v>0.5</v>
      </c>
      <c r="C316" s="8">
        <v>0</v>
      </c>
      <c r="D316" s="8">
        <v>0</v>
      </c>
      <c r="E316" s="7" t="s">
        <v>1078</v>
      </c>
      <c r="F316" s="3" t="str">
        <f t="shared" si="257"/>
        <v>FP-P1-06</v>
      </c>
      <c r="G316" s="4" t="s">
        <v>103</v>
      </c>
      <c r="H316" s="7" t="s">
        <v>1078</v>
      </c>
      <c r="I316" s="4">
        <v>2.5</v>
      </c>
      <c r="J316" s="4">
        <v>25</v>
      </c>
      <c r="K316" s="4" t="s">
        <v>82</v>
      </c>
      <c r="L316" s="4" t="s">
        <v>1063</v>
      </c>
      <c r="M316" s="5">
        <v>1</v>
      </c>
      <c r="N316" s="5">
        <f t="shared" si="258"/>
        <v>3</v>
      </c>
      <c r="O316" s="5">
        <v>1</v>
      </c>
      <c r="P316" s="5">
        <v>2</v>
      </c>
      <c r="Q316" s="11">
        <v>1</v>
      </c>
      <c r="R316" s="5">
        <f t="shared" si="259"/>
        <v>3</v>
      </c>
      <c r="S316" s="6">
        <f t="shared" si="260"/>
        <v>3</v>
      </c>
      <c r="T316" s="53" t="str">
        <f>IF(K316="",IF(LEFT(H316,1)="c",IF(J316&lt;&gt;"S",VLOOKUP(H316,'DATOS GENERALES'!$B$36:$C$52,2,FALSE),""),""),IF(U316="pvc",VLOOKUP(VLOOKUP(K316,'DATOS GENERALES'!$B$58:$E$83,3,FALSE),'DATOS GENERALES'!$B$36:$C$52,2,FALSE),VLOOKUP(VLOOKUP(K316,'DATOS GENERALES'!$B$58:$E$83,4,FALSE),'DATOS GENERALES'!$B$36:$C$52,2,FALSE)))</f>
        <v>CUADRADA GANG</v>
      </c>
      <c r="U316" s="5" t="s">
        <v>45</v>
      </c>
      <c r="V316" s="5" t="s">
        <v>98</v>
      </c>
      <c r="Y316"/>
    </row>
    <row r="317" spans="1:25" s="2" customFormat="1" outlineLevel="1" x14ac:dyDescent="0.25">
      <c r="A317" s="177">
        <f t="shared" ref="A317" si="261">IF(E317=H317,1,0)</f>
        <v>1</v>
      </c>
      <c r="C317" s="8"/>
      <c r="D317" s="8"/>
      <c r="E317" s="7" t="s">
        <v>1079</v>
      </c>
      <c r="F317" s="3"/>
      <c r="G317" s="4"/>
      <c r="H317" s="7" t="s">
        <v>1079</v>
      </c>
      <c r="I317" s="4"/>
      <c r="J317" s="4"/>
      <c r="K317" s="4"/>
      <c r="L317" s="4"/>
      <c r="M317" s="5"/>
      <c r="N317" s="5"/>
      <c r="O317" s="5"/>
      <c r="P317" s="5"/>
      <c r="Q317" s="11"/>
      <c r="R317" s="5"/>
      <c r="S317" s="6">
        <f>SUM(S312:S316)</f>
        <v>29.6</v>
      </c>
      <c r="T317" s="53" t="str">
        <f>IF(K317="",IF(LEFT(H317,1)="c",IF(J317&lt;&gt;"S",VLOOKUP(H317,'DATOS GENERALES'!$B$36:$C$52,2,FALSE),""),""),IF(U317="pvc",VLOOKUP(VLOOKUP(K317,'DATOS GENERALES'!$B$58:$E$83,3,FALSE),'DATOS GENERALES'!$B$36:$C$52,2,FALSE),VLOOKUP(VLOOKUP(K317,'DATOS GENERALES'!$B$58:$E$83,4,FALSE),'DATOS GENERALES'!$B$36:$C$52,2,FALSE)))</f>
        <v/>
      </c>
      <c r="U317" s="5"/>
      <c r="V317" s="5" t="s">
        <v>98</v>
      </c>
      <c r="Y317"/>
    </row>
    <row r="318" spans="1:25" s="2" customFormat="1" outlineLevel="1" x14ac:dyDescent="0.25">
      <c r="A318" s="174"/>
      <c r="C318" s="8"/>
      <c r="D318" s="8"/>
      <c r="E318" s="7"/>
      <c r="F318" s="3"/>
      <c r="G318" s="4"/>
      <c r="H318" s="4"/>
      <c r="I318" s="4"/>
      <c r="J318" s="4"/>
      <c r="K318" s="4"/>
      <c r="L318" s="4"/>
      <c r="M318" s="5"/>
      <c r="N318" s="5"/>
      <c r="O318" s="5"/>
      <c r="P318" s="5"/>
      <c r="Q318" s="11"/>
      <c r="R318" s="5"/>
      <c r="S318" s="6"/>
      <c r="T318" s="53"/>
      <c r="U318" s="5"/>
      <c r="V318" s="5"/>
      <c r="Y318"/>
    </row>
    <row r="319" spans="1:25" s="2" customFormat="1" outlineLevel="1" x14ac:dyDescent="0.25">
      <c r="A319" s="174"/>
      <c r="B319" s="2">
        <v>0</v>
      </c>
      <c r="C319" s="8">
        <v>0</v>
      </c>
      <c r="D319" s="8">
        <v>0</v>
      </c>
      <c r="E319" s="7" t="s">
        <v>1080</v>
      </c>
      <c r="F319" s="3">
        <f t="shared" ref="F319:F320" si="262">H319</f>
        <v>0</v>
      </c>
      <c r="G319" s="4" t="s">
        <v>183</v>
      </c>
      <c r="H319" s="4"/>
      <c r="I319" s="4">
        <v>26.6</v>
      </c>
      <c r="J319" s="4"/>
      <c r="K319" s="4"/>
      <c r="L319" s="4"/>
      <c r="M319" s="5">
        <v>1</v>
      </c>
      <c r="N319" s="5">
        <f t="shared" ref="N319:N320" si="263">IF(J319&lt;&gt;"S",(I319+C319+B319+D319)*M319,0)</f>
        <v>26.6</v>
      </c>
      <c r="O319" s="5">
        <v>0</v>
      </c>
      <c r="P319" s="5">
        <v>0</v>
      </c>
      <c r="Q319" s="11">
        <v>1</v>
      </c>
      <c r="R319" s="5">
        <f t="shared" ref="R319:R320" si="264">IF(N319=0,IF(I319=0,0,I319+D319+C319+B319),N319)</f>
        <v>26.6</v>
      </c>
      <c r="S319" s="6">
        <f t="shared" ref="S319:S320" si="265">R319*Q319</f>
        <v>26.6</v>
      </c>
      <c r="T319" s="53" t="str">
        <f>IF(K319="",IF(LEFT(H319,1)="c",IF(J319&lt;&gt;"S",VLOOKUP(H319,'DATOS GENERALES'!$B$36:$C$52,2,FALSE),""),""),IF(U319="pvc",VLOOKUP(VLOOKUP(K319,'DATOS GENERALES'!$B$58:$E$83,3,FALSE),'DATOS GENERALES'!$B$36:$C$52,2,FALSE),VLOOKUP(VLOOKUP(K319,'DATOS GENERALES'!$B$58:$E$83,4,FALSE),'DATOS GENERALES'!$B$36:$C$52,2,FALSE)))</f>
        <v/>
      </c>
      <c r="U319" s="5" t="s">
        <v>153</v>
      </c>
      <c r="V319" s="5" t="s">
        <v>98</v>
      </c>
      <c r="Y319"/>
    </row>
    <row r="320" spans="1:25" s="2" customFormat="1" outlineLevel="1" x14ac:dyDescent="0.25">
      <c r="A320" s="174">
        <f>IF(E320=H320,1,0)</f>
        <v>1</v>
      </c>
      <c r="B320" s="2">
        <v>0.5</v>
      </c>
      <c r="C320" s="8">
        <v>0</v>
      </c>
      <c r="D320" s="8">
        <v>0</v>
      </c>
      <c r="E320" s="7" t="s">
        <v>1080</v>
      </c>
      <c r="F320" s="3" t="str">
        <f t="shared" si="262"/>
        <v>FP-P1-08</v>
      </c>
      <c r="G320" s="4" t="s">
        <v>103</v>
      </c>
      <c r="H320" s="7" t="s">
        <v>1080</v>
      </c>
      <c r="I320" s="4">
        <v>3.5</v>
      </c>
      <c r="J320" s="4">
        <v>25</v>
      </c>
      <c r="K320" s="4" t="s">
        <v>82</v>
      </c>
      <c r="L320" s="4" t="s">
        <v>1063</v>
      </c>
      <c r="M320" s="5">
        <v>1</v>
      </c>
      <c r="N320" s="5">
        <f t="shared" si="263"/>
        <v>4</v>
      </c>
      <c r="O320" s="5">
        <v>1</v>
      </c>
      <c r="P320" s="5">
        <v>2</v>
      </c>
      <c r="Q320" s="11">
        <v>1</v>
      </c>
      <c r="R320" s="5">
        <f t="shared" si="264"/>
        <v>4</v>
      </c>
      <c r="S320" s="6">
        <f t="shared" si="265"/>
        <v>4</v>
      </c>
      <c r="T320" s="53" t="str">
        <f>IF(K320="",IF(LEFT(H320,1)="c",IF(J320&lt;&gt;"S",VLOOKUP(H320,'DATOS GENERALES'!$B$36:$C$52,2,FALSE),""),""),IF(U320="pvc",VLOOKUP(VLOOKUP(K320,'DATOS GENERALES'!$B$58:$E$83,3,FALSE),'DATOS GENERALES'!$B$36:$C$52,2,FALSE),VLOOKUP(VLOOKUP(K320,'DATOS GENERALES'!$B$58:$E$83,4,FALSE),'DATOS GENERALES'!$B$36:$C$52,2,FALSE)))</f>
        <v>CUADRADA GANG</v>
      </c>
      <c r="U320" s="5" t="s">
        <v>45</v>
      </c>
      <c r="V320" s="5" t="s">
        <v>98</v>
      </c>
      <c r="Y320"/>
    </row>
    <row r="321" spans="1:25" s="2" customFormat="1" outlineLevel="1" x14ac:dyDescent="0.25">
      <c r="A321" s="177">
        <f t="shared" ref="A321" si="266">IF(E321=H321,1,0)</f>
        <v>1</v>
      </c>
      <c r="C321" s="8"/>
      <c r="D321" s="8"/>
      <c r="E321" s="7" t="s">
        <v>1081</v>
      </c>
      <c r="F321" s="3"/>
      <c r="G321" s="4"/>
      <c r="H321" s="7" t="s">
        <v>1081</v>
      </c>
      <c r="I321" s="4"/>
      <c r="J321" s="4"/>
      <c r="K321" s="4"/>
      <c r="L321" s="4"/>
      <c r="M321" s="5"/>
      <c r="N321" s="5"/>
      <c r="O321" s="5"/>
      <c r="P321" s="5"/>
      <c r="Q321" s="11"/>
      <c r="R321" s="5"/>
      <c r="S321" s="6">
        <f>SUM(S319:S320)</f>
        <v>30.6</v>
      </c>
      <c r="T321" s="53" t="str">
        <f>IF(K321="",IF(LEFT(H321,1)="c",IF(J321&lt;&gt;"S",VLOOKUP(H321,'DATOS GENERALES'!$B$36:$C$52,2,FALSE),""),""),IF(U321="pvc",VLOOKUP(VLOOKUP(K321,'DATOS GENERALES'!$B$58:$E$83,3,FALSE),'DATOS GENERALES'!$B$36:$C$52,2,FALSE),VLOOKUP(VLOOKUP(K321,'DATOS GENERALES'!$B$58:$E$83,4,FALSE),'DATOS GENERALES'!$B$36:$C$52,2,FALSE)))</f>
        <v/>
      </c>
      <c r="U321" s="5"/>
      <c r="V321" s="5" t="s">
        <v>98</v>
      </c>
      <c r="Y321"/>
    </row>
    <row r="322" spans="1:25" s="2" customFormat="1" outlineLevel="1" x14ac:dyDescent="0.25">
      <c r="A322" s="174"/>
      <c r="C322" s="8"/>
      <c r="D322" s="8"/>
      <c r="E322" s="7"/>
      <c r="F322" s="3"/>
      <c r="G322" s="4"/>
      <c r="H322" s="7"/>
      <c r="I322" s="4"/>
      <c r="J322" s="4"/>
      <c r="K322" s="4"/>
      <c r="L322" s="4"/>
      <c r="M322" s="5"/>
      <c r="N322" s="5"/>
      <c r="O322" s="5"/>
      <c r="P322" s="5"/>
      <c r="Q322" s="11"/>
      <c r="R322" s="5"/>
      <c r="S322" s="6"/>
      <c r="T322" s="53"/>
      <c r="U322" s="5"/>
      <c r="V322" s="5"/>
      <c r="Y322"/>
    </row>
    <row r="323" spans="1:25" s="2" customFormat="1" outlineLevel="1" x14ac:dyDescent="0.25">
      <c r="A323" s="174"/>
      <c r="B323" s="2">
        <v>0</v>
      </c>
      <c r="C323" s="8">
        <v>0</v>
      </c>
      <c r="D323" s="8">
        <v>0</v>
      </c>
      <c r="E323" s="7" t="s">
        <v>389</v>
      </c>
      <c r="F323" s="3">
        <f t="shared" ref="F323:F324" si="267">H323</f>
        <v>0</v>
      </c>
      <c r="G323" s="4" t="s">
        <v>183</v>
      </c>
      <c r="H323" s="4"/>
      <c r="I323" s="4">
        <v>26.6</v>
      </c>
      <c r="J323" s="4"/>
      <c r="K323" s="4"/>
      <c r="L323" s="4"/>
      <c r="M323" s="5">
        <v>1</v>
      </c>
      <c r="N323" s="5">
        <f t="shared" ref="N323:N324" si="268">IF(J323&lt;&gt;"S",(I323+C323+B323+D323)*M323,0)</f>
        <v>26.6</v>
      </c>
      <c r="O323" s="5">
        <v>0</v>
      </c>
      <c r="P323" s="5">
        <v>0</v>
      </c>
      <c r="Q323" s="11">
        <v>1</v>
      </c>
      <c r="R323" s="5">
        <f t="shared" ref="R323:R324" si="269">IF(N323=0,IF(I323=0,0,I323+D323+C323+B323),N323)</f>
        <v>26.6</v>
      </c>
      <c r="S323" s="6">
        <f t="shared" ref="S323:S324" si="270">R323*Q323</f>
        <v>26.6</v>
      </c>
      <c r="T323" s="53" t="str">
        <f>IF(K323="",IF(LEFT(H323,1)="c",IF(J323&lt;&gt;"S",VLOOKUP(H323,'DATOS GENERALES'!$B$36:$C$52,2,FALSE),""),""),IF(U323="pvc",VLOOKUP(VLOOKUP(K323,'DATOS GENERALES'!$B$58:$E$83,3,FALSE),'DATOS GENERALES'!$B$36:$C$52,2,FALSE),VLOOKUP(VLOOKUP(K323,'DATOS GENERALES'!$B$58:$E$83,4,FALSE),'DATOS GENERALES'!$B$36:$C$52,2,FALSE)))</f>
        <v/>
      </c>
      <c r="U323" s="5" t="s">
        <v>153</v>
      </c>
      <c r="V323" s="5" t="s">
        <v>98</v>
      </c>
      <c r="Y323"/>
    </row>
    <row r="324" spans="1:25" s="2" customFormat="1" outlineLevel="1" x14ac:dyDescent="0.25">
      <c r="A324" s="174">
        <f>IF(E324=H324,1,0)</f>
        <v>1</v>
      </c>
      <c r="B324" s="2">
        <v>0.5</v>
      </c>
      <c r="C324" s="8">
        <v>0</v>
      </c>
      <c r="D324" s="8">
        <v>0</v>
      </c>
      <c r="E324" s="7" t="s">
        <v>389</v>
      </c>
      <c r="F324" s="3" t="str">
        <f t="shared" si="267"/>
        <v>FP-P1-10</v>
      </c>
      <c r="G324" s="4" t="s">
        <v>103</v>
      </c>
      <c r="H324" s="7" t="s">
        <v>389</v>
      </c>
      <c r="I324" s="4">
        <v>5</v>
      </c>
      <c r="J324" s="4">
        <v>25</v>
      </c>
      <c r="K324" s="4" t="s">
        <v>82</v>
      </c>
      <c r="L324" s="4" t="s">
        <v>1063</v>
      </c>
      <c r="M324" s="5">
        <v>1</v>
      </c>
      <c r="N324" s="5">
        <f t="shared" si="268"/>
        <v>5.5</v>
      </c>
      <c r="O324" s="5">
        <v>1</v>
      </c>
      <c r="P324" s="5">
        <v>2</v>
      </c>
      <c r="Q324" s="11">
        <v>1</v>
      </c>
      <c r="R324" s="5">
        <f t="shared" si="269"/>
        <v>5.5</v>
      </c>
      <c r="S324" s="6">
        <f t="shared" si="270"/>
        <v>5.5</v>
      </c>
      <c r="T324" s="53" t="str">
        <f>IF(K324="",IF(LEFT(H324,1)="c",IF(J324&lt;&gt;"S",VLOOKUP(H324,'DATOS GENERALES'!$B$36:$C$52,2,FALSE),""),""),IF(U324="pvc",VLOOKUP(VLOOKUP(K324,'DATOS GENERALES'!$B$58:$E$83,3,FALSE),'DATOS GENERALES'!$B$36:$C$52,2,FALSE),VLOOKUP(VLOOKUP(K324,'DATOS GENERALES'!$B$58:$E$83,4,FALSE),'DATOS GENERALES'!$B$36:$C$52,2,FALSE)))</f>
        <v>CUADRADA GANG</v>
      </c>
      <c r="U324" s="5" t="s">
        <v>45</v>
      </c>
      <c r="V324" s="5" t="s">
        <v>98</v>
      </c>
      <c r="Y324"/>
    </row>
    <row r="325" spans="1:25" s="2" customFormat="1" outlineLevel="1" x14ac:dyDescent="0.25">
      <c r="A325" s="177">
        <f t="shared" ref="A325" si="271">IF(E325=H325,1,0)</f>
        <v>1</v>
      </c>
      <c r="C325" s="8"/>
      <c r="D325" s="8"/>
      <c r="E325" s="7" t="s">
        <v>390</v>
      </c>
      <c r="F325" s="3"/>
      <c r="G325" s="4"/>
      <c r="H325" s="7" t="s">
        <v>390</v>
      </c>
      <c r="I325" s="4"/>
      <c r="J325" s="4"/>
      <c r="K325" s="4"/>
      <c r="L325" s="4"/>
      <c r="M325" s="5"/>
      <c r="N325" s="5"/>
      <c r="O325" s="5"/>
      <c r="P325" s="5"/>
      <c r="Q325" s="11"/>
      <c r="R325" s="5"/>
      <c r="S325" s="6">
        <f>SUM(S323:S324)</f>
        <v>32.1</v>
      </c>
      <c r="T325" s="53" t="str">
        <f>IF(K325="",IF(LEFT(H325,1)="c",IF(J325&lt;&gt;"S",VLOOKUP(H325,'DATOS GENERALES'!$B$36:$C$52,2,FALSE),""),""),IF(U325="pvc",VLOOKUP(VLOOKUP(K325,'DATOS GENERALES'!$B$58:$E$83,3,FALSE),'DATOS GENERALES'!$B$36:$C$52,2,FALSE),VLOOKUP(VLOOKUP(K325,'DATOS GENERALES'!$B$58:$E$83,4,FALSE),'DATOS GENERALES'!$B$36:$C$52,2,FALSE)))</f>
        <v/>
      </c>
      <c r="U325" s="5"/>
      <c r="V325" s="5" t="s">
        <v>98</v>
      </c>
      <c r="Y325"/>
    </row>
    <row r="326" spans="1:25" s="2" customFormat="1" outlineLevel="1" x14ac:dyDescent="0.25">
      <c r="A326" s="174"/>
      <c r="C326" s="8"/>
      <c r="D326" s="8"/>
      <c r="E326" s="7"/>
      <c r="F326" s="3"/>
      <c r="G326" s="4"/>
      <c r="H326" s="7"/>
      <c r="I326" s="4"/>
      <c r="J326" s="4"/>
      <c r="K326" s="4"/>
      <c r="L326" s="4"/>
      <c r="M326" s="5"/>
      <c r="N326" s="5"/>
      <c r="O326" s="5"/>
      <c r="P326" s="5"/>
      <c r="Q326" s="11"/>
      <c r="R326" s="5"/>
      <c r="S326" s="6"/>
      <c r="T326" s="53"/>
      <c r="U326" s="5"/>
      <c r="V326" s="5"/>
      <c r="Y326"/>
    </row>
    <row r="327" spans="1:25" s="2" customFormat="1" outlineLevel="1" x14ac:dyDescent="0.25">
      <c r="A327" s="174"/>
      <c r="B327" s="2">
        <v>0</v>
      </c>
      <c r="C327" s="8">
        <v>0</v>
      </c>
      <c r="D327" s="8">
        <v>0</v>
      </c>
      <c r="E327" s="7" t="s">
        <v>391</v>
      </c>
      <c r="F327" s="3">
        <f t="shared" ref="F327:F328" si="272">H327</f>
        <v>0</v>
      </c>
      <c r="G327" s="4" t="s">
        <v>183</v>
      </c>
      <c r="H327" s="4"/>
      <c r="I327" s="4">
        <v>26.6</v>
      </c>
      <c r="J327" s="4"/>
      <c r="K327" s="4"/>
      <c r="L327" s="4"/>
      <c r="M327" s="5">
        <v>1</v>
      </c>
      <c r="N327" s="5">
        <f t="shared" ref="N327:N328" si="273">IF(J327&lt;&gt;"S",(I327+C327+B327+D327)*M327,0)</f>
        <v>26.6</v>
      </c>
      <c r="O327" s="5">
        <v>0</v>
      </c>
      <c r="P327" s="5">
        <v>0</v>
      </c>
      <c r="Q327" s="11">
        <v>1</v>
      </c>
      <c r="R327" s="5">
        <f t="shared" ref="R327:R328" si="274">IF(N327=0,IF(I327=0,0,I327+D327+C327+B327),N327)</f>
        <v>26.6</v>
      </c>
      <c r="S327" s="6">
        <f t="shared" ref="S327:S328" si="275">R327*Q327</f>
        <v>26.6</v>
      </c>
      <c r="T327" s="53" t="str">
        <f>IF(K327="",IF(LEFT(H327,1)="c",IF(J327&lt;&gt;"S",VLOOKUP(H327,'DATOS GENERALES'!$B$36:$C$52,2,FALSE),""),""),IF(U327="pvc",VLOOKUP(VLOOKUP(K327,'DATOS GENERALES'!$B$58:$E$83,3,FALSE),'DATOS GENERALES'!$B$36:$C$52,2,FALSE),VLOOKUP(VLOOKUP(K327,'DATOS GENERALES'!$B$58:$E$83,4,FALSE),'DATOS GENERALES'!$B$36:$C$52,2,FALSE)))</f>
        <v/>
      </c>
      <c r="U327" s="5" t="s">
        <v>153</v>
      </c>
      <c r="V327" s="5" t="s">
        <v>98</v>
      </c>
      <c r="Y327"/>
    </row>
    <row r="328" spans="1:25" s="2" customFormat="1" outlineLevel="1" x14ac:dyDescent="0.25">
      <c r="A328" s="174">
        <f>IF(E328=H328,1,0)</f>
        <v>1</v>
      </c>
      <c r="B328" s="2">
        <v>0.5</v>
      </c>
      <c r="C328" s="8">
        <v>0</v>
      </c>
      <c r="D328" s="8">
        <v>0</v>
      </c>
      <c r="E328" s="7" t="s">
        <v>391</v>
      </c>
      <c r="F328" s="3" t="str">
        <f t="shared" si="272"/>
        <v>FP-P1-12</v>
      </c>
      <c r="G328" s="4" t="s">
        <v>103</v>
      </c>
      <c r="H328" s="7" t="s">
        <v>391</v>
      </c>
      <c r="I328" s="4">
        <v>6</v>
      </c>
      <c r="J328" s="4">
        <v>25</v>
      </c>
      <c r="K328" s="4" t="s">
        <v>82</v>
      </c>
      <c r="L328" s="4" t="s">
        <v>1063</v>
      </c>
      <c r="M328" s="5">
        <v>1</v>
      </c>
      <c r="N328" s="5">
        <f t="shared" si="273"/>
        <v>6.5</v>
      </c>
      <c r="O328" s="5">
        <v>1</v>
      </c>
      <c r="P328" s="5">
        <v>2</v>
      </c>
      <c r="Q328" s="11">
        <v>1</v>
      </c>
      <c r="R328" s="5">
        <f t="shared" si="274"/>
        <v>6.5</v>
      </c>
      <c r="S328" s="6">
        <f t="shared" si="275"/>
        <v>6.5</v>
      </c>
      <c r="T328" s="53" t="str">
        <f>IF(K328="",IF(LEFT(H328,1)="c",IF(J328&lt;&gt;"S",VLOOKUP(H328,'DATOS GENERALES'!$B$36:$C$52,2,FALSE),""),""),IF(U328="pvc",VLOOKUP(VLOOKUP(K328,'DATOS GENERALES'!$B$58:$E$83,3,FALSE),'DATOS GENERALES'!$B$36:$C$52,2,FALSE),VLOOKUP(VLOOKUP(K328,'DATOS GENERALES'!$B$58:$E$83,4,FALSE),'DATOS GENERALES'!$B$36:$C$52,2,FALSE)))</f>
        <v>CUADRADA GANG</v>
      </c>
      <c r="U328" s="5" t="s">
        <v>45</v>
      </c>
      <c r="V328" s="5" t="s">
        <v>98</v>
      </c>
      <c r="Y328"/>
    </row>
    <row r="329" spans="1:25" s="2" customFormat="1" outlineLevel="1" x14ac:dyDescent="0.25">
      <c r="A329" s="177">
        <f t="shared" ref="A329" si="276">IF(E329=H329,1,0)</f>
        <v>1</v>
      </c>
      <c r="C329" s="8"/>
      <c r="D329" s="8"/>
      <c r="E329" s="7" t="s">
        <v>392</v>
      </c>
      <c r="F329" s="3"/>
      <c r="G329" s="4"/>
      <c r="H329" s="7" t="s">
        <v>392</v>
      </c>
      <c r="I329" s="4"/>
      <c r="J329" s="4"/>
      <c r="K329" s="4"/>
      <c r="L329" s="4"/>
      <c r="M329" s="5"/>
      <c r="N329" s="5"/>
      <c r="O329" s="5"/>
      <c r="P329" s="5"/>
      <c r="Q329" s="11"/>
      <c r="R329" s="5"/>
      <c r="S329" s="6">
        <f>SUM(S327:S328)</f>
        <v>33.1</v>
      </c>
      <c r="T329" s="53" t="str">
        <f>IF(K329="",IF(LEFT(H329,1)="c",IF(J329&lt;&gt;"S",VLOOKUP(H329,'DATOS GENERALES'!$B$36:$C$52,2,FALSE),""),""),IF(U329="pvc",VLOOKUP(VLOOKUP(K329,'DATOS GENERALES'!$B$58:$E$83,3,FALSE),'DATOS GENERALES'!$B$36:$C$52,2,FALSE),VLOOKUP(VLOOKUP(K329,'DATOS GENERALES'!$B$58:$E$83,4,FALSE),'DATOS GENERALES'!$B$36:$C$52,2,FALSE)))</f>
        <v/>
      </c>
      <c r="U329" s="5"/>
      <c r="V329" s="5" t="s">
        <v>98</v>
      </c>
      <c r="Y329"/>
    </row>
    <row r="330" spans="1:25" s="2" customFormat="1" outlineLevel="1" x14ac:dyDescent="0.25">
      <c r="A330" s="174"/>
      <c r="C330" s="8"/>
      <c r="D330" s="8"/>
      <c r="E330" s="7"/>
      <c r="F330" s="3"/>
      <c r="G330" s="4"/>
      <c r="H330" s="4"/>
      <c r="I330" s="4"/>
      <c r="J330" s="4"/>
      <c r="K330" s="4"/>
      <c r="L330" s="4"/>
      <c r="M330" s="5"/>
      <c r="N330" s="5"/>
      <c r="O330" s="5"/>
      <c r="P330" s="5"/>
      <c r="Q330" s="11"/>
      <c r="R330" s="5"/>
      <c r="S330" s="6"/>
      <c r="T330" s="53"/>
      <c r="U330" s="5"/>
      <c r="V330" s="5"/>
      <c r="Y330"/>
    </row>
    <row r="331" spans="1:25" s="2" customFormat="1" outlineLevel="1" x14ac:dyDescent="0.25">
      <c r="A331" s="174"/>
      <c r="B331" s="2">
        <v>0</v>
      </c>
      <c r="C331" s="8">
        <v>0</v>
      </c>
      <c r="D331" s="8">
        <v>0</v>
      </c>
      <c r="E331" s="7" t="s">
        <v>393</v>
      </c>
      <c r="F331" s="3">
        <f t="shared" ref="F331:F332" si="277">H331</f>
        <v>0</v>
      </c>
      <c r="G331" s="4" t="s">
        <v>183</v>
      </c>
      <c r="H331" s="4"/>
      <c r="I331" s="4">
        <v>26.6</v>
      </c>
      <c r="J331" s="4"/>
      <c r="K331" s="4"/>
      <c r="L331" s="4"/>
      <c r="M331" s="5">
        <v>1</v>
      </c>
      <c r="N331" s="5">
        <f t="shared" ref="N331:N332" si="278">IF(J331&lt;&gt;"S",(I331+C331+B331+D331)*M331,0)</f>
        <v>26.6</v>
      </c>
      <c r="O331" s="5">
        <v>0</v>
      </c>
      <c r="P331" s="5">
        <v>0</v>
      </c>
      <c r="Q331" s="11">
        <v>1</v>
      </c>
      <c r="R331" s="5">
        <f t="shared" ref="R331:R332" si="279">IF(N331=0,IF(I331=0,0,I331+D331+C331+B331),N331)</f>
        <v>26.6</v>
      </c>
      <c r="S331" s="6">
        <f t="shared" ref="S331:S332" si="280">R331*Q331</f>
        <v>26.6</v>
      </c>
      <c r="T331" s="53" t="str">
        <f>IF(K331="",IF(LEFT(H331,1)="c",IF(J331&lt;&gt;"S",VLOOKUP(H331,'DATOS GENERALES'!$B$36:$C$52,2,FALSE),""),""),IF(U331="pvc",VLOOKUP(VLOOKUP(K331,'DATOS GENERALES'!$B$58:$E$83,3,FALSE),'DATOS GENERALES'!$B$36:$C$52,2,FALSE),VLOOKUP(VLOOKUP(K331,'DATOS GENERALES'!$B$58:$E$83,4,FALSE),'DATOS GENERALES'!$B$36:$C$52,2,FALSE)))</f>
        <v/>
      </c>
      <c r="U331" s="5" t="s">
        <v>153</v>
      </c>
      <c r="V331" s="5" t="s">
        <v>98</v>
      </c>
      <c r="Y331"/>
    </row>
    <row r="332" spans="1:25" s="2" customFormat="1" outlineLevel="1" x14ac:dyDescent="0.25">
      <c r="A332" s="174">
        <f>IF(E332=H332,1,0)</f>
        <v>1</v>
      </c>
      <c r="B332" s="2">
        <v>0.5</v>
      </c>
      <c r="C332" s="8">
        <v>0</v>
      </c>
      <c r="D332" s="8">
        <v>0</v>
      </c>
      <c r="E332" s="7" t="s">
        <v>393</v>
      </c>
      <c r="F332" s="3" t="str">
        <f t="shared" si="277"/>
        <v>FP-P1-14</v>
      </c>
      <c r="G332" s="4" t="s">
        <v>103</v>
      </c>
      <c r="H332" s="7" t="s">
        <v>393</v>
      </c>
      <c r="I332" s="4">
        <v>7.5</v>
      </c>
      <c r="J332" s="4">
        <v>25</v>
      </c>
      <c r="K332" s="4" t="s">
        <v>82</v>
      </c>
      <c r="L332" s="4" t="s">
        <v>1063</v>
      </c>
      <c r="M332" s="5">
        <v>1</v>
      </c>
      <c r="N332" s="5">
        <f t="shared" si="278"/>
        <v>8</v>
      </c>
      <c r="O332" s="5">
        <v>1</v>
      </c>
      <c r="P332" s="5">
        <v>2</v>
      </c>
      <c r="Q332" s="11">
        <v>1</v>
      </c>
      <c r="R332" s="5">
        <f t="shared" si="279"/>
        <v>8</v>
      </c>
      <c r="S332" s="6">
        <f t="shared" si="280"/>
        <v>8</v>
      </c>
      <c r="T332" s="53" t="str">
        <f>IF(K332="",IF(LEFT(H332,1)="c",IF(J332&lt;&gt;"S",VLOOKUP(H332,'DATOS GENERALES'!$B$36:$C$52,2,FALSE),""),""),IF(U332="pvc",VLOOKUP(VLOOKUP(K332,'DATOS GENERALES'!$B$58:$E$83,3,FALSE),'DATOS GENERALES'!$B$36:$C$52,2,FALSE),VLOOKUP(VLOOKUP(K332,'DATOS GENERALES'!$B$58:$E$83,4,FALSE),'DATOS GENERALES'!$B$36:$C$52,2,FALSE)))</f>
        <v>CUADRADA GANG</v>
      </c>
      <c r="U332" s="5" t="s">
        <v>45</v>
      </c>
      <c r="V332" s="5" t="s">
        <v>98</v>
      </c>
      <c r="Y332"/>
    </row>
    <row r="333" spans="1:25" s="2" customFormat="1" outlineLevel="1" x14ac:dyDescent="0.25">
      <c r="A333" s="177">
        <f t="shared" ref="A333" si="281">IF(E333=H333,1,0)</f>
        <v>1</v>
      </c>
      <c r="C333" s="8"/>
      <c r="D333" s="8"/>
      <c r="E333" s="7" t="s">
        <v>394</v>
      </c>
      <c r="F333" s="3"/>
      <c r="G333" s="4"/>
      <c r="H333" s="7" t="s">
        <v>394</v>
      </c>
      <c r="I333" s="4"/>
      <c r="J333" s="4"/>
      <c r="K333" s="4"/>
      <c r="L333" s="4"/>
      <c r="M333" s="5"/>
      <c r="N333" s="5"/>
      <c r="O333" s="5"/>
      <c r="P333" s="5"/>
      <c r="Q333" s="11"/>
      <c r="R333" s="5"/>
      <c r="S333" s="6">
        <f>SUM(S331:S332)</f>
        <v>34.6</v>
      </c>
      <c r="T333" s="53" t="str">
        <f>IF(K333="",IF(LEFT(H333,1)="c",IF(J333&lt;&gt;"S",VLOOKUP(H333,'DATOS GENERALES'!$B$36:$C$52,2,FALSE),""),""),IF(U333="pvc",VLOOKUP(VLOOKUP(K333,'DATOS GENERALES'!$B$58:$E$83,3,FALSE),'DATOS GENERALES'!$B$36:$C$52,2,FALSE),VLOOKUP(VLOOKUP(K333,'DATOS GENERALES'!$B$58:$E$83,4,FALSE),'DATOS GENERALES'!$B$36:$C$52,2,FALSE)))</f>
        <v/>
      </c>
      <c r="U333" s="5"/>
      <c r="V333" s="5" t="s">
        <v>98</v>
      </c>
      <c r="Y333"/>
    </row>
    <row r="334" spans="1:25" s="2" customFormat="1" outlineLevel="1" x14ac:dyDescent="0.25">
      <c r="A334" s="174"/>
      <c r="C334" s="8"/>
      <c r="D334" s="8"/>
      <c r="E334" s="7"/>
      <c r="F334" s="3"/>
      <c r="G334" s="4"/>
      <c r="H334" s="4"/>
      <c r="I334" s="4"/>
      <c r="J334" s="4"/>
      <c r="K334" s="4"/>
      <c r="L334" s="4"/>
      <c r="M334" s="5"/>
      <c r="N334" s="5"/>
      <c r="O334" s="5"/>
      <c r="P334" s="5"/>
      <c r="Q334" s="11"/>
      <c r="R334" s="5"/>
      <c r="S334" s="6"/>
      <c r="T334" s="53"/>
      <c r="U334" s="5"/>
      <c r="V334" s="5"/>
      <c r="Y334"/>
    </row>
    <row r="335" spans="1:25" s="2" customFormat="1" outlineLevel="1" x14ac:dyDescent="0.25">
      <c r="A335" s="174"/>
      <c r="B335" s="2">
        <v>0</v>
      </c>
      <c r="C335" s="8">
        <v>0</v>
      </c>
      <c r="D335" s="8">
        <v>0</v>
      </c>
      <c r="E335" s="7" t="s">
        <v>395</v>
      </c>
      <c r="F335" s="3">
        <f t="shared" ref="F335:F339" si="282">H335</f>
        <v>0</v>
      </c>
      <c r="G335" s="4" t="s">
        <v>183</v>
      </c>
      <c r="H335" s="4"/>
      <c r="I335" s="4">
        <v>17</v>
      </c>
      <c r="J335" s="4"/>
      <c r="K335" s="4"/>
      <c r="L335" s="4"/>
      <c r="M335" s="5">
        <v>1</v>
      </c>
      <c r="N335" s="5">
        <f t="shared" ref="N335:N339" si="283">IF(J335&lt;&gt;"S",(I335+C335+B335+D335)*M335,0)</f>
        <v>17</v>
      </c>
      <c r="O335" s="5">
        <v>0</v>
      </c>
      <c r="P335" s="5">
        <v>0</v>
      </c>
      <c r="Q335" s="11">
        <v>1</v>
      </c>
      <c r="R335" s="5">
        <f t="shared" ref="R335:R339" si="284">IF(N335=0,IF(I335=0,0,I335+D335+C335+B335),N335)</f>
        <v>17</v>
      </c>
      <c r="S335" s="6">
        <f t="shared" ref="S335:S339" si="285">R335*Q335</f>
        <v>17</v>
      </c>
      <c r="T335" s="53" t="str">
        <f>IF(K335="",IF(LEFT(H335,1)="c",IF(J335&lt;&gt;"S",VLOOKUP(H335,'DATOS GENERALES'!$B$36:$C$52,2,FALSE),""),""),IF(U335="pvc",VLOOKUP(VLOOKUP(K335,'DATOS GENERALES'!$B$58:$E$83,3,FALSE),'DATOS GENERALES'!$B$36:$C$52,2,FALSE),VLOOKUP(VLOOKUP(K335,'DATOS GENERALES'!$B$58:$E$83,4,FALSE),'DATOS GENERALES'!$B$36:$C$52,2,FALSE)))</f>
        <v/>
      </c>
      <c r="U335" s="5" t="s">
        <v>153</v>
      </c>
      <c r="V335" s="5" t="s">
        <v>98</v>
      </c>
      <c r="Y335"/>
    </row>
    <row r="336" spans="1:25" s="2" customFormat="1" outlineLevel="1" x14ac:dyDescent="0.25">
      <c r="A336" s="174"/>
      <c r="B336" s="2">
        <v>0</v>
      </c>
      <c r="C336" s="8">
        <v>0</v>
      </c>
      <c r="D336" s="8">
        <v>0</v>
      </c>
      <c r="E336" s="7" t="s">
        <v>395</v>
      </c>
      <c r="F336" s="3" t="str">
        <f t="shared" si="282"/>
        <v>S12</v>
      </c>
      <c r="G336" s="4"/>
      <c r="H336" s="4" t="s">
        <v>94</v>
      </c>
      <c r="I336" s="4">
        <v>0.5</v>
      </c>
      <c r="J336" s="4">
        <v>50</v>
      </c>
      <c r="K336" s="4" t="s">
        <v>94</v>
      </c>
      <c r="L336" s="4"/>
      <c r="M336" s="5">
        <v>1</v>
      </c>
      <c r="N336" s="5">
        <f t="shared" si="283"/>
        <v>0.5</v>
      </c>
      <c r="O336" s="5">
        <v>1</v>
      </c>
      <c r="P336" s="5">
        <v>1</v>
      </c>
      <c r="Q336" s="11">
        <v>1</v>
      </c>
      <c r="R336" s="5">
        <f t="shared" si="284"/>
        <v>0.5</v>
      </c>
      <c r="S336" s="6">
        <f t="shared" si="285"/>
        <v>0.5</v>
      </c>
      <c r="T336" s="53" t="str">
        <f>IF(K336="",IF(LEFT(H336,1)="c",IF(J336&lt;&gt;"S",VLOOKUP(H336,'DATOS GENERALES'!$B$36:$C$52,2,FALSE),""),""),IF(U336="pvc",VLOOKUP(VLOOKUP(K336,'DATOS GENERALES'!$B$58:$E$83,3,FALSE),'DATOS GENERALES'!$B$36:$C$52,2,FALSE),VLOOKUP(VLOOKUP(K336,'DATOS GENERALES'!$B$58:$E$83,4,FALSE),'DATOS GENERALES'!$B$36:$C$52,2,FALSE)))</f>
        <v>ACCESORIO SALIDA BANDEJA</v>
      </c>
      <c r="U336" s="5" t="s">
        <v>48</v>
      </c>
      <c r="V336" s="5" t="s">
        <v>98</v>
      </c>
      <c r="Y336"/>
    </row>
    <row r="337" spans="1:25" s="2" customFormat="1" outlineLevel="1" x14ac:dyDescent="0.25">
      <c r="A337" s="174"/>
      <c r="B337" s="2">
        <v>0</v>
      </c>
      <c r="C337" s="8">
        <v>0</v>
      </c>
      <c r="D337" s="8">
        <v>0</v>
      </c>
      <c r="E337" s="7" t="s">
        <v>395</v>
      </c>
      <c r="F337" s="3" t="str">
        <f t="shared" si="282"/>
        <v>C1</v>
      </c>
      <c r="G337" s="4" t="s">
        <v>94</v>
      </c>
      <c r="H337" s="4" t="s">
        <v>103</v>
      </c>
      <c r="I337" s="4">
        <v>2</v>
      </c>
      <c r="J337" s="4">
        <v>50</v>
      </c>
      <c r="K337" s="4"/>
      <c r="L337" s="4"/>
      <c r="M337" s="5">
        <v>1</v>
      </c>
      <c r="N337" s="5">
        <f t="shared" si="283"/>
        <v>2</v>
      </c>
      <c r="O337" s="5">
        <v>0</v>
      </c>
      <c r="P337" s="5">
        <v>1</v>
      </c>
      <c r="Q337" s="11">
        <v>1</v>
      </c>
      <c r="R337" s="5">
        <f t="shared" si="284"/>
        <v>2</v>
      </c>
      <c r="S337" s="6">
        <f t="shared" si="285"/>
        <v>2</v>
      </c>
      <c r="T337" s="53" t="str">
        <f>IF(K337="",IF(LEFT(H337,1)="c",IF(J337&lt;&gt;"S",VLOOKUP(H337,'DATOS GENERALES'!$B$36:$C$52,2,FALSE),""),""),IF(U337="pvc",VLOOKUP(VLOOKUP(K337,'DATOS GENERALES'!$B$58:$E$83,3,FALSE),'DATOS GENERALES'!$B$36:$C$52,2,FALSE),VLOOKUP(VLOOKUP(K337,'DATOS GENERALES'!$B$58:$E$83,4,FALSE),'DATOS GENERALES'!$B$36:$C$52,2,FALSE)))</f>
        <v>CUADRADA 150X150X100</v>
      </c>
      <c r="U337" s="5" t="s">
        <v>48</v>
      </c>
      <c r="V337" s="5" t="s">
        <v>98</v>
      </c>
      <c r="Y337"/>
    </row>
    <row r="338" spans="1:25" s="2" customFormat="1" outlineLevel="1" x14ac:dyDescent="0.25">
      <c r="A338" s="174"/>
      <c r="B338" s="2">
        <v>0</v>
      </c>
      <c r="C338" s="8">
        <v>0</v>
      </c>
      <c r="D338" s="8">
        <v>0</v>
      </c>
      <c r="E338" s="7" t="s">
        <v>395</v>
      </c>
      <c r="F338" s="3" t="str">
        <f t="shared" si="282"/>
        <v>C1</v>
      </c>
      <c r="G338" s="4" t="s">
        <v>103</v>
      </c>
      <c r="H338" s="4" t="s">
        <v>103</v>
      </c>
      <c r="I338" s="4">
        <v>3</v>
      </c>
      <c r="J338" s="4">
        <v>50</v>
      </c>
      <c r="K338" s="4"/>
      <c r="L338" s="4"/>
      <c r="M338" s="5">
        <v>1</v>
      </c>
      <c r="N338" s="5">
        <f t="shared" si="283"/>
        <v>3</v>
      </c>
      <c r="O338" s="5">
        <v>0</v>
      </c>
      <c r="P338" s="5">
        <v>2</v>
      </c>
      <c r="Q338" s="11">
        <v>1</v>
      </c>
      <c r="R338" s="5">
        <f t="shared" si="284"/>
        <v>3</v>
      </c>
      <c r="S338" s="6">
        <f t="shared" si="285"/>
        <v>3</v>
      </c>
      <c r="T338" s="53" t="str">
        <f>IF(K338="",IF(LEFT(H338,1)="c",IF(J338&lt;&gt;"S",VLOOKUP(H338,'DATOS GENERALES'!$B$36:$C$52,2,FALSE),""),""),IF(U338="pvc",VLOOKUP(VLOOKUP(K338,'DATOS GENERALES'!$B$58:$E$83,3,FALSE),'DATOS GENERALES'!$B$36:$C$52,2,FALSE),VLOOKUP(VLOOKUP(K338,'DATOS GENERALES'!$B$58:$E$83,4,FALSE),'DATOS GENERALES'!$B$36:$C$52,2,FALSE)))</f>
        <v>CUADRADA 150X150X100</v>
      </c>
      <c r="U338" s="5" t="s">
        <v>45</v>
      </c>
      <c r="V338" s="5" t="s">
        <v>98</v>
      </c>
      <c r="Y338"/>
    </row>
    <row r="339" spans="1:25" s="2" customFormat="1" outlineLevel="1" x14ac:dyDescent="0.25">
      <c r="A339" s="174">
        <f>IF(E339=H339,1,0)</f>
        <v>1</v>
      </c>
      <c r="B339" s="2">
        <v>0.5</v>
      </c>
      <c r="C339" s="8">
        <v>0</v>
      </c>
      <c r="D339" s="8">
        <v>0</v>
      </c>
      <c r="E339" s="7" t="s">
        <v>395</v>
      </c>
      <c r="F339" s="3" t="str">
        <f t="shared" si="282"/>
        <v>FP-P1-16</v>
      </c>
      <c r="G339" s="4" t="s">
        <v>103</v>
      </c>
      <c r="H339" s="7" t="s">
        <v>395</v>
      </c>
      <c r="I339" s="4">
        <v>4.5</v>
      </c>
      <c r="J339" s="4">
        <v>25</v>
      </c>
      <c r="K339" s="4" t="s">
        <v>82</v>
      </c>
      <c r="L339" s="4" t="s">
        <v>1063</v>
      </c>
      <c r="M339" s="5">
        <v>1</v>
      </c>
      <c r="N339" s="5">
        <f t="shared" si="283"/>
        <v>5</v>
      </c>
      <c r="O339" s="5">
        <v>1</v>
      </c>
      <c r="P339" s="5">
        <v>2</v>
      </c>
      <c r="Q339" s="11">
        <v>1</v>
      </c>
      <c r="R339" s="5">
        <f t="shared" si="284"/>
        <v>5</v>
      </c>
      <c r="S339" s="6">
        <f t="shared" si="285"/>
        <v>5</v>
      </c>
      <c r="T339" s="53" t="str">
        <f>IF(K339="",IF(LEFT(H339,1)="c",IF(J339&lt;&gt;"S",VLOOKUP(H339,'DATOS GENERALES'!$B$36:$C$52,2,FALSE),""),""),IF(U339="pvc",VLOOKUP(VLOOKUP(K339,'DATOS GENERALES'!$B$58:$E$83,3,FALSE),'DATOS GENERALES'!$B$36:$C$52,2,FALSE),VLOOKUP(VLOOKUP(K339,'DATOS GENERALES'!$B$58:$E$83,4,FALSE),'DATOS GENERALES'!$B$36:$C$52,2,FALSE)))</f>
        <v>CUADRADA GANG</v>
      </c>
      <c r="U339" s="5" t="s">
        <v>45</v>
      </c>
      <c r="V339" s="5" t="s">
        <v>98</v>
      </c>
      <c r="Y339"/>
    </row>
    <row r="340" spans="1:25" s="2" customFormat="1" outlineLevel="1" x14ac:dyDescent="0.25">
      <c r="A340" s="177">
        <f t="shared" ref="A340" si="286">IF(E340=H340,1,0)</f>
        <v>1</v>
      </c>
      <c r="C340" s="8"/>
      <c r="D340" s="8"/>
      <c r="E340" s="7" t="s">
        <v>396</v>
      </c>
      <c r="F340" s="3"/>
      <c r="G340" s="4"/>
      <c r="H340" s="7" t="s">
        <v>396</v>
      </c>
      <c r="I340" s="4"/>
      <c r="J340" s="4"/>
      <c r="K340" s="4"/>
      <c r="L340" s="4"/>
      <c r="M340" s="5"/>
      <c r="N340" s="5"/>
      <c r="O340" s="5"/>
      <c r="P340" s="5"/>
      <c r="Q340" s="11"/>
      <c r="R340" s="5"/>
      <c r="S340" s="6">
        <f>SUM(S335:S339)</f>
        <v>27.5</v>
      </c>
      <c r="T340" s="53" t="str">
        <f>IF(K340="",IF(LEFT(H340,1)="c",IF(J340&lt;&gt;"S",VLOOKUP(H340,'DATOS GENERALES'!$B$36:$C$52,2,FALSE),""),""),IF(U340="pvc",VLOOKUP(VLOOKUP(K340,'DATOS GENERALES'!$B$58:$E$83,3,FALSE),'DATOS GENERALES'!$B$36:$C$52,2,FALSE),VLOOKUP(VLOOKUP(K340,'DATOS GENERALES'!$B$58:$E$83,4,FALSE),'DATOS GENERALES'!$B$36:$C$52,2,FALSE)))</f>
        <v/>
      </c>
      <c r="U340" s="5"/>
      <c r="V340" s="5" t="s">
        <v>98</v>
      </c>
      <c r="Y340"/>
    </row>
    <row r="341" spans="1:25" s="2" customFormat="1" outlineLevel="1" x14ac:dyDescent="0.25">
      <c r="A341" s="174"/>
      <c r="C341" s="8"/>
      <c r="D341" s="8"/>
      <c r="E341" s="7"/>
      <c r="F341" s="3"/>
      <c r="G341" s="4"/>
      <c r="H341" s="7"/>
      <c r="I341" s="4"/>
      <c r="J341" s="4"/>
      <c r="K341" s="4"/>
      <c r="L341" s="4"/>
      <c r="M341" s="5"/>
      <c r="N341" s="5"/>
      <c r="O341" s="5"/>
      <c r="P341" s="5"/>
      <c r="Q341" s="11"/>
      <c r="R341" s="5"/>
      <c r="S341" s="6"/>
      <c r="T341" s="53"/>
      <c r="U341" s="5"/>
      <c r="V341" s="5"/>
      <c r="Y341"/>
    </row>
    <row r="342" spans="1:25" s="2" customFormat="1" outlineLevel="1" x14ac:dyDescent="0.25">
      <c r="A342" s="174"/>
      <c r="B342" s="2">
        <v>0</v>
      </c>
      <c r="C342" s="8">
        <v>0</v>
      </c>
      <c r="D342" s="8">
        <v>0</v>
      </c>
      <c r="E342" s="7" t="s">
        <v>397</v>
      </c>
      <c r="F342" s="3">
        <f t="shared" ref="F342:F343" si="287">H342</f>
        <v>0</v>
      </c>
      <c r="G342" s="4" t="s">
        <v>183</v>
      </c>
      <c r="H342" s="4"/>
      <c r="I342" s="4">
        <v>22.5</v>
      </c>
      <c r="J342" s="4"/>
      <c r="K342" s="4"/>
      <c r="L342" s="4"/>
      <c r="M342" s="5">
        <v>1</v>
      </c>
      <c r="N342" s="5">
        <f t="shared" ref="N342:N343" si="288">IF(J342&lt;&gt;"S",(I342+C342+B342+D342)*M342,0)</f>
        <v>22.5</v>
      </c>
      <c r="O342" s="5">
        <v>0</v>
      </c>
      <c r="P342" s="5">
        <v>0</v>
      </c>
      <c r="Q342" s="11">
        <v>1</v>
      </c>
      <c r="R342" s="5">
        <f t="shared" ref="R342:R343" si="289">IF(N342=0,IF(I342=0,0,I342+D342+C342+B342),N342)</f>
        <v>22.5</v>
      </c>
      <c r="S342" s="6">
        <f t="shared" ref="S342:S343" si="290">R342*Q342</f>
        <v>22.5</v>
      </c>
      <c r="T342" s="53" t="str">
        <f>IF(K342="",IF(LEFT(H342,1)="c",IF(J342&lt;&gt;"S",VLOOKUP(H342,'DATOS GENERALES'!$B$36:$C$52,2,FALSE),""),""),IF(U342="pvc",VLOOKUP(VLOOKUP(K342,'DATOS GENERALES'!$B$58:$E$83,3,FALSE),'DATOS GENERALES'!$B$36:$C$52,2,FALSE),VLOOKUP(VLOOKUP(K342,'DATOS GENERALES'!$B$58:$E$83,4,FALSE),'DATOS GENERALES'!$B$36:$C$52,2,FALSE)))</f>
        <v/>
      </c>
      <c r="U342" s="5" t="s">
        <v>153</v>
      </c>
      <c r="V342" s="5" t="s">
        <v>98</v>
      </c>
      <c r="Y342"/>
    </row>
    <row r="343" spans="1:25" s="2" customFormat="1" outlineLevel="1" x14ac:dyDescent="0.25">
      <c r="A343" s="174">
        <f>IF(E343=H343,1,0)</f>
        <v>1</v>
      </c>
      <c r="B343" s="2">
        <v>0.5</v>
      </c>
      <c r="C343" s="8">
        <v>0</v>
      </c>
      <c r="D343" s="8">
        <v>0</v>
      </c>
      <c r="E343" s="7" t="s">
        <v>397</v>
      </c>
      <c r="F343" s="3" t="str">
        <f t="shared" si="287"/>
        <v>FP-P1-18</v>
      </c>
      <c r="G343" s="4" t="s">
        <v>103</v>
      </c>
      <c r="H343" s="7" t="s">
        <v>397</v>
      </c>
      <c r="I343" s="4">
        <v>4.5</v>
      </c>
      <c r="J343" s="4">
        <v>25</v>
      </c>
      <c r="K343" s="4" t="s">
        <v>82</v>
      </c>
      <c r="L343" s="4" t="s">
        <v>1063</v>
      </c>
      <c r="M343" s="5">
        <v>1</v>
      </c>
      <c r="N343" s="5">
        <f t="shared" si="288"/>
        <v>5</v>
      </c>
      <c r="O343" s="5">
        <v>1</v>
      </c>
      <c r="P343" s="5">
        <v>2</v>
      </c>
      <c r="Q343" s="11">
        <v>1</v>
      </c>
      <c r="R343" s="5">
        <f t="shared" si="289"/>
        <v>5</v>
      </c>
      <c r="S343" s="6">
        <f t="shared" si="290"/>
        <v>5</v>
      </c>
      <c r="T343" s="53" t="str">
        <f>IF(K343="",IF(LEFT(H343,1)="c",IF(J343&lt;&gt;"S",VLOOKUP(H343,'DATOS GENERALES'!$B$36:$C$52,2,FALSE),""),""),IF(U343="pvc",VLOOKUP(VLOOKUP(K343,'DATOS GENERALES'!$B$58:$E$83,3,FALSE),'DATOS GENERALES'!$B$36:$C$52,2,FALSE),VLOOKUP(VLOOKUP(K343,'DATOS GENERALES'!$B$58:$E$83,4,FALSE),'DATOS GENERALES'!$B$36:$C$52,2,FALSE)))</f>
        <v>CUADRADA GANG</v>
      </c>
      <c r="U343" s="5" t="s">
        <v>45</v>
      </c>
      <c r="V343" s="5" t="s">
        <v>98</v>
      </c>
      <c r="Y343"/>
    </row>
    <row r="344" spans="1:25" s="2" customFormat="1" outlineLevel="1" x14ac:dyDescent="0.25">
      <c r="A344" s="177">
        <f t="shared" ref="A344" si="291">IF(E344=H344,1,0)</f>
        <v>1</v>
      </c>
      <c r="C344" s="8"/>
      <c r="D344" s="8"/>
      <c r="E344" s="7" t="s">
        <v>398</v>
      </c>
      <c r="F344" s="3"/>
      <c r="G344" s="4"/>
      <c r="H344" s="7" t="s">
        <v>398</v>
      </c>
      <c r="I344" s="4"/>
      <c r="J344" s="4"/>
      <c r="K344" s="4"/>
      <c r="L344" s="4"/>
      <c r="M344" s="5"/>
      <c r="N344" s="5"/>
      <c r="O344" s="5"/>
      <c r="P344" s="5"/>
      <c r="Q344" s="11"/>
      <c r="R344" s="5"/>
      <c r="S344" s="6">
        <f>SUM(S342:S343)</f>
        <v>27.5</v>
      </c>
      <c r="T344" s="53" t="str">
        <f>IF(K344="",IF(LEFT(H344,1)="c",IF(J344&lt;&gt;"S",VLOOKUP(H344,'DATOS GENERALES'!$B$36:$C$52,2,FALSE),""),""),IF(U344="pvc",VLOOKUP(VLOOKUP(K344,'DATOS GENERALES'!$B$58:$E$83,3,FALSE),'DATOS GENERALES'!$B$36:$C$52,2,FALSE),VLOOKUP(VLOOKUP(K344,'DATOS GENERALES'!$B$58:$E$83,4,FALSE),'DATOS GENERALES'!$B$36:$C$52,2,FALSE)))</f>
        <v/>
      </c>
      <c r="U344" s="5"/>
      <c r="V344" s="5" t="s">
        <v>98</v>
      </c>
      <c r="Y344"/>
    </row>
    <row r="345" spans="1:25" s="2" customFormat="1" outlineLevel="1" x14ac:dyDescent="0.25">
      <c r="A345" s="174"/>
      <c r="C345" s="8"/>
      <c r="D345" s="8"/>
      <c r="E345" s="7"/>
      <c r="F345" s="3"/>
      <c r="G345" s="4"/>
      <c r="H345" s="7"/>
      <c r="I345" s="4"/>
      <c r="J345" s="4"/>
      <c r="K345" s="4"/>
      <c r="L345" s="4"/>
      <c r="M345" s="5"/>
      <c r="N345" s="5"/>
      <c r="O345" s="5"/>
      <c r="P345" s="5"/>
      <c r="Q345" s="11"/>
      <c r="R345" s="5"/>
      <c r="S345" s="6"/>
      <c r="T345" s="53"/>
      <c r="U345" s="5"/>
      <c r="V345" s="5"/>
      <c r="Y345"/>
    </row>
    <row r="346" spans="1:25" s="2" customFormat="1" outlineLevel="1" x14ac:dyDescent="0.25">
      <c r="A346" s="174"/>
      <c r="B346" s="2">
        <v>0</v>
      </c>
      <c r="C346" s="8">
        <v>0</v>
      </c>
      <c r="D346" s="8">
        <v>0</v>
      </c>
      <c r="E346" s="7" t="s">
        <v>399</v>
      </c>
      <c r="F346" s="3">
        <f t="shared" ref="F346:F347" si="292">H346</f>
        <v>0</v>
      </c>
      <c r="G346" s="4" t="s">
        <v>183</v>
      </c>
      <c r="H346" s="4"/>
      <c r="I346" s="4">
        <v>22.5</v>
      </c>
      <c r="J346" s="4"/>
      <c r="K346" s="4"/>
      <c r="L346" s="4"/>
      <c r="M346" s="5">
        <v>1</v>
      </c>
      <c r="N346" s="5">
        <f t="shared" ref="N346:N347" si="293">IF(J346&lt;&gt;"S",(I346+C346+B346+D346)*M346,0)</f>
        <v>22.5</v>
      </c>
      <c r="O346" s="5">
        <v>0</v>
      </c>
      <c r="P346" s="5">
        <v>0</v>
      </c>
      <c r="Q346" s="11">
        <v>1</v>
      </c>
      <c r="R346" s="5">
        <f t="shared" ref="R346:R347" si="294">IF(N346=0,IF(I346=0,0,I346+D346+C346+B346),N346)</f>
        <v>22.5</v>
      </c>
      <c r="S346" s="6">
        <f t="shared" ref="S346:S347" si="295">R346*Q346</f>
        <v>22.5</v>
      </c>
      <c r="T346" s="53" t="str">
        <f>IF(K346="",IF(LEFT(H346,1)="c",IF(J346&lt;&gt;"S",VLOOKUP(H346,'DATOS GENERALES'!$B$36:$C$52,2,FALSE),""),""),IF(U346="pvc",VLOOKUP(VLOOKUP(K346,'DATOS GENERALES'!$B$58:$E$83,3,FALSE),'DATOS GENERALES'!$B$36:$C$52,2,FALSE),VLOOKUP(VLOOKUP(K346,'DATOS GENERALES'!$B$58:$E$83,4,FALSE),'DATOS GENERALES'!$B$36:$C$52,2,FALSE)))</f>
        <v/>
      </c>
      <c r="U346" s="5" t="s">
        <v>153</v>
      </c>
      <c r="V346" s="5" t="s">
        <v>98</v>
      </c>
      <c r="Y346"/>
    </row>
    <row r="347" spans="1:25" s="2" customFormat="1" outlineLevel="1" x14ac:dyDescent="0.25">
      <c r="A347" s="174">
        <f>IF(E347=H347,1,0)</f>
        <v>1</v>
      </c>
      <c r="B347" s="2">
        <v>0.5</v>
      </c>
      <c r="C347" s="8">
        <v>0</v>
      </c>
      <c r="D347" s="8">
        <v>0</v>
      </c>
      <c r="E347" s="7" t="s">
        <v>399</v>
      </c>
      <c r="F347" s="3" t="str">
        <f t="shared" si="292"/>
        <v>FP-P1-20</v>
      </c>
      <c r="G347" s="4" t="s">
        <v>103</v>
      </c>
      <c r="H347" s="7" t="s">
        <v>399</v>
      </c>
      <c r="I347" s="4">
        <v>4.5</v>
      </c>
      <c r="J347" s="4">
        <v>25</v>
      </c>
      <c r="K347" s="4" t="s">
        <v>82</v>
      </c>
      <c r="L347" s="4" t="s">
        <v>1063</v>
      </c>
      <c r="M347" s="5">
        <v>1</v>
      </c>
      <c r="N347" s="5">
        <f t="shared" si="293"/>
        <v>5</v>
      </c>
      <c r="O347" s="5">
        <v>1</v>
      </c>
      <c r="P347" s="5">
        <v>2</v>
      </c>
      <c r="Q347" s="11">
        <v>1</v>
      </c>
      <c r="R347" s="5">
        <f t="shared" si="294"/>
        <v>5</v>
      </c>
      <c r="S347" s="6">
        <f t="shared" si="295"/>
        <v>5</v>
      </c>
      <c r="T347" s="53" t="str">
        <f>IF(K347="",IF(LEFT(H347,1)="c",IF(J347&lt;&gt;"S",VLOOKUP(H347,'DATOS GENERALES'!$B$36:$C$52,2,FALSE),""),""),IF(U347="pvc",VLOOKUP(VLOOKUP(K347,'DATOS GENERALES'!$B$58:$E$83,3,FALSE),'DATOS GENERALES'!$B$36:$C$52,2,FALSE),VLOOKUP(VLOOKUP(K347,'DATOS GENERALES'!$B$58:$E$83,4,FALSE),'DATOS GENERALES'!$B$36:$C$52,2,FALSE)))</f>
        <v>CUADRADA GANG</v>
      </c>
      <c r="U347" s="5" t="s">
        <v>45</v>
      </c>
      <c r="V347" s="5" t="s">
        <v>98</v>
      </c>
      <c r="Y347"/>
    </row>
    <row r="348" spans="1:25" s="2" customFormat="1" outlineLevel="1" x14ac:dyDescent="0.25">
      <c r="A348" s="177">
        <f t="shared" ref="A348" si="296">IF(E348=H348,1,0)</f>
        <v>1</v>
      </c>
      <c r="C348" s="8"/>
      <c r="D348" s="8"/>
      <c r="E348" s="7" t="s">
        <v>400</v>
      </c>
      <c r="F348" s="3"/>
      <c r="G348" s="4"/>
      <c r="H348" s="7" t="s">
        <v>400</v>
      </c>
      <c r="I348" s="4"/>
      <c r="J348" s="4"/>
      <c r="K348" s="4"/>
      <c r="L348" s="4"/>
      <c r="M348" s="5"/>
      <c r="N348" s="5"/>
      <c r="O348" s="5"/>
      <c r="P348" s="5"/>
      <c r="Q348" s="11"/>
      <c r="R348" s="5"/>
      <c r="S348" s="6">
        <f>SUM(S346:S347)</f>
        <v>27.5</v>
      </c>
      <c r="T348" s="53" t="str">
        <f>IF(K348="",IF(LEFT(H348,1)="c",IF(J348&lt;&gt;"S",VLOOKUP(H348,'DATOS GENERALES'!$B$36:$C$52,2,FALSE),""),""),IF(U348="pvc",VLOOKUP(VLOOKUP(K348,'DATOS GENERALES'!$B$58:$E$83,3,FALSE),'DATOS GENERALES'!$B$36:$C$52,2,FALSE),VLOOKUP(VLOOKUP(K348,'DATOS GENERALES'!$B$58:$E$83,4,FALSE),'DATOS GENERALES'!$B$36:$C$52,2,FALSE)))</f>
        <v/>
      </c>
      <c r="U348" s="5"/>
      <c r="V348" s="5" t="s">
        <v>98</v>
      </c>
      <c r="Y348"/>
    </row>
    <row r="349" spans="1:25" s="2" customFormat="1" outlineLevel="1" x14ac:dyDescent="0.25">
      <c r="A349" s="174"/>
      <c r="C349" s="8"/>
      <c r="D349" s="8"/>
      <c r="E349" s="7"/>
      <c r="F349" s="3"/>
      <c r="G349" s="4"/>
      <c r="H349" s="7"/>
      <c r="I349" s="4"/>
      <c r="J349" s="4"/>
      <c r="K349" s="4"/>
      <c r="L349" s="4"/>
      <c r="M349" s="5"/>
      <c r="N349" s="5"/>
      <c r="O349" s="5"/>
      <c r="P349" s="5"/>
      <c r="Q349" s="11"/>
      <c r="R349" s="5"/>
      <c r="S349" s="6"/>
      <c r="T349" s="53"/>
      <c r="U349" s="5"/>
      <c r="V349" s="5"/>
      <c r="Y349"/>
    </row>
    <row r="350" spans="1:25" s="2" customFormat="1" outlineLevel="1" x14ac:dyDescent="0.25">
      <c r="A350" s="174"/>
      <c r="B350" s="2">
        <v>0</v>
      </c>
      <c r="C350" s="8">
        <v>0</v>
      </c>
      <c r="D350" s="8">
        <v>0</v>
      </c>
      <c r="E350" s="7" t="s">
        <v>401</v>
      </c>
      <c r="F350" s="3">
        <f t="shared" ref="F350:F351" si="297">H350</f>
        <v>0</v>
      </c>
      <c r="G350" s="4" t="s">
        <v>183</v>
      </c>
      <c r="H350" s="4"/>
      <c r="I350" s="4">
        <v>22.5</v>
      </c>
      <c r="J350" s="4"/>
      <c r="K350" s="4"/>
      <c r="L350" s="4"/>
      <c r="M350" s="5">
        <v>1</v>
      </c>
      <c r="N350" s="5">
        <f t="shared" ref="N350:N351" si="298">IF(J350&lt;&gt;"S",(I350+C350+B350+D350)*M350,0)</f>
        <v>22.5</v>
      </c>
      <c r="O350" s="5">
        <v>0</v>
      </c>
      <c r="P350" s="5">
        <v>0</v>
      </c>
      <c r="Q350" s="11">
        <v>1</v>
      </c>
      <c r="R350" s="5">
        <f t="shared" ref="R350:R351" si="299">IF(N350=0,IF(I350=0,0,I350+D350+C350+B350),N350)</f>
        <v>22.5</v>
      </c>
      <c r="S350" s="6">
        <f t="shared" ref="S350:S351" si="300">R350*Q350</f>
        <v>22.5</v>
      </c>
      <c r="T350" s="53" t="str">
        <f>IF(K350="",IF(LEFT(H350,1)="c",IF(J350&lt;&gt;"S",VLOOKUP(H350,'DATOS GENERALES'!$B$36:$C$52,2,FALSE),""),""),IF(U350="pvc",VLOOKUP(VLOOKUP(K350,'DATOS GENERALES'!$B$58:$E$83,3,FALSE),'DATOS GENERALES'!$B$36:$C$52,2,FALSE),VLOOKUP(VLOOKUP(K350,'DATOS GENERALES'!$B$58:$E$83,4,FALSE),'DATOS GENERALES'!$B$36:$C$52,2,FALSE)))</f>
        <v/>
      </c>
      <c r="U350" s="5" t="s">
        <v>153</v>
      </c>
      <c r="V350" s="5" t="s">
        <v>98</v>
      </c>
      <c r="Y350"/>
    </row>
    <row r="351" spans="1:25" s="2" customFormat="1" outlineLevel="1" x14ac:dyDescent="0.25">
      <c r="A351" s="174">
        <f>IF(E351=H351,1,0)</f>
        <v>1</v>
      </c>
      <c r="B351" s="2">
        <v>0.5</v>
      </c>
      <c r="C351" s="8">
        <v>0</v>
      </c>
      <c r="D351" s="8">
        <v>0.5</v>
      </c>
      <c r="E351" s="7" t="s">
        <v>401</v>
      </c>
      <c r="F351" s="3" t="str">
        <f t="shared" si="297"/>
        <v>FP-P1-22</v>
      </c>
      <c r="G351" s="4" t="s">
        <v>103</v>
      </c>
      <c r="H351" s="7" t="s">
        <v>401</v>
      </c>
      <c r="I351" s="4">
        <v>1</v>
      </c>
      <c r="J351" s="4">
        <v>25</v>
      </c>
      <c r="K351" s="4" t="s">
        <v>82</v>
      </c>
      <c r="L351" s="4"/>
      <c r="M351" s="5">
        <v>1</v>
      </c>
      <c r="N351" s="5">
        <f t="shared" si="298"/>
        <v>2</v>
      </c>
      <c r="O351" s="5">
        <v>2</v>
      </c>
      <c r="P351" s="5">
        <v>2</v>
      </c>
      <c r="Q351" s="11">
        <v>1</v>
      </c>
      <c r="R351" s="5">
        <f t="shared" si="299"/>
        <v>2</v>
      </c>
      <c r="S351" s="6">
        <f t="shared" si="300"/>
        <v>2</v>
      </c>
      <c r="T351" s="53" t="str">
        <f>IF(K351="",IF(LEFT(H351,1)="c",IF(J351&lt;&gt;"S",VLOOKUP(H351,'DATOS GENERALES'!$B$36:$C$52,2,FALSE),""),""),IF(U351="pvc",VLOOKUP(VLOOKUP(K351,'DATOS GENERALES'!$B$58:$E$83,3,FALSE),'DATOS GENERALES'!$B$36:$C$52,2,FALSE),VLOOKUP(VLOOKUP(K351,'DATOS GENERALES'!$B$58:$E$83,4,FALSE),'DATOS GENERALES'!$B$36:$C$52,2,FALSE)))</f>
        <v>CUADRADA GANG</v>
      </c>
      <c r="U351" s="5" t="s">
        <v>45</v>
      </c>
      <c r="V351" s="5" t="s">
        <v>98</v>
      </c>
      <c r="Y351"/>
    </row>
    <row r="352" spans="1:25" s="2" customFormat="1" outlineLevel="1" x14ac:dyDescent="0.25">
      <c r="A352" s="177">
        <f t="shared" ref="A352" si="301">IF(E352=H352,1,0)</f>
        <v>1</v>
      </c>
      <c r="C352" s="8"/>
      <c r="D352" s="8"/>
      <c r="E352" s="7" t="s">
        <v>402</v>
      </c>
      <c r="F352" s="3"/>
      <c r="G352" s="4"/>
      <c r="H352" s="7" t="s">
        <v>402</v>
      </c>
      <c r="I352" s="4"/>
      <c r="J352" s="4"/>
      <c r="K352" s="4"/>
      <c r="L352" s="4"/>
      <c r="M352" s="5"/>
      <c r="N352" s="5"/>
      <c r="O352" s="5"/>
      <c r="P352" s="5"/>
      <c r="Q352" s="11"/>
      <c r="R352" s="5"/>
      <c r="S352" s="6">
        <f>SUM(S350:S351)</f>
        <v>24.5</v>
      </c>
      <c r="T352" s="53" t="str">
        <f>IF(K352="",IF(LEFT(H352,1)="c",IF(J352&lt;&gt;"S",VLOOKUP(H352,'DATOS GENERALES'!$B$36:$C$52,2,FALSE),""),""),IF(U352="pvc",VLOOKUP(VLOOKUP(K352,'DATOS GENERALES'!$B$58:$E$83,3,FALSE),'DATOS GENERALES'!$B$36:$C$52,2,FALSE),VLOOKUP(VLOOKUP(K352,'DATOS GENERALES'!$B$58:$E$83,4,FALSE),'DATOS GENERALES'!$B$36:$C$52,2,FALSE)))</f>
        <v/>
      </c>
      <c r="U352" s="5"/>
      <c r="V352" s="5" t="s">
        <v>98</v>
      </c>
      <c r="Y352"/>
    </row>
    <row r="353" spans="1:25" s="2" customFormat="1" outlineLevel="1" x14ac:dyDescent="0.25">
      <c r="A353" s="174"/>
      <c r="C353" s="8"/>
      <c r="D353" s="8"/>
      <c r="E353" s="7"/>
      <c r="F353" s="3"/>
      <c r="G353" s="4"/>
      <c r="H353" s="7"/>
      <c r="I353" s="4"/>
      <c r="J353" s="4"/>
      <c r="K353" s="4"/>
      <c r="L353" s="4"/>
      <c r="M353" s="5"/>
      <c r="N353" s="5"/>
      <c r="O353" s="5"/>
      <c r="P353" s="5"/>
      <c r="Q353" s="11"/>
      <c r="R353" s="5"/>
      <c r="S353" s="6"/>
      <c r="T353" s="53"/>
      <c r="U353" s="5"/>
      <c r="V353" s="5"/>
      <c r="Y353"/>
    </row>
    <row r="354" spans="1:25" s="2" customFormat="1" outlineLevel="1" x14ac:dyDescent="0.25">
      <c r="A354" s="174"/>
      <c r="B354" s="2">
        <v>0</v>
      </c>
      <c r="C354" s="8">
        <v>0</v>
      </c>
      <c r="D354" s="8">
        <v>0</v>
      </c>
      <c r="E354" s="7" t="s">
        <v>403</v>
      </c>
      <c r="F354" s="3">
        <f t="shared" ref="F354:F355" si="302">H354</f>
        <v>0</v>
      </c>
      <c r="G354" s="4" t="s">
        <v>183</v>
      </c>
      <c r="H354" s="4"/>
      <c r="I354" s="4">
        <v>22.5</v>
      </c>
      <c r="J354" s="4"/>
      <c r="K354" s="4"/>
      <c r="L354" s="4"/>
      <c r="M354" s="5">
        <v>1</v>
      </c>
      <c r="N354" s="5">
        <f t="shared" ref="N354:N355" si="303">IF(J354&lt;&gt;"S",(I354+C354+B354+D354)*M354,0)</f>
        <v>22.5</v>
      </c>
      <c r="O354" s="5">
        <v>0</v>
      </c>
      <c r="P354" s="5">
        <v>0</v>
      </c>
      <c r="Q354" s="11">
        <v>1</v>
      </c>
      <c r="R354" s="5">
        <f t="shared" ref="R354:R355" si="304">IF(N354=0,IF(I354=0,0,I354+D354+C354+B354),N354)</f>
        <v>22.5</v>
      </c>
      <c r="S354" s="6">
        <f t="shared" ref="S354:S355" si="305">R354*Q354</f>
        <v>22.5</v>
      </c>
      <c r="T354" s="53" t="str">
        <f>IF(K354="",IF(LEFT(H354,1)="c",IF(J354&lt;&gt;"S",VLOOKUP(H354,'DATOS GENERALES'!$B$36:$C$52,2,FALSE),""),""),IF(U354="pvc",VLOOKUP(VLOOKUP(K354,'DATOS GENERALES'!$B$58:$E$83,3,FALSE),'DATOS GENERALES'!$B$36:$C$52,2,FALSE),VLOOKUP(VLOOKUP(K354,'DATOS GENERALES'!$B$58:$E$83,4,FALSE),'DATOS GENERALES'!$B$36:$C$52,2,FALSE)))</f>
        <v/>
      </c>
      <c r="U354" s="5" t="s">
        <v>153</v>
      </c>
      <c r="V354" s="5" t="s">
        <v>98</v>
      </c>
      <c r="Y354"/>
    </row>
    <row r="355" spans="1:25" s="2" customFormat="1" outlineLevel="1" x14ac:dyDescent="0.25">
      <c r="A355" s="174">
        <f>IF(E355=H355,1,0)</f>
        <v>1</v>
      </c>
      <c r="B355" s="2">
        <v>0.5</v>
      </c>
      <c r="C355" s="8">
        <v>0</v>
      </c>
      <c r="D355" s="8">
        <v>0</v>
      </c>
      <c r="E355" s="7" t="s">
        <v>403</v>
      </c>
      <c r="F355" s="3" t="str">
        <f t="shared" si="302"/>
        <v>FP-P1-24</v>
      </c>
      <c r="G355" s="4" t="s">
        <v>103</v>
      </c>
      <c r="H355" s="7" t="s">
        <v>403</v>
      </c>
      <c r="I355" s="4">
        <v>3.5</v>
      </c>
      <c r="J355" s="4">
        <v>25</v>
      </c>
      <c r="K355" s="4" t="s">
        <v>82</v>
      </c>
      <c r="L355" s="4" t="s">
        <v>1063</v>
      </c>
      <c r="M355" s="5">
        <v>1</v>
      </c>
      <c r="N355" s="5">
        <f t="shared" si="303"/>
        <v>4</v>
      </c>
      <c r="O355" s="5">
        <v>1</v>
      </c>
      <c r="P355" s="5">
        <v>2</v>
      </c>
      <c r="Q355" s="11">
        <v>1</v>
      </c>
      <c r="R355" s="5">
        <f t="shared" si="304"/>
        <v>4</v>
      </c>
      <c r="S355" s="6">
        <f t="shared" si="305"/>
        <v>4</v>
      </c>
      <c r="T355" s="53" t="str">
        <f>IF(K355="",IF(LEFT(H355,1)="c",IF(J355&lt;&gt;"S",VLOOKUP(H355,'DATOS GENERALES'!$B$36:$C$52,2,FALSE),""),""),IF(U355="pvc",VLOOKUP(VLOOKUP(K355,'DATOS GENERALES'!$B$58:$E$83,3,FALSE),'DATOS GENERALES'!$B$36:$C$52,2,FALSE),VLOOKUP(VLOOKUP(K355,'DATOS GENERALES'!$B$58:$E$83,4,FALSE),'DATOS GENERALES'!$B$36:$C$52,2,FALSE)))</f>
        <v>CUADRADA GANG</v>
      </c>
      <c r="U355" s="5" t="s">
        <v>45</v>
      </c>
      <c r="V355" s="5" t="s">
        <v>98</v>
      </c>
      <c r="Y355"/>
    </row>
    <row r="356" spans="1:25" s="2" customFormat="1" outlineLevel="1" x14ac:dyDescent="0.25">
      <c r="A356" s="177">
        <f t="shared" ref="A356" si="306">IF(E356=H356,1,0)</f>
        <v>1</v>
      </c>
      <c r="C356" s="8"/>
      <c r="D356" s="8"/>
      <c r="E356" s="7" t="s">
        <v>404</v>
      </c>
      <c r="F356" s="3"/>
      <c r="G356" s="4"/>
      <c r="H356" s="7" t="s">
        <v>404</v>
      </c>
      <c r="I356" s="4"/>
      <c r="J356" s="4"/>
      <c r="K356" s="4"/>
      <c r="L356" s="4"/>
      <c r="M356" s="5"/>
      <c r="N356" s="5"/>
      <c r="O356" s="5"/>
      <c r="P356" s="5"/>
      <c r="Q356" s="11"/>
      <c r="R356" s="5"/>
      <c r="S356" s="6">
        <f>SUM(S354:S355)</f>
        <v>26.5</v>
      </c>
      <c r="T356" s="53" t="str">
        <f>IF(K356="",IF(LEFT(H356,1)="c",IF(J356&lt;&gt;"S",VLOOKUP(H356,'DATOS GENERALES'!$B$36:$C$52,2,FALSE),""),""),IF(U356="pvc",VLOOKUP(VLOOKUP(K356,'DATOS GENERALES'!$B$58:$E$83,3,FALSE),'DATOS GENERALES'!$B$36:$C$52,2,FALSE),VLOOKUP(VLOOKUP(K356,'DATOS GENERALES'!$B$58:$E$83,4,FALSE),'DATOS GENERALES'!$B$36:$C$52,2,FALSE)))</f>
        <v/>
      </c>
      <c r="U356" s="5"/>
      <c r="V356" s="5" t="s">
        <v>98</v>
      </c>
      <c r="Y356"/>
    </row>
    <row r="357" spans="1:25" s="2" customFormat="1" outlineLevel="1" x14ac:dyDescent="0.25">
      <c r="A357" s="174"/>
      <c r="C357" s="8"/>
      <c r="D357" s="8"/>
      <c r="E357" s="7"/>
      <c r="F357" s="3"/>
      <c r="G357" s="4"/>
      <c r="H357" s="7"/>
      <c r="I357" s="4"/>
      <c r="J357" s="4"/>
      <c r="K357" s="4"/>
      <c r="L357" s="4"/>
      <c r="M357" s="5"/>
      <c r="N357" s="5"/>
      <c r="O357" s="5"/>
      <c r="P357" s="5"/>
      <c r="Q357" s="11"/>
      <c r="R357" s="5"/>
      <c r="S357" s="6"/>
      <c r="T357" s="53"/>
      <c r="U357" s="5"/>
      <c r="V357" s="5"/>
      <c r="Y357"/>
    </row>
    <row r="358" spans="1:25" s="2" customFormat="1" outlineLevel="1" x14ac:dyDescent="0.25">
      <c r="A358" s="174"/>
      <c r="B358" s="2">
        <v>0</v>
      </c>
      <c r="C358" s="8">
        <v>0</v>
      </c>
      <c r="D358" s="8">
        <v>0</v>
      </c>
      <c r="E358" s="7" t="s">
        <v>405</v>
      </c>
      <c r="F358" s="3">
        <f t="shared" ref="F358:F359" si="307">H358</f>
        <v>0</v>
      </c>
      <c r="G358" s="4" t="s">
        <v>183</v>
      </c>
      <c r="H358" s="4"/>
      <c r="I358" s="4">
        <v>22.5</v>
      </c>
      <c r="J358" s="4"/>
      <c r="K358" s="4"/>
      <c r="L358" s="4"/>
      <c r="M358" s="5">
        <v>1</v>
      </c>
      <c r="N358" s="5">
        <f t="shared" ref="N358:N359" si="308">IF(J358&lt;&gt;"S",(I358+C358+B358+D358)*M358,0)</f>
        <v>22.5</v>
      </c>
      <c r="O358" s="5">
        <v>0</v>
      </c>
      <c r="P358" s="5">
        <v>0</v>
      </c>
      <c r="Q358" s="11">
        <v>1</v>
      </c>
      <c r="R358" s="5">
        <f t="shared" ref="R358:R359" si="309">IF(N358=0,IF(I358=0,0,I358+D358+C358+B358),N358)</f>
        <v>22.5</v>
      </c>
      <c r="S358" s="6">
        <f t="shared" ref="S358:S359" si="310">R358*Q358</f>
        <v>22.5</v>
      </c>
      <c r="T358" s="53" t="str">
        <f>IF(K358="",IF(LEFT(H358,1)="c",IF(J358&lt;&gt;"S",VLOOKUP(H358,'DATOS GENERALES'!$B$36:$C$52,2,FALSE),""),""),IF(U358="pvc",VLOOKUP(VLOOKUP(K358,'DATOS GENERALES'!$B$58:$E$83,3,FALSE),'DATOS GENERALES'!$B$36:$C$52,2,FALSE),VLOOKUP(VLOOKUP(K358,'DATOS GENERALES'!$B$58:$E$83,4,FALSE),'DATOS GENERALES'!$B$36:$C$52,2,FALSE)))</f>
        <v/>
      </c>
      <c r="U358" s="5" t="s">
        <v>153</v>
      </c>
      <c r="V358" s="5" t="s">
        <v>98</v>
      </c>
      <c r="Y358"/>
    </row>
    <row r="359" spans="1:25" s="2" customFormat="1" outlineLevel="1" x14ac:dyDescent="0.25">
      <c r="A359" s="174">
        <f>IF(E359=H359,1,0)</f>
        <v>1</v>
      </c>
      <c r="B359" s="2">
        <v>0.5</v>
      </c>
      <c r="C359" s="8">
        <v>0</v>
      </c>
      <c r="D359" s="8">
        <v>0</v>
      </c>
      <c r="E359" s="7" t="s">
        <v>405</v>
      </c>
      <c r="F359" s="3" t="str">
        <f t="shared" si="307"/>
        <v>FP-P1-26</v>
      </c>
      <c r="G359" s="4" t="s">
        <v>103</v>
      </c>
      <c r="H359" s="7" t="s">
        <v>405</v>
      </c>
      <c r="I359" s="4">
        <v>7</v>
      </c>
      <c r="J359" s="4">
        <v>25</v>
      </c>
      <c r="K359" s="4" t="s">
        <v>82</v>
      </c>
      <c r="L359" s="4" t="s">
        <v>1063</v>
      </c>
      <c r="M359" s="5">
        <v>1</v>
      </c>
      <c r="N359" s="5">
        <f t="shared" si="308"/>
        <v>7.5</v>
      </c>
      <c r="O359" s="5">
        <v>1</v>
      </c>
      <c r="P359" s="5">
        <v>2</v>
      </c>
      <c r="Q359" s="11">
        <v>1</v>
      </c>
      <c r="R359" s="5">
        <f t="shared" si="309"/>
        <v>7.5</v>
      </c>
      <c r="S359" s="6">
        <f t="shared" si="310"/>
        <v>7.5</v>
      </c>
      <c r="T359" s="53" t="str">
        <f>IF(K359="",IF(LEFT(H359,1)="c",IF(J359&lt;&gt;"S",VLOOKUP(H359,'DATOS GENERALES'!$B$36:$C$52,2,FALSE),""),""),IF(U359="pvc",VLOOKUP(VLOOKUP(K359,'DATOS GENERALES'!$B$58:$E$83,3,FALSE),'DATOS GENERALES'!$B$36:$C$52,2,FALSE),VLOOKUP(VLOOKUP(K359,'DATOS GENERALES'!$B$58:$E$83,4,FALSE),'DATOS GENERALES'!$B$36:$C$52,2,FALSE)))</f>
        <v>CUADRADA GANG</v>
      </c>
      <c r="U359" s="5" t="s">
        <v>45</v>
      </c>
      <c r="V359" s="5" t="s">
        <v>98</v>
      </c>
      <c r="Y359"/>
    </row>
    <row r="360" spans="1:25" s="2" customFormat="1" outlineLevel="1" x14ac:dyDescent="0.25">
      <c r="A360" s="177">
        <f t="shared" ref="A360" si="311">IF(E360=H360,1,0)</f>
        <v>1</v>
      </c>
      <c r="C360" s="8"/>
      <c r="D360" s="8"/>
      <c r="E360" s="7" t="s">
        <v>406</v>
      </c>
      <c r="F360" s="3"/>
      <c r="G360" s="4"/>
      <c r="H360" s="7" t="s">
        <v>406</v>
      </c>
      <c r="I360" s="4"/>
      <c r="J360" s="4"/>
      <c r="K360" s="4"/>
      <c r="L360" s="4"/>
      <c r="M360" s="5"/>
      <c r="N360" s="5"/>
      <c r="O360" s="5"/>
      <c r="P360" s="5"/>
      <c r="Q360" s="11"/>
      <c r="R360" s="5"/>
      <c r="S360" s="6">
        <f>SUM(S358:S359)</f>
        <v>30</v>
      </c>
      <c r="T360" s="53" t="str">
        <f>IF(K360="",IF(LEFT(H360,1)="c",IF(J360&lt;&gt;"S",VLOOKUP(H360,'DATOS GENERALES'!$B$36:$C$52,2,FALSE),""),""),IF(U360="pvc",VLOOKUP(VLOOKUP(K360,'DATOS GENERALES'!$B$58:$E$83,3,FALSE),'DATOS GENERALES'!$B$36:$C$52,2,FALSE),VLOOKUP(VLOOKUP(K360,'DATOS GENERALES'!$B$58:$E$83,4,FALSE),'DATOS GENERALES'!$B$36:$C$52,2,FALSE)))</f>
        <v/>
      </c>
      <c r="U360" s="5"/>
      <c r="V360" s="5" t="s">
        <v>98</v>
      </c>
      <c r="Y360"/>
    </row>
    <row r="361" spans="1:25" s="2" customFormat="1" outlineLevel="1" x14ac:dyDescent="0.25">
      <c r="A361" s="174"/>
      <c r="C361" s="8"/>
      <c r="D361" s="8"/>
      <c r="E361" s="7"/>
      <c r="F361" s="3"/>
      <c r="G361" s="4"/>
      <c r="H361" s="7"/>
      <c r="I361" s="4"/>
      <c r="J361" s="4"/>
      <c r="K361" s="4"/>
      <c r="L361" s="4"/>
      <c r="M361" s="5"/>
      <c r="N361" s="5"/>
      <c r="O361" s="5"/>
      <c r="P361" s="5"/>
      <c r="Q361" s="11"/>
      <c r="R361" s="5"/>
      <c r="S361" s="6"/>
      <c r="T361" s="53"/>
      <c r="U361" s="5"/>
      <c r="V361" s="5"/>
      <c r="Y361"/>
    </row>
    <row r="362" spans="1:25" s="2" customFormat="1" outlineLevel="1" x14ac:dyDescent="0.25">
      <c r="A362" s="174"/>
      <c r="B362" s="2">
        <v>0</v>
      </c>
      <c r="C362" s="8">
        <v>0</v>
      </c>
      <c r="D362" s="8">
        <v>0</v>
      </c>
      <c r="E362" s="7" t="s">
        <v>407</v>
      </c>
      <c r="F362" s="3">
        <f t="shared" ref="F362:F366" si="312">H362</f>
        <v>0</v>
      </c>
      <c r="G362" s="4" t="s">
        <v>183</v>
      </c>
      <c r="H362" s="4"/>
      <c r="I362" s="4">
        <v>12</v>
      </c>
      <c r="J362" s="4"/>
      <c r="K362" s="4"/>
      <c r="L362" s="4"/>
      <c r="M362" s="5">
        <v>1</v>
      </c>
      <c r="N362" s="5">
        <f t="shared" ref="N362:N366" si="313">IF(J362&lt;&gt;"S",(I362+C362+B362+D362)*M362,0)</f>
        <v>12</v>
      </c>
      <c r="O362" s="5">
        <v>0</v>
      </c>
      <c r="P362" s="5">
        <v>0</v>
      </c>
      <c r="Q362" s="11">
        <v>1</v>
      </c>
      <c r="R362" s="5">
        <f t="shared" ref="R362:R366" si="314">IF(N362=0,IF(I362=0,0,I362+D362+C362+B362),N362)</f>
        <v>12</v>
      </c>
      <c r="S362" s="6">
        <f t="shared" ref="S362:S366" si="315">R362*Q362</f>
        <v>12</v>
      </c>
      <c r="T362" s="53" t="str">
        <f>IF(K362="",IF(LEFT(H362,1)="c",IF(J362&lt;&gt;"S",VLOOKUP(H362,'DATOS GENERALES'!$B$36:$C$52,2,FALSE),""),""),IF(U362="pvc",VLOOKUP(VLOOKUP(K362,'DATOS GENERALES'!$B$58:$E$83,3,FALSE),'DATOS GENERALES'!$B$36:$C$52,2,FALSE),VLOOKUP(VLOOKUP(K362,'DATOS GENERALES'!$B$58:$E$83,4,FALSE),'DATOS GENERALES'!$B$36:$C$52,2,FALSE)))</f>
        <v/>
      </c>
      <c r="U362" s="5" t="s">
        <v>153</v>
      </c>
      <c r="V362" s="5" t="s">
        <v>98</v>
      </c>
      <c r="Y362"/>
    </row>
    <row r="363" spans="1:25" s="2" customFormat="1" outlineLevel="1" x14ac:dyDescent="0.25">
      <c r="A363" s="174"/>
      <c r="B363" s="2">
        <v>0</v>
      </c>
      <c r="C363" s="8">
        <v>0</v>
      </c>
      <c r="D363" s="8">
        <v>0</v>
      </c>
      <c r="E363" s="7" t="s">
        <v>407</v>
      </c>
      <c r="F363" s="3" t="str">
        <f t="shared" si="312"/>
        <v>S12</v>
      </c>
      <c r="G363" s="4"/>
      <c r="H363" s="4" t="s">
        <v>94</v>
      </c>
      <c r="I363" s="4">
        <v>0.5</v>
      </c>
      <c r="J363" s="4">
        <v>50</v>
      </c>
      <c r="K363" s="4" t="s">
        <v>94</v>
      </c>
      <c r="L363" s="4"/>
      <c r="M363" s="5">
        <v>1</v>
      </c>
      <c r="N363" s="5">
        <f t="shared" si="313"/>
        <v>0.5</v>
      </c>
      <c r="O363" s="5">
        <v>1</v>
      </c>
      <c r="P363" s="5">
        <v>1</v>
      </c>
      <c r="Q363" s="11">
        <v>1</v>
      </c>
      <c r="R363" s="5">
        <f t="shared" si="314"/>
        <v>0.5</v>
      </c>
      <c r="S363" s="6">
        <f t="shared" si="315"/>
        <v>0.5</v>
      </c>
      <c r="T363" s="53" t="str">
        <f>IF(K363="",IF(LEFT(H363,1)="c",IF(J363&lt;&gt;"S",VLOOKUP(H363,'DATOS GENERALES'!$B$36:$C$52,2,FALSE),""),""),IF(U363="pvc",VLOOKUP(VLOOKUP(K363,'DATOS GENERALES'!$B$58:$E$83,3,FALSE),'DATOS GENERALES'!$B$36:$C$52,2,FALSE),VLOOKUP(VLOOKUP(K363,'DATOS GENERALES'!$B$58:$E$83,4,FALSE),'DATOS GENERALES'!$B$36:$C$52,2,FALSE)))</f>
        <v>ACCESORIO SALIDA BANDEJA</v>
      </c>
      <c r="U363" s="5" t="s">
        <v>48</v>
      </c>
      <c r="V363" s="5" t="s">
        <v>98</v>
      </c>
      <c r="Y363"/>
    </row>
    <row r="364" spans="1:25" s="2" customFormat="1" outlineLevel="1" x14ac:dyDescent="0.25">
      <c r="A364" s="174"/>
      <c r="B364" s="2">
        <v>0</v>
      </c>
      <c r="C364" s="8">
        <v>0</v>
      </c>
      <c r="D364" s="8">
        <v>0</v>
      </c>
      <c r="E364" s="7" t="s">
        <v>407</v>
      </c>
      <c r="F364" s="3" t="str">
        <f t="shared" si="312"/>
        <v>C1</v>
      </c>
      <c r="G364" s="4" t="s">
        <v>94</v>
      </c>
      <c r="H364" s="4" t="s">
        <v>103</v>
      </c>
      <c r="I364" s="4">
        <v>2</v>
      </c>
      <c r="J364" s="4">
        <v>50</v>
      </c>
      <c r="K364" s="4"/>
      <c r="L364" s="4"/>
      <c r="M364" s="5">
        <v>1</v>
      </c>
      <c r="N364" s="5">
        <f t="shared" si="313"/>
        <v>2</v>
      </c>
      <c r="O364" s="5">
        <v>0</v>
      </c>
      <c r="P364" s="5">
        <v>1</v>
      </c>
      <c r="Q364" s="11">
        <v>1</v>
      </c>
      <c r="R364" s="5">
        <f t="shared" si="314"/>
        <v>2</v>
      </c>
      <c r="S364" s="6">
        <f t="shared" si="315"/>
        <v>2</v>
      </c>
      <c r="T364" s="53" t="str">
        <f>IF(K364="",IF(LEFT(H364,1)="c",IF(J364&lt;&gt;"S",VLOOKUP(H364,'DATOS GENERALES'!$B$36:$C$52,2,FALSE),""),""),IF(U364="pvc",VLOOKUP(VLOOKUP(K364,'DATOS GENERALES'!$B$58:$E$83,3,FALSE),'DATOS GENERALES'!$B$36:$C$52,2,FALSE),VLOOKUP(VLOOKUP(K364,'DATOS GENERALES'!$B$58:$E$83,4,FALSE),'DATOS GENERALES'!$B$36:$C$52,2,FALSE)))</f>
        <v>CUADRADA 150X150X100</v>
      </c>
      <c r="U364" s="5" t="s">
        <v>48</v>
      </c>
      <c r="V364" s="5" t="s">
        <v>98</v>
      </c>
      <c r="Y364"/>
    </row>
    <row r="365" spans="1:25" s="2" customFormat="1" outlineLevel="1" x14ac:dyDescent="0.25">
      <c r="A365" s="174"/>
      <c r="B365" s="2">
        <v>0</v>
      </c>
      <c r="C365" s="8">
        <v>0</v>
      </c>
      <c r="D365" s="8">
        <v>0</v>
      </c>
      <c r="E365" s="7" t="s">
        <v>407</v>
      </c>
      <c r="F365" s="3" t="str">
        <f t="shared" si="312"/>
        <v>C1</v>
      </c>
      <c r="G365" s="4" t="s">
        <v>103</v>
      </c>
      <c r="H365" s="4" t="s">
        <v>103</v>
      </c>
      <c r="I365" s="4">
        <v>3</v>
      </c>
      <c r="J365" s="4">
        <v>50</v>
      </c>
      <c r="K365" s="4"/>
      <c r="L365" s="4"/>
      <c r="M365" s="5">
        <v>1</v>
      </c>
      <c r="N365" s="5">
        <f t="shared" si="313"/>
        <v>3</v>
      </c>
      <c r="O365" s="5">
        <v>0</v>
      </c>
      <c r="P365" s="5">
        <v>2</v>
      </c>
      <c r="Q365" s="11">
        <v>1</v>
      </c>
      <c r="R365" s="5">
        <f t="shared" si="314"/>
        <v>3</v>
      </c>
      <c r="S365" s="6">
        <f t="shared" si="315"/>
        <v>3</v>
      </c>
      <c r="T365" s="53" t="str">
        <f>IF(K365="",IF(LEFT(H365,1)="c",IF(J365&lt;&gt;"S",VLOOKUP(H365,'DATOS GENERALES'!$B$36:$C$52,2,FALSE),""),""),IF(U365="pvc",VLOOKUP(VLOOKUP(K365,'DATOS GENERALES'!$B$58:$E$83,3,FALSE),'DATOS GENERALES'!$B$36:$C$52,2,FALSE),VLOOKUP(VLOOKUP(K365,'DATOS GENERALES'!$B$58:$E$83,4,FALSE),'DATOS GENERALES'!$B$36:$C$52,2,FALSE)))</f>
        <v>CUADRADA 150X150X100</v>
      </c>
      <c r="U365" s="5" t="s">
        <v>45</v>
      </c>
      <c r="V365" s="5" t="s">
        <v>98</v>
      </c>
      <c r="Y365"/>
    </row>
    <row r="366" spans="1:25" s="2" customFormat="1" outlineLevel="1" x14ac:dyDescent="0.25">
      <c r="A366" s="174">
        <f>IF(E366=H366,1,0)</f>
        <v>1</v>
      </c>
      <c r="B366" s="2">
        <v>0.5</v>
      </c>
      <c r="C366" s="8">
        <v>0</v>
      </c>
      <c r="D366" s="8">
        <v>0</v>
      </c>
      <c r="E366" s="7" t="s">
        <v>407</v>
      </c>
      <c r="F366" s="3" t="str">
        <f t="shared" si="312"/>
        <v>FP-P1-28</v>
      </c>
      <c r="G366" s="4" t="s">
        <v>103</v>
      </c>
      <c r="H366" s="7" t="s">
        <v>407</v>
      </c>
      <c r="I366" s="4">
        <v>4</v>
      </c>
      <c r="J366" s="4">
        <v>25</v>
      </c>
      <c r="K366" s="4" t="s">
        <v>82</v>
      </c>
      <c r="L366" s="4" t="s">
        <v>1063</v>
      </c>
      <c r="M366" s="5">
        <v>1</v>
      </c>
      <c r="N366" s="5">
        <f t="shared" si="313"/>
        <v>4.5</v>
      </c>
      <c r="O366" s="5">
        <v>1</v>
      </c>
      <c r="P366" s="5">
        <v>2</v>
      </c>
      <c r="Q366" s="11">
        <v>1</v>
      </c>
      <c r="R366" s="5">
        <f t="shared" si="314"/>
        <v>4.5</v>
      </c>
      <c r="S366" s="6">
        <f t="shared" si="315"/>
        <v>4.5</v>
      </c>
      <c r="T366" s="53" t="str">
        <f>IF(K366="",IF(LEFT(H366,1)="c",IF(J366&lt;&gt;"S",VLOOKUP(H366,'DATOS GENERALES'!$B$36:$C$52,2,FALSE),""),""),IF(U366="pvc",VLOOKUP(VLOOKUP(K366,'DATOS GENERALES'!$B$58:$E$83,3,FALSE),'DATOS GENERALES'!$B$36:$C$52,2,FALSE),VLOOKUP(VLOOKUP(K366,'DATOS GENERALES'!$B$58:$E$83,4,FALSE),'DATOS GENERALES'!$B$36:$C$52,2,FALSE)))</f>
        <v>CUADRADA GANG</v>
      </c>
      <c r="U366" s="5" t="s">
        <v>45</v>
      </c>
      <c r="V366" s="5" t="s">
        <v>98</v>
      </c>
      <c r="Y366"/>
    </row>
    <row r="367" spans="1:25" s="2" customFormat="1" outlineLevel="1" x14ac:dyDescent="0.25">
      <c r="A367" s="177">
        <f t="shared" ref="A367" si="316">IF(E367=H367,1,0)</f>
        <v>1</v>
      </c>
      <c r="C367" s="8"/>
      <c r="D367" s="8"/>
      <c r="E367" s="7" t="s">
        <v>408</v>
      </c>
      <c r="F367" s="3"/>
      <c r="G367" s="4"/>
      <c r="H367" s="7" t="s">
        <v>408</v>
      </c>
      <c r="I367" s="4"/>
      <c r="J367" s="4"/>
      <c r="K367" s="4"/>
      <c r="L367" s="4"/>
      <c r="M367" s="5"/>
      <c r="N367" s="5"/>
      <c r="O367" s="5"/>
      <c r="P367" s="5"/>
      <c r="Q367" s="11"/>
      <c r="R367" s="5"/>
      <c r="S367" s="6">
        <f>SUM(S362:S366)</f>
        <v>22</v>
      </c>
      <c r="T367" s="53" t="str">
        <f>IF(K367="",IF(LEFT(H367,1)="c",IF(J367&lt;&gt;"S",VLOOKUP(H367,'DATOS GENERALES'!$B$36:$C$52,2,FALSE),""),""),IF(U367="pvc",VLOOKUP(VLOOKUP(K367,'DATOS GENERALES'!$B$58:$E$83,3,FALSE),'DATOS GENERALES'!$B$36:$C$52,2,FALSE),VLOOKUP(VLOOKUP(K367,'DATOS GENERALES'!$B$58:$E$83,4,FALSE),'DATOS GENERALES'!$B$36:$C$52,2,FALSE)))</f>
        <v/>
      </c>
      <c r="U367" s="5"/>
      <c r="V367" s="5" t="s">
        <v>98</v>
      </c>
      <c r="Y367"/>
    </row>
    <row r="368" spans="1:25" s="2" customFormat="1" outlineLevel="1" x14ac:dyDescent="0.25">
      <c r="A368" s="174"/>
      <c r="C368" s="8"/>
      <c r="D368" s="8"/>
      <c r="E368" s="7"/>
      <c r="F368" s="3"/>
      <c r="G368" s="4"/>
      <c r="H368" s="7"/>
      <c r="I368" s="4"/>
      <c r="J368" s="4"/>
      <c r="K368" s="4"/>
      <c r="L368" s="4"/>
      <c r="M368" s="5"/>
      <c r="N368" s="5"/>
      <c r="O368" s="5"/>
      <c r="P368" s="5"/>
      <c r="Q368" s="11"/>
      <c r="R368" s="5"/>
      <c r="S368" s="6"/>
      <c r="T368" s="53"/>
      <c r="U368" s="5"/>
      <c r="V368" s="5"/>
      <c r="Y368"/>
    </row>
    <row r="369" spans="1:25" s="2" customFormat="1" outlineLevel="1" x14ac:dyDescent="0.25">
      <c r="A369" s="174"/>
      <c r="B369" s="2">
        <v>0</v>
      </c>
      <c r="C369" s="8">
        <v>0</v>
      </c>
      <c r="D369" s="8">
        <v>0</v>
      </c>
      <c r="E369" s="7" t="s">
        <v>409</v>
      </c>
      <c r="F369" s="3">
        <f t="shared" ref="F369:F370" si="317">H369</f>
        <v>0</v>
      </c>
      <c r="G369" s="4" t="s">
        <v>183</v>
      </c>
      <c r="H369" s="4"/>
      <c r="I369" s="4">
        <v>17.5</v>
      </c>
      <c r="J369" s="4"/>
      <c r="K369" s="4"/>
      <c r="L369" s="4"/>
      <c r="M369" s="5">
        <v>1</v>
      </c>
      <c r="N369" s="5">
        <f t="shared" ref="N369:N370" si="318">IF(J369&lt;&gt;"S",(I369+C369+B369+D369)*M369,0)</f>
        <v>17.5</v>
      </c>
      <c r="O369" s="5">
        <v>0</v>
      </c>
      <c r="P369" s="5">
        <v>0</v>
      </c>
      <c r="Q369" s="11">
        <v>1</v>
      </c>
      <c r="R369" s="5">
        <f t="shared" ref="R369:R370" si="319">IF(N369=0,IF(I369=0,0,I369+D369+C369+B369),N369)</f>
        <v>17.5</v>
      </c>
      <c r="S369" s="6">
        <f t="shared" ref="S369:S370" si="320">R369*Q369</f>
        <v>17.5</v>
      </c>
      <c r="T369" s="53" t="str">
        <f>IF(K369="",IF(LEFT(H369,1)="c",IF(J369&lt;&gt;"S",VLOOKUP(H369,'DATOS GENERALES'!$B$36:$C$52,2,FALSE),""),""),IF(U369="pvc",VLOOKUP(VLOOKUP(K369,'DATOS GENERALES'!$B$58:$E$83,3,FALSE),'DATOS GENERALES'!$B$36:$C$52,2,FALSE),VLOOKUP(VLOOKUP(K369,'DATOS GENERALES'!$B$58:$E$83,4,FALSE),'DATOS GENERALES'!$B$36:$C$52,2,FALSE)))</f>
        <v/>
      </c>
      <c r="U369" s="5" t="s">
        <v>153</v>
      </c>
      <c r="V369" s="5" t="s">
        <v>98</v>
      </c>
      <c r="Y369"/>
    </row>
    <row r="370" spans="1:25" s="2" customFormat="1" outlineLevel="1" x14ac:dyDescent="0.25">
      <c r="A370" s="174">
        <f>IF(E370=H370,1,0)</f>
        <v>1</v>
      </c>
      <c r="B370" s="2">
        <v>0.5</v>
      </c>
      <c r="C370" s="8">
        <v>0</v>
      </c>
      <c r="D370" s="8">
        <v>0</v>
      </c>
      <c r="E370" s="7" t="s">
        <v>409</v>
      </c>
      <c r="F370" s="3" t="str">
        <f t="shared" si="317"/>
        <v>FP-P1-30</v>
      </c>
      <c r="G370" s="4" t="s">
        <v>103</v>
      </c>
      <c r="H370" s="7" t="s">
        <v>409</v>
      </c>
      <c r="I370" s="4">
        <v>4.3</v>
      </c>
      <c r="J370" s="4">
        <v>25</v>
      </c>
      <c r="K370" s="4" t="s">
        <v>82</v>
      </c>
      <c r="L370" s="4" t="s">
        <v>1063</v>
      </c>
      <c r="M370" s="5">
        <v>1</v>
      </c>
      <c r="N370" s="5">
        <f t="shared" si="318"/>
        <v>4.8</v>
      </c>
      <c r="O370" s="5">
        <v>1</v>
      </c>
      <c r="P370" s="5">
        <v>2</v>
      </c>
      <c r="Q370" s="11">
        <v>1</v>
      </c>
      <c r="R370" s="5">
        <f t="shared" si="319"/>
        <v>4.8</v>
      </c>
      <c r="S370" s="6">
        <f t="shared" si="320"/>
        <v>4.8</v>
      </c>
      <c r="T370" s="53" t="str">
        <f>IF(K370="",IF(LEFT(H370,1)="c",IF(J370&lt;&gt;"S",VLOOKUP(H370,'DATOS GENERALES'!$B$36:$C$52,2,FALSE),""),""),IF(U370="pvc",VLOOKUP(VLOOKUP(K370,'DATOS GENERALES'!$B$58:$E$83,3,FALSE),'DATOS GENERALES'!$B$36:$C$52,2,FALSE),VLOOKUP(VLOOKUP(K370,'DATOS GENERALES'!$B$58:$E$83,4,FALSE),'DATOS GENERALES'!$B$36:$C$52,2,FALSE)))</f>
        <v>CUADRADA GANG</v>
      </c>
      <c r="U370" s="5" t="s">
        <v>45</v>
      </c>
      <c r="V370" s="5" t="s">
        <v>98</v>
      </c>
      <c r="Y370"/>
    </row>
    <row r="371" spans="1:25" s="2" customFormat="1" outlineLevel="1" x14ac:dyDescent="0.25">
      <c r="A371" s="177">
        <f t="shared" ref="A371" si="321">IF(E371=H371,1,0)</f>
        <v>1</v>
      </c>
      <c r="C371" s="8"/>
      <c r="D371" s="8"/>
      <c r="E371" s="7" t="s">
        <v>410</v>
      </c>
      <c r="F371" s="3"/>
      <c r="G371" s="4"/>
      <c r="H371" s="7" t="s">
        <v>410</v>
      </c>
      <c r="I371" s="4"/>
      <c r="J371" s="4"/>
      <c r="K371" s="4"/>
      <c r="L371" s="4"/>
      <c r="M371" s="5"/>
      <c r="N371" s="5"/>
      <c r="O371" s="5"/>
      <c r="P371" s="5"/>
      <c r="Q371" s="11"/>
      <c r="R371" s="5"/>
      <c r="S371" s="6">
        <f>SUM(S369:S370)</f>
        <v>22.3</v>
      </c>
      <c r="T371" s="53" t="str">
        <f>IF(K371="",IF(LEFT(H371,1)="c",IF(J371&lt;&gt;"S",VLOOKUP(H371,'DATOS GENERALES'!$B$36:$C$52,2,FALSE),""),""),IF(U371="pvc",VLOOKUP(VLOOKUP(K371,'DATOS GENERALES'!$B$58:$E$83,3,FALSE),'DATOS GENERALES'!$B$36:$C$52,2,FALSE),VLOOKUP(VLOOKUP(K371,'DATOS GENERALES'!$B$58:$E$83,4,FALSE),'DATOS GENERALES'!$B$36:$C$52,2,FALSE)))</f>
        <v/>
      </c>
      <c r="U371" s="5"/>
      <c r="V371" s="5" t="s">
        <v>98</v>
      </c>
      <c r="Y371"/>
    </row>
    <row r="372" spans="1:25" s="2" customFormat="1" outlineLevel="1" x14ac:dyDescent="0.25">
      <c r="A372" s="174"/>
      <c r="C372" s="8"/>
      <c r="D372" s="8"/>
      <c r="E372" s="7"/>
      <c r="F372" s="3"/>
      <c r="G372" s="4"/>
      <c r="H372" s="7"/>
      <c r="I372" s="4"/>
      <c r="J372" s="4"/>
      <c r="K372" s="4"/>
      <c r="L372" s="4"/>
      <c r="M372" s="5"/>
      <c r="N372" s="5"/>
      <c r="O372" s="5"/>
      <c r="P372" s="5"/>
      <c r="Q372" s="11"/>
      <c r="R372" s="5"/>
      <c r="S372" s="6"/>
      <c r="T372" s="53"/>
      <c r="U372" s="5"/>
      <c r="V372" s="5"/>
      <c r="Y372"/>
    </row>
    <row r="373" spans="1:25" s="2" customFormat="1" outlineLevel="1" x14ac:dyDescent="0.25">
      <c r="A373" s="174"/>
      <c r="B373" s="2">
        <v>0</v>
      </c>
      <c r="C373" s="8">
        <v>0</v>
      </c>
      <c r="D373" s="8">
        <v>0</v>
      </c>
      <c r="E373" s="7" t="s">
        <v>411</v>
      </c>
      <c r="F373" s="3">
        <f t="shared" ref="F373:F374" si="322">H373</f>
        <v>0</v>
      </c>
      <c r="G373" s="4" t="s">
        <v>183</v>
      </c>
      <c r="H373" s="4"/>
      <c r="I373" s="4">
        <v>17.5</v>
      </c>
      <c r="J373" s="4"/>
      <c r="K373" s="4"/>
      <c r="L373" s="4"/>
      <c r="M373" s="5">
        <v>1</v>
      </c>
      <c r="N373" s="5">
        <f t="shared" ref="N373:N374" si="323">IF(J373&lt;&gt;"S",(I373+C373+B373+D373)*M373,0)</f>
        <v>17.5</v>
      </c>
      <c r="O373" s="5">
        <v>0</v>
      </c>
      <c r="P373" s="5">
        <v>0</v>
      </c>
      <c r="Q373" s="11">
        <v>1</v>
      </c>
      <c r="R373" s="5">
        <f t="shared" ref="R373:R374" si="324">IF(N373=0,IF(I373=0,0,I373+D373+C373+B373),N373)</f>
        <v>17.5</v>
      </c>
      <c r="S373" s="6">
        <f t="shared" ref="S373:S374" si="325">R373*Q373</f>
        <v>17.5</v>
      </c>
      <c r="T373" s="53" t="str">
        <f>IF(K373="",IF(LEFT(H373,1)="c",IF(J373&lt;&gt;"S",VLOOKUP(H373,'DATOS GENERALES'!$B$36:$C$52,2,FALSE),""),""),IF(U373="pvc",VLOOKUP(VLOOKUP(K373,'DATOS GENERALES'!$B$58:$E$83,3,FALSE),'DATOS GENERALES'!$B$36:$C$52,2,FALSE),VLOOKUP(VLOOKUP(K373,'DATOS GENERALES'!$B$58:$E$83,4,FALSE),'DATOS GENERALES'!$B$36:$C$52,2,FALSE)))</f>
        <v/>
      </c>
      <c r="U373" s="5" t="s">
        <v>153</v>
      </c>
      <c r="V373" s="5" t="s">
        <v>98</v>
      </c>
      <c r="Y373"/>
    </row>
    <row r="374" spans="1:25" s="2" customFormat="1" outlineLevel="1" x14ac:dyDescent="0.25">
      <c r="A374" s="174">
        <f>IF(E374=H374,1,0)</f>
        <v>1</v>
      </c>
      <c r="B374" s="2">
        <v>0.5</v>
      </c>
      <c r="C374" s="8">
        <v>0</v>
      </c>
      <c r="D374" s="8">
        <v>0.5</v>
      </c>
      <c r="E374" s="7" t="s">
        <v>411</v>
      </c>
      <c r="F374" s="3" t="str">
        <f t="shared" si="322"/>
        <v>FP-P1-32</v>
      </c>
      <c r="G374" s="4" t="s">
        <v>103</v>
      </c>
      <c r="H374" s="7" t="s">
        <v>411</v>
      </c>
      <c r="I374" s="4">
        <v>3.5</v>
      </c>
      <c r="J374" s="4">
        <v>25</v>
      </c>
      <c r="K374" s="4" t="s">
        <v>82</v>
      </c>
      <c r="L374" s="4"/>
      <c r="M374" s="5">
        <v>1</v>
      </c>
      <c r="N374" s="5">
        <f t="shared" si="323"/>
        <v>4.5</v>
      </c>
      <c r="O374" s="5">
        <v>2</v>
      </c>
      <c r="P374" s="5">
        <v>2</v>
      </c>
      <c r="Q374" s="11">
        <v>1</v>
      </c>
      <c r="R374" s="5">
        <f t="shared" si="324"/>
        <v>4.5</v>
      </c>
      <c r="S374" s="6">
        <f t="shared" si="325"/>
        <v>4.5</v>
      </c>
      <c r="T374" s="53" t="str">
        <f>IF(K374="",IF(LEFT(H374,1)="c",IF(J374&lt;&gt;"S",VLOOKUP(H374,'DATOS GENERALES'!$B$36:$C$52,2,FALSE),""),""),IF(U374="pvc",VLOOKUP(VLOOKUP(K374,'DATOS GENERALES'!$B$58:$E$83,3,FALSE),'DATOS GENERALES'!$B$36:$C$52,2,FALSE),VLOOKUP(VLOOKUP(K374,'DATOS GENERALES'!$B$58:$E$83,4,FALSE),'DATOS GENERALES'!$B$36:$C$52,2,FALSE)))</f>
        <v>CUADRADA GANG</v>
      </c>
      <c r="U374" s="5" t="s">
        <v>45</v>
      </c>
      <c r="V374" s="5" t="s">
        <v>98</v>
      </c>
      <c r="Y374"/>
    </row>
    <row r="375" spans="1:25" s="2" customFormat="1" outlineLevel="1" x14ac:dyDescent="0.25">
      <c r="A375" s="177">
        <f t="shared" ref="A375" si="326">IF(E375=H375,1,0)</f>
        <v>1</v>
      </c>
      <c r="C375" s="8"/>
      <c r="D375" s="8"/>
      <c r="E375" s="7" t="s">
        <v>412</v>
      </c>
      <c r="F375" s="3"/>
      <c r="G375" s="4"/>
      <c r="H375" s="7" t="s">
        <v>412</v>
      </c>
      <c r="I375" s="4"/>
      <c r="J375" s="4"/>
      <c r="K375" s="4"/>
      <c r="L375" s="4"/>
      <c r="M375" s="5"/>
      <c r="N375" s="5"/>
      <c r="O375" s="5"/>
      <c r="P375" s="5"/>
      <c r="Q375" s="11"/>
      <c r="R375" s="5"/>
      <c r="S375" s="6">
        <f>SUM(S373:S374)</f>
        <v>22</v>
      </c>
      <c r="T375" s="53" t="str">
        <f>IF(K375="",IF(LEFT(H375,1)="c",IF(J375&lt;&gt;"S",VLOOKUP(H375,'DATOS GENERALES'!$B$36:$C$52,2,FALSE),""),""),IF(U375="pvc",VLOOKUP(VLOOKUP(K375,'DATOS GENERALES'!$B$58:$E$83,3,FALSE),'DATOS GENERALES'!$B$36:$C$52,2,FALSE),VLOOKUP(VLOOKUP(K375,'DATOS GENERALES'!$B$58:$E$83,4,FALSE),'DATOS GENERALES'!$B$36:$C$52,2,FALSE)))</f>
        <v/>
      </c>
      <c r="U375" s="5"/>
      <c r="V375" s="5" t="s">
        <v>98</v>
      </c>
      <c r="Y375"/>
    </row>
    <row r="376" spans="1:25" s="2" customFormat="1" outlineLevel="1" x14ac:dyDescent="0.25">
      <c r="A376" s="174"/>
      <c r="C376" s="8"/>
      <c r="D376" s="8"/>
      <c r="E376" s="7"/>
      <c r="F376" s="3"/>
      <c r="G376" s="4"/>
      <c r="H376" s="7"/>
      <c r="I376" s="4"/>
      <c r="J376" s="4"/>
      <c r="K376" s="4"/>
      <c r="L376" s="4"/>
      <c r="M376" s="5"/>
      <c r="N376" s="5"/>
      <c r="O376" s="5"/>
      <c r="P376" s="5"/>
      <c r="Q376" s="11"/>
      <c r="R376" s="5"/>
      <c r="S376" s="6"/>
      <c r="T376" s="53"/>
      <c r="U376" s="5"/>
      <c r="V376" s="5"/>
      <c r="Y376"/>
    </row>
    <row r="377" spans="1:25" s="2" customFormat="1" outlineLevel="1" x14ac:dyDescent="0.25">
      <c r="A377" s="174"/>
      <c r="B377" s="2">
        <v>0</v>
      </c>
      <c r="C377" s="8">
        <v>0</v>
      </c>
      <c r="D377" s="8">
        <v>0</v>
      </c>
      <c r="E377" s="7" t="s">
        <v>413</v>
      </c>
      <c r="F377" s="3">
        <f t="shared" ref="F377:F379" si="327">H377</f>
        <v>0</v>
      </c>
      <c r="G377" s="4" t="s">
        <v>183</v>
      </c>
      <c r="H377" s="4"/>
      <c r="I377" s="4">
        <v>13.5</v>
      </c>
      <c r="J377" s="4"/>
      <c r="K377" s="4"/>
      <c r="L377" s="4"/>
      <c r="M377" s="5">
        <v>1</v>
      </c>
      <c r="N377" s="5">
        <f t="shared" ref="N377:N379" si="328">IF(J377&lt;&gt;"S",(I377+C377+B377+D377)*M377,0)</f>
        <v>13.5</v>
      </c>
      <c r="O377" s="5">
        <v>0</v>
      </c>
      <c r="P377" s="5">
        <v>0</v>
      </c>
      <c r="Q377" s="11">
        <v>1</v>
      </c>
      <c r="R377" s="5">
        <f t="shared" ref="R377:R379" si="329">IF(N377=0,IF(I377=0,0,I377+D377+C377+B377),N377)</f>
        <v>13.5</v>
      </c>
      <c r="S377" s="6">
        <f t="shared" ref="S377:S379" si="330">R377*Q377</f>
        <v>13.5</v>
      </c>
      <c r="T377" s="53" t="str">
        <f>IF(K377="",IF(LEFT(H377,1)="c",IF(J377&lt;&gt;"S",VLOOKUP(H377,'DATOS GENERALES'!$B$36:$C$52,2,FALSE),""),""),IF(U377="pvc",VLOOKUP(VLOOKUP(K377,'DATOS GENERALES'!$B$58:$E$83,3,FALSE),'DATOS GENERALES'!$B$36:$C$52,2,FALSE),VLOOKUP(VLOOKUP(K377,'DATOS GENERALES'!$B$58:$E$83,4,FALSE),'DATOS GENERALES'!$B$36:$C$52,2,FALSE)))</f>
        <v/>
      </c>
      <c r="U377" s="5" t="s">
        <v>153</v>
      </c>
      <c r="V377" s="5" t="s">
        <v>98</v>
      </c>
      <c r="Y377"/>
    </row>
    <row r="378" spans="1:25" s="2" customFormat="1" outlineLevel="1" x14ac:dyDescent="0.25">
      <c r="A378" s="174"/>
      <c r="B378" s="2">
        <v>0</v>
      </c>
      <c r="C378" s="8">
        <v>0</v>
      </c>
      <c r="D378" s="8">
        <v>0</v>
      </c>
      <c r="E378" s="7" t="s">
        <v>413</v>
      </c>
      <c r="F378" s="3" t="str">
        <f t="shared" si="327"/>
        <v>S12</v>
      </c>
      <c r="G378" s="4"/>
      <c r="H378" s="4" t="s">
        <v>94</v>
      </c>
      <c r="I378" s="4">
        <v>0.5</v>
      </c>
      <c r="J378" s="4">
        <v>25</v>
      </c>
      <c r="K378" s="4" t="s">
        <v>94</v>
      </c>
      <c r="L378" s="4"/>
      <c r="M378" s="5">
        <v>1</v>
      </c>
      <c r="N378" s="5">
        <f t="shared" si="328"/>
        <v>0.5</v>
      </c>
      <c r="O378" s="5">
        <v>1</v>
      </c>
      <c r="P378" s="5">
        <v>1</v>
      </c>
      <c r="Q378" s="11">
        <v>1</v>
      </c>
      <c r="R378" s="5">
        <f t="shared" si="329"/>
        <v>0.5</v>
      </c>
      <c r="S378" s="6">
        <f t="shared" si="330"/>
        <v>0.5</v>
      </c>
      <c r="T378" s="53" t="str">
        <f>IF(K378="",IF(LEFT(H378,1)="c",IF(J378&lt;&gt;"S",VLOOKUP(H378,'DATOS GENERALES'!$B$36:$C$52,2,FALSE),""),""),IF(U378="pvc",VLOOKUP(VLOOKUP(K378,'DATOS GENERALES'!$B$58:$E$83,3,FALSE),'DATOS GENERALES'!$B$36:$C$52,2,FALSE),VLOOKUP(VLOOKUP(K378,'DATOS GENERALES'!$B$58:$E$83,4,FALSE),'DATOS GENERALES'!$B$36:$C$52,2,FALSE)))</f>
        <v>ACCESORIO SALIDA BANDEJA</v>
      </c>
      <c r="U378" s="5" t="s">
        <v>48</v>
      </c>
      <c r="V378" s="5" t="s">
        <v>98</v>
      </c>
      <c r="Y378"/>
    </row>
    <row r="379" spans="1:25" s="2" customFormat="1" outlineLevel="1" x14ac:dyDescent="0.25">
      <c r="A379" s="174">
        <f>IF(E379=H379,1,0)</f>
        <v>1</v>
      </c>
      <c r="B379" s="2">
        <v>0</v>
      </c>
      <c r="C379" s="8">
        <v>0</v>
      </c>
      <c r="D379" s="8">
        <v>0</v>
      </c>
      <c r="E379" s="7" t="s">
        <v>413</v>
      </c>
      <c r="F379" s="3" t="str">
        <f t="shared" si="327"/>
        <v>FP-P1-34</v>
      </c>
      <c r="G379" s="4" t="s">
        <v>94</v>
      </c>
      <c r="H379" s="7" t="s">
        <v>413</v>
      </c>
      <c r="I379" s="4">
        <v>4</v>
      </c>
      <c r="J379" s="4">
        <v>25</v>
      </c>
      <c r="K379" s="4" t="s">
        <v>83</v>
      </c>
      <c r="L379" s="4" t="s">
        <v>203</v>
      </c>
      <c r="M379" s="5">
        <v>1</v>
      </c>
      <c r="N379" s="5">
        <f t="shared" si="328"/>
        <v>4</v>
      </c>
      <c r="O379" s="5">
        <v>2</v>
      </c>
      <c r="P379" s="5">
        <v>2</v>
      </c>
      <c r="Q379" s="11">
        <v>1</v>
      </c>
      <c r="R379" s="5">
        <f t="shared" si="329"/>
        <v>4</v>
      </c>
      <c r="S379" s="6">
        <f t="shared" si="330"/>
        <v>4</v>
      </c>
      <c r="T379" s="53" t="str">
        <f>IF(K379="",IF(LEFT(H379,1)="c",IF(J379&lt;&gt;"S",VLOOKUP(H379,'DATOS GENERALES'!$B$36:$C$52,2,FALSE),""),""),IF(U379="pvc",VLOOKUP(VLOOKUP(K379,'DATOS GENERALES'!$B$58:$E$83,3,FALSE),'DATOS GENERALES'!$B$36:$C$52,2,FALSE),VLOOKUP(VLOOKUP(K379,'DATOS GENERALES'!$B$58:$E$83,4,FALSE),'DATOS GENERALES'!$B$36:$C$52,2,FALSE)))</f>
        <v>CUADRADA CONDUIT</v>
      </c>
      <c r="U379" s="5" t="s">
        <v>48</v>
      </c>
      <c r="V379" s="5" t="s">
        <v>98</v>
      </c>
      <c r="Y379"/>
    </row>
    <row r="380" spans="1:25" s="2" customFormat="1" outlineLevel="1" x14ac:dyDescent="0.25">
      <c r="A380" s="174"/>
      <c r="C380" s="8"/>
      <c r="D380" s="8"/>
      <c r="E380" s="7"/>
      <c r="F380" s="3"/>
      <c r="G380" s="4"/>
      <c r="H380" s="7"/>
      <c r="I380" s="4"/>
      <c r="J380" s="4"/>
      <c r="K380" s="4"/>
      <c r="L380" s="4"/>
      <c r="M380" s="5"/>
      <c r="N380" s="5"/>
      <c r="O380" s="5"/>
      <c r="P380" s="5"/>
      <c r="Q380" s="11"/>
      <c r="R380" s="5"/>
      <c r="S380" s="6"/>
      <c r="T380" s="53"/>
      <c r="U380" s="5"/>
      <c r="V380" s="5"/>
      <c r="Y380"/>
    </row>
    <row r="381" spans="1:25" s="2" customFormat="1" outlineLevel="1" x14ac:dyDescent="0.25">
      <c r="A381" s="174"/>
      <c r="B381" s="2">
        <v>0</v>
      </c>
      <c r="C381" s="8">
        <v>0</v>
      </c>
      <c r="D381" s="8">
        <v>0</v>
      </c>
      <c r="E381" s="7" t="s">
        <v>414</v>
      </c>
      <c r="F381" s="3">
        <f t="shared" ref="F381:F383" si="331">H381</f>
        <v>0</v>
      </c>
      <c r="G381" s="4" t="s">
        <v>183</v>
      </c>
      <c r="H381" s="4"/>
      <c r="I381" s="4">
        <v>13.5</v>
      </c>
      <c r="J381" s="4"/>
      <c r="K381" s="4"/>
      <c r="L381" s="4"/>
      <c r="M381" s="5">
        <v>1</v>
      </c>
      <c r="N381" s="5">
        <f t="shared" ref="N381:N383" si="332">IF(J381&lt;&gt;"S",(I381+C381+B381+D381)*M381,0)</f>
        <v>13.5</v>
      </c>
      <c r="O381" s="5">
        <v>0</v>
      </c>
      <c r="P381" s="5">
        <v>0</v>
      </c>
      <c r="Q381" s="11">
        <v>1</v>
      </c>
      <c r="R381" s="5">
        <f t="shared" ref="R381:R383" si="333">IF(N381=0,IF(I381=0,0,I381+D381+C381+B381),N381)</f>
        <v>13.5</v>
      </c>
      <c r="S381" s="6">
        <f t="shared" ref="S381:S383" si="334">R381*Q381</f>
        <v>13.5</v>
      </c>
      <c r="T381" s="53" t="str">
        <f>IF(K381="",IF(LEFT(H381,1)="c",IF(J381&lt;&gt;"S",VLOOKUP(H381,'DATOS GENERALES'!$B$36:$C$52,2,FALSE),""),""),IF(U381="pvc",VLOOKUP(VLOOKUP(K381,'DATOS GENERALES'!$B$58:$E$83,3,FALSE),'DATOS GENERALES'!$B$36:$C$52,2,FALSE),VLOOKUP(VLOOKUP(K381,'DATOS GENERALES'!$B$58:$E$83,4,FALSE),'DATOS GENERALES'!$B$36:$C$52,2,FALSE)))</f>
        <v/>
      </c>
      <c r="U381" s="5" t="s">
        <v>153</v>
      </c>
      <c r="V381" s="5" t="s">
        <v>98</v>
      </c>
      <c r="Y381"/>
    </row>
    <row r="382" spans="1:25" s="2" customFormat="1" outlineLevel="1" x14ac:dyDescent="0.25">
      <c r="A382" s="174"/>
      <c r="B382" s="2">
        <v>0</v>
      </c>
      <c r="C382" s="8">
        <v>0</v>
      </c>
      <c r="D382" s="8">
        <v>0</v>
      </c>
      <c r="E382" s="7" t="s">
        <v>414</v>
      </c>
      <c r="F382" s="3" t="str">
        <f t="shared" si="331"/>
        <v>S12</v>
      </c>
      <c r="G382" s="4"/>
      <c r="H382" s="4" t="s">
        <v>94</v>
      </c>
      <c r="I382" s="4">
        <v>0.5</v>
      </c>
      <c r="J382" s="4">
        <v>25</v>
      </c>
      <c r="K382" s="4" t="s">
        <v>94</v>
      </c>
      <c r="L382" s="4"/>
      <c r="M382" s="5">
        <v>1</v>
      </c>
      <c r="N382" s="5">
        <f t="shared" si="332"/>
        <v>0.5</v>
      </c>
      <c r="O382" s="5">
        <v>1</v>
      </c>
      <c r="P382" s="5">
        <v>1</v>
      </c>
      <c r="Q382" s="11">
        <v>1</v>
      </c>
      <c r="R382" s="5">
        <f t="shared" si="333"/>
        <v>0.5</v>
      </c>
      <c r="S382" s="6">
        <f t="shared" si="334"/>
        <v>0.5</v>
      </c>
      <c r="T382" s="53" t="str">
        <f>IF(K382="",IF(LEFT(H382,1)="c",IF(J382&lt;&gt;"S",VLOOKUP(H382,'DATOS GENERALES'!$B$36:$C$52,2,FALSE),""),""),IF(U382="pvc",VLOOKUP(VLOOKUP(K382,'DATOS GENERALES'!$B$58:$E$83,3,FALSE),'DATOS GENERALES'!$B$36:$C$52,2,FALSE),VLOOKUP(VLOOKUP(K382,'DATOS GENERALES'!$B$58:$E$83,4,FALSE),'DATOS GENERALES'!$B$36:$C$52,2,FALSE)))</f>
        <v>ACCESORIO SALIDA BANDEJA</v>
      </c>
      <c r="U382" s="5" t="s">
        <v>48</v>
      </c>
      <c r="V382" s="5" t="s">
        <v>98</v>
      </c>
      <c r="Y382"/>
    </row>
    <row r="383" spans="1:25" s="2" customFormat="1" outlineLevel="1" x14ac:dyDescent="0.25">
      <c r="A383" s="174">
        <f>IF(E383=H383,1,0)</f>
        <v>1</v>
      </c>
      <c r="B383" s="2">
        <v>0</v>
      </c>
      <c r="C383" s="8">
        <v>0</v>
      </c>
      <c r="D383" s="8">
        <v>0</v>
      </c>
      <c r="E383" s="7" t="s">
        <v>414</v>
      </c>
      <c r="F383" s="3" t="str">
        <f t="shared" si="331"/>
        <v>FP-P1-35</v>
      </c>
      <c r="G383" s="4" t="s">
        <v>94</v>
      </c>
      <c r="H383" s="7" t="s">
        <v>414</v>
      </c>
      <c r="I383" s="4">
        <v>1</v>
      </c>
      <c r="J383" s="4">
        <v>25</v>
      </c>
      <c r="K383" s="4" t="s">
        <v>83</v>
      </c>
      <c r="L383" s="4" t="s">
        <v>203</v>
      </c>
      <c r="M383" s="5">
        <v>1</v>
      </c>
      <c r="N383" s="5">
        <f t="shared" si="332"/>
        <v>1</v>
      </c>
      <c r="O383" s="5">
        <v>2</v>
      </c>
      <c r="P383" s="5">
        <v>2</v>
      </c>
      <c r="Q383" s="11">
        <v>1</v>
      </c>
      <c r="R383" s="5">
        <f t="shared" si="333"/>
        <v>1</v>
      </c>
      <c r="S383" s="6">
        <f t="shared" si="334"/>
        <v>1</v>
      </c>
      <c r="T383" s="53" t="str">
        <f>IF(K383="",IF(LEFT(H383,1)="c",IF(J383&lt;&gt;"S",VLOOKUP(H383,'DATOS GENERALES'!$B$36:$C$52,2,FALSE),""),""),IF(U383="pvc",VLOOKUP(VLOOKUP(K383,'DATOS GENERALES'!$B$58:$E$83,3,FALSE),'DATOS GENERALES'!$B$36:$C$52,2,FALSE),VLOOKUP(VLOOKUP(K383,'DATOS GENERALES'!$B$58:$E$83,4,FALSE),'DATOS GENERALES'!$B$36:$C$52,2,FALSE)))</f>
        <v>CUADRADA CONDUIT</v>
      </c>
      <c r="U383" s="5" t="s">
        <v>48</v>
      </c>
      <c r="V383" s="5" t="s">
        <v>98</v>
      </c>
      <c r="Y383"/>
    </row>
    <row r="384" spans="1:25" s="2" customFormat="1" outlineLevel="1" x14ac:dyDescent="0.25">
      <c r="A384" s="174"/>
      <c r="C384" s="8"/>
      <c r="D384" s="8"/>
      <c r="E384" s="7"/>
      <c r="F384" s="3"/>
      <c r="G384" s="4"/>
      <c r="H384" s="7"/>
      <c r="I384" s="4"/>
      <c r="J384" s="4"/>
      <c r="K384" s="4"/>
      <c r="L384" s="4"/>
      <c r="M384" s="5"/>
      <c r="N384" s="5"/>
      <c r="O384" s="5"/>
      <c r="P384" s="5"/>
      <c r="Q384" s="11"/>
      <c r="R384" s="5"/>
      <c r="S384" s="6"/>
      <c r="T384" s="53"/>
      <c r="U384" s="5"/>
      <c r="V384" s="5"/>
      <c r="Y384"/>
    </row>
    <row r="385" spans="1:25" s="2" customFormat="1" outlineLevel="1" x14ac:dyDescent="0.25">
      <c r="A385" s="174"/>
      <c r="B385" s="2">
        <v>0</v>
      </c>
      <c r="C385" s="8">
        <v>0</v>
      </c>
      <c r="D385" s="8">
        <v>0</v>
      </c>
      <c r="E385" s="7" t="s">
        <v>415</v>
      </c>
      <c r="F385" s="3">
        <f t="shared" ref="F385:F387" si="335">H385</f>
        <v>0</v>
      </c>
      <c r="G385" s="4" t="s">
        <v>183</v>
      </c>
      <c r="H385" s="4"/>
      <c r="I385" s="4">
        <v>6</v>
      </c>
      <c r="J385" s="4"/>
      <c r="K385" s="4"/>
      <c r="L385" s="4"/>
      <c r="M385" s="5">
        <v>1</v>
      </c>
      <c r="N385" s="5">
        <f t="shared" ref="N385:N387" si="336">IF(J385&lt;&gt;"S",(I385+C385+B385+D385)*M385,0)</f>
        <v>6</v>
      </c>
      <c r="O385" s="5">
        <v>0</v>
      </c>
      <c r="P385" s="5">
        <v>0</v>
      </c>
      <c r="Q385" s="11">
        <v>1</v>
      </c>
      <c r="R385" s="5">
        <f t="shared" ref="R385:R387" si="337">IF(N385=0,IF(I385=0,0,I385+D385+C385+B385),N385)</f>
        <v>6</v>
      </c>
      <c r="S385" s="6">
        <f t="shared" ref="S385:S387" si="338">R385*Q385</f>
        <v>6</v>
      </c>
      <c r="T385" s="53" t="str">
        <f>IF(K385="",IF(LEFT(H385,1)="c",IF(J385&lt;&gt;"S",VLOOKUP(H385,'DATOS GENERALES'!$B$36:$C$52,2,FALSE),""),""),IF(U385="pvc",VLOOKUP(VLOOKUP(K385,'DATOS GENERALES'!$B$58:$E$83,3,FALSE),'DATOS GENERALES'!$B$36:$C$52,2,FALSE),VLOOKUP(VLOOKUP(K385,'DATOS GENERALES'!$B$58:$E$83,4,FALSE),'DATOS GENERALES'!$B$36:$C$52,2,FALSE)))</f>
        <v/>
      </c>
      <c r="U385" s="5" t="s">
        <v>153</v>
      </c>
      <c r="V385" s="5" t="s">
        <v>98</v>
      </c>
      <c r="Y385"/>
    </row>
    <row r="386" spans="1:25" s="2" customFormat="1" outlineLevel="1" x14ac:dyDescent="0.25">
      <c r="A386" s="174"/>
      <c r="B386" s="2">
        <v>0</v>
      </c>
      <c r="C386" s="8">
        <v>0</v>
      </c>
      <c r="D386" s="8">
        <v>0</v>
      </c>
      <c r="E386" s="7" t="s">
        <v>415</v>
      </c>
      <c r="F386" s="3" t="str">
        <f t="shared" si="335"/>
        <v>S12</v>
      </c>
      <c r="G386" s="4"/>
      <c r="H386" s="4" t="s">
        <v>94</v>
      </c>
      <c r="I386" s="4">
        <v>0.5</v>
      </c>
      <c r="J386" s="4">
        <v>25</v>
      </c>
      <c r="K386" s="4" t="s">
        <v>94</v>
      </c>
      <c r="L386" s="4"/>
      <c r="M386" s="5">
        <v>1</v>
      </c>
      <c r="N386" s="5">
        <f t="shared" si="336"/>
        <v>0.5</v>
      </c>
      <c r="O386" s="5">
        <v>1</v>
      </c>
      <c r="P386" s="5">
        <v>1</v>
      </c>
      <c r="Q386" s="11">
        <v>1</v>
      </c>
      <c r="R386" s="5">
        <f t="shared" si="337"/>
        <v>0.5</v>
      </c>
      <c r="S386" s="6">
        <f t="shared" si="338"/>
        <v>0.5</v>
      </c>
      <c r="T386" s="53" t="str">
        <f>IF(K386="",IF(LEFT(H386,1)="c",IF(J386&lt;&gt;"S",VLOOKUP(H386,'DATOS GENERALES'!$B$36:$C$52,2,FALSE),""),""),IF(U386="pvc",VLOOKUP(VLOOKUP(K386,'DATOS GENERALES'!$B$58:$E$83,3,FALSE),'DATOS GENERALES'!$B$36:$C$52,2,FALSE),VLOOKUP(VLOOKUP(K386,'DATOS GENERALES'!$B$58:$E$83,4,FALSE),'DATOS GENERALES'!$B$36:$C$52,2,FALSE)))</f>
        <v>ACCESORIO SALIDA BANDEJA</v>
      </c>
      <c r="U386" s="5" t="s">
        <v>48</v>
      </c>
      <c r="V386" s="5" t="s">
        <v>98</v>
      </c>
      <c r="Y386"/>
    </row>
    <row r="387" spans="1:25" s="2" customFormat="1" outlineLevel="1" x14ac:dyDescent="0.25">
      <c r="A387" s="174">
        <f>IF(E387=H387,1,0)</f>
        <v>1</v>
      </c>
      <c r="B387" s="2">
        <v>0</v>
      </c>
      <c r="C387" s="8">
        <v>0</v>
      </c>
      <c r="D387" s="8">
        <v>0</v>
      </c>
      <c r="E387" s="7" t="s">
        <v>415</v>
      </c>
      <c r="F387" s="3" t="str">
        <f t="shared" si="335"/>
        <v>FP-P1-36</v>
      </c>
      <c r="G387" s="4" t="s">
        <v>94</v>
      </c>
      <c r="H387" s="7" t="s">
        <v>415</v>
      </c>
      <c r="I387" s="4">
        <v>3.1</v>
      </c>
      <c r="J387" s="4">
        <v>25</v>
      </c>
      <c r="K387" s="4" t="s">
        <v>83</v>
      </c>
      <c r="L387" s="4" t="s">
        <v>203</v>
      </c>
      <c r="M387" s="5">
        <v>1</v>
      </c>
      <c r="N387" s="5">
        <f t="shared" si="336"/>
        <v>3.1</v>
      </c>
      <c r="O387" s="5">
        <v>2</v>
      </c>
      <c r="P387" s="5">
        <v>2</v>
      </c>
      <c r="Q387" s="11">
        <v>1</v>
      </c>
      <c r="R387" s="5">
        <f t="shared" si="337"/>
        <v>3.1</v>
      </c>
      <c r="S387" s="6">
        <f t="shared" si="338"/>
        <v>3.1</v>
      </c>
      <c r="T387" s="53" t="str">
        <f>IF(K387="",IF(LEFT(H387,1)="c",IF(J387&lt;&gt;"S",VLOOKUP(H387,'DATOS GENERALES'!$B$36:$C$52,2,FALSE),""),""),IF(U387="pvc",VLOOKUP(VLOOKUP(K387,'DATOS GENERALES'!$B$58:$E$83,3,FALSE),'DATOS GENERALES'!$B$36:$C$52,2,FALSE),VLOOKUP(VLOOKUP(K387,'DATOS GENERALES'!$B$58:$E$83,4,FALSE),'DATOS GENERALES'!$B$36:$C$52,2,FALSE)))</f>
        <v>CUADRADA CONDUIT</v>
      </c>
      <c r="U387" s="5" t="s">
        <v>48</v>
      </c>
      <c r="V387" s="5" t="s">
        <v>98</v>
      </c>
      <c r="Y387"/>
    </row>
    <row r="388" spans="1:25" s="2" customFormat="1" outlineLevel="1" x14ac:dyDescent="0.25">
      <c r="A388" s="174"/>
      <c r="C388" s="8"/>
      <c r="D388" s="8"/>
      <c r="E388" s="7"/>
      <c r="F388" s="3"/>
      <c r="G388" s="4"/>
      <c r="H388" s="4"/>
      <c r="I388" s="4"/>
      <c r="J388" s="4"/>
      <c r="K388" s="4"/>
      <c r="L388" s="4"/>
      <c r="M388" s="5"/>
      <c r="N388" s="5"/>
      <c r="O388" s="5"/>
      <c r="P388" s="5"/>
      <c r="Q388" s="11"/>
      <c r="R388" s="5"/>
      <c r="S388" s="6"/>
      <c r="T388" s="53"/>
      <c r="U388" s="5"/>
      <c r="V388" s="5"/>
      <c r="Y388"/>
    </row>
    <row r="389" spans="1:25" s="2" customFormat="1" outlineLevel="1" x14ac:dyDescent="0.25">
      <c r="A389" s="174"/>
      <c r="B389" s="2">
        <v>0</v>
      </c>
      <c r="C389" s="8">
        <v>0</v>
      </c>
      <c r="D389" s="8">
        <v>0</v>
      </c>
      <c r="E389" s="7" t="s">
        <v>416</v>
      </c>
      <c r="F389" s="3">
        <f t="shared" ref="F389:F391" si="339">H389</f>
        <v>0</v>
      </c>
      <c r="G389" s="4" t="s">
        <v>183</v>
      </c>
      <c r="H389" s="4"/>
      <c r="I389" s="4">
        <v>20</v>
      </c>
      <c r="J389" s="4"/>
      <c r="K389" s="4"/>
      <c r="L389" s="4"/>
      <c r="M389" s="5">
        <v>1</v>
      </c>
      <c r="N389" s="5">
        <f t="shared" ref="N389:N391" si="340">IF(J389&lt;&gt;"S",(I389+C389+B389+D389)*M389,0)</f>
        <v>20</v>
      </c>
      <c r="O389" s="5">
        <v>0</v>
      </c>
      <c r="P389" s="5">
        <v>0</v>
      </c>
      <c r="Q389" s="11">
        <v>1</v>
      </c>
      <c r="R389" s="5">
        <f t="shared" ref="R389:R391" si="341">IF(N389=0,IF(I389=0,0,I389+D389+C389+B389),N389)</f>
        <v>20</v>
      </c>
      <c r="S389" s="6">
        <f t="shared" ref="S389:S391" si="342">R389*Q389</f>
        <v>20</v>
      </c>
      <c r="T389" s="53" t="str">
        <f>IF(K389="",IF(LEFT(H389,1)="c",IF(J389&lt;&gt;"S",VLOOKUP(H389,'DATOS GENERALES'!$B$36:$C$52,2,FALSE),""),""),IF(U389="pvc",VLOOKUP(VLOOKUP(K389,'DATOS GENERALES'!$B$58:$E$83,3,FALSE),'DATOS GENERALES'!$B$36:$C$52,2,FALSE),VLOOKUP(VLOOKUP(K389,'DATOS GENERALES'!$B$58:$E$83,4,FALSE),'DATOS GENERALES'!$B$36:$C$52,2,FALSE)))</f>
        <v/>
      </c>
      <c r="U389" s="5" t="s">
        <v>153</v>
      </c>
      <c r="V389" s="5" t="s">
        <v>98</v>
      </c>
      <c r="Y389"/>
    </row>
    <row r="390" spans="1:25" s="2" customFormat="1" outlineLevel="1" x14ac:dyDescent="0.25">
      <c r="A390" s="174"/>
      <c r="B390" s="2">
        <v>0</v>
      </c>
      <c r="C390" s="8">
        <v>0</v>
      </c>
      <c r="D390" s="8">
        <v>0</v>
      </c>
      <c r="E390" s="7" t="s">
        <v>416</v>
      </c>
      <c r="F390" s="3" t="str">
        <f t="shared" si="339"/>
        <v>S12</v>
      </c>
      <c r="G390" s="4"/>
      <c r="H390" s="4" t="s">
        <v>94</v>
      </c>
      <c r="I390" s="4">
        <v>0.5</v>
      </c>
      <c r="J390" s="4">
        <v>25</v>
      </c>
      <c r="K390" s="4" t="s">
        <v>94</v>
      </c>
      <c r="L390" s="4"/>
      <c r="M390" s="5">
        <v>1</v>
      </c>
      <c r="N390" s="5">
        <f t="shared" si="340"/>
        <v>0.5</v>
      </c>
      <c r="O390" s="5">
        <v>1</v>
      </c>
      <c r="P390" s="5">
        <v>1</v>
      </c>
      <c r="Q390" s="11">
        <v>1</v>
      </c>
      <c r="R390" s="5">
        <f t="shared" si="341"/>
        <v>0.5</v>
      </c>
      <c r="S390" s="6">
        <f t="shared" si="342"/>
        <v>0.5</v>
      </c>
      <c r="T390" s="53" t="str">
        <f>IF(K390="",IF(LEFT(H390,1)="c",IF(J390&lt;&gt;"S",VLOOKUP(H390,'DATOS GENERALES'!$B$36:$C$52,2,FALSE),""),""),IF(U390="pvc",VLOOKUP(VLOOKUP(K390,'DATOS GENERALES'!$B$58:$E$83,3,FALSE),'DATOS GENERALES'!$B$36:$C$52,2,FALSE),VLOOKUP(VLOOKUP(K390,'DATOS GENERALES'!$B$58:$E$83,4,FALSE),'DATOS GENERALES'!$B$36:$C$52,2,FALSE)))</f>
        <v>ACCESORIO SALIDA BANDEJA</v>
      </c>
      <c r="U390" s="5" t="s">
        <v>48</v>
      </c>
      <c r="V390" s="5" t="s">
        <v>98</v>
      </c>
      <c r="Y390"/>
    </row>
    <row r="391" spans="1:25" s="2" customFormat="1" outlineLevel="1" x14ac:dyDescent="0.25">
      <c r="A391" s="174">
        <f>IF(E391=H391,1,0)</f>
        <v>1</v>
      </c>
      <c r="B391" s="2">
        <v>0</v>
      </c>
      <c r="C391" s="8">
        <v>0</v>
      </c>
      <c r="D391" s="8">
        <v>0</v>
      </c>
      <c r="E391" s="7" t="s">
        <v>416</v>
      </c>
      <c r="F391" s="3" t="str">
        <f t="shared" si="339"/>
        <v>FP-P1-37</v>
      </c>
      <c r="G391" s="4" t="s">
        <v>94</v>
      </c>
      <c r="H391" s="7" t="s">
        <v>416</v>
      </c>
      <c r="I391" s="4">
        <v>10</v>
      </c>
      <c r="J391" s="4">
        <v>25</v>
      </c>
      <c r="K391" s="4" t="s">
        <v>83</v>
      </c>
      <c r="L391" s="4" t="s">
        <v>203</v>
      </c>
      <c r="M391" s="5">
        <v>1</v>
      </c>
      <c r="N391" s="5">
        <f t="shared" si="340"/>
        <v>10</v>
      </c>
      <c r="O391" s="5">
        <v>2</v>
      </c>
      <c r="P391" s="5">
        <v>2</v>
      </c>
      <c r="Q391" s="11">
        <v>1</v>
      </c>
      <c r="R391" s="5">
        <f t="shared" si="341"/>
        <v>10</v>
      </c>
      <c r="S391" s="6">
        <f t="shared" si="342"/>
        <v>10</v>
      </c>
      <c r="T391" s="53" t="str">
        <f>IF(K391="",IF(LEFT(H391,1)="c",IF(J391&lt;&gt;"S",VLOOKUP(H391,'DATOS GENERALES'!$B$36:$C$52,2,FALSE),""),""),IF(U391="pvc",VLOOKUP(VLOOKUP(K391,'DATOS GENERALES'!$B$58:$E$83,3,FALSE),'DATOS GENERALES'!$B$36:$C$52,2,FALSE),VLOOKUP(VLOOKUP(K391,'DATOS GENERALES'!$B$58:$E$83,4,FALSE),'DATOS GENERALES'!$B$36:$C$52,2,FALSE)))</f>
        <v>CUADRADA CONDUIT</v>
      </c>
      <c r="U391" s="5" t="s">
        <v>48</v>
      </c>
      <c r="V391" s="5" t="s">
        <v>98</v>
      </c>
      <c r="Y391"/>
    </row>
    <row r="392" spans="1:25" s="2" customFormat="1" outlineLevel="1" x14ac:dyDescent="0.25">
      <c r="A392" s="174"/>
      <c r="C392" s="8"/>
      <c r="D392" s="8"/>
      <c r="E392" s="7"/>
      <c r="F392" s="3"/>
      <c r="G392" s="4"/>
      <c r="H392" s="4"/>
      <c r="I392" s="4"/>
      <c r="J392" s="4"/>
      <c r="K392" s="4"/>
      <c r="L392" s="4"/>
      <c r="M392" s="5"/>
      <c r="N392" s="5"/>
      <c r="O392" s="5"/>
      <c r="P392" s="5"/>
      <c r="Q392" s="11"/>
      <c r="R392" s="5"/>
      <c r="S392" s="6"/>
      <c r="T392" s="53"/>
      <c r="U392" s="5"/>
      <c r="V392" s="5"/>
      <c r="Y392"/>
    </row>
    <row r="393" spans="1:25" s="2" customFormat="1" outlineLevel="1" x14ac:dyDescent="0.25">
      <c r="A393" s="174"/>
      <c r="B393" s="2">
        <v>0</v>
      </c>
      <c r="C393" s="8">
        <v>0</v>
      </c>
      <c r="D393" s="8">
        <v>0</v>
      </c>
      <c r="E393" s="7" t="s">
        <v>417</v>
      </c>
      <c r="F393" s="3">
        <f t="shared" ref="F393:F397" si="343">H393</f>
        <v>0</v>
      </c>
      <c r="G393" s="4" t="s">
        <v>183</v>
      </c>
      <c r="H393" s="4"/>
      <c r="I393" s="4">
        <v>22</v>
      </c>
      <c r="J393" s="4"/>
      <c r="K393" s="4"/>
      <c r="L393" s="4"/>
      <c r="M393" s="5">
        <v>1</v>
      </c>
      <c r="N393" s="5">
        <f t="shared" ref="N393:N397" si="344">IF(J393&lt;&gt;"S",(I393+C393+B393+D393)*M393,0)</f>
        <v>22</v>
      </c>
      <c r="O393" s="5">
        <v>0</v>
      </c>
      <c r="P393" s="5">
        <v>0</v>
      </c>
      <c r="Q393" s="11">
        <v>1</v>
      </c>
      <c r="R393" s="5">
        <f t="shared" ref="R393:R397" si="345">IF(N393=0,IF(I393=0,0,I393+D393+C393+B393),N393)</f>
        <v>22</v>
      </c>
      <c r="S393" s="6">
        <f t="shared" ref="S393:S397" si="346">R393*Q393</f>
        <v>22</v>
      </c>
      <c r="T393" s="53" t="str">
        <f>IF(K393="",IF(LEFT(H393,1)="c",IF(J393&lt;&gt;"S",VLOOKUP(H393,'DATOS GENERALES'!$B$36:$C$52,2,FALSE),""),""),IF(U393="pvc",VLOOKUP(VLOOKUP(K393,'DATOS GENERALES'!$B$58:$E$83,3,FALSE),'DATOS GENERALES'!$B$36:$C$52,2,FALSE),VLOOKUP(VLOOKUP(K393,'DATOS GENERALES'!$B$58:$E$83,4,FALSE),'DATOS GENERALES'!$B$36:$C$52,2,FALSE)))</f>
        <v/>
      </c>
      <c r="U393" s="5" t="s">
        <v>153</v>
      </c>
      <c r="V393" s="5" t="s">
        <v>98</v>
      </c>
      <c r="Y393"/>
    </row>
    <row r="394" spans="1:25" s="2" customFormat="1" outlineLevel="1" x14ac:dyDescent="0.25">
      <c r="A394" s="174"/>
      <c r="B394" s="2">
        <v>0</v>
      </c>
      <c r="C394" s="8">
        <v>0</v>
      </c>
      <c r="D394" s="8">
        <v>0</v>
      </c>
      <c r="E394" s="7" t="s">
        <v>417</v>
      </c>
      <c r="F394" s="3" t="str">
        <f t="shared" si="343"/>
        <v>S12</v>
      </c>
      <c r="G394" s="4"/>
      <c r="H394" s="4" t="s">
        <v>94</v>
      </c>
      <c r="I394" s="4">
        <v>0.5</v>
      </c>
      <c r="J394" s="4">
        <v>50</v>
      </c>
      <c r="K394" s="4" t="s">
        <v>94</v>
      </c>
      <c r="L394" s="4"/>
      <c r="M394" s="5">
        <v>1</v>
      </c>
      <c r="N394" s="5">
        <f t="shared" si="344"/>
        <v>0.5</v>
      </c>
      <c r="O394" s="5">
        <v>1</v>
      </c>
      <c r="P394" s="5">
        <v>1</v>
      </c>
      <c r="Q394" s="11">
        <v>1</v>
      </c>
      <c r="R394" s="5">
        <f t="shared" si="345"/>
        <v>0.5</v>
      </c>
      <c r="S394" s="6">
        <f t="shared" si="346"/>
        <v>0.5</v>
      </c>
      <c r="T394" s="53" t="str">
        <f>IF(K394="",IF(LEFT(H394,1)="c",IF(J394&lt;&gt;"S",VLOOKUP(H394,'DATOS GENERALES'!$B$36:$C$52,2,FALSE),""),""),IF(U394="pvc",VLOOKUP(VLOOKUP(K394,'DATOS GENERALES'!$B$58:$E$83,3,FALSE),'DATOS GENERALES'!$B$36:$C$52,2,FALSE),VLOOKUP(VLOOKUP(K394,'DATOS GENERALES'!$B$58:$E$83,4,FALSE),'DATOS GENERALES'!$B$36:$C$52,2,FALSE)))</f>
        <v>ACCESORIO SALIDA BANDEJA</v>
      </c>
      <c r="U394" s="5" t="s">
        <v>48</v>
      </c>
      <c r="V394" s="5" t="s">
        <v>98</v>
      </c>
      <c r="Y394"/>
    </row>
    <row r="395" spans="1:25" s="2" customFormat="1" outlineLevel="1" x14ac:dyDescent="0.25">
      <c r="A395" s="174"/>
      <c r="B395" s="2">
        <v>0</v>
      </c>
      <c r="C395" s="8">
        <v>0</v>
      </c>
      <c r="D395" s="8">
        <v>0</v>
      </c>
      <c r="E395" s="7" t="s">
        <v>417</v>
      </c>
      <c r="F395" s="3" t="str">
        <f t="shared" si="343"/>
        <v>C1</v>
      </c>
      <c r="G395" s="4" t="s">
        <v>94</v>
      </c>
      <c r="H395" s="4" t="s">
        <v>103</v>
      </c>
      <c r="I395" s="4">
        <v>2</v>
      </c>
      <c r="J395" s="4">
        <v>50</v>
      </c>
      <c r="K395" s="4"/>
      <c r="L395" s="4"/>
      <c r="M395" s="5">
        <v>1</v>
      </c>
      <c r="N395" s="5">
        <f t="shared" si="344"/>
        <v>2</v>
      </c>
      <c r="O395" s="5">
        <v>0</v>
      </c>
      <c r="P395" s="5">
        <v>1</v>
      </c>
      <c r="Q395" s="11">
        <v>1</v>
      </c>
      <c r="R395" s="5">
        <f t="shared" si="345"/>
        <v>2</v>
      </c>
      <c r="S395" s="6">
        <f t="shared" si="346"/>
        <v>2</v>
      </c>
      <c r="T395" s="53" t="str">
        <f>IF(K395="",IF(LEFT(H395,1)="c",IF(J395&lt;&gt;"S",VLOOKUP(H395,'DATOS GENERALES'!$B$36:$C$52,2,FALSE),""),""),IF(U395="pvc",VLOOKUP(VLOOKUP(K395,'DATOS GENERALES'!$B$58:$E$83,3,FALSE),'DATOS GENERALES'!$B$36:$C$52,2,FALSE),VLOOKUP(VLOOKUP(K395,'DATOS GENERALES'!$B$58:$E$83,4,FALSE),'DATOS GENERALES'!$B$36:$C$52,2,FALSE)))</f>
        <v>CUADRADA 150X150X100</v>
      </c>
      <c r="U395" s="5" t="s">
        <v>48</v>
      </c>
      <c r="V395" s="5" t="s">
        <v>98</v>
      </c>
      <c r="Y395"/>
    </row>
    <row r="396" spans="1:25" s="2" customFormat="1" outlineLevel="1" x14ac:dyDescent="0.25">
      <c r="A396" s="174"/>
      <c r="B396" s="2">
        <v>0</v>
      </c>
      <c r="C396" s="8">
        <v>0</v>
      </c>
      <c r="D396" s="8">
        <v>0</v>
      </c>
      <c r="E396" s="7" t="s">
        <v>417</v>
      </c>
      <c r="F396" s="3" t="str">
        <f t="shared" si="343"/>
        <v>C1</v>
      </c>
      <c r="G396" s="4" t="s">
        <v>103</v>
      </c>
      <c r="H396" s="4" t="s">
        <v>103</v>
      </c>
      <c r="I396" s="4">
        <v>3</v>
      </c>
      <c r="J396" s="4">
        <v>50</v>
      </c>
      <c r="K396" s="4"/>
      <c r="L396" s="4"/>
      <c r="M396" s="5">
        <v>1</v>
      </c>
      <c r="N396" s="5">
        <f t="shared" si="344"/>
        <v>3</v>
      </c>
      <c r="O396" s="5">
        <v>0</v>
      </c>
      <c r="P396" s="5">
        <v>2</v>
      </c>
      <c r="Q396" s="11">
        <v>1</v>
      </c>
      <c r="R396" s="5">
        <f t="shared" si="345"/>
        <v>3</v>
      </c>
      <c r="S396" s="6">
        <f t="shared" si="346"/>
        <v>3</v>
      </c>
      <c r="T396" s="53" t="str">
        <f>IF(K396="",IF(LEFT(H396,1)="c",IF(J396&lt;&gt;"S",VLOOKUP(H396,'DATOS GENERALES'!$B$36:$C$52,2,FALSE),""),""),IF(U396="pvc",VLOOKUP(VLOOKUP(K396,'DATOS GENERALES'!$B$58:$E$83,3,FALSE),'DATOS GENERALES'!$B$36:$C$52,2,FALSE),VLOOKUP(VLOOKUP(K396,'DATOS GENERALES'!$B$58:$E$83,4,FALSE),'DATOS GENERALES'!$B$36:$C$52,2,FALSE)))</f>
        <v>CUADRADA 150X150X100</v>
      </c>
      <c r="U396" s="5" t="s">
        <v>45</v>
      </c>
      <c r="V396" s="5" t="s">
        <v>98</v>
      </c>
      <c r="Y396"/>
    </row>
    <row r="397" spans="1:25" s="2" customFormat="1" outlineLevel="1" x14ac:dyDescent="0.25">
      <c r="A397" s="174">
        <f>IF(E397=H397,1,0)</f>
        <v>1</v>
      </c>
      <c r="B397" s="2">
        <v>0.5</v>
      </c>
      <c r="C397" s="8">
        <v>0</v>
      </c>
      <c r="D397" s="8">
        <v>0</v>
      </c>
      <c r="E397" s="7" t="s">
        <v>417</v>
      </c>
      <c r="F397" s="3" t="str">
        <f t="shared" si="343"/>
        <v>FP-P1-38</v>
      </c>
      <c r="G397" s="4" t="s">
        <v>103</v>
      </c>
      <c r="H397" s="7" t="s">
        <v>417</v>
      </c>
      <c r="I397" s="4">
        <v>5.6</v>
      </c>
      <c r="J397" s="4">
        <v>25</v>
      </c>
      <c r="K397" s="4" t="s">
        <v>82</v>
      </c>
      <c r="L397" s="4" t="s">
        <v>1063</v>
      </c>
      <c r="M397" s="5">
        <v>1</v>
      </c>
      <c r="N397" s="5">
        <f t="shared" si="344"/>
        <v>6.1</v>
      </c>
      <c r="O397" s="5">
        <v>1</v>
      </c>
      <c r="P397" s="5">
        <v>2</v>
      </c>
      <c r="Q397" s="11">
        <v>1</v>
      </c>
      <c r="R397" s="5">
        <f t="shared" si="345"/>
        <v>6.1</v>
      </c>
      <c r="S397" s="6">
        <f t="shared" si="346"/>
        <v>6.1</v>
      </c>
      <c r="T397" s="53" t="str">
        <f>IF(K397="",IF(LEFT(H397,1)="c",IF(J397&lt;&gt;"S",VLOOKUP(H397,'DATOS GENERALES'!$B$36:$C$52,2,FALSE),""),""),IF(U397="pvc",VLOOKUP(VLOOKUP(K397,'DATOS GENERALES'!$B$58:$E$83,3,FALSE),'DATOS GENERALES'!$B$36:$C$52,2,FALSE),VLOOKUP(VLOOKUP(K397,'DATOS GENERALES'!$B$58:$E$83,4,FALSE),'DATOS GENERALES'!$B$36:$C$52,2,FALSE)))</f>
        <v>CUADRADA GANG</v>
      </c>
      <c r="U397" s="5" t="s">
        <v>45</v>
      </c>
      <c r="V397" s="5" t="s">
        <v>98</v>
      </c>
      <c r="Y397"/>
    </row>
    <row r="398" spans="1:25" s="2" customFormat="1" outlineLevel="1" x14ac:dyDescent="0.25">
      <c r="A398" s="177">
        <f t="shared" ref="A398" si="347">IF(E398=H398,1,0)</f>
        <v>1</v>
      </c>
      <c r="C398" s="8"/>
      <c r="D398" s="8"/>
      <c r="E398" s="7" t="s">
        <v>418</v>
      </c>
      <c r="F398" s="3"/>
      <c r="G398" s="4"/>
      <c r="H398" s="7" t="s">
        <v>418</v>
      </c>
      <c r="I398" s="4"/>
      <c r="J398" s="4"/>
      <c r="K398" s="4"/>
      <c r="L398" s="4"/>
      <c r="M398" s="5"/>
      <c r="N398" s="5"/>
      <c r="O398" s="5"/>
      <c r="P398" s="5"/>
      <c r="Q398" s="11"/>
      <c r="R398" s="5"/>
      <c r="S398" s="6">
        <f>SUM(S393:S397)</f>
        <v>33.6</v>
      </c>
      <c r="T398" s="53" t="str">
        <f>IF(K398="",IF(LEFT(H398,1)="c",IF(J398&lt;&gt;"S",VLOOKUP(H398,'DATOS GENERALES'!$B$36:$C$52,2,FALSE),""),""),IF(U398="pvc",VLOOKUP(VLOOKUP(K398,'DATOS GENERALES'!$B$58:$E$83,3,FALSE),'DATOS GENERALES'!$B$36:$C$52,2,FALSE),VLOOKUP(VLOOKUP(K398,'DATOS GENERALES'!$B$58:$E$83,4,FALSE),'DATOS GENERALES'!$B$36:$C$52,2,FALSE)))</f>
        <v/>
      </c>
      <c r="U398" s="5"/>
      <c r="V398" s="5" t="s">
        <v>98</v>
      </c>
      <c r="Y398"/>
    </row>
    <row r="399" spans="1:25" s="2" customFormat="1" outlineLevel="1" x14ac:dyDescent="0.25">
      <c r="A399" s="174"/>
      <c r="C399" s="8"/>
      <c r="D399" s="8"/>
      <c r="E399" s="7"/>
      <c r="F399" s="3"/>
      <c r="G399" s="4"/>
      <c r="H399" s="4"/>
      <c r="I399" s="4"/>
      <c r="J399" s="4"/>
      <c r="K399" s="4"/>
      <c r="L399" s="4"/>
      <c r="M399" s="5"/>
      <c r="N399" s="5"/>
      <c r="O399" s="5"/>
      <c r="P399" s="5"/>
      <c r="Q399" s="11"/>
      <c r="R399" s="5"/>
      <c r="S399" s="6"/>
      <c r="T399" s="53"/>
      <c r="U399" s="5"/>
      <c r="V399" s="5"/>
      <c r="Y399"/>
    </row>
    <row r="400" spans="1:25" s="2" customFormat="1" outlineLevel="1" x14ac:dyDescent="0.25">
      <c r="A400" s="174"/>
      <c r="B400" s="2">
        <v>0</v>
      </c>
      <c r="C400" s="8">
        <v>0</v>
      </c>
      <c r="D400" s="8">
        <v>0</v>
      </c>
      <c r="E400" s="7" t="s">
        <v>419</v>
      </c>
      <c r="F400" s="3">
        <f t="shared" ref="F400:F401" si="348">H400</f>
        <v>0</v>
      </c>
      <c r="G400" s="4" t="s">
        <v>183</v>
      </c>
      <c r="H400" s="4"/>
      <c r="I400" s="4">
        <v>27.5</v>
      </c>
      <c r="J400" s="4"/>
      <c r="K400" s="4"/>
      <c r="L400" s="4"/>
      <c r="M400" s="5">
        <v>1</v>
      </c>
      <c r="N400" s="5">
        <f t="shared" ref="N400:N401" si="349">IF(J400&lt;&gt;"S",(I400+C400+B400+D400)*M400,0)</f>
        <v>27.5</v>
      </c>
      <c r="O400" s="5">
        <v>0</v>
      </c>
      <c r="P400" s="5">
        <v>0</v>
      </c>
      <c r="Q400" s="11">
        <v>1</v>
      </c>
      <c r="R400" s="5">
        <f t="shared" ref="R400:R401" si="350">IF(N400=0,IF(I400=0,0,I400+D400+C400+B400),N400)</f>
        <v>27.5</v>
      </c>
      <c r="S400" s="6">
        <f t="shared" ref="S400:S401" si="351">R400*Q400</f>
        <v>27.5</v>
      </c>
      <c r="T400" s="53" t="str">
        <f>IF(K400="",IF(LEFT(H400,1)="c",IF(J400&lt;&gt;"S",VLOOKUP(H400,'DATOS GENERALES'!$B$36:$C$52,2,FALSE),""),""),IF(U400="pvc",VLOOKUP(VLOOKUP(K400,'DATOS GENERALES'!$B$58:$E$83,3,FALSE),'DATOS GENERALES'!$B$36:$C$52,2,FALSE),VLOOKUP(VLOOKUP(K400,'DATOS GENERALES'!$B$58:$E$83,4,FALSE),'DATOS GENERALES'!$B$36:$C$52,2,FALSE)))</f>
        <v/>
      </c>
      <c r="U400" s="5" t="s">
        <v>153</v>
      </c>
      <c r="V400" s="5" t="s">
        <v>98</v>
      </c>
      <c r="Y400"/>
    </row>
    <row r="401" spans="1:25" s="2" customFormat="1" outlineLevel="1" x14ac:dyDescent="0.25">
      <c r="A401" s="174">
        <f>IF(E401=H401,1,0)</f>
        <v>1</v>
      </c>
      <c r="B401" s="2">
        <v>0.5</v>
      </c>
      <c r="C401" s="8">
        <v>0</v>
      </c>
      <c r="D401" s="8">
        <v>0</v>
      </c>
      <c r="E401" s="7" t="s">
        <v>419</v>
      </c>
      <c r="F401" s="3" t="str">
        <f t="shared" si="348"/>
        <v>FP-P1-40</v>
      </c>
      <c r="G401" s="4" t="s">
        <v>103</v>
      </c>
      <c r="H401" s="7" t="s">
        <v>419</v>
      </c>
      <c r="I401" s="4">
        <v>5.5</v>
      </c>
      <c r="J401" s="4">
        <v>25</v>
      </c>
      <c r="K401" s="4" t="s">
        <v>82</v>
      </c>
      <c r="L401" s="4" t="s">
        <v>1063</v>
      </c>
      <c r="M401" s="5">
        <v>1</v>
      </c>
      <c r="N401" s="5">
        <f t="shared" si="349"/>
        <v>6</v>
      </c>
      <c r="O401" s="5">
        <v>1</v>
      </c>
      <c r="P401" s="5">
        <v>2</v>
      </c>
      <c r="Q401" s="11">
        <v>1</v>
      </c>
      <c r="R401" s="5">
        <f t="shared" si="350"/>
        <v>6</v>
      </c>
      <c r="S401" s="6">
        <f t="shared" si="351"/>
        <v>6</v>
      </c>
      <c r="T401" s="53" t="str">
        <f>IF(K401="",IF(LEFT(H401,1)="c",IF(J401&lt;&gt;"S",VLOOKUP(H401,'DATOS GENERALES'!$B$36:$C$52,2,FALSE),""),""),IF(U401="pvc",VLOOKUP(VLOOKUP(K401,'DATOS GENERALES'!$B$58:$E$83,3,FALSE),'DATOS GENERALES'!$B$36:$C$52,2,FALSE),VLOOKUP(VLOOKUP(K401,'DATOS GENERALES'!$B$58:$E$83,4,FALSE),'DATOS GENERALES'!$B$36:$C$52,2,FALSE)))</f>
        <v>CUADRADA GANG</v>
      </c>
      <c r="U401" s="5" t="s">
        <v>45</v>
      </c>
      <c r="V401" s="5" t="s">
        <v>98</v>
      </c>
      <c r="Y401"/>
    </row>
    <row r="402" spans="1:25" s="2" customFormat="1" outlineLevel="1" x14ac:dyDescent="0.25">
      <c r="A402" s="177">
        <f t="shared" ref="A402" si="352">IF(E402=H402,1,0)</f>
        <v>1</v>
      </c>
      <c r="C402" s="8"/>
      <c r="D402" s="8"/>
      <c r="E402" s="7" t="s">
        <v>420</v>
      </c>
      <c r="F402" s="3"/>
      <c r="G402" s="4"/>
      <c r="H402" s="7" t="s">
        <v>420</v>
      </c>
      <c r="I402" s="4"/>
      <c r="J402" s="4"/>
      <c r="K402" s="4"/>
      <c r="L402" s="4"/>
      <c r="M402" s="5"/>
      <c r="N402" s="5"/>
      <c r="O402" s="5"/>
      <c r="P402" s="5"/>
      <c r="Q402" s="11"/>
      <c r="R402" s="5"/>
      <c r="S402" s="6">
        <f>SUM(S400:S401)</f>
        <v>33.5</v>
      </c>
      <c r="T402" s="53" t="str">
        <f>IF(K402="",IF(LEFT(H402,1)="c",IF(J402&lt;&gt;"S",VLOOKUP(H402,'DATOS GENERALES'!$B$36:$C$52,2,FALSE),""),""),IF(U402="pvc",VLOOKUP(VLOOKUP(K402,'DATOS GENERALES'!$B$58:$E$83,3,FALSE),'DATOS GENERALES'!$B$36:$C$52,2,FALSE),VLOOKUP(VLOOKUP(K402,'DATOS GENERALES'!$B$58:$E$83,4,FALSE),'DATOS GENERALES'!$B$36:$C$52,2,FALSE)))</f>
        <v/>
      </c>
      <c r="U402" s="5"/>
      <c r="V402" s="5" t="s">
        <v>98</v>
      </c>
      <c r="Y402"/>
    </row>
    <row r="403" spans="1:25" s="2" customFormat="1" outlineLevel="1" x14ac:dyDescent="0.25">
      <c r="A403" s="174"/>
      <c r="C403" s="8"/>
      <c r="D403" s="8"/>
      <c r="E403" s="7"/>
      <c r="F403" s="3"/>
      <c r="G403" s="4"/>
      <c r="H403" s="4"/>
      <c r="I403" s="4"/>
      <c r="J403" s="4"/>
      <c r="K403" s="4"/>
      <c r="L403" s="4"/>
      <c r="M403" s="5"/>
      <c r="N403" s="5"/>
      <c r="O403" s="5"/>
      <c r="P403" s="5"/>
      <c r="Q403" s="11"/>
      <c r="R403" s="5"/>
      <c r="S403" s="6"/>
      <c r="T403" s="53"/>
      <c r="U403" s="5"/>
      <c r="V403" s="5"/>
      <c r="Y403"/>
    </row>
    <row r="404" spans="1:25" s="2" customFormat="1" outlineLevel="1" x14ac:dyDescent="0.25">
      <c r="A404" s="174"/>
      <c r="B404" s="2">
        <v>0</v>
      </c>
      <c r="C404" s="8">
        <v>0</v>
      </c>
      <c r="D404" s="8">
        <v>0</v>
      </c>
      <c r="E404" s="7" t="s">
        <v>421</v>
      </c>
      <c r="F404" s="3">
        <f t="shared" ref="F404:F405" si="353">H404</f>
        <v>0</v>
      </c>
      <c r="G404" s="4" t="s">
        <v>183</v>
      </c>
      <c r="H404" s="4"/>
      <c r="I404" s="4">
        <v>27.5</v>
      </c>
      <c r="J404" s="4"/>
      <c r="K404" s="4"/>
      <c r="L404" s="4"/>
      <c r="M404" s="5">
        <v>1</v>
      </c>
      <c r="N404" s="5">
        <f t="shared" ref="N404:N405" si="354">IF(J404&lt;&gt;"S",(I404+C404+B404+D404)*M404,0)</f>
        <v>27.5</v>
      </c>
      <c r="O404" s="5">
        <v>0</v>
      </c>
      <c r="P404" s="5">
        <v>0</v>
      </c>
      <c r="Q404" s="11">
        <v>1</v>
      </c>
      <c r="R404" s="5">
        <f t="shared" ref="R404:R405" si="355">IF(N404=0,IF(I404=0,0,I404+D404+C404+B404),N404)</f>
        <v>27.5</v>
      </c>
      <c r="S404" s="6">
        <f t="shared" ref="S404:S405" si="356">R404*Q404</f>
        <v>27.5</v>
      </c>
      <c r="T404" s="53" t="str">
        <f>IF(K404="",IF(LEFT(H404,1)="c",IF(J404&lt;&gt;"S",VLOOKUP(H404,'DATOS GENERALES'!$B$36:$C$52,2,FALSE),""),""),IF(U404="pvc",VLOOKUP(VLOOKUP(K404,'DATOS GENERALES'!$B$58:$E$83,3,FALSE),'DATOS GENERALES'!$B$36:$C$52,2,FALSE),VLOOKUP(VLOOKUP(K404,'DATOS GENERALES'!$B$58:$E$83,4,FALSE),'DATOS GENERALES'!$B$36:$C$52,2,FALSE)))</f>
        <v/>
      </c>
      <c r="U404" s="5" t="s">
        <v>153</v>
      </c>
      <c r="V404" s="5" t="s">
        <v>98</v>
      </c>
      <c r="Y404"/>
    </row>
    <row r="405" spans="1:25" s="2" customFormat="1" outlineLevel="1" x14ac:dyDescent="0.25">
      <c r="A405" s="174">
        <f>IF(E405=H405,1,0)</f>
        <v>1</v>
      </c>
      <c r="B405" s="2">
        <v>0.5</v>
      </c>
      <c r="C405" s="8">
        <v>0</v>
      </c>
      <c r="D405" s="8">
        <v>0</v>
      </c>
      <c r="E405" s="7" t="s">
        <v>421</v>
      </c>
      <c r="F405" s="3" t="str">
        <f t="shared" si="353"/>
        <v>FP-P1-42</v>
      </c>
      <c r="G405" s="4" t="s">
        <v>103</v>
      </c>
      <c r="H405" s="7" t="s">
        <v>421</v>
      </c>
      <c r="I405" s="4">
        <v>5.5</v>
      </c>
      <c r="J405" s="4">
        <v>25</v>
      </c>
      <c r="K405" s="4" t="s">
        <v>82</v>
      </c>
      <c r="L405" s="4" t="s">
        <v>1063</v>
      </c>
      <c r="M405" s="5">
        <v>1</v>
      </c>
      <c r="N405" s="5">
        <f t="shared" si="354"/>
        <v>6</v>
      </c>
      <c r="O405" s="5">
        <v>1</v>
      </c>
      <c r="P405" s="5">
        <v>2</v>
      </c>
      <c r="Q405" s="11">
        <v>1</v>
      </c>
      <c r="R405" s="5">
        <f t="shared" si="355"/>
        <v>6</v>
      </c>
      <c r="S405" s="6">
        <f t="shared" si="356"/>
        <v>6</v>
      </c>
      <c r="T405" s="53" t="str">
        <f>IF(K405="",IF(LEFT(H405,1)="c",IF(J405&lt;&gt;"S",VLOOKUP(H405,'DATOS GENERALES'!$B$36:$C$52,2,FALSE),""),""),IF(U405="pvc",VLOOKUP(VLOOKUP(K405,'DATOS GENERALES'!$B$58:$E$83,3,FALSE),'DATOS GENERALES'!$B$36:$C$52,2,FALSE),VLOOKUP(VLOOKUP(K405,'DATOS GENERALES'!$B$58:$E$83,4,FALSE),'DATOS GENERALES'!$B$36:$C$52,2,FALSE)))</f>
        <v>CUADRADA GANG</v>
      </c>
      <c r="U405" s="5" t="s">
        <v>45</v>
      </c>
      <c r="V405" s="5" t="s">
        <v>98</v>
      </c>
      <c r="Y405"/>
    </row>
    <row r="406" spans="1:25" s="2" customFormat="1" outlineLevel="1" x14ac:dyDescent="0.25">
      <c r="A406" s="177">
        <f t="shared" ref="A406" si="357">IF(E406=H406,1,0)</f>
        <v>1</v>
      </c>
      <c r="C406" s="8"/>
      <c r="D406" s="8"/>
      <c r="E406" s="7" t="s">
        <v>422</v>
      </c>
      <c r="F406" s="3"/>
      <c r="G406" s="4"/>
      <c r="H406" s="7" t="s">
        <v>422</v>
      </c>
      <c r="I406" s="4"/>
      <c r="J406" s="4"/>
      <c r="K406" s="4"/>
      <c r="L406" s="4"/>
      <c r="M406" s="5"/>
      <c r="N406" s="5"/>
      <c r="O406" s="5"/>
      <c r="P406" s="5"/>
      <c r="Q406" s="11"/>
      <c r="R406" s="5"/>
      <c r="S406" s="6">
        <f>SUM(S404:S405)</f>
        <v>33.5</v>
      </c>
      <c r="T406" s="53" t="str">
        <f>IF(K406="",IF(LEFT(H406,1)="c",IF(J406&lt;&gt;"S",VLOOKUP(H406,'DATOS GENERALES'!$B$36:$C$52,2,FALSE),""),""),IF(U406="pvc",VLOOKUP(VLOOKUP(K406,'DATOS GENERALES'!$B$58:$E$83,3,FALSE),'DATOS GENERALES'!$B$36:$C$52,2,FALSE),VLOOKUP(VLOOKUP(K406,'DATOS GENERALES'!$B$58:$E$83,4,FALSE),'DATOS GENERALES'!$B$36:$C$52,2,FALSE)))</f>
        <v/>
      </c>
      <c r="U406" s="5"/>
      <c r="V406" s="5" t="s">
        <v>98</v>
      </c>
      <c r="Y406"/>
    </row>
    <row r="407" spans="1:25" s="2" customFormat="1" outlineLevel="1" x14ac:dyDescent="0.25">
      <c r="A407" s="174"/>
      <c r="C407" s="8"/>
      <c r="D407" s="8"/>
      <c r="E407" s="7"/>
      <c r="F407" s="3"/>
      <c r="G407" s="4"/>
      <c r="H407" s="7"/>
      <c r="I407" s="4"/>
      <c r="J407" s="4"/>
      <c r="K407" s="4"/>
      <c r="L407" s="4"/>
      <c r="M407" s="5"/>
      <c r="N407" s="5"/>
      <c r="O407" s="5"/>
      <c r="P407" s="5"/>
      <c r="Q407" s="11"/>
      <c r="R407" s="5"/>
      <c r="S407" s="6"/>
      <c r="T407" s="53"/>
      <c r="U407" s="5"/>
      <c r="V407" s="5"/>
      <c r="Y407"/>
    </row>
    <row r="408" spans="1:25" s="2" customFormat="1" outlineLevel="1" x14ac:dyDescent="0.25">
      <c r="A408" s="174"/>
      <c r="B408" s="2">
        <v>0</v>
      </c>
      <c r="C408" s="8">
        <v>0</v>
      </c>
      <c r="D408" s="8">
        <v>0</v>
      </c>
      <c r="E408" s="7" t="s">
        <v>423</v>
      </c>
      <c r="F408" s="3">
        <f t="shared" ref="F408:F409" si="358">H408</f>
        <v>0</v>
      </c>
      <c r="G408" s="4" t="s">
        <v>183</v>
      </c>
      <c r="H408" s="4"/>
      <c r="I408" s="4">
        <v>27.5</v>
      </c>
      <c r="J408" s="4"/>
      <c r="K408" s="4"/>
      <c r="L408" s="4"/>
      <c r="M408" s="5">
        <v>1</v>
      </c>
      <c r="N408" s="5">
        <f t="shared" ref="N408:N409" si="359">IF(J408&lt;&gt;"S",(I408+C408+B408+D408)*M408,0)</f>
        <v>27.5</v>
      </c>
      <c r="O408" s="5">
        <v>0</v>
      </c>
      <c r="P408" s="5">
        <v>0</v>
      </c>
      <c r="Q408" s="11">
        <v>1</v>
      </c>
      <c r="R408" s="5">
        <f t="shared" ref="R408:R409" si="360">IF(N408=0,IF(I408=0,0,I408+D408+C408+B408),N408)</f>
        <v>27.5</v>
      </c>
      <c r="S408" s="6">
        <f t="shared" ref="S408:S409" si="361">R408*Q408</f>
        <v>27.5</v>
      </c>
      <c r="T408" s="53" t="str">
        <f>IF(K408="",IF(LEFT(H408,1)="c",IF(J408&lt;&gt;"S",VLOOKUP(H408,'DATOS GENERALES'!$B$36:$C$52,2,FALSE),""),""),IF(U408="pvc",VLOOKUP(VLOOKUP(K408,'DATOS GENERALES'!$B$58:$E$83,3,FALSE),'DATOS GENERALES'!$B$36:$C$52,2,FALSE),VLOOKUP(VLOOKUP(K408,'DATOS GENERALES'!$B$58:$E$83,4,FALSE),'DATOS GENERALES'!$B$36:$C$52,2,FALSE)))</f>
        <v/>
      </c>
      <c r="U408" s="5" t="s">
        <v>153</v>
      </c>
      <c r="V408" s="5" t="s">
        <v>98</v>
      </c>
      <c r="Y408"/>
    </row>
    <row r="409" spans="1:25" s="2" customFormat="1" outlineLevel="1" x14ac:dyDescent="0.25">
      <c r="A409" s="174">
        <f>IF(E409=H409,1,0)</f>
        <v>1</v>
      </c>
      <c r="B409" s="2">
        <v>0.5</v>
      </c>
      <c r="C409" s="8">
        <v>0</v>
      </c>
      <c r="D409" s="8">
        <v>0</v>
      </c>
      <c r="E409" s="7" t="s">
        <v>423</v>
      </c>
      <c r="F409" s="3" t="str">
        <f t="shared" si="358"/>
        <v>FP-P1-44</v>
      </c>
      <c r="G409" s="4" t="s">
        <v>103</v>
      </c>
      <c r="H409" s="7" t="s">
        <v>423</v>
      </c>
      <c r="I409" s="4">
        <v>6</v>
      </c>
      <c r="J409" s="4">
        <v>25</v>
      </c>
      <c r="K409" s="4" t="s">
        <v>82</v>
      </c>
      <c r="L409" s="4" t="s">
        <v>1063</v>
      </c>
      <c r="M409" s="5">
        <v>1</v>
      </c>
      <c r="N409" s="5">
        <f t="shared" si="359"/>
        <v>6.5</v>
      </c>
      <c r="O409" s="5">
        <v>1</v>
      </c>
      <c r="P409" s="5">
        <v>2</v>
      </c>
      <c r="Q409" s="11">
        <v>1</v>
      </c>
      <c r="R409" s="5">
        <f t="shared" si="360"/>
        <v>6.5</v>
      </c>
      <c r="S409" s="6">
        <f t="shared" si="361"/>
        <v>6.5</v>
      </c>
      <c r="T409" s="53" t="str">
        <f>IF(K409="",IF(LEFT(H409,1)="c",IF(J409&lt;&gt;"S",VLOOKUP(H409,'DATOS GENERALES'!$B$36:$C$52,2,FALSE),""),""),IF(U409="pvc",VLOOKUP(VLOOKUP(K409,'DATOS GENERALES'!$B$58:$E$83,3,FALSE),'DATOS GENERALES'!$B$36:$C$52,2,FALSE),VLOOKUP(VLOOKUP(K409,'DATOS GENERALES'!$B$58:$E$83,4,FALSE),'DATOS GENERALES'!$B$36:$C$52,2,FALSE)))</f>
        <v>CUADRADA GANG</v>
      </c>
      <c r="U409" s="5" t="s">
        <v>45</v>
      </c>
      <c r="V409" s="5" t="s">
        <v>98</v>
      </c>
      <c r="Y409"/>
    </row>
    <row r="410" spans="1:25" s="2" customFormat="1" outlineLevel="1" x14ac:dyDescent="0.25">
      <c r="A410" s="177">
        <f t="shared" ref="A410" si="362">IF(E410=H410,1,0)</f>
        <v>1</v>
      </c>
      <c r="C410" s="8"/>
      <c r="D410" s="8"/>
      <c r="E410" s="7" t="s">
        <v>424</v>
      </c>
      <c r="F410" s="3"/>
      <c r="G410" s="4"/>
      <c r="H410" s="7" t="s">
        <v>424</v>
      </c>
      <c r="I410" s="4"/>
      <c r="J410" s="4"/>
      <c r="K410" s="4"/>
      <c r="L410" s="4"/>
      <c r="M410" s="5"/>
      <c r="N410" s="5"/>
      <c r="O410" s="5"/>
      <c r="P410" s="5"/>
      <c r="Q410" s="11"/>
      <c r="R410" s="5"/>
      <c r="S410" s="6">
        <f>SUM(S408:S409)</f>
        <v>34</v>
      </c>
      <c r="T410" s="53" t="str">
        <f>IF(K410="",IF(LEFT(H410,1)="c",IF(J410&lt;&gt;"S",VLOOKUP(H410,'DATOS GENERALES'!$B$36:$C$52,2,FALSE),""),""),IF(U410="pvc",VLOOKUP(VLOOKUP(K410,'DATOS GENERALES'!$B$58:$E$83,3,FALSE),'DATOS GENERALES'!$B$36:$C$52,2,FALSE),VLOOKUP(VLOOKUP(K410,'DATOS GENERALES'!$B$58:$E$83,4,FALSE),'DATOS GENERALES'!$B$36:$C$52,2,FALSE)))</f>
        <v/>
      </c>
      <c r="U410" s="5"/>
      <c r="V410" s="5" t="s">
        <v>98</v>
      </c>
      <c r="Y410"/>
    </row>
    <row r="411" spans="1:25" s="2" customFormat="1" outlineLevel="1" x14ac:dyDescent="0.25">
      <c r="A411" s="174"/>
      <c r="C411" s="8"/>
      <c r="D411" s="8"/>
      <c r="E411" s="7"/>
      <c r="F411" s="3"/>
      <c r="G411" s="4"/>
      <c r="H411" s="7"/>
      <c r="I411" s="4"/>
      <c r="J411" s="4"/>
      <c r="K411" s="4"/>
      <c r="L411" s="4"/>
      <c r="M411" s="5"/>
      <c r="N411" s="5"/>
      <c r="O411" s="5"/>
      <c r="P411" s="5"/>
      <c r="Q411" s="11"/>
      <c r="R411" s="5"/>
      <c r="S411" s="6"/>
      <c r="T411" s="53"/>
      <c r="U411" s="5"/>
      <c r="V411" s="5"/>
      <c r="Y411"/>
    </row>
    <row r="412" spans="1:25" s="2" customFormat="1" outlineLevel="1" x14ac:dyDescent="0.25">
      <c r="A412" s="174"/>
      <c r="B412" s="2">
        <v>0</v>
      </c>
      <c r="C412" s="8">
        <v>0</v>
      </c>
      <c r="D412" s="8">
        <v>0</v>
      </c>
      <c r="E412" s="7" t="s">
        <v>425</v>
      </c>
      <c r="F412" s="3">
        <f t="shared" ref="F412:F414" si="363">H412</f>
        <v>0</v>
      </c>
      <c r="G412" s="4" t="s">
        <v>183</v>
      </c>
      <c r="H412" s="4"/>
      <c r="I412" s="4">
        <v>24</v>
      </c>
      <c r="J412" s="4"/>
      <c r="K412" s="4"/>
      <c r="L412" s="4"/>
      <c r="M412" s="5">
        <v>1</v>
      </c>
      <c r="N412" s="5">
        <f t="shared" ref="N412:N414" si="364">IF(J412&lt;&gt;"S",(I412+C412+B412+D412)*M412,0)</f>
        <v>24</v>
      </c>
      <c r="O412" s="5">
        <v>0</v>
      </c>
      <c r="P412" s="5">
        <v>0</v>
      </c>
      <c r="Q412" s="11">
        <v>1</v>
      </c>
      <c r="R412" s="5">
        <f t="shared" ref="R412:R414" si="365">IF(N412=0,IF(I412=0,0,I412+D412+C412+B412),N412)</f>
        <v>24</v>
      </c>
      <c r="S412" s="6">
        <f t="shared" ref="S412:S414" si="366">R412*Q412</f>
        <v>24</v>
      </c>
      <c r="T412" s="53" t="str">
        <f>IF(K412="",IF(LEFT(H412,1)="c",IF(J412&lt;&gt;"S",VLOOKUP(H412,'DATOS GENERALES'!$B$36:$C$52,2,FALSE),""),""),IF(U412="pvc",VLOOKUP(VLOOKUP(K412,'DATOS GENERALES'!$B$58:$E$83,3,FALSE),'DATOS GENERALES'!$B$36:$C$52,2,FALSE),VLOOKUP(VLOOKUP(K412,'DATOS GENERALES'!$B$58:$E$83,4,FALSE),'DATOS GENERALES'!$B$36:$C$52,2,FALSE)))</f>
        <v/>
      </c>
      <c r="U412" s="5" t="s">
        <v>153</v>
      </c>
      <c r="V412" s="5" t="s">
        <v>98</v>
      </c>
      <c r="Y412"/>
    </row>
    <row r="413" spans="1:25" s="2" customFormat="1" outlineLevel="1" x14ac:dyDescent="0.25">
      <c r="A413" s="174"/>
      <c r="B413" s="2">
        <v>0</v>
      </c>
      <c r="C413" s="8">
        <v>0</v>
      </c>
      <c r="D413" s="8">
        <v>0</v>
      </c>
      <c r="E413" s="7" t="s">
        <v>425</v>
      </c>
      <c r="F413" s="3" t="str">
        <f t="shared" si="363"/>
        <v>S12</v>
      </c>
      <c r="G413" s="4"/>
      <c r="H413" s="4" t="s">
        <v>94</v>
      </c>
      <c r="I413" s="4">
        <v>0.5</v>
      </c>
      <c r="J413" s="4">
        <v>25</v>
      </c>
      <c r="K413" s="4" t="s">
        <v>94</v>
      </c>
      <c r="L413" s="4"/>
      <c r="M413" s="5">
        <v>1</v>
      </c>
      <c r="N413" s="5">
        <f t="shared" si="364"/>
        <v>0.5</v>
      </c>
      <c r="O413" s="5">
        <v>1</v>
      </c>
      <c r="P413" s="5">
        <v>1</v>
      </c>
      <c r="Q413" s="11">
        <v>1</v>
      </c>
      <c r="R413" s="5">
        <f t="shared" si="365"/>
        <v>0.5</v>
      </c>
      <c r="S413" s="6">
        <f t="shared" si="366"/>
        <v>0.5</v>
      </c>
      <c r="T413" s="53" t="str">
        <f>IF(K413="",IF(LEFT(H413,1)="c",IF(J413&lt;&gt;"S",VLOOKUP(H413,'DATOS GENERALES'!$B$36:$C$52,2,FALSE),""),""),IF(U413="pvc",VLOOKUP(VLOOKUP(K413,'DATOS GENERALES'!$B$58:$E$83,3,FALSE),'DATOS GENERALES'!$B$36:$C$52,2,FALSE),VLOOKUP(VLOOKUP(K413,'DATOS GENERALES'!$B$58:$E$83,4,FALSE),'DATOS GENERALES'!$B$36:$C$52,2,FALSE)))</f>
        <v>ACCESORIO SALIDA BANDEJA</v>
      </c>
      <c r="U413" s="5" t="s">
        <v>48</v>
      </c>
      <c r="V413" s="5" t="s">
        <v>98</v>
      </c>
      <c r="Y413"/>
    </row>
    <row r="414" spans="1:25" s="2" customFormat="1" outlineLevel="1" x14ac:dyDescent="0.25">
      <c r="A414" s="174">
        <f>IF(E414=H414,1,0)</f>
        <v>1</v>
      </c>
      <c r="B414" s="2">
        <v>0</v>
      </c>
      <c r="C414" s="8">
        <v>0</v>
      </c>
      <c r="D414" s="8">
        <v>0</v>
      </c>
      <c r="E414" s="7" t="s">
        <v>425</v>
      </c>
      <c r="F414" s="3" t="str">
        <f t="shared" si="363"/>
        <v>FP-P1-46</v>
      </c>
      <c r="G414" s="4" t="s">
        <v>94</v>
      </c>
      <c r="H414" s="7" t="s">
        <v>425</v>
      </c>
      <c r="I414" s="4">
        <v>10</v>
      </c>
      <c r="J414" s="4">
        <v>25</v>
      </c>
      <c r="K414" s="4" t="s">
        <v>83</v>
      </c>
      <c r="L414" s="4" t="s">
        <v>203</v>
      </c>
      <c r="M414" s="5">
        <v>1</v>
      </c>
      <c r="N414" s="5">
        <f t="shared" si="364"/>
        <v>10</v>
      </c>
      <c r="O414" s="5">
        <v>2</v>
      </c>
      <c r="P414" s="5">
        <v>2</v>
      </c>
      <c r="Q414" s="11">
        <v>1</v>
      </c>
      <c r="R414" s="5">
        <f t="shared" si="365"/>
        <v>10</v>
      </c>
      <c r="S414" s="6">
        <f t="shared" si="366"/>
        <v>10</v>
      </c>
      <c r="T414" s="53" t="str">
        <f>IF(K414="",IF(LEFT(H414,1)="c",IF(J414&lt;&gt;"S",VLOOKUP(H414,'DATOS GENERALES'!$B$36:$C$52,2,FALSE),""),""),IF(U414="pvc",VLOOKUP(VLOOKUP(K414,'DATOS GENERALES'!$B$58:$E$83,3,FALSE),'DATOS GENERALES'!$B$36:$C$52,2,FALSE),VLOOKUP(VLOOKUP(K414,'DATOS GENERALES'!$B$58:$E$83,4,FALSE),'DATOS GENERALES'!$B$36:$C$52,2,FALSE)))</f>
        <v>CUADRADA CONDUIT</v>
      </c>
      <c r="U414" s="5" t="s">
        <v>48</v>
      </c>
      <c r="V414" s="5" t="s">
        <v>98</v>
      </c>
      <c r="Y414"/>
    </row>
    <row r="415" spans="1:25" s="2" customFormat="1" outlineLevel="1" x14ac:dyDescent="0.25">
      <c r="A415" s="174"/>
      <c r="C415" s="8"/>
      <c r="D415" s="8"/>
      <c r="E415" s="7"/>
      <c r="F415" s="3"/>
      <c r="G415" s="4"/>
      <c r="H415" s="4"/>
      <c r="I415" s="4"/>
      <c r="J415" s="4"/>
      <c r="K415" s="4"/>
      <c r="L415" s="4"/>
      <c r="M415" s="5"/>
      <c r="N415" s="5"/>
      <c r="O415" s="5"/>
      <c r="P415" s="5"/>
      <c r="Q415" s="11"/>
      <c r="R415" s="5"/>
      <c r="S415" s="6"/>
      <c r="T415" s="53"/>
      <c r="U415" s="5"/>
      <c r="V415" s="5"/>
      <c r="Y415"/>
    </row>
    <row r="416" spans="1:25" s="2" customFormat="1" outlineLevel="1" x14ac:dyDescent="0.25">
      <c r="A416" s="174"/>
      <c r="B416" s="2">
        <v>0</v>
      </c>
      <c r="C416" s="8">
        <v>0</v>
      </c>
      <c r="D416" s="8">
        <v>0</v>
      </c>
      <c r="E416" s="7" t="s">
        <v>426</v>
      </c>
      <c r="F416" s="3">
        <f t="shared" ref="F416:F420" si="367">H416</f>
        <v>0</v>
      </c>
      <c r="G416" s="4" t="s">
        <v>183</v>
      </c>
      <c r="H416" s="4"/>
      <c r="I416" s="4">
        <v>25.5</v>
      </c>
      <c r="J416" s="4"/>
      <c r="K416" s="4"/>
      <c r="L416" s="4"/>
      <c r="M416" s="5">
        <v>1</v>
      </c>
      <c r="N416" s="5">
        <f t="shared" ref="N416:N420" si="368">IF(J416&lt;&gt;"S",(I416+C416+B416+D416)*M416,0)</f>
        <v>25.5</v>
      </c>
      <c r="O416" s="5">
        <v>0</v>
      </c>
      <c r="P416" s="5">
        <v>0</v>
      </c>
      <c r="Q416" s="11">
        <v>1</v>
      </c>
      <c r="R416" s="5">
        <f t="shared" ref="R416:R420" si="369">IF(N416=0,IF(I416=0,0,I416+D416+C416+B416),N416)</f>
        <v>25.5</v>
      </c>
      <c r="S416" s="6">
        <f t="shared" ref="S416:S420" si="370">R416*Q416</f>
        <v>25.5</v>
      </c>
      <c r="T416" s="53" t="str">
        <f>IF(K416="",IF(LEFT(H416,1)="c",IF(J416&lt;&gt;"S",VLOOKUP(H416,'DATOS GENERALES'!$B$36:$C$52,2,FALSE),""),""),IF(U416="pvc",VLOOKUP(VLOOKUP(K416,'DATOS GENERALES'!$B$58:$E$83,3,FALSE),'DATOS GENERALES'!$B$36:$C$52,2,FALSE),VLOOKUP(VLOOKUP(K416,'DATOS GENERALES'!$B$58:$E$83,4,FALSE),'DATOS GENERALES'!$B$36:$C$52,2,FALSE)))</f>
        <v/>
      </c>
      <c r="U416" s="5" t="s">
        <v>153</v>
      </c>
      <c r="V416" s="5" t="s">
        <v>98</v>
      </c>
      <c r="Y416"/>
    </row>
    <row r="417" spans="1:25" s="2" customFormat="1" outlineLevel="1" x14ac:dyDescent="0.25">
      <c r="A417" s="174"/>
      <c r="B417" s="2">
        <v>0</v>
      </c>
      <c r="C417" s="8">
        <v>0</v>
      </c>
      <c r="D417" s="8">
        <v>0</v>
      </c>
      <c r="E417" s="7" t="s">
        <v>426</v>
      </c>
      <c r="F417" s="3" t="str">
        <f t="shared" si="367"/>
        <v>S12</v>
      </c>
      <c r="G417" s="4"/>
      <c r="H417" s="4" t="s">
        <v>94</v>
      </c>
      <c r="I417" s="4">
        <v>0.5</v>
      </c>
      <c r="J417" s="4">
        <v>50</v>
      </c>
      <c r="K417" s="4" t="s">
        <v>94</v>
      </c>
      <c r="L417" s="4"/>
      <c r="M417" s="5">
        <v>1</v>
      </c>
      <c r="N417" s="5">
        <f t="shared" si="368"/>
        <v>0.5</v>
      </c>
      <c r="O417" s="5">
        <v>1</v>
      </c>
      <c r="P417" s="5">
        <v>1</v>
      </c>
      <c r="Q417" s="11">
        <v>1</v>
      </c>
      <c r="R417" s="5">
        <f t="shared" si="369"/>
        <v>0.5</v>
      </c>
      <c r="S417" s="6">
        <f t="shared" si="370"/>
        <v>0.5</v>
      </c>
      <c r="T417" s="53" t="str">
        <f>IF(K417="",IF(LEFT(H417,1)="c",IF(J417&lt;&gt;"S",VLOOKUP(H417,'DATOS GENERALES'!$B$36:$C$52,2,FALSE),""),""),IF(U417="pvc",VLOOKUP(VLOOKUP(K417,'DATOS GENERALES'!$B$58:$E$83,3,FALSE),'DATOS GENERALES'!$B$36:$C$52,2,FALSE),VLOOKUP(VLOOKUP(K417,'DATOS GENERALES'!$B$58:$E$83,4,FALSE),'DATOS GENERALES'!$B$36:$C$52,2,FALSE)))</f>
        <v>ACCESORIO SALIDA BANDEJA</v>
      </c>
      <c r="U417" s="5" t="s">
        <v>48</v>
      </c>
      <c r="V417" s="5" t="s">
        <v>98</v>
      </c>
      <c r="Y417"/>
    </row>
    <row r="418" spans="1:25" s="2" customFormat="1" outlineLevel="1" x14ac:dyDescent="0.25">
      <c r="A418" s="174"/>
      <c r="B418" s="2">
        <v>0</v>
      </c>
      <c r="C418" s="8">
        <v>0</v>
      </c>
      <c r="D418" s="8">
        <v>0</v>
      </c>
      <c r="E418" s="7" t="s">
        <v>426</v>
      </c>
      <c r="F418" s="3" t="str">
        <f t="shared" si="367"/>
        <v>C1</v>
      </c>
      <c r="G418" s="4" t="s">
        <v>94</v>
      </c>
      <c r="H418" s="4" t="s">
        <v>103</v>
      </c>
      <c r="I418" s="4">
        <v>2</v>
      </c>
      <c r="J418" s="4">
        <v>50</v>
      </c>
      <c r="K418" s="4"/>
      <c r="L418" s="4"/>
      <c r="M418" s="5">
        <v>1</v>
      </c>
      <c r="N418" s="5">
        <f t="shared" si="368"/>
        <v>2</v>
      </c>
      <c r="O418" s="5">
        <v>0</v>
      </c>
      <c r="P418" s="5">
        <v>1</v>
      </c>
      <c r="Q418" s="11">
        <v>1</v>
      </c>
      <c r="R418" s="5">
        <f t="shared" si="369"/>
        <v>2</v>
      </c>
      <c r="S418" s="6">
        <f t="shared" si="370"/>
        <v>2</v>
      </c>
      <c r="T418" s="53" t="str">
        <f>IF(K418="",IF(LEFT(H418,1)="c",IF(J418&lt;&gt;"S",VLOOKUP(H418,'DATOS GENERALES'!$B$36:$C$52,2,FALSE),""),""),IF(U418="pvc",VLOOKUP(VLOOKUP(K418,'DATOS GENERALES'!$B$58:$E$83,3,FALSE),'DATOS GENERALES'!$B$36:$C$52,2,FALSE),VLOOKUP(VLOOKUP(K418,'DATOS GENERALES'!$B$58:$E$83,4,FALSE),'DATOS GENERALES'!$B$36:$C$52,2,FALSE)))</f>
        <v>CUADRADA 150X150X100</v>
      </c>
      <c r="U418" s="5" t="s">
        <v>48</v>
      </c>
      <c r="V418" s="5" t="s">
        <v>98</v>
      </c>
      <c r="Y418"/>
    </row>
    <row r="419" spans="1:25" s="2" customFormat="1" outlineLevel="1" x14ac:dyDescent="0.25">
      <c r="A419" s="174"/>
      <c r="B419" s="2">
        <v>0</v>
      </c>
      <c r="C419" s="8">
        <v>0</v>
      </c>
      <c r="D419" s="8">
        <v>0</v>
      </c>
      <c r="E419" s="7" t="s">
        <v>426</v>
      </c>
      <c r="F419" s="3" t="str">
        <f t="shared" si="367"/>
        <v>C1</v>
      </c>
      <c r="G419" s="4" t="s">
        <v>103</v>
      </c>
      <c r="H419" s="4" t="s">
        <v>103</v>
      </c>
      <c r="I419" s="4">
        <v>3</v>
      </c>
      <c r="J419" s="4">
        <v>50</v>
      </c>
      <c r="K419" s="4"/>
      <c r="L419" s="4"/>
      <c r="M419" s="5">
        <v>1</v>
      </c>
      <c r="N419" s="5">
        <f t="shared" si="368"/>
        <v>3</v>
      </c>
      <c r="O419" s="5">
        <v>0</v>
      </c>
      <c r="P419" s="5">
        <v>2</v>
      </c>
      <c r="Q419" s="11">
        <v>1</v>
      </c>
      <c r="R419" s="5">
        <f t="shared" si="369"/>
        <v>3</v>
      </c>
      <c r="S419" s="6">
        <f t="shared" si="370"/>
        <v>3</v>
      </c>
      <c r="T419" s="53" t="str">
        <f>IF(K419="",IF(LEFT(H419,1)="c",IF(J419&lt;&gt;"S",VLOOKUP(H419,'DATOS GENERALES'!$B$36:$C$52,2,FALSE),""),""),IF(U419="pvc",VLOOKUP(VLOOKUP(K419,'DATOS GENERALES'!$B$58:$E$83,3,FALSE),'DATOS GENERALES'!$B$36:$C$52,2,FALSE),VLOOKUP(VLOOKUP(K419,'DATOS GENERALES'!$B$58:$E$83,4,FALSE),'DATOS GENERALES'!$B$36:$C$52,2,FALSE)))</f>
        <v>CUADRADA 150X150X100</v>
      </c>
      <c r="U419" s="5" t="s">
        <v>45</v>
      </c>
      <c r="V419" s="5" t="s">
        <v>98</v>
      </c>
      <c r="Y419"/>
    </row>
    <row r="420" spans="1:25" s="2" customFormat="1" outlineLevel="1" x14ac:dyDescent="0.25">
      <c r="A420" s="174">
        <f>IF(E420=H420,1,0)</f>
        <v>1</v>
      </c>
      <c r="B420" s="2">
        <v>0.5</v>
      </c>
      <c r="C420" s="8">
        <v>0</v>
      </c>
      <c r="D420" s="8">
        <v>0</v>
      </c>
      <c r="E420" s="7" t="s">
        <v>426</v>
      </c>
      <c r="F420" s="3" t="str">
        <f t="shared" si="367"/>
        <v>FP-P1-47</v>
      </c>
      <c r="G420" s="4" t="s">
        <v>103</v>
      </c>
      <c r="H420" s="7" t="s">
        <v>426</v>
      </c>
      <c r="I420" s="4">
        <v>5.6</v>
      </c>
      <c r="J420" s="4">
        <v>25</v>
      </c>
      <c r="K420" s="4" t="s">
        <v>82</v>
      </c>
      <c r="L420" s="4" t="s">
        <v>1063</v>
      </c>
      <c r="M420" s="5">
        <v>1</v>
      </c>
      <c r="N420" s="5">
        <f t="shared" si="368"/>
        <v>6.1</v>
      </c>
      <c r="O420" s="5">
        <v>1</v>
      </c>
      <c r="P420" s="5">
        <v>2</v>
      </c>
      <c r="Q420" s="11">
        <v>1</v>
      </c>
      <c r="R420" s="5">
        <f t="shared" si="369"/>
        <v>6.1</v>
      </c>
      <c r="S420" s="6">
        <f t="shared" si="370"/>
        <v>6.1</v>
      </c>
      <c r="T420" s="53" t="str">
        <f>IF(K420="",IF(LEFT(H420,1)="c",IF(J420&lt;&gt;"S",VLOOKUP(H420,'DATOS GENERALES'!$B$36:$C$52,2,FALSE),""),""),IF(U420="pvc",VLOOKUP(VLOOKUP(K420,'DATOS GENERALES'!$B$58:$E$83,3,FALSE),'DATOS GENERALES'!$B$36:$C$52,2,FALSE),VLOOKUP(VLOOKUP(K420,'DATOS GENERALES'!$B$58:$E$83,4,FALSE),'DATOS GENERALES'!$B$36:$C$52,2,FALSE)))</f>
        <v>CUADRADA GANG</v>
      </c>
      <c r="U420" s="5" t="s">
        <v>45</v>
      </c>
      <c r="V420" s="5" t="s">
        <v>98</v>
      </c>
      <c r="Y420"/>
    </row>
    <row r="421" spans="1:25" s="2" customFormat="1" outlineLevel="1" x14ac:dyDescent="0.25">
      <c r="A421" s="177">
        <f t="shared" ref="A421" si="371">IF(E421=H421,1,0)</f>
        <v>1</v>
      </c>
      <c r="C421" s="8"/>
      <c r="D421" s="8"/>
      <c r="E421" s="7" t="s">
        <v>427</v>
      </c>
      <c r="F421" s="3"/>
      <c r="G421" s="4"/>
      <c r="H421" s="7" t="s">
        <v>427</v>
      </c>
      <c r="I421" s="4"/>
      <c r="J421" s="4"/>
      <c r="K421" s="4"/>
      <c r="L421" s="4"/>
      <c r="M421" s="5"/>
      <c r="N421" s="5"/>
      <c r="O421" s="5"/>
      <c r="P421" s="5"/>
      <c r="Q421" s="11"/>
      <c r="R421" s="5"/>
      <c r="S421" s="6">
        <f>SUM(S416:S420)</f>
        <v>37.1</v>
      </c>
      <c r="T421" s="53" t="str">
        <f>IF(K421="",IF(LEFT(H421,1)="c",IF(J421&lt;&gt;"S",VLOOKUP(H421,'DATOS GENERALES'!$B$36:$C$52,2,FALSE),""),""),IF(U421="pvc",VLOOKUP(VLOOKUP(K421,'DATOS GENERALES'!$B$58:$E$83,3,FALSE),'DATOS GENERALES'!$B$36:$C$52,2,FALSE),VLOOKUP(VLOOKUP(K421,'DATOS GENERALES'!$B$58:$E$83,4,FALSE),'DATOS GENERALES'!$B$36:$C$52,2,FALSE)))</f>
        <v/>
      </c>
      <c r="U421" s="5"/>
      <c r="V421" s="5" t="s">
        <v>98</v>
      </c>
      <c r="Y421"/>
    </row>
    <row r="422" spans="1:25" s="2" customFormat="1" outlineLevel="1" x14ac:dyDescent="0.25">
      <c r="A422" s="174"/>
      <c r="C422" s="8"/>
      <c r="D422" s="8"/>
      <c r="E422" s="7"/>
      <c r="F422" s="3"/>
      <c r="G422" s="4"/>
      <c r="H422" s="4"/>
      <c r="I422" s="4"/>
      <c r="J422" s="4"/>
      <c r="K422" s="4"/>
      <c r="L422" s="4"/>
      <c r="M422" s="5"/>
      <c r="N422" s="5"/>
      <c r="O422" s="5"/>
      <c r="P422" s="5"/>
      <c r="Q422" s="11"/>
      <c r="R422" s="5"/>
      <c r="S422" s="6"/>
      <c r="T422" s="53"/>
      <c r="U422" s="5"/>
      <c r="V422" s="5"/>
      <c r="Y422"/>
    </row>
    <row r="423" spans="1:25" s="2" customFormat="1" outlineLevel="1" x14ac:dyDescent="0.25">
      <c r="A423" s="174"/>
      <c r="B423" s="2">
        <v>0</v>
      </c>
      <c r="C423" s="8">
        <v>0</v>
      </c>
      <c r="D423" s="8">
        <v>0</v>
      </c>
      <c r="E423" s="7" t="s">
        <v>428</v>
      </c>
      <c r="F423" s="3">
        <f t="shared" ref="F423:F424" si="372">H423</f>
        <v>0</v>
      </c>
      <c r="G423" s="4" t="s">
        <v>183</v>
      </c>
      <c r="H423" s="4"/>
      <c r="I423" s="4">
        <v>27.5</v>
      </c>
      <c r="J423" s="4"/>
      <c r="K423" s="4"/>
      <c r="L423" s="4"/>
      <c r="M423" s="5">
        <v>1</v>
      </c>
      <c r="N423" s="5">
        <f t="shared" ref="N423:N424" si="373">IF(J423&lt;&gt;"S",(I423+C423+B423+D423)*M423,0)</f>
        <v>27.5</v>
      </c>
      <c r="O423" s="5">
        <v>0</v>
      </c>
      <c r="P423" s="5">
        <v>0</v>
      </c>
      <c r="Q423" s="11">
        <v>1</v>
      </c>
      <c r="R423" s="5">
        <f t="shared" ref="R423:R424" si="374">IF(N423=0,IF(I423=0,0,I423+D423+C423+B423),N423)</f>
        <v>27.5</v>
      </c>
      <c r="S423" s="6">
        <f t="shared" ref="S423:S424" si="375">R423*Q423</f>
        <v>27.5</v>
      </c>
      <c r="T423" s="53" t="str">
        <f>IF(K423="",IF(LEFT(H423,1)="c",IF(J423&lt;&gt;"S",VLOOKUP(H423,'DATOS GENERALES'!$B$36:$C$52,2,FALSE),""),""),IF(U423="pvc",VLOOKUP(VLOOKUP(K423,'DATOS GENERALES'!$B$58:$E$83,3,FALSE),'DATOS GENERALES'!$B$36:$C$52,2,FALSE),VLOOKUP(VLOOKUP(K423,'DATOS GENERALES'!$B$58:$E$83,4,FALSE),'DATOS GENERALES'!$B$36:$C$52,2,FALSE)))</f>
        <v/>
      </c>
      <c r="U423" s="5" t="s">
        <v>153</v>
      </c>
      <c r="V423" s="5" t="s">
        <v>98</v>
      </c>
      <c r="Y423"/>
    </row>
    <row r="424" spans="1:25" s="2" customFormat="1" outlineLevel="1" x14ac:dyDescent="0.25">
      <c r="A424" s="174">
        <f>IF(E424=H424,1,0)</f>
        <v>1</v>
      </c>
      <c r="B424" s="2">
        <v>0.5</v>
      </c>
      <c r="C424" s="8">
        <v>0</v>
      </c>
      <c r="D424" s="8">
        <v>0</v>
      </c>
      <c r="E424" s="7" t="s">
        <v>428</v>
      </c>
      <c r="F424" s="3" t="str">
        <f t="shared" si="372"/>
        <v>FP-P1-49</v>
      </c>
      <c r="G424" s="4" t="s">
        <v>103</v>
      </c>
      <c r="H424" s="7" t="s">
        <v>428</v>
      </c>
      <c r="I424" s="4">
        <v>5.5</v>
      </c>
      <c r="J424" s="4">
        <v>25</v>
      </c>
      <c r="K424" s="4" t="s">
        <v>82</v>
      </c>
      <c r="L424" s="4" t="s">
        <v>1063</v>
      </c>
      <c r="M424" s="5">
        <v>1</v>
      </c>
      <c r="N424" s="5">
        <f t="shared" si="373"/>
        <v>6</v>
      </c>
      <c r="O424" s="5">
        <v>1</v>
      </c>
      <c r="P424" s="5">
        <v>2</v>
      </c>
      <c r="Q424" s="11">
        <v>1</v>
      </c>
      <c r="R424" s="5">
        <f t="shared" si="374"/>
        <v>6</v>
      </c>
      <c r="S424" s="6">
        <f t="shared" si="375"/>
        <v>6</v>
      </c>
      <c r="T424" s="53" t="str">
        <f>IF(K424="",IF(LEFT(H424,1)="c",IF(J424&lt;&gt;"S",VLOOKUP(H424,'DATOS GENERALES'!$B$36:$C$52,2,FALSE),""),""),IF(U424="pvc",VLOOKUP(VLOOKUP(K424,'DATOS GENERALES'!$B$58:$E$83,3,FALSE),'DATOS GENERALES'!$B$36:$C$52,2,FALSE),VLOOKUP(VLOOKUP(K424,'DATOS GENERALES'!$B$58:$E$83,4,FALSE),'DATOS GENERALES'!$B$36:$C$52,2,FALSE)))</f>
        <v>CUADRADA GANG</v>
      </c>
      <c r="U424" s="5" t="s">
        <v>45</v>
      </c>
      <c r="V424" s="5" t="s">
        <v>98</v>
      </c>
      <c r="Y424"/>
    </row>
    <row r="425" spans="1:25" s="2" customFormat="1" outlineLevel="1" x14ac:dyDescent="0.25">
      <c r="A425" s="177">
        <f t="shared" ref="A425" si="376">IF(E425=H425,1,0)</f>
        <v>1</v>
      </c>
      <c r="C425" s="8"/>
      <c r="D425" s="8"/>
      <c r="E425" s="7" t="s">
        <v>430</v>
      </c>
      <c r="F425" s="3"/>
      <c r="G425" s="4"/>
      <c r="H425" s="7" t="s">
        <v>430</v>
      </c>
      <c r="I425" s="4"/>
      <c r="J425" s="4"/>
      <c r="K425" s="4"/>
      <c r="L425" s="4"/>
      <c r="M425" s="5"/>
      <c r="N425" s="5"/>
      <c r="O425" s="5"/>
      <c r="P425" s="5"/>
      <c r="Q425" s="11"/>
      <c r="R425" s="5"/>
      <c r="S425" s="6">
        <f>SUM(S423:S424)</f>
        <v>33.5</v>
      </c>
      <c r="T425" s="53" t="str">
        <f>IF(K425="",IF(LEFT(H425,1)="c",IF(J425&lt;&gt;"S",VLOOKUP(H425,'DATOS GENERALES'!$B$36:$C$52,2,FALSE),""),""),IF(U425="pvc",VLOOKUP(VLOOKUP(K425,'DATOS GENERALES'!$B$58:$E$83,3,FALSE),'DATOS GENERALES'!$B$36:$C$52,2,FALSE),VLOOKUP(VLOOKUP(K425,'DATOS GENERALES'!$B$58:$E$83,4,FALSE),'DATOS GENERALES'!$B$36:$C$52,2,FALSE)))</f>
        <v/>
      </c>
      <c r="U425" s="5"/>
      <c r="V425" s="5" t="s">
        <v>98</v>
      </c>
      <c r="Y425"/>
    </row>
    <row r="426" spans="1:25" s="2" customFormat="1" outlineLevel="1" x14ac:dyDescent="0.25">
      <c r="A426" s="174"/>
      <c r="C426" s="8"/>
      <c r="D426" s="8"/>
      <c r="E426" s="7"/>
      <c r="F426" s="3"/>
      <c r="G426" s="4"/>
      <c r="H426" s="4"/>
      <c r="I426" s="4"/>
      <c r="J426" s="4"/>
      <c r="K426" s="4"/>
      <c r="L426" s="4"/>
      <c r="M426" s="5"/>
      <c r="N426" s="5"/>
      <c r="O426" s="5"/>
      <c r="P426" s="5"/>
      <c r="Q426" s="11"/>
      <c r="R426" s="5"/>
      <c r="S426" s="6"/>
      <c r="T426" s="53"/>
      <c r="U426" s="5"/>
      <c r="V426" s="5"/>
      <c r="Y426"/>
    </row>
    <row r="427" spans="1:25" s="2" customFormat="1" outlineLevel="1" x14ac:dyDescent="0.25">
      <c r="A427" s="174"/>
      <c r="B427" s="2">
        <v>0</v>
      </c>
      <c r="C427" s="8">
        <v>0</v>
      </c>
      <c r="D427" s="8">
        <v>0</v>
      </c>
      <c r="E427" s="7" t="s">
        <v>432</v>
      </c>
      <c r="F427" s="3">
        <f t="shared" ref="F427:F429" si="377">H427</f>
        <v>0</v>
      </c>
      <c r="G427" s="4" t="s">
        <v>183</v>
      </c>
      <c r="H427" s="4"/>
      <c r="I427" s="4">
        <v>31</v>
      </c>
      <c r="J427" s="4"/>
      <c r="K427" s="4"/>
      <c r="L427" s="4"/>
      <c r="M427" s="5">
        <v>1</v>
      </c>
      <c r="N427" s="5">
        <f t="shared" ref="N427:N429" si="378">IF(J427&lt;&gt;"S",(I427+C427+B427+D427)*M427,0)</f>
        <v>31</v>
      </c>
      <c r="O427" s="5">
        <v>0</v>
      </c>
      <c r="P427" s="5">
        <v>0</v>
      </c>
      <c r="Q427" s="11">
        <v>1</v>
      </c>
      <c r="R427" s="5">
        <f t="shared" ref="R427:R429" si="379">IF(N427=0,IF(I427=0,0,I427+D427+C427+B427),N427)</f>
        <v>31</v>
      </c>
      <c r="S427" s="6">
        <f t="shared" ref="S427:S429" si="380">R427*Q427</f>
        <v>31</v>
      </c>
      <c r="T427" s="53" t="str">
        <f>IF(K427="",IF(LEFT(H427,1)="c",IF(J427&lt;&gt;"S",VLOOKUP(H427,'DATOS GENERALES'!$B$36:$C$52,2,FALSE),""),""),IF(U427="pvc",VLOOKUP(VLOOKUP(K427,'DATOS GENERALES'!$B$58:$E$83,3,FALSE),'DATOS GENERALES'!$B$36:$C$52,2,FALSE),VLOOKUP(VLOOKUP(K427,'DATOS GENERALES'!$B$58:$E$83,4,FALSE),'DATOS GENERALES'!$B$36:$C$52,2,FALSE)))</f>
        <v/>
      </c>
      <c r="U427" s="5" t="s">
        <v>153</v>
      </c>
      <c r="V427" s="5" t="s">
        <v>98</v>
      </c>
      <c r="Y427"/>
    </row>
    <row r="428" spans="1:25" s="2" customFormat="1" outlineLevel="1" x14ac:dyDescent="0.25">
      <c r="A428" s="174"/>
      <c r="B428" s="2">
        <v>0</v>
      </c>
      <c r="C428" s="8">
        <v>0</v>
      </c>
      <c r="D428" s="8">
        <v>0</v>
      </c>
      <c r="E428" s="7" t="s">
        <v>432</v>
      </c>
      <c r="F428" s="3" t="str">
        <f t="shared" si="377"/>
        <v>S12</v>
      </c>
      <c r="G428" s="4"/>
      <c r="H428" s="4" t="s">
        <v>94</v>
      </c>
      <c r="I428" s="4">
        <v>0.5</v>
      </c>
      <c r="J428" s="4">
        <v>25</v>
      </c>
      <c r="K428" s="4" t="s">
        <v>94</v>
      </c>
      <c r="L428" s="4"/>
      <c r="M428" s="5">
        <v>1</v>
      </c>
      <c r="N428" s="5">
        <f t="shared" si="378"/>
        <v>0.5</v>
      </c>
      <c r="O428" s="5">
        <v>1</v>
      </c>
      <c r="P428" s="5">
        <v>1</v>
      </c>
      <c r="Q428" s="11">
        <v>1</v>
      </c>
      <c r="R428" s="5">
        <f t="shared" si="379"/>
        <v>0.5</v>
      </c>
      <c r="S428" s="6">
        <f t="shared" si="380"/>
        <v>0.5</v>
      </c>
      <c r="T428" s="53" t="str">
        <f>IF(K428="",IF(LEFT(H428,1)="c",IF(J428&lt;&gt;"S",VLOOKUP(H428,'DATOS GENERALES'!$B$36:$C$52,2,FALSE),""),""),IF(U428="pvc",VLOOKUP(VLOOKUP(K428,'DATOS GENERALES'!$B$58:$E$83,3,FALSE),'DATOS GENERALES'!$B$36:$C$52,2,FALSE),VLOOKUP(VLOOKUP(K428,'DATOS GENERALES'!$B$58:$E$83,4,FALSE),'DATOS GENERALES'!$B$36:$C$52,2,FALSE)))</f>
        <v>ACCESORIO SALIDA BANDEJA</v>
      </c>
      <c r="U428" s="5" t="s">
        <v>48</v>
      </c>
      <c r="V428" s="5" t="s">
        <v>98</v>
      </c>
      <c r="Y428"/>
    </row>
    <row r="429" spans="1:25" s="2" customFormat="1" outlineLevel="1" x14ac:dyDescent="0.25">
      <c r="A429" s="174">
        <f>IF(E429=H429,1,0)</f>
        <v>1</v>
      </c>
      <c r="B429" s="2">
        <v>0</v>
      </c>
      <c r="C429" s="8">
        <v>0</v>
      </c>
      <c r="D429" s="8">
        <v>0</v>
      </c>
      <c r="E429" s="7" t="s">
        <v>432</v>
      </c>
      <c r="F429" s="3" t="str">
        <f t="shared" si="377"/>
        <v>FP-P1-51</v>
      </c>
      <c r="G429" s="4" t="s">
        <v>94</v>
      </c>
      <c r="H429" s="7" t="s">
        <v>432</v>
      </c>
      <c r="I429" s="4">
        <v>10</v>
      </c>
      <c r="J429" s="4">
        <v>25</v>
      </c>
      <c r="K429" s="4" t="s">
        <v>83</v>
      </c>
      <c r="L429" s="4" t="s">
        <v>203</v>
      </c>
      <c r="M429" s="5">
        <v>1</v>
      </c>
      <c r="N429" s="5">
        <f t="shared" si="378"/>
        <v>10</v>
      </c>
      <c r="O429" s="5">
        <v>2</v>
      </c>
      <c r="P429" s="5">
        <v>2</v>
      </c>
      <c r="Q429" s="11">
        <v>1</v>
      </c>
      <c r="R429" s="5">
        <f t="shared" si="379"/>
        <v>10</v>
      </c>
      <c r="S429" s="6">
        <f t="shared" si="380"/>
        <v>10</v>
      </c>
      <c r="T429" s="53" t="str">
        <f>IF(K429="",IF(LEFT(H429,1)="c",IF(J429&lt;&gt;"S",VLOOKUP(H429,'DATOS GENERALES'!$B$36:$C$52,2,FALSE),""),""),IF(U429="pvc",VLOOKUP(VLOOKUP(K429,'DATOS GENERALES'!$B$58:$E$83,3,FALSE),'DATOS GENERALES'!$B$36:$C$52,2,FALSE),VLOOKUP(VLOOKUP(K429,'DATOS GENERALES'!$B$58:$E$83,4,FALSE),'DATOS GENERALES'!$B$36:$C$52,2,FALSE)))</f>
        <v>CUADRADA CONDUIT</v>
      </c>
      <c r="U429" s="5" t="s">
        <v>48</v>
      </c>
      <c r="V429" s="5" t="s">
        <v>98</v>
      </c>
      <c r="Y429"/>
    </row>
    <row r="430" spans="1:25" s="2" customFormat="1" outlineLevel="1" x14ac:dyDescent="0.25">
      <c r="A430" s="174"/>
      <c r="C430" s="8"/>
      <c r="D430" s="8"/>
      <c r="E430" s="7"/>
      <c r="F430" s="3"/>
      <c r="G430" s="4"/>
      <c r="H430" s="4"/>
      <c r="I430" s="4"/>
      <c r="J430" s="4"/>
      <c r="K430" s="4"/>
      <c r="L430" s="4"/>
      <c r="M430" s="5"/>
      <c r="N430" s="5"/>
      <c r="O430" s="5"/>
      <c r="P430" s="5"/>
      <c r="Q430" s="11"/>
      <c r="R430" s="5"/>
      <c r="S430" s="6"/>
      <c r="T430" s="53"/>
      <c r="U430" s="5"/>
      <c r="V430" s="5"/>
      <c r="Y430"/>
    </row>
    <row r="431" spans="1:25" s="2" customFormat="1" outlineLevel="1" x14ac:dyDescent="0.25">
      <c r="A431" s="174"/>
      <c r="B431" s="2">
        <v>0</v>
      </c>
      <c r="C431" s="8">
        <v>0</v>
      </c>
      <c r="D431" s="8">
        <v>0</v>
      </c>
      <c r="E431" s="7" t="s">
        <v>433</v>
      </c>
      <c r="F431" s="3">
        <f t="shared" ref="F431:F435" si="381">H431</f>
        <v>0</v>
      </c>
      <c r="G431" s="4" t="s">
        <v>183</v>
      </c>
      <c r="H431" s="4"/>
      <c r="I431" s="4">
        <v>33.5</v>
      </c>
      <c r="J431" s="4"/>
      <c r="K431" s="4"/>
      <c r="L431" s="4"/>
      <c r="M431" s="5">
        <v>1</v>
      </c>
      <c r="N431" s="5">
        <f t="shared" ref="N431:N435" si="382">IF(J431&lt;&gt;"S",(I431+C431+B431+D431)*M431,0)</f>
        <v>33.5</v>
      </c>
      <c r="O431" s="5">
        <v>0</v>
      </c>
      <c r="P431" s="5">
        <v>0</v>
      </c>
      <c r="Q431" s="11">
        <v>1</v>
      </c>
      <c r="R431" s="5">
        <f t="shared" ref="R431:R435" si="383">IF(N431=0,IF(I431=0,0,I431+D431+C431+B431),N431)</f>
        <v>33.5</v>
      </c>
      <c r="S431" s="6">
        <f t="shared" ref="S431:S435" si="384">R431*Q431</f>
        <v>33.5</v>
      </c>
      <c r="T431" s="53" t="str">
        <f>IF(K431="",IF(LEFT(H431,1)="c",IF(J431&lt;&gt;"S",VLOOKUP(H431,'DATOS GENERALES'!$B$36:$C$52,2,FALSE),""),""),IF(U431="pvc",VLOOKUP(VLOOKUP(K431,'DATOS GENERALES'!$B$58:$E$83,3,FALSE),'DATOS GENERALES'!$B$36:$C$52,2,FALSE),VLOOKUP(VLOOKUP(K431,'DATOS GENERALES'!$B$58:$E$83,4,FALSE),'DATOS GENERALES'!$B$36:$C$52,2,FALSE)))</f>
        <v/>
      </c>
      <c r="U431" s="5" t="s">
        <v>153</v>
      </c>
      <c r="V431" s="5" t="s">
        <v>98</v>
      </c>
      <c r="Y431"/>
    </row>
    <row r="432" spans="1:25" s="2" customFormat="1" outlineLevel="1" x14ac:dyDescent="0.25">
      <c r="A432" s="174"/>
      <c r="B432" s="2">
        <v>0</v>
      </c>
      <c r="C432" s="8">
        <v>0</v>
      </c>
      <c r="D432" s="8">
        <v>0</v>
      </c>
      <c r="E432" s="7" t="s">
        <v>433</v>
      </c>
      <c r="F432" s="3" t="str">
        <f t="shared" si="381"/>
        <v>S12</v>
      </c>
      <c r="G432" s="4"/>
      <c r="H432" s="4" t="s">
        <v>94</v>
      </c>
      <c r="I432" s="4">
        <v>0.5</v>
      </c>
      <c r="J432" s="4">
        <v>50</v>
      </c>
      <c r="K432" s="4" t="s">
        <v>94</v>
      </c>
      <c r="L432" s="4"/>
      <c r="M432" s="5">
        <v>1</v>
      </c>
      <c r="N432" s="5">
        <f t="shared" si="382"/>
        <v>0.5</v>
      </c>
      <c r="O432" s="5">
        <v>1</v>
      </c>
      <c r="P432" s="5">
        <v>1</v>
      </c>
      <c r="Q432" s="11">
        <v>1</v>
      </c>
      <c r="R432" s="5">
        <f t="shared" si="383"/>
        <v>0.5</v>
      </c>
      <c r="S432" s="6">
        <f t="shared" si="384"/>
        <v>0.5</v>
      </c>
      <c r="T432" s="53" t="str">
        <f>IF(K432="",IF(LEFT(H432,1)="c",IF(J432&lt;&gt;"S",VLOOKUP(H432,'DATOS GENERALES'!$B$36:$C$52,2,FALSE),""),""),IF(U432="pvc",VLOOKUP(VLOOKUP(K432,'DATOS GENERALES'!$B$58:$E$83,3,FALSE),'DATOS GENERALES'!$B$36:$C$52,2,FALSE),VLOOKUP(VLOOKUP(K432,'DATOS GENERALES'!$B$58:$E$83,4,FALSE),'DATOS GENERALES'!$B$36:$C$52,2,FALSE)))</f>
        <v>ACCESORIO SALIDA BANDEJA</v>
      </c>
      <c r="U432" s="5" t="s">
        <v>48</v>
      </c>
      <c r="V432" s="5" t="s">
        <v>98</v>
      </c>
      <c r="Y432"/>
    </row>
    <row r="433" spans="1:25" s="2" customFormat="1" outlineLevel="1" x14ac:dyDescent="0.25">
      <c r="A433" s="174"/>
      <c r="B433" s="2">
        <v>0</v>
      </c>
      <c r="C433" s="8">
        <v>0</v>
      </c>
      <c r="D433" s="8">
        <v>0</v>
      </c>
      <c r="E433" s="7" t="s">
        <v>433</v>
      </c>
      <c r="F433" s="3" t="str">
        <f t="shared" si="381"/>
        <v>C1</v>
      </c>
      <c r="G433" s="4" t="s">
        <v>94</v>
      </c>
      <c r="H433" s="4" t="s">
        <v>103</v>
      </c>
      <c r="I433" s="4">
        <v>2</v>
      </c>
      <c r="J433" s="4">
        <v>50</v>
      </c>
      <c r="K433" s="4"/>
      <c r="L433" s="4"/>
      <c r="M433" s="5">
        <v>1</v>
      </c>
      <c r="N433" s="5">
        <f t="shared" si="382"/>
        <v>2</v>
      </c>
      <c r="O433" s="5">
        <v>0</v>
      </c>
      <c r="P433" s="5">
        <v>1</v>
      </c>
      <c r="Q433" s="11">
        <v>1</v>
      </c>
      <c r="R433" s="5">
        <f t="shared" si="383"/>
        <v>2</v>
      </c>
      <c r="S433" s="6">
        <f t="shared" si="384"/>
        <v>2</v>
      </c>
      <c r="T433" s="53" t="str">
        <f>IF(K433="",IF(LEFT(H433,1)="c",IF(J433&lt;&gt;"S",VLOOKUP(H433,'DATOS GENERALES'!$B$36:$C$52,2,FALSE),""),""),IF(U433="pvc",VLOOKUP(VLOOKUP(K433,'DATOS GENERALES'!$B$58:$E$83,3,FALSE),'DATOS GENERALES'!$B$36:$C$52,2,FALSE),VLOOKUP(VLOOKUP(K433,'DATOS GENERALES'!$B$58:$E$83,4,FALSE),'DATOS GENERALES'!$B$36:$C$52,2,FALSE)))</f>
        <v>CUADRADA 150X150X100</v>
      </c>
      <c r="U433" s="5" t="s">
        <v>48</v>
      </c>
      <c r="V433" s="5" t="s">
        <v>98</v>
      </c>
      <c r="Y433"/>
    </row>
    <row r="434" spans="1:25" s="2" customFormat="1" outlineLevel="1" x14ac:dyDescent="0.25">
      <c r="A434" s="174"/>
      <c r="B434" s="2">
        <v>0</v>
      </c>
      <c r="C434" s="8">
        <v>0</v>
      </c>
      <c r="D434" s="8">
        <v>0</v>
      </c>
      <c r="E434" s="7" t="s">
        <v>433</v>
      </c>
      <c r="F434" s="3" t="str">
        <f t="shared" si="381"/>
        <v>C1</v>
      </c>
      <c r="G434" s="4" t="s">
        <v>103</v>
      </c>
      <c r="H434" s="4" t="s">
        <v>103</v>
      </c>
      <c r="I434" s="4">
        <v>3</v>
      </c>
      <c r="J434" s="4">
        <v>50</v>
      </c>
      <c r="K434" s="4"/>
      <c r="L434" s="4"/>
      <c r="M434" s="5">
        <v>1</v>
      </c>
      <c r="N434" s="5">
        <f t="shared" si="382"/>
        <v>3</v>
      </c>
      <c r="O434" s="5">
        <v>0</v>
      </c>
      <c r="P434" s="5">
        <v>2</v>
      </c>
      <c r="Q434" s="11">
        <v>1</v>
      </c>
      <c r="R434" s="5">
        <f t="shared" si="383"/>
        <v>3</v>
      </c>
      <c r="S434" s="6">
        <f t="shared" si="384"/>
        <v>3</v>
      </c>
      <c r="T434" s="53" t="str">
        <f>IF(K434="",IF(LEFT(H434,1)="c",IF(J434&lt;&gt;"S",VLOOKUP(H434,'DATOS GENERALES'!$B$36:$C$52,2,FALSE),""),""),IF(U434="pvc",VLOOKUP(VLOOKUP(K434,'DATOS GENERALES'!$B$58:$E$83,3,FALSE),'DATOS GENERALES'!$B$36:$C$52,2,FALSE),VLOOKUP(VLOOKUP(K434,'DATOS GENERALES'!$B$58:$E$83,4,FALSE),'DATOS GENERALES'!$B$36:$C$52,2,FALSE)))</f>
        <v>CUADRADA 150X150X100</v>
      </c>
      <c r="U434" s="5" t="s">
        <v>45</v>
      </c>
      <c r="V434" s="5" t="s">
        <v>98</v>
      </c>
      <c r="Y434"/>
    </row>
    <row r="435" spans="1:25" s="2" customFormat="1" outlineLevel="1" x14ac:dyDescent="0.25">
      <c r="A435" s="174">
        <f>IF(E435=H435,1,0)</f>
        <v>1</v>
      </c>
      <c r="B435" s="2">
        <v>0.5</v>
      </c>
      <c r="C435" s="8">
        <v>0</v>
      </c>
      <c r="D435" s="8">
        <v>0</v>
      </c>
      <c r="E435" s="7" t="s">
        <v>433</v>
      </c>
      <c r="F435" s="3" t="str">
        <f t="shared" si="381"/>
        <v>FP-P1-52</v>
      </c>
      <c r="G435" s="4" t="s">
        <v>103</v>
      </c>
      <c r="H435" s="7" t="s">
        <v>433</v>
      </c>
      <c r="I435" s="4">
        <v>6.2</v>
      </c>
      <c r="J435" s="4">
        <v>25</v>
      </c>
      <c r="K435" s="4" t="s">
        <v>82</v>
      </c>
      <c r="L435" s="4" t="s">
        <v>1063</v>
      </c>
      <c r="M435" s="5">
        <v>1</v>
      </c>
      <c r="N435" s="5">
        <f t="shared" si="382"/>
        <v>6.7</v>
      </c>
      <c r="O435" s="5">
        <v>1</v>
      </c>
      <c r="P435" s="5">
        <v>2</v>
      </c>
      <c r="Q435" s="11">
        <v>1</v>
      </c>
      <c r="R435" s="5">
        <f t="shared" si="383"/>
        <v>6.7</v>
      </c>
      <c r="S435" s="6">
        <f t="shared" si="384"/>
        <v>6.7</v>
      </c>
      <c r="T435" s="53" t="str">
        <f>IF(K435="",IF(LEFT(H435,1)="c",IF(J435&lt;&gt;"S",VLOOKUP(H435,'DATOS GENERALES'!$B$36:$C$52,2,FALSE),""),""),IF(U435="pvc",VLOOKUP(VLOOKUP(K435,'DATOS GENERALES'!$B$58:$E$83,3,FALSE),'DATOS GENERALES'!$B$36:$C$52,2,FALSE),VLOOKUP(VLOOKUP(K435,'DATOS GENERALES'!$B$58:$E$83,4,FALSE),'DATOS GENERALES'!$B$36:$C$52,2,FALSE)))</f>
        <v>CUADRADA GANG</v>
      </c>
      <c r="U435" s="5" t="s">
        <v>45</v>
      </c>
      <c r="V435" s="5" t="s">
        <v>98</v>
      </c>
      <c r="Y435"/>
    </row>
    <row r="436" spans="1:25" s="2" customFormat="1" outlineLevel="1" x14ac:dyDescent="0.25">
      <c r="A436" s="177">
        <f t="shared" ref="A436" si="385">IF(E436=H436,1,0)</f>
        <v>1</v>
      </c>
      <c r="C436" s="8"/>
      <c r="D436" s="8"/>
      <c r="E436" s="7" t="s">
        <v>434</v>
      </c>
      <c r="F436" s="3"/>
      <c r="G436" s="4"/>
      <c r="H436" s="7" t="s">
        <v>434</v>
      </c>
      <c r="I436" s="4"/>
      <c r="J436" s="4"/>
      <c r="K436" s="4"/>
      <c r="L436" s="4"/>
      <c r="M436" s="5"/>
      <c r="N436" s="5"/>
      <c r="O436" s="5"/>
      <c r="P436" s="5"/>
      <c r="Q436" s="11"/>
      <c r="R436" s="5"/>
      <c r="S436" s="6">
        <f>SUM(S431:S435)</f>
        <v>45.7</v>
      </c>
      <c r="T436" s="53" t="str">
        <f>IF(K436="",IF(LEFT(H436,1)="c",IF(J436&lt;&gt;"S",VLOOKUP(H436,'DATOS GENERALES'!$B$36:$C$52,2,FALSE),""),""),IF(U436="pvc",VLOOKUP(VLOOKUP(K436,'DATOS GENERALES'!$B$58:$E$83,3,FALSE),'DATOS GENERALES'!$B$36:$C$52,2,FALSE),VLOOKUP(VLOOKUP(K436,'DATOS GENERALES'!$B$58:$E$83,4,FALSE),'DATOS GENERALES'!$B$36:$C$52,2,FALSE)))</f>
        <v/>
      </c>
      <c r="U436" s="5"/>
      <c r="V436" s="5" t="s">
        <v>98</v>
      </c>
      <c r="Y436"/>
    </row>
    <row r="437" spans="1:25" s="2" customFormat="1" outlineLevel="1" x14ac:dyDescent="0.25">
      <c r="A437" s="174"/>
      <c r="C437" s="8"/>
      <c r="D437" s="8"/>
      <c r="E437" s="7"/>
      <c r="F437" s="3"/>
      <c r="G437" s="4"/>
      <c r="H437" s="4"/>
      <c r="I437" s="4"/>
      <c r="J437" s="4"/>
      <c r="K437" s="4"/>
      <c r="L437" s="4"/>
      <c r="M437" s="5"/>
      <c r="N437" s="5"/>
      <c r="O437" s="5"/>
      <c r="P437" s="5"/>
      <c r="Q437" s="11"/>
      <c r="R437" s="5"/>
      <c r="S437" s="6"/>
      <c r="T437" s="53"/>
      <c r="U437" s="5"/>
      <c r="V437" s="5"/>
      <c r="Y437"/>
    </row>
    <row r="438" spans="1:25" s="2" customFormat="1" outlineLevel="1" x14ac:dyDescent="0.25">
      <c r="A438" s="174"/>
      <c r="B438" s="2">
        <v>0</v>
      </c>
      <c r="C438" s="8">
        <v>0</v>
      </c>
      <c r="D438" s="8">
        <v>0</v>
      </c>
      <c r="E438" s="7" t="s">
        <v>435</v>
      </c>
      <c r="F438" s="3">
        <f t="shared" ref="F438:F439" si="386">H438</f>
        <v>0</v>
      </c>
      <c r="G438" s="4" t="s">
        <v>183</v>
      </c>
      <c r="H438" s="4"/>
      <c r="I438" s="4">
        <v>39</v>
      </c>
      <c r="J438" s="4"/>
      <c r="K438" s="4"/>
      <c r="L438" s="4"/>
      <c r="M438" s="5">
        <v>1</v>
      </c>
      <c r="N438" s="5">
        <f t="shared" ref="N438:N439" si="387">IF(J438&lt;&gt;"S",(I438+C438+B438+D438)*M438,0)</f>
        <v>39</v>
      </c>
      <c r="O438" s="5">
        <v>0</v>
      </c>
      <c r="P438" s="5">
        <v>0</v>
      </c>
      <c r="Q438" s="11">
        <v>1</v>
      </c>
      <c r="R438" s="5">
        <f t="shared" ref="R438:R439" si="388">IF(N438=0,IF(I438=0,0,I438+D438+C438+B438),N438)</f>
        <v>39</v>
      </c>
      <c r="S438" s="6">
        <f t="shared" ref="S438:S439" si="389">R438*Q438</f>
        <v>39</v>
      </c>
      <c r="T438" s="53" t="str">
        <f>IF(K438="",IF(LEFT(H438,1)="c",IF(J438&lt;&gt;"S",VLOOKUP(H438,'DATOS GENERALES'!$B$36:$C$52,2,FALSE),""),""),IF(U438="pvc",VLOOKUP(VLOOKUP(K438,'DATOS GENERALES'!$B$58:$E$83,3,FALSE),'DATOS GENERALES'!$B$36:$C$52,2,FALSE),VLOOKUP(VLOOKUP(K438,'DATOS GENERALES'!$B$58:$E$83,4,FALSE),'DATOS GENERALES'!$B$36:$C$52,2,FALSE)))</f>
        <v/>
      </c>
      <c r="U438" s="5" t="s">
        <v>153</v>
      </c>
      <c r="V438" s="5" t="s">
        <v>98</v>
      </c>
      <c r="Y438"/>
    </row>
    <row r="439" spans="1:25" s="2" customFormat="1" outlineLevel="1" x14ac:dyDescent="0.25">
      <c r="A439" s="174">
        <f>IF(E439=H439,1,0)</f>
        <v>1</v>
      </c>
      <c r="B439" s="2">
        <v>0.5</v>
      </c>
      <c r="C439" s="8">
        <v>0</v>
      </c>
      <c r="D439" s="8">
        <v>0</v>
      </c>
      <c r="E439" s="7" t="s">
        <v>435</v>
      </c>
      <c r="F439" s="3" t="str">
        <f t="shared" si="386"/>
        <v>FP-P1-54</v>
      </c>
      <c r="G439" s="4" t="s">
        <v>103</v>
      </c>
      <c r="H439" s="7" t="s">
        <v>435</v>
      </c>
      <c r="I439" s="4">
        <v>7</v>
      </c>
      <c r="J439" s="4">
        <v>25</v>
      </c>
      <c r="K439" s="4" t="s">
        <v>82</v>
      </c>
      <c r="L439" s="4" t="s">
        <v>1063</v>
      </c>
      <c r="M439" s="5">
        <v>1</v>
      </c>
      <c r="N439" s="5">
        <f t="shared" si="387"/>
        <v>7.5</v>
      </c>
      <c r="O439" s="5">
        <v>1</v>
      </c>
      <c r="P439" s="5">
        <v>2</v>
      </c>
      <c r="Q439" s="11">
        <v>1</v>
      </c>
      <c r="R439" s="5">
        <f t="shared" si="388"/>
        <v>7.5</v>
      </c>
      <c r="S439" s="6">
        <f t="shared" si="389"/>
        <v>7.5</v>
      </c>
      <c r="T439" s="53" t="str">
        <f>IF(K439="",IF(LEFT(H439,1)="c",IF(J439&lt;&gt;"S",VLOOKUP(H439,'DATOS GENERALES'!$B$36:$C$52,2,FALSE),""),""),IF(U439="pvc",VLOOKUP(VLOOKUP(K439,'DATOS GENERALES'!$B$58:$E$83,3,FALSE),'DATOS GENERALES'!$B$36:$C$52,2,FALSE),VLOOKUP(VLOOKUP(K439,'DATOS GENERALES'!$B$58:$E$83,4,FALSE),'DATOS GENERALES'!$B$36:$C$52,2,FALSE)))</f>
        <v>CUADRADA GANG</v>
      </c>
      <c r="U439" s="5" t="s">
        <v>45</v>
      </c>
      <c r="V439" s="5" t="s">
        <v>98</v>
      </c>
      <c r="Y439"/>
    </row>
    <row r="440" spans="1:25" s="2" customFormat="1" outlineLevel="1" x14ac:dyDescent="0.25">
      <c r="A440" s="177">
        <f t="shared" ref="A440" si="390">IF(E440=H440,1,0)</f>
        <v>1</v>
      </c>
      <c r="C440" s="8"/>
      <c r="D440" s="8"/>
      <c r="E440" s="7" t="s">
        <v>436</v>
      </c>
      <c r="F440" s="3"/>
      <c r="G440" s="4"/>
      <c r="H440" s="7" t="s">
        <v>436</v>
      </c>
      <c r="I440" s="4"/>
      <c r="J440" s="4"/>
      <c r="K440" s="4"/>
      <c r="L440" s="4"/>
      <c r="M440" s="5"/>
      <c r="N440" s="5"/>
      <c r="O440" s="5"/>
      <c r="P440" s="5"/>
      <c r="Q440" s="11"/>
      <c r="R440" s="5"/>
      <c r="S440" s="6">
        <f>SUM(S438:S439)</f>
        <v>46.5</v>
      </c>
      <c r="T440" s="53" t="str">
        <f>IF(K440="",IF(LEFT(H440,1)="c",IF(J440&lt;&gt;"S",VLOOKUP(H440,'DATOS GENERALES'!$B$36:$C$52,2,FALSE),""),""),IF(U440="pvc",VLOOKUP(VLOOKUP(K440,'DATOS GENERALES'!$B$58:$E$83,3,FALSE),'DATOS GENERALES'!$B$36:$C$52,2,FALSE),VLOOKUP(VLOOKUP(K440,'DATOS GENERALES'!$B$58:$E$83,4,FALSE),'DATOS GENERALES'!$B$36:$C$52,2,FALSE)))</f>
        <v/>
      </c>
      <c r="U440" s="5"/>
      <c r="V440" s="5" t="s">
        <v>98</v>
      </c>
      <c r="Y440"/>
    </row>
    <row r="441" spans="1:25" s="2" customFormat="1" outlineLevel="1" x14ac:dyDescent="0.25">
      <c r="A441" s="174"/>
      <c r="C441" s="8"/>
      <c r="D441" s="8"/>
      <c r="E441" s="7"/>
      <c r="F441" s="3"/>
      <c r="G441" s="4"/>
      <c r="H441" s="7"/>
      <c r="I441" s="4"/>
      <c r="J441" s="4"/>
      <c r="K441" s="4"/>
      <c r="L441" s="4"/>
      <c r="M441" s="5"/>
      <c r="N441" s="5"/>
      <c r="O441" s="5"/>
      <c r="P441" s="5"/>
      <c r="Q441" s="11"/>
      <c r="R441" s="5"/>
      <c r="S441" s="6"/>
      <c r="T441" s="53"/>
      <c r="U441" s="5"/>
      <c r="V441" s="5"/>
      <c r="Y441"/>
    </row>
    <row r="442" spans="1:25" s="2" customFormat="1" outlineLevel="1" x14ac:dyDescent="0.25">
      <c r="A442" s="174"/>
      <c r="B442" s="2">
        <v>0</v>
      </c>
      <c r="C442" s="8">
        <v>0</v>
      </c>
      <c r="D442" s="8">
        <v>0</v>
      </c>
      <c r="E442" s="7" t="s">
        <v>437</v>
      </c>
      <c r="F442" s="3">
        <f t="shared" ref="F442:F443" si="391">H442</f>
        <v>0</v>
      </c>
      <c r="G442" s="4" t="s">
        <v>183</v>
      </c>
      <c r="H442" s="4"/>
      <c r="I442" s="4">
        <v>39</v>
      </c>
      <c r="J442" s="4"/>
      <c r="K442" s="4"/>
      <c r="L442" s="4"/>
      <c r="M442" s="5">
        <v>1</v>
      </c>
      <c r="N442" s="5">
        <f t="shared" ref="N442:N443" si="392">IF(J442&lt;&gt;"S",(I442+C442+B442+D442)*M442,0)</f>
        <v>39</v>
      </c>
      <c r="O442" s="5">
        <v>0</v>
      </c>
      <c r="P442" s="5">
        <v>0</v>
      </c>
      <c r="Q442" s="11">
        <v>1</v>
      </c>
      <c r="R442" s="5">
        <f t="shared" ref="R442:R443" si="393">IF(N442=0,IF(I442=0,0,I442+D442+C442+B442),N442)</f>
        <v>39</v>
      </c>
      <c r="S442" s="6">
        <f t="shared" ref="S442:S443" si="394">R442*Q442</f>
        <v>39</v>
      </c>
      <c r="T442" s="53" t="str">
        <f>IF(K442="",IF(LEFT(H442,1)="c",IF(J442&lt;&gt;"S",VLOOKUP(H442,'DATOS GENERALES'!$B$36:$C$52,2,FALSE),""),""),IF(U442="pvc",VLOOKUP(VLOOKUP(K442,'DATOS GENERALES'!$B$58:$E$83,3,FALSE),'DATOS GENERALES'!$B$36:$C$52,2,FALSE),VLOOKUP(VLOOKUP(K442,'DATOS GENERALES'!$B$58:$E$83,4,FALSE),'DATOS GENERALES'!$B$36:$C$52,2,FALSE)))</f>
        <v/>
      </c>
      <c r="U442" s="5" t="s">
        <v>153</v>
      </c>
      <c r="V442" s="5" t="s">
        <v>98</v>
      </c>
      <c r="Y442"/>
    </row>
    <row r="443" spans="1:25" s="2" customFormat="1" outlineLevel="1" x14ac:dyDescent="0.25">
      <c r="A443" s="174">
        <f>IF(E443=H443,1,0)</f>
        <v>1</v>
      </c>
      <c r="B443" s="2">
        <v>0.5</v>
      </c>
      <c r="C443" s="8">
        <v>0</v>
      </c>
      <c r="D443" s="8">
        <v>0</v>
      </c>
      <c r="E443" s="7" t="s">
        <v>437</v>
      </c>
      <c r="F443" s="3" t="str">
        <f t="shared" si="391"/>
        <v>FP-P1-56</v>
      </c>
      <c r="G443" s="4" t="s">
        <v>103</v>
      </c>
      <c r="H443" s="7" t="s">
        <v>437</v>
      </c>
      <c r="I443" s="4">
        <v>7.7</v>
      </c>
      <c r="J443" s="4">
        <v>25</v>
      </c>
      <c r="K443" s="4" t="s">
        <v>82</v>
      </c>
      <c r="L443" s="4" t="s">
        <v>1063</v>
      </c>
      <c r="M443" s="5">
        <v>1</v>
      </c>
      <c r="N443" s="5">
        <f t="shared" si="392"/>
        <v>8.1999999999999993</v>
      </c>
      <c r="O443" s="5">
        <v>1</v>
      </c>
      <c r="P443" s="5">
        <v>2</v>
      </c>
      <c r="Q443" s="11">
        <v>1</v>
      </c>
      <c r="R443" s="5">
        <f t="shared" si="393"/>
        <v>8.1999999999999993</v>
      </c>
      <c r="S443" s="6">
        <f t="shared" si="394"/>
        <v>8.1999999999999993</v>
      </c>
      <c r="T443" s="53" t="str">
        <f>IF(K443="",IF(LEFT(H443,1)="c",IF(J443&lt;&gt;"S",VLOOKUP(H443,'DATOS GENERALES'!$B$36:$C$52,2,FALSE),""),""),IF(U443="pvc",VLOOKUP(VLOOKUP(K443,'DATOS GENERALES'!$B$58:$E$83,3,FALSE),'DATOS GENERALES'!$B$36:$C$52,2,FALSE),VLOOKUP(VLOOKUP(K443,'DATOS GENERALES'!$B$58:$E$83,4,FALSE),'DATOS GENERALES'!$B$36:$C$52,2,FALSE)))</f>
        <v>CUADRADA GANG</v>
      </c>
      <c r="U443" s="5" t="s">
        <v>45</v>
      </c>
      <c r="V443" s="5" t="s">
        <v>98</v>
      </c>
      <c r="Y443"/>
    </row>
    <row r="444" spans="1:25" s="2" customFormat="1" outlineLevel="1" x14ac:dyDescent="0.25">
      <c r="A444" s="177">
        <f t="shared" ref="A444" si="395">IF(E444=H444,1,0)</f>
        <v>1</v>
      </c>
      <c r="C444" s="8"/>
      <c r="D444" s="8"/>
      <c r="E444" s="7" t="s">
        <v>429</v>
      </c>
      <c r="F444" s="3"/>
      <c r="G444" s="4"/>
      <c r="H444" s="7" t="s">
        <v>429</v>
      </c>
      <c r="I444" s="4"/>
      <c r="J444" s="4"/>
      <c r="K444" s="4"/>
      <c r="L444" s="4"/>
      <c r="M444" s="5"/>
      <c r="N444" s="5"/>
      <c r="O444" s="5"/>
      <c r="P444" s="5"/>
      <c r="Q444" s="11"/>
      <c r="R444" s="5"/>
      <c r="S444" s="6">
        <f>SUM(S442:S443)</f>
        <v>47.2</v>
      </c>
      <c r="T444" s="53" t="str">
        <f>IF(K444="",IF(LEFT(H444,1)="c",IF(J444&lt;&gt;"S",VLOOKUP(H444,'DATOS GENERALES'!$B$36:$C$52,2,FALSE),""),""),IF(U444="pvc",VLOOKUP(VLOOKUP(K444,'DATOS GENERALES'!$B$58:$E$83,3,FALSE),'DATOS GENERALES'!$B$36:$C$52,2,FALSE),VLOOKUP(VLOOKUP(K444,'DATOS GENERALES'!$B$58:$E$83,4,FALSE),'DATOS GENERALES'!$B$36:$C$52,2,FALSE)))</f>
        <v/>
      </c>
      <c r="U444" s="5"/>
      <c r="V444" s="5" t="s">
        <v>98</v>
      </c>
      <c r="Y444"/>
    </row>
    <row r="445" spans="1:25" s="2" customFormat="1" outlineLevel="1" x14ac:dyDescent="0.25">
      <c r="A445" s="177"/>
      <c r="C445" s="8"/>
      <c r="D445" s="8"/>
      <c r="E445" s="7"/>
      <c r="F445" s="3"/>
      <c r="G445" s="4"/>
      <c r="H445" s="7"/>
      <c r="I445" s="4"/>
      <c r="J445" s="4"/>
      <c r="K445" s="4"/>
      <c r="L445" s="4"/>
      <c r="M445" s="5"/>
      <c r="N445" s="5"/>
      <c r="O445" s="5"/>
      <c r="P445" s="5"/>
      <c r="Q445" s="11"/>
      <c r="R445" s="5"/>
      <c r="S445" s="6"/>
      <c r="T445" s="53"/>
      <c r="U445" s="5"/>
      <c r="V445" s="5"/>
      <c r="Y445"/>
    </row>
    <row r="446" spans="1:25" s="2" customFormat="1" outlineLevel="1" x14ac:dyDescent="0.25">
      <c r="A446" s="174"/>
      <c r="B446" s="2">
        <v>0</v>
      </c>
      <c r="C446" s="8">
        <v>0</v>
      </c>
      <c r="D446" s="8">
        <v>0</v>
      </c>
      <c r="E446" s="7" t="s">
        <v>431</v>
      </c>
      <c r="F446" s="3">
        <f t="shared" ref="F446:F448" si="396">H446</f>
        <v>0</v>
      </c>
      <c r="G446" s="4" t="s">
        <v>183</v>
      </c>
      <c r="H446" s="4"/>
      <c r="I446" s="4">
        <v>29.5</v>
      </c>
      <c r="J446" s="4"/>
      <c r="K446" s="4"/>
      <c r="L446" s="4"/>
      <c r="M446" s="5">
        <v>1</v>
      </c>
      <c r="N446" s="5">
        <f t="shared" ref="N446:N448" si="397">IF(J446&lt;&gt;"S",(I446+C446+B446+D446)*M446,0)</f>
        <v>29.5</v>
      </c>
      <c r="O446" s="5">
        <v>0</v>
      </c>
      <c r="P446" s="5">
        <v>0</v>
      </c>
      <c r="Q446" s="11">
        <v>1</v>
      </c>
      <c r="R446" s="5">
        <f t="shared" ref="R446:R448" si="398">IF(N446=0,IF(I446=0,0,I446+D446+C446+B446),N446)</f>
        <v>29.5</v>
      </c>
      <c r="S446" s="6">
        <f t="shared" ref="S446:S448" si="399">R446*Q446</f>
        <v>29.5</v>
      </c>
      <c r="T446" s="53" t="str">
        <f>IF(K446="",IF(LEFT(H446,1)="c",IF(J446&lt;&gt;"S",VLOOKUP(H446,'DATOS GENERALES'!$B$36:$C$52,2,FALSE),""),""),IF(U446="pvc",VLOOKUP(VLOOKUP(K446,'DATOS GENERALES'!$B$58:$E$83,3,FALSE),'DATOS GENERALES'!$B$36:$C$52,2,FALSE),VLOOKUP(VLOOKUP(K446,'DATOS GENERALES'!$B$58:$E$83,4,FALSE),'DATOS GENERALES'!$B$36:$C$52,2,FALSE)))</f>
        <v/>
      </c>
      <c r="U446" s="5" t="s">
        <v>153</v>
      </c>
      <c r="V446" s="5" t="s">
        <v>98</v>
      </c>
      <c r="Y446"/>
    </row>
    <row r="447" spans="1:25" s="2" customFormat="1" outlineLevel="1" x14ac:dyDescent="0.25">
      <c r="A447" s="174"/>
      <c r="B447" s="2">
        <v>0</v>
      </c>
      <c r="C447" s="8">
        <v>0</v>
      </c>
      <c r="D447" s="8">
        <v>0</v>
      </c>
      <c r="E447" s="7" t="s">
        <v>431</v>
      </c>
      <c r="F447" s="3" t="str">
        <f t="shared" si="396"/>
        <v>S12</v>
      </c>
      <c r="G447" s="4"/>
      <c r="H447" s="4" t="s">
        <v>94</v>
      </c>
      <c r="I447" s="4">
        <v>0.5</v>
      </c>
      <c r="J447" s="4">
        <v>25</v>
      </c>
      <c r="K447" s="4" t="s">
        <v>94</v>
      </c>
      <c r="L447" s="4"/>
      <c r="M447" s="5">
        <v>1</v>
      </c>
      <c r="N447" s="5">
        <f t="shared" si="397"/>
        <v>0.5</v>
      </c>
      <c r="O447" s="5">
        <v>1</v>
      </c>
      <c r="P447" s="5">
        <v>1</v>
      </c>
      <c r="Q447" s="11">
        <v>1</v>
      </c>
      <c r="R447" s="5">
        <f t="shared" si="398"/>
        <v>0.5</v>
      </c>
      <c r="S447" s="6">
        <f t="shared" si="399"/>
        <v>0.5</v>
      </c>
      <c r="T447" s="53" t="str">
        <f>IF(K447="",IF(LEFT(H447,1)="c",IF(J447&lt;&gt;"S",VLOOKUP(H447,'DATOS GENERALES'!$B$36:$C$52,2,FALSE),""),""),IF(U447="pvc",VLOOKUP(VLOOKUP(K447,'DATOS GENERALES'!$B$58:$E$83,3,FALSE),'DATOS GENERALES'!$B$36:$C$52,2,FALSE),VLOOKUP(VLOOKUP(K447,'DATOS GENERALES'!$B$58:$E$83,4,FALSE),'DATOS GENERALES'!$B$36:$C$52,2,FALSE)))</f>
        <v>ACCESORIO SALIDA BANDEJA</v>
      </c>
      <c r="U447" s="5" t="s">
        <v>48</v>
      </c>
      <c r="V447" s="5" t="s">
        <v>98</v>
      </c>
      <c r="Y447"/>
    </row>
    <row r="448" spans="1:25" s="2" customFormat="1" outlineLevel="1" x14ac:dyDescent="0.25">
      <c r="A448" s="174">
        <f>IF(E448=H448,1,0)</f>
        <v>1</v>
      </c>
      <c r="B448" s="2">
        <v>0</v>
      </c>
      <c r="C448" s="8">
        <v>0</v>
      </c>
      <c r="D448" s="8">
        <v>0</v>
      </c>
      <c r="E448" s="7" t="s">
        <v>431</v>
      </c>
      <c r="F448" s="3" t="str">
        <f t="shared" si="396"/>
        <v>FP-P1-58</v>
      </c>
      <c r="G448" s="4" t="s">
        <v>94</v>
      </c>
      <c r="H448" s="7" t="s">
        <v>431</v>
      </c>
      <c r="I448" s="4">
        <v>1.5</v>
      </c>
      <c r="J448" s="4">
        <v>25</v>
      </c>
      <c r="K448" s="4" t="s">
        <v>83</v>
      </c>
      <c r="L448" s="4" t="s">
        <v>203</v>
      </c>
      <c r="M448" s="5">
        <v>1</v>
      </c>
      <c r="N448" s="5">
        <f t="shared" si="397"/>
        <v>1.5</v>
      </c>
      <c r="O448" s="5">
        <v>2</v>
      </c>
      <c r="P448" s="5">
        <v>2</v>
      </c>
      <c r="Q448" s="11">
        <v>1</v>
      </c>
      <c r="R448" s="5">
        <f t="shared" si="398"/>
        <v>1.5</v>
      </c>
      <c r="S448" s="6">
        <f t="shared" si="399"/>
        <v>1.5</v>
      </c>
      <c r="T448" s="53" t="str">
        <f>IF(K448="",IF(LEFT(H448,1)="c",IF(J448&lt;&gt;"S",VLOOKUP(H448,'DATOS GENERALES'!$B$36:$C$52,2,FALSE),""),""),IF(U448="pvc",VLOOKUP(VLOOKUP(K448,'DATOS GENERALES'!$B$58:$E$83,3,FALSE),'DATOS GENERALES'!$B$36:$C$52,2,FALSE),VLOOKUP(VLOOKUP(K448,'DATOS GENERALES'!$B$58:$E$83,4,FALSE),'DATOS GENERALES'!$B$36:$C$52,2,FALSE)))</f>
        <v>CUADRADA CONDUIT</v>
      </c>
      <c r="U448" s="5" t="s">
        <v>48</v>
      </c>
      <c r="V448" s="5" t="s">
        <v>98</v>
      </c>
      <c r="Y448"/>
    </row>
    <row r="449" spans="1:25" s="2" customFormat="1" outlineLevel="1" x14ac:dyDescent="0.25">
      <c r="A449" s="177"/>
      <c r="C449" s="8"/>
      <c r="D449" s="8"/>
      <c r="E449" s="7"/>
      <c r="F449" s="3"/>
      <c r="G449" s="4"/>
      <c r="H449" s="7"/>
      <c r="I449" s="4"/>
      <c r="J449" s="4"/>
      <c r="K449" s="4"/>
      <c r="L449" s="4"/>
      <c r="M449" s="5"/>
      <c r="N449" s="5"/>
      <c r="O449" s="5"/>
      <c r="P449" s="5"/>
      <c r="Q449" s="11"/>
      <c r="R449" s="5"/>
      <c r="S449" s="6"/>
      <c r="T449" s="53"/>
      <c r="U449" s="5"/>
      <c r="V449" s="5"/>
      <c r="Y449"/>
    </row>
    <row r="450" spans="1:25" s="2" customFormat="1" outlineLevel="1" x14ac:dyDescent="0.25">
      <c r="A450" s="174"/>
      <c r="B450" s="2">
        <v>0</v>
      </c>
      <c r="C450" s="8">
        <v>0</v>
      </c>
      <c r="D450" s="8">
        <v>0</v>
      </c>
      <c r="E450" s="7" t="s">
        <v>438</v>
      </c>
      <c r="F450" s="3">
        <f t="shared" ref="F450:F452" si="400">H450</f>
        <v>0</v>
      </c>
      <c r="G450" s="4" t="s">
        <v>183</v>
      </c>
      <c r="H450" s="4"/>
      <c r="I450" s="4">
        <v>32.5</v>
      </c>
      <c r="J450" s="4"/>
      <c r="K450" s="4"/>
      <c r="L450" s="4"/>
      <c r="M450" s="5">
        <v>1</v>
      </c>
      <c r="N450" s="5">
        <f t="shared" ref="N450:N452" si="401">IF(J450&lt;&gt;"S",(I450+C450+B450+D450)*M450,0)</f>
        <v>32.5</v>
      </c>
      <c r="O450" s="5">
        <v>0</v>
      </c>
      <c r="P450" s="5">
        <v>0</v>
      </c>
      <c r="Q450" s="11">
        <v>1</v>
      </c>
      <c r="R450" s="5">
        <f t="shared" ref="R450:R452" si="402">IF(N450=0,IF(I450=0,0,I450+D450+C450+B450),N450)</f>
        <v>32.5</v>
      </c>
      <c r="S450" s="6">
        <f t="shared" ref="S450:S452" si="403">R450*Q450</f>
        <v>32.5</v>
      </c>
      <c r="T450" s="53" t="str">
        <f>IF(K450="",IF(LEFT(H450,1)="c",IF(J450&lt;&gt;"S",VLOOKUP(H450,'DATOS GENERALES'!$B$36:$C$52,2,FALSE),""),""),IF(U450="pvc",VLOOKUP(VLOOKUP(K450,'DATOS GENERALES'!$B$58:$E$83,3,FALSE),'DATOS GENERALES'!$B$36:$C$52,2,FALSE),VLOOKUP(VLOOKUP(K450,'DATOS GENERALES'!$B$58:$E$83,4,FALSE),'DATOS GENERALES'!$B$36:$C$52,2,FALSE)))</f>
        <v/>
      </c>
      <c r="U450" s="5" t="s">
        <v>153</v>
      </c>
      <c r="V450" s="5" t="s">
        <v>98</v>
      </c>
      <c r="Y450"/>
    </row>
    <row r="451" spans="1:25" s="2" customFormat="1" outlineLevel="1" x14ac:dyDescent="0.25">
      <c r="A451" s="174"/>
      <c r="B451" s="2">
        <v>0</v>
      </c>
      <c r="C451" s="8">
        <v>0</v>
      </c>
      <c r="D451" s="8">
        <v>0</v>
      </c>
      <c r="E451" s="7" t="s">
        <v>438</v>
      </c>
      <c r="F451" s="3" t="str">
        <f t="shared" si="400"/>
        <v>S12</v>
      </c>
      <c r="G451" s="4"/>
      <c r="H451" s="4" t="s">
        <v>94</v>
      </c>
      <c r="I451" s="4">
        <v>0.5</v>
      </c>
      <c r="J451" s="4">
        <v>25</v>
      </c>
      <c r="K451" s="4" t="s">
        <v>94</v>
      </c>
      <c r="L451" s="4"/>
      <c r="M451" s="5">
        <v>1</v>
      </c>
      <c r="N451" s="5">
        <f t="shared" si="401"/>
        <v>0.5</v>
      </c>
      <c r="O451" s="5">
        <v>1</v>
      </c>
      <c r="P451" s="5">
        <v>1</v>
      </c>
      <c r="Q451" s="11">
        <v>1</v>
      </c>
      <c r="R451" s="5">
        <f t="shared" si="402"/>
        <v>0.5</v>
      </c>
      <c r="S451" s="6">
        <f t="shared" si="403"/>
        <v>0.5</v>
      </c>
      <c r="T451" s="53" t="str">
        <f>IF(K451="",IF(LEFT(H451,1)="c",IF(J451&lt;&gt;"S",VLOOKUP(H451,'DATOS GENERALES'!$B$36:$C$52,2,FALSE),""),""),IF(U451="pvc",VLOOKUP(VLOOKUP(K451,'DATOS GENERALES'!$B$58:$E$83,3,FALSE),'DATOS GENERALES'!$B$36:$C$52,2,FALSE),VLOOKUP(VLOOKUP(K451,'DATOS GENERALES'!$B$58:$E$83,4,FALSE),'DATOS GENERALES'!$B$36:$C$52,2,FALSE)))</f>
        <v>ACCESORIO SALIDA BANDEJA</v>
      </c>
      <c r="U451" s="5" t="s">
        <v>48</v>
      </c>
      <c r="V451" s="5" t="s">
        <v>98</v>
      </c>
      <c r="Y451"/>
    </row>
    <row r="452" spans="1:25" s="2" customFormat="1" outlineLevel="1" x14ac:dyDescent="0.25">
      <c r="A452" s="174">
        <f>IF(E452=H452,1,0)</f>
        <v>1</v>
      </c>
      <c r="B452" s="2">
        <v>0</v>
      </c>
      <c r="C452" s="8">
        <v>0</v>
      </c>
      <c r="D452" s="8">
        <v>0</v>
      </c>
      <c r="E452" s="7" t="s">
        <v>438</v>
      </c>
      <c r="F452" s="3" t="str">
        <f t="shared" si="400"/>
        <v>FP-P1-59</v>
      </c>
      <c r="G452" s="4" t="s">
        <v>94</v>
      </c>
      <c r="H452" s="7" t="s">
        <v>438</v>
      </c>
      <c r="I452" s="4">
        <v>1.5</v>
      </c>
      <c r="J452" s="4">
        <v>25</v>
      </c>
      <c r="K452" s="4" t="s">
        <v>83</v>
      </c>
      <c r="L452" s="4" t="s">
        <v>203</v>
      </c>
      <c r="M452" s="5">
        <v>1</v>
      </c>
      <c r="N452" s="5">
        <f t="shared" si="401"/>
        <v>1.5</v>
      </c>
      <c r="O452" s="5">
        <v>2</v>
      </c>
      <c r="P452" s="5">
        <v>2</v>
      </c>
      <c r="Q452" s="11">
        <v>1</v>
      </c>
      <c r="R452" s="5">
        <f t="shared" si="402"/>
        <v>1.5</v>
      </c>
      <c r="S452" s="6">
        <f t="shared" si="403"/>
        <v>1.5</v>
      </c>
      <c r="T452" s="53" t="str">
        <f>IF(K452="",IF(LEFT(H452,1)="c",IF(J452&lt;&gt;"S",VLOOKUP(H452,'DATOS GENERALES'!$B$36:$C$52,2,FALSE),""),""),IF(U452="pvc",VLOOKUP(VLOOKUP(K452,'DATOS GENERALES'!$B$58:$E$83,3,FALSE),'DATOS GENERALES'!$B$36:$C$52,2,FALSE),VLOOKUP(VLOOKUP(K452,'DATOS GENERALES'!$B$58:$E$83,4,FALSE),'DATOS GENERALES'!$B$36:$C$52,2,FALSE)))</f>
        <v>CUADRADA CONDUIT</v>
      </c>
      <c r="U452" s="5" t="s">
        <v>48</v>
      </c>
      <c r="V452" s="5" t="s">
        <v>98</v>
      </c>
      <c r="Y452"/>
    </row>
    <row r="453" spans="1:25" s="2" customFormat="1" outlineLevel="1" x14ac:dyDescent="0.25">
      <c r="A453" s="177"/>
      <c r="C453" s="8"/>
      <c r="D453" s="8"/>
      <c r="E453" s="7"/>
      <c r="F453" s="3"/>
      <c r="G453" s="4"/>
      <c r="H453" s="7"/>
      <c r="I453" s="4"/>
      <c r="J453" s="4"/>
      <c r="K453" s="4"/>
      <c r="L453" s="4"/>
      <c r="M453" s="5"/>
      <c r="N453" s="5"/>
      <c r="O453" s="5"/>
      <c r="P453" s="5"/>
      <c r="Q453" s="11"/>
      <c r="R453" s="5"/>
      <c r="S453" s="6"/>
      <c r="T453" s="53"/>
      <c r="U453" s="5"/>
      <c r="V453" s="5"/>
      <c r="Y453"/>
    </row>
    <row r="454" spans="1:25" s="2" customFormat="1" outlineLevel="1" x14ac:dyDescent="0.25">
      <c r="A454" s="174"/>
      <c r="B454" s="2">
        <v>0</v>
      </c>
      <c r="C454" s="8">
        <v>0</v>
      </c>
      <c r="D454" s="8">
        <v>0</v>
      </c>
      <c r="E454" s="7" t="s">
        <v>439</v>
      </c>
      <c r="F454" s="3">
        <f t="shared" ref="F454:F458" si="404">H454</f>
        <v>0</v>
      </c>
      <c r="G454" s="4" t="s">
        <v>183</v>
      </c>
      <c r="H454" s="4"/>
      <c r="I454" s="4">
        <v>35</v>
      </c>
      <c r="J454" s="4"/>
      <c r="K454" s="4"/>
      <c r="L454" s="4"/>
      <c r="M454" s="5">
        <v>1</v>
      </c>
      <c r="N454" s="5">
        <f t="shared" ref="N454:N458" si="405">IF(J454&lt;&gt;"S",(I454+C454+B454+D454)*M454,0)</f>
        <v>35</v>
      </c>
      <c r="O454" s="5">
        <v>0</v>
      </c>
      <c r="P454" s="5">
        <v>0</v>
      </c>
      <c r="Q454" s="11">
        <v>1</v>
      </c>
      <c r="R454" s="5">
        <f t="shared" ref="R454:R458" si="406">IF(N454=0,IF(I454=0,0,I454+D454+C454+B454),N454)</f>
        <v>35</v>
      </c>
      <c r="S454" s="6">
        <f t="shared" ref="S454:S458" si="407">R454*Q454</f>
        <v>35</v>
      </c>
      <c r="T454" s="53" t="str">
        <f>IF(K454="",IF(LEFT(H454,1)="c",IF(J454&lt;&gt;"S",VLOOKUP(H454,'DATOS GENERALES'!$B$36:$C$52,2,FALSE),""),""),IF(U454="pvc",VLOOKUP(VLOOKUP(K454,'DATOS GENERALES'!$B$58:$E$83,3,FALSE),'DATOS GENERALES'!$B$36:$C$52,2,FALSE),VLOOKUP(VLOOKUP(K454,'DATOS GENERALES'!$B$58:$E$83,4,FALSE),'DATOS GENERALES'!$B$36:$C$52,2,FALSE)))</f>
        <v/>
      </c>
      <c r="U454" s="5" t="s">
        <v>153</v>
      </c>
      <c r="V454" s="5" t="s">
        <v>98</v>
      </c>
      <c r="Y454"/>
    </row>
    <row r="455" spans="1:25" s="2" customFormat="1" outlineLevel="1" x14ac:dyDescent="0.25">
      <c r="A455" s="174"/>
      <c r="B455" s="2">
        <v>0</v>
      </c>
      <c r="C455" s="8">
        <v>0</v>
      </c>
      <c r="D455" s="8">
        <v>0</v>
      </c>
      <c r="E455" s="7" t="s">
        <v>439</v>
      </c>
      <c r="F455" s="3" t="str">
        <f t="shared" si="404"/>
        <v>S12</v>
      </c>
      <c r="G455" s="4"/>
      <c r="H455" s="4" t="s">
        <v>94</v>
      </c>
      <c r="I455" s="4">
        <v>0.5</v>
      </c>
      <c r="J455" s="4">
        <v>50</v>
      </c>
      <c r="K455" s="4" t="s">
        <v>94</v>
      </c>
      <c r="L455" s="4"/>
      <c r="M455" s="5">
        <v>1</v>
      </c>
      <c r="N455" s="5">
        <f t="shared" si="405"/>
        <v>0.5</v>
      </c>
      <c r="O455" s="5">
        <v>1</v>
      </c>
      <c r="P455" s="5">
        <v>1</v>
      </c>
      <c r="Q455" s="11">
        <v>1</v>
      </c>
      <c r="R455" s="5">
        <f t="shared" si="406"/>
        <v>0.5</v>
      </c>
      <c r="S455" s="6">
        <f t="shared" si="407"/>
        <v>0.5</v>
      </c>
      <c r="T455" s="53" t="str">
        <f>IF(K455="",IF(LEFT(H455,1)="c",IF(J455&lt;&gt;"S",VLOOKUP(H455,'DATOS GENERALES'!$B$36:$C$52,2,FALSE),""),""),IF(U455="pvc",VLOOKUP(VLOOKUP(K455,'DATOS GENERALES'!$B$58:$E$83,3,FALSE),'DATOS GENERALES'!$B$36:$C$52,2,FALSE),VLOOKUP(VLOOKUP(K455,'DATOS GENERALES'!$B$58:$E$83,4,FALSE),'DATOS GENERALES'!$B$36:$C$52,2,FALSE)))</f>
        <v>ACCESORIO SALIDA BANDEJA</v>
      </c>
      <c r="U455" s="5" t="s">
        <v>48</v>
      </c>
      <c r="V455" s="5" t="s">
        <v>98</v>
      </c>
      <c r="Y455"/>
    </row>
    <row r="456" spans="1:25" s="2" customFormat="1" outlineLevel="1" x14ac:dyDescent="0.25">
      <c r="A456" s="174"/>
      <c r="B456" s="2">
        <v>0</v>
      </c>
      <c r="C456" s="8">
        <v>0</v>
      </c>
      <c r="D456" s="8">
        <v>0</v>
      </c>
      <c r="E456" s="7" t="s">
        <v>439</v>
      </c>
      <c r="F456" s="3" t="str">
        <f t="shared" si="404"/>
        <v>C2</v>
      </c>
      <c r="G456" s="4" t="s">
        <v>94</v>
      </c>
      <c r="H456" s="4" t="s">
        <v>106</v>
      </c>
      <c r="I456" s="4">
        <v>2</v>
      </c>
      <c r="J456" s="4">
        <v>50</v>
      </c>
      <c r="K456" s="4"/>
      <c r="L456" s="4"/>
      <c r="M456" s="5">
        <v>1</v>
      </c>
      <c r="N456" s="5">
        <f t="shared" si="405"/>
        <v>2</v>
      </c>
      <c r="O456" s="5">
        <v>0</v>
      </c>
      <c r="P456" s="5">
        <v>1</v>
      </c>
      <c r="Q456" s="11">
        <v>1</v>
      </c>
      <c r="R456" s="5">
        <f t="shared" si="406"/>
        <v>2</v>
      </c>
      <c r="S456" s="6">
        <f t="shared" si="407"/>
        <v>2</v>
      </c>
      <c r="T456" s="53" t="str">
        <f>IF(K456="",IF(LEFT(H456,1)="c",IF(J456&lt;&gt;"S",VLOOKUP(H456,'DATOS GENERALES'!$B$36:$C$52,2,FALSE),""),""),IF(U456="pvc",VLOOKUP(VLOOKUP(K456,'DATOS GENERALES'!$B$58:$E$83,3,FALSE),'DATOS GENERALES'!$B$36:$C$52,2,FALSE),VLOOKUP(VLOOKUP(K456,'DATOS GENERALES'!$B$58:$E$83,4,FALSE),'DATOS GENERALES'!$B$36:$C$52,2,FALSE)))</f>
        <v>CUADRADA 200X200X100</v>
      </c>
      <c r="U456" s="5" t="s">
        <v>48</v>
      </c>
      <c r="V456" s="5" t="s">
        <v>98</v>
      </c>
      <c r="Y456"/>
    </row>
    <row r="457" spans="1:25" s="2" customFormat="1" outlineLevel="1" x14ac:dyDescent="0.25">
      <c r="A457" s="174"/>
      <c r="B457" s="2">
        <v>0</v>
      </c>
      <c r="C457" s="8">
        <v>0</v>
      </c>
      <c r="D457" s="8">
        <v>0</v>
      </c>
      <c r="E457" s="7" t="s">
        <v>439</v>
      </c>
      <c r="F457" s="3" t="str">
        <f t="shared" si="404"/>
        <v>C2</v>
      </c>
      <c r="G457" s="4" t="s">
        <v>106</v>
      </c>
      <c r="H457" s="4" t="s">
        <v>106</v>
      </c>
      <c r="I457" s="4">
        <v>3</v>
      </c>
      <c r="J457" s="4">
        <v>50</v>
      </c>
      <c r="K457" s="4"/>
      <c r="L457" s="4"/>
      <c r="M457" s="5">
        <v>1</v>
      </c>
      <c r="N457" s="5">
        <f t="shared" si="405"/>
        <v>3</v>
      </c>
      <c r="O457" s="5">
        <v>0</v>
      </c>
      <c r="P457" s="5">
        <v>2</v>
      </c>
      <c r="Q457" s="11">
        <v>1</v>
      </c>
      <c r="R457" s="5">
        <f t="shared" si="406"/>
        <v>3</v>
      </c>
      <c r="S457" s="6">
        <f t="shared" si="407"/>
        <v>3</v>
      </c>
      <c r="T457" s="53" t="str">
        <f>IF(K457="",IF(LEFT(H457,1)="c",IF(J457&lt;&gt;"S",VLOOKUP(H457,'DATOS GENERALES'!$B$36:$C$52,2,FALSE),""),""),IF(U457="pvc",VLOOKUP(VLOOKUP(K457,'DATOS GENERALES'!$B$58:$E$83,3,FALSE),'DATOS GENERALES'!$B$36:$C$52,2,FALSE),VLOOKUP(VLOOKUP(K457,'DATOS GENERALES'!$B$58:$E$83,4,FALSE),'DATOS GENERALES'!$B$36:$C$52,2,FALSE)))</f>
        <v>CUADRADA 200X200X100</v>
      </c>
      <c r="U457" s="5" t="s">
        <v>45</v>
      </c>
      <c r="V457" s="5" t="s">
        <v>98</v>
      </c>
      <c r="Y457"/>
    </row>
    <row r="458" spans="1:25" s="2" customFormat="1" outlineLevel="1" x14ac:dyDescent="0.25">
      <c r="A458" s="174">
        <f>IF(E458=H458,1,0)</f>
        <v>1</v>
      </c>
      <c r="B458" s="2">
        <v>0.5</v>
      </c>
      <c r="C458" s="8">
        <v>0</v>
      </c>
      <c r="D458" s="8">
        <v>0</v>
      </c>
      <c r="E458" s="7" t="s">
        <v>439</v>
      </c>
      <c r="F458" s="3" t="str">
        <f t="shared" si="404"/>
        <v>FP-P1-60</v>
      </c>
      <c r="G458" s="4" t="s">
        <v>106</v>
      </c>
      <c r="H458" s="7" t="s">
        <v>439</v>
      </c>
      <c r="I458" s="4">
        <v>5.5</v>
      </c>
      <c r="J458" s="4">
        <v>25</v>
      </c>
      <c r="K458" s="4" t="s">
        <v>82</v>
      </c>
      <c r="L458" s="4" t="s">
        <v>1063</v>
      </c>
      <c r="M458" s="5">
        <v>1</v>
      </c>
      <c r="N458" s="5">
        <f t="shared" si="405"/>
        <v>6</v>
      </c>
      <c r="O458" s="5">
        <v>1</v>
      </c>
      <c r="P458" s="5">
        <v>2</v>
      </c>
      <c r="Q458" s="11">
        <v>1</v>
      </c>
      <c r="R458" s="5">
        <f t="shared" si="406"/>
        <v>6</v>
      </c>
      <c r="S458" s="6">
        <f t="shared" si="407"/>
        <v>6</v>
      </c>
      <c r="T458" s="53" t="str">
        <f>IF(K458="",IF(LEFT(H458,1)="c",IF(J458&lt;&gt;"S",VLOOKUP(H458,'DATOS GENERALES'!$B$36:$C$52,2,FALSE),""),""),IF(U458="pvc",VLOOKUP(VLOOKUP(K458,'DATOS GENERALES'!$B$58:$E$83,3,FALSE),'DATOS GENERALES'!$B$36:$C$52,2,FALSE),VLOOKUP(VLOOKUP(K458,'DATOS GENERALES'!$B$58:$E$83,4,FALSE),'DATOS GENERALES'!$B$36:$C$52,2,FALSE)))</f>
        <v>CUADRADA GANG</v>
      </c>
      <c r="U458" s="5" t="s">
        <v>45</v>
      </c>
      <c r="V458" s="5" t="s">
        <v>98</v>
      </c>
      <c r="Y458"/>
    </row>
    <row r="459" spans="1:25" s="2" customFormat="1" outlineLevel="1" x14ac:dyDescent="0.25">
      <c r="A459" s="177">
        <f t="shared" ref="A459" si="408">IF(E459=H459,1,0)</f>
        <v>1</v>
      </c>
      <c r="C459" s="8"/>
      <c r="D459" s="8"/>
      <c r="E459" s="7" t="s">
        <v>440</v>
      </c>
      <c r="F459" s="3"/>
      <c r="G459" s="4"/>
      <c r="H459" s="7" t="s">
        <v>440</v>
      </c>
      <c r="I459" s="4"/>
      <c r="J459" s="4"/>
      <c r="K459" s="4"/>
      <c r="L459" s="4"/>
      <c r="M459" s="5"/>
      <c r="N459" s="5"/>
      <c r="O459" s="5"/>
      <c r="P459" s="5"/>
      <c r="Q459" s="11"/>
      <c r="R459" s="5"/>
      <c r="S459" s="6">
        <f>SUM(S454:S458)</f>
        <v>46.5</v>
      </c>
      <c r="T459" s="53" t="str">
        <f>IF(K459="",IF(LEFT(H459,1)="c",IF(J459&lt;&gt;"S",VLOOKUP(H459,'DATOS GENERALES'!$B$36:$C$52,2,FALSE),""),""),IF(U459="pvc",VLOOKUP(VLOOKUP(K459,'DATOS GENERALES'!$B$58:$E$83,3,FALSE),'DATOS GENERALES'!$B$36:$C$52,2,FALSE),VLOOKUP(VLOOKUP(K459,'DATOS GENERALES'!$B$58:$E$83,4,FALSE),'DATOS GENERALES'!$B$36:$C$52,2,FALSE)))</f>
        <v/>
      </c>
      <c r="U459" s="5"/>
      <c r="V459" s="5" t="s">
        <v>98</v>
      </c>
      <c r="Y459"/>
    </row>
    <row r="460" spans="1:25" s="2" customFormat="1" outlineLevel="1" x14ac:dyDescent="0.25">
      <c r="A460" s="177"/>
      <c r="C460" s="8"/>
      <c r="D460" s="8"/>
      <c r="E460" s="7"/>
      <c r="F460" s="3"/>
      <c r="G460" s="4"/>
      <c r="H460" s="7"/>
      <c r="I460" s="4"/>
      <c r="J460" s="4"/>
      <c r="K460" s="4"/>
      <c r="L460" s="4"/>
      <c r="M460" s="5"/>
      <c r="N460" s="5"/>
      <c r="O460" s="5"/>
      <c r="P460" s="5"/>
      <c r="Q460" s="11"/>
      <c r="R460" s="5"/>
      <c r="S460" s="6"/>
      <c r="T460" s="53"/>
      <c r="U460" s="5"/>
      <c r="V460" s="5"/>
      <c r="Y460"/>
    </row>
    <row r="461" spans="1:25" s="2" customFormat="1" outlineLevel="1" x14ac:dyDescent="0.25">
      <c r="A461" s="174"/>
      <c r="B461" s="2">
        <v>0</v>
      </c>
      <c r="C461" s="8">
        <v>0</v>
      </c>
      <c r="D461" s="8">
        <v>0</v>
      </c>
      <c r="E461" s="7" t="s">
        <v>441</v>
      </c>
      <c r="F461" s="3">
        <f t="shared" ref="F461:F462" si="409">H461</f>
        <v>0</v>
      </c>
      <c r="G461" s="4" t="s">
        <v>183</v>
      </c>
      <c r="H461" s="4"/>
      <c r="I461" s="4">
        <v>39</v>
      </c>
      <c r="J461" s="4"/>
      <c r="K461" s="4"/>
      <c r="L461" s="4"/>
      <c r="M461" s="5">
        <v>1</v>
      </c>
      <c r="N461" s="5">
        <f t="shared" ref="N461:N462" si="410">IF(J461&lt;&gt;"S",(I461+C461+B461+D461)*M461,0)</f>
        <v>39</v>
      </c>
      <c r="O461" s="5">
        <v>0</v>
      </c>
      <c r="P461" s="5">
        <v>0</v>
      </c>
      <c r="Q461" s="11">
        <v>1</v>
      </c>
      <c r="R461" s="5">
        <f t="shared" ref="R461:R462" si="411">IF(N461=0,IF(I461=0,0,I461+D461+C461+B461),N461)</f>
        <v>39</v>
      </c>
      <c r="S461" s="6">
        <f t="shared" ref="S461:S462" si="412">R461*Q461</f>
        <v>39</v>
      </c>
      <c r="T461" s="53" t="str">
        <f>IF(K461="",IF(LEFT(H461,1)="c",IF(J461&lt;&gt;"S",VLOOKUP(H461,'DATOS GENERALES'!$B$36:$C$52,2,FALSE),""),""),IF(U461="pvc",VLOOKUP(VLOOKUP(K461,'DATOS GENERALES'!$B$58:$E$83,3,FALSE),'DATOS GENERALES'!$B$36:$C$52,2,FALSE),VLOOKUP(VLOOKUP(K461,'DATOS GENERALES'!$B$58:$E$83,4,FALSE),'DATOS GENERALES'!$B$36:$C$52,2,FALSE)))</f>
        <v/>
      </c>
      <c r="U461" s="5" t="s">
        <v>153</v>
      </c>
      <c r="V461" s="5" t="s">
        <v>98</v>
      </c>
      <c r="Y461"/>
    </row>
    <row r="462" spans="1:25" s="2" customFormat="1" outlineLevel="1" x14ac:dyDescent="0.25">
      <c r="A462" s="174">
        <f>IF(E462=H462,1,0)</f>
        <v>1</v>
      </c>
      <c r="B462" s="2">
        <v>0.5</v>
      </c>
      <c r="C462" s="8">
        <v>0</v>
      </c>
      <c r="D462" s="8">
        <v>0</v>
      </c>
      <c r="E462" s="7" t="s">
        <v>441</v>
      </c>
      <c r="F462" s="3" t="str">
        <f t="shared" si="409"/>
        <v>FP-P1-62</v>
      </c>
      <c r="G462" s="4" t="s">
        <v>103</v>
      </c>
      <c r="H462" s="7" t="s">
        <v>441</v>
      </c>
      <c r="I462" s="4">
        <v>5.5</v>
      </c>
      <c r="J462" s="4">
        <v>25</v>
      </c>
      <c r="K462" s="4" t="s">
        <v>82</v>
      </c>
      <c r="L462" s="4" t="s">
        <v>1063</v>
      </c>
      <c r="M462" s="5">
        <v>1</v>
      </c>
      <c r="N462" s="5">
        <f t="shared" si="410"/>
        <v>6</v>
      </c>
      <c r="O462" s="5">
        <v>1</v>
      </c>
      <c r="P462" s="5">
        <v>2</v>
      </c>
      <c r="Q462" s="11">
        <v>1</v>
      </c>
      <c r="R462" s="5">
        <f t="shared" si="411"/>
        <v>6</v>
      </c>
      <c r="S462" s="6">
        <f t="shared" si="412"/>
        <v>6</v>
      </c>
      <c r="T462" s="53" t="str">
        <f>IF(K462="",IF(LEFT(H462,1)="c",IF(J462&lt;&gt;"S",VLOOKUP(H462,'DATOS GENERALES'!$B$36:$C$52,2,FALSE),""),""),IF(U462="pvc",VLOOKUP(VLOOKUP(K462,'DATOS GENERALES'!$B$58:$E$83,3,FALSE),'DATOS GENERALES'!$B$36:$C$52,2,FALSE),VLOOKUP(VLOOKUP(K462,'DATOS GENERALES'!$B$58:$E$83,4,FALSE),'DATOS GENERALES'!$B$36:$C$52,2,FALSE)))</f>
        <v>CUADRADA GANG</v>
      </c>
      <c r="U462" s="5" t="s">
        <v>45</v>
      </c>
      <c r="V462" s="5" t="s">
        <v>98</v>
      </c>
      <c r="Y462"/>
    </row>
    <row r="463" spans="1:25" s="2" customFormat="1" outlineLevel="1" x14ac:dyDescent="0.25">
      <c r="A463" s="177">
        <f t="shared" ref="A463" si="413">IF(E463=H463,1,0)</f>
        <v>1</v>
      </c>
      <c r="C463" s="8"/>
      <c r="D463" s="8"/>
      <c r="E463" s="7" t="s">
        <v>442</v>
      </c>
      <c r="F463" s="3"/>
      <c r="G463" s="4"/>
      <c r="H463" s="7" t="s">
        <v>442</v>
      </c>
      <c r="I463" s="4"/>
      <c r="J463" s="4"/>
      <c r="K463" s="4"/>
      <c r="L463" s="4"/>
      <c r="M463" s="5"/>
      <c r="N463" s="5"/>
      <c r="O463" s="5"/>
      <c r="P463" s="5"/>
      <c r="Q463" s="11"/>
      <c r="R463" s="5"/>
      <c r="S463" s="6">
        <f>SUM(S461:S462)</f>
        <v>45</v>
      </c>
      <c r="T463" s="53" t="str">
        <f>IF(K463="",IF(LEFT(H463,1)="c",IF(J463&lt;&gt;"S",VLOOKUP(H463,'DATOS GENERALES'!$B$36:$C$52,2,FALSE),""),""),IF(U463="pvc",VLOOKUP(VLOOKUP(K463,'DATOS GENERALES'!$B$58:$E$83,3,FALSE),'DATOS GENERALES'!$B$36:$C$52,2,FALSE),VLOOKUP(VLOOKUP(K463,'DATOS GENERALES'!$B$58:$E$83,4,FALSE),'DATOS GENERALES'!$B$36:$C$52,2,FALSE)))</f>
        <v/>
      </c>
      <c r="U463" s="5"/>
      <c r="V463" s="5" t="s">
        <v>98</v>
      </c>
      <c r="Y463"/>
    </row>
    <row r="464" spans="1:25" s="2" customFormat="1" outlineLevel="1" x14ac:dyDescent="0.25">
      <c r="A464" s="177"/>
      <c r="C464" s="8"/>
      <c r="D464" s="8"/>
      <c r="E464" s="7"/>
      <c r="F464" s="3"/>
      <c r="G464" s="4"/>
      <c r="H464" s="7"/>
      <c r="I464" s="4"/>
      <c r="J464" s="4"/>
      <c r="K464" s="4"/>
      <c r="L464" s="4"/>
      <c r="M464" s="5"/>
      <c r="N464" s="5"/>
      <c r="O464" s="5"/>
      <c r="P464" s="5"/>
      <c r="Q464" s="11"/>
      <c r="R464" s="5"/>
      <c r="S464" s="6"/>
      <c r="T464" s="53"/>
      <c r="U464" s="5"/>
      <c r="V464" s="5"/>
      <c r="Y464"/>
    </row>
    <row r="465" spans="1:25" s="2" customFormat="1" outlineLevel="1" x14ac:dyDescent="0.25">
      <c r="A465" s="174"/>
      <c r="B465" s="2">
        <v>0</v>
      </c>
      <c r="C465" s="8">
        <v>0</v>
      </c>
      <c r="D465" s="8">
        <v>0</v>
      </c>
      <c r="E465" s="7" t="s">
        <v>443</v>
      </c>
      <c r="F465" s="3">
        <f t="shared" ref="F465:F466" si="414">H465</f>
        <v>0</v>
      </c>
      <c r="G465" s="4" t="s">
        <v>183</v>
      </c>
      <c r="H465" s="4"/>
      <c r="I465" s="4">
        <v>39</v>
      </c>
      <c r="J465" s="4"/>
      <c r="K465" s="4"/>
      <c r="L465" s="4"/>
      <c r="M465" s="5">
        <v>1</v>
      </c>
      <c r="N465" s="5">
        <f t="shared" ref="N465:N466" si="415">IF(J465&lt;&gt;"S",(I465+C465+B465+D465)*M465,0)</f>
        <v>39</v>
      </c>
      <c r="O465" s="5">
        <v>0</v>
      </c>
      <c r="P465" s="5">
        <v>0</v>
      </c>
      <c r="Q465" s="11">
        <v>1</v>
      </c>
      <c r="R465" s="5">
        <f t="shared" ref="R465:R466" si="416">IF(N465=0,IF(I465=0,0,I465+D465+C465+B465),N465)</f>
        <v>39</v>
      </c>
      <c r="S465" s="6">
        <f t="shared" ref="S465:S466" si="417">R465*Q465</f>
        <v>39</v>
      </c>
      <c r="T465" s="53" t="str">
        <f>IF(K465="",IF(LEFT(H465,1)="c",IF(J465&lt;&gt;"S",VLOOKUP(H465,'DATOS GENERALES'!$B$36:$C$52,2,FALSE),""),""),IF(U465="pvc",VLOOKUP(VLOOKUP(K465,'DATOS GENERALES'!$B$58:$E$83,3,FALSE),'DATOS GENERALES'!$B$36:$C$52,2,FALSE),VLOOKUP(VLOOKUP(K465,'DATOS GENERALES'!$B$58:$E$83,4,FALSE),'DATOS GENERALES'!$B$36:$C$52,2,FALSE)))</f>
        <v/>
      </c>
      <c r="U465" s="5" t="s">
        <v>153</v>
      </c>
      <c r="V465" s="5" t="s">
        <v>98</v>
      </c>
      <c r="Y465"/>
    </row>
    <row r="466" spans="1:25" s="2" customFormat="1" outlineLevel="1" x14ac:dyDescent="0.25">
      <c r="A466" s="174">
        <f>IF(E466=H466,1,0)</f>
        <v>1</v>
      </c>
      <c r="B466" s="2">
        <v>0.5</v>
      </c>
      <c r="C466" s="8">
        <v>0</v>
      </c>
      <c r="D466" s="8">
        <v>0</v>
      </c>
      <c r="E466" s="7" t="s">
        <v>443</v>
      </c>
      <c r="F466" s="3" t="str">
        <f t="shared" si="414"/>
        <v>FP-P1-64</v>
      </c>
      <c r="G466" s="4" t="s">
        <v>103</v>
      </c>
      <c r="H466" s="7" t="s">
        <v>443</v>
      </c>
      <c r="I466" s="4">
        <v>5.5</v>
      </c>
      <c r="J466" s="4">
        <v>25</v>
      </c>
      <c r="K466" s="4" t="s">
        <v>82</v>
      </c>
      <c r="L466" s="4" t="s">
        <v>1063</v>
      </c>
      <c r="M466" s="5">
        <v>1</v>
      </c>
      <c r="N466" s="5">
        <f t="shared" si="415"/>
        <v>6</v>
      </c>
      <c r="O466" s="5">
        <v>1</v>
      </c>
      <c r="P466" s="5">
        <v>2</v>
      </c>
      <c r="Q466" s="11">
        <v>1</v>
      </c>
      <c r="R466" s="5">
        <f t="shared" si="416"/>
        <v>6</v>
      </c>
      <c r="S466" s="6">
        <f t="shared" si="417"/>
        <v>6</v>
      </c>
      <c r="T466" s="53" t="str">
        <f>IF(K466="",IF(LEFT(H466,1)="c",IF(J466&lt;&gt;"S",VLOOKUP(H466,'DATOS GENERALES'!$B$36:$C$52,2,FALSE),""),""),IF(U466="pvc",VLOOKUP(VLOOKUP(K466,'DATOS GENERALES'!$B$58:$E$83,3,FALSE),'DATOS GENERALES'!$B$36:$C$52,2,FALSE),VLOOKUP(VLOOKUP(K466,'DATOS GENERALES'!$B$58:$E$83,4,FALSE),'DATOS GENERALES'!$B$36:$C$52,2,FALSE)))</f>
        <v>CUADRADA GANG</v>
      </c>
      <c r="U466" s="5" t="s">
        <v>45</v>
      </c>
      <c r="V466" s="5" t="s">
        <v>98</v>
      </c>
      <c r="Y466"/>
    </row>
    <row r="467" spans="1:25" s="2" customFormat="1" outlineLevel="1" x14ac:dyDescent="0.25">
      <c r="A467" s="177">
        <f t="shared" ref="A467" si="418">IF(E467=H467,1,0)</f>
        <v>1</v>
      </c>
      <c r="C467" s="8"/>
      <c r="D467" s="8"/>
      <c r="E467" s="7" t="s">
        <v>444</v>
      </c>
      <c r="F467" s="3"/>
      <c r="G467" s="4"/>
      <c r="H467" s="7" t="s">
        <v>444</v>
      </c>
      <c r="I467" s="4"/>
      <c r="J467" s="4"/>
      <c r="K467" s="4"/>
      <c r="L467" s="4"/>
      <c r="M467" s="5"/>
      <c r="N467" s="5"/>
      <c r="O467" s="5"/>
      <c r="P467" s="5"/>
      <c r="Q467" s="11"/>
      <c r="R467" s="5"/>
      <c r="S467" s="6">
        <f>SUM(S465:S466)</f>
        <v>45</v>
      </c>
      <c r="T467" s="53" t="str">
        <f>IF(K467="",IF(LEFT(H467,1)="c",IF(J467&lt;&gt;"S",VLOOKUP(H467,'DATOS GENERALES'!$B$36:$C$52,2,FALSE),""),""),IF(U467="pvc",VLOOKUP(VLOOKUP(K467,'DATOS GENERALES'!$B$58:$E$83,3,FALSE),'DATOS GENERALES'!$B$36:$C$52,2,FALSE),VLOOKUP(VLOOKUP(K467,'DATOS GENERALES'!$B$58:$E$83,4,FALSE),'DATOS GENERALES'!$B$36:$C$52,2,FALSE)))</f>
        <v/>
      </c>
      <c r="U467" s="5"/>
      <c r="V467" s="5" t="s">
        <v>98</v>
      </c>
      <c r="Y467"/>
    </row>
    <row r="468" spans="1:25" s="2" customFormat="1" outlineLevel="1" x14ac:dyDescent="0.25">
      <c r="A468" s="177"/>
      <c r="C468" s="8"/>
      <c r="D468" s="8"/>
      <c r="E468" s="7"/>
      <c r="F468" s="3"/>
      <c r="G468" s="4"/>
      <c r="H468" s="7"/>
      <c r="I468" s="4"/>
      <c r="J468" s="4"/>
      <c r="K468" s="4"/>
      <c r="L468" s="4"/>
      <c r="M468" s="5"/>
      <c r="N468" s="5"/>
      <c r="O468" s="5"/>
      <c r="P468" s="5"/>
      <c r="Q468" s="11"/>
      <c r="R468" s="5"/>
      <c r="S468" s="6"/>
      <c r="T468" s="53"/>
      <c r="U468" s="5"/>
      <c r="V468" s="5"/>
      <c r="Y468"/>
    </row>
    <row r="469" spans="1:25" s="2" customFormat="1" outlineLevel="1" x14ac:dyDescent="0.25">
      <c r="A469" s="174"/>
      <c r="B469" s="2">
        <v>0</v>
      </c>
      <c r="C469" s="8">
        <v>0</v>
      </c>
      <c r="D469" s="8">
        <v>0</v>
      </c>
      <c r="E469" s="7" t="s">
        <v>445</v>
      </c>
      <c r="F469" s="3">
        <f t="shared" ref="F469:F470" si="419">H469</f>
        <v>0</v>
      </c>
      <c r="G469" s="4" t="s">
        <v>183</v>
      </c>
      <c r="H469" s="4"/>
      <c r="I469" s="4">
        <v>40.5</v>
      </c>
      <c r="J469" s="4"/>
      <c r="K469" s="4"/>
      <c r="L469" s="4"/>
      <c r="M469" s="5">
        <v>1</v>
      </c>
      <c r="N469" s="5">
        <f t="shared" ref="N469:N470" si="420">IF(J469&lt;&gt;"S",(I469+C469+B469+D469)*M469,0)</f>
        <v>40.5</v>
      </c>
      <c r="O469" s="5">
        <v>0</v>
      </c>
      <c r="P469" s="5">
        <v>0</v>
      </c>
      <c r="Q469" s="11">
        <v>1</v>
      </c>
      <c r="R469" s="5">
        <f t="shared" ref="R469:R470" si="421">IF(N469=0,IF(I469=0,0,I469+D469+C469+B469),N469)</f>
        <v>40.5</v>
      </c>
      <c r="S469" s="6">
        <f t="shared" ref="S469:S470" si="422">R469*Q469</f>
        <v>40.5</v>
      </c>
      <c r="T469" s="53" t="str">
        <f>IF(K469="",IF(LEFT(H469,1)="c",IF(J469&lt;&gt;"S",VLOOKUP(H469,'DATOS GENERALES'!$B$36:$C$52,2,FALSE),""),""),IF(U469="pvc",VLOOKUP(VLOOKUP(K469,'DATOS GENERALES'!$B$58:$E$83,3,FALSE),'DATOS GENERALES'!$B$36:$C$52,2,FALSE),VLOOKUP(VLOOKUP(K469,'DATOS GENERALES'!$B$58:$E$83,4,FALSE),'DATOS GENERALES'!$B$36:$C$52,2,FALSE)))</f>
        <v/>
      </c>
      <c r="U469" s="5" t="s">
        <v>153</v>
      </c>
      <c r="V469" s="5" t="s">
        <v>98</v>
      </c>
      <c r="Y469"/>
    </row>
    <row r="470" spans="1:25" s="2" customFormat="1" outlineLevel="1" x14ac:dyDescent="0.25">
      <c r="A470" s="174">
        <f>IF(E470=H470,1,0)</f>
        <v>1</v>
      </c>
      <c r="B470" s="2">
        <v>0.5</v>
      </c>
      <c r="C470" s="8">
        <v>0</v>
      </c>
      <c r="D470" s="8">
        <v>0.5</v>
      </c>
      <c r="E470" s="7" t="s">
        <v>445</v>
      </c>
      <c r="F470" s="3" t="str">
        <f t="shared" si="419"/>
        <v>FP-P1-66</v>
      </c>
      <c r="G470" s="4" t="s">
        <v>103</v>
      </c>
      <c r="H470" s="7" t="s">
        <v>445</v>
      </c>
      <c r="I470" s="4">
        <v>8.6</v>
      </c>
      <c r="J470" s="4">
        <v>25</v>
      </c>
      <c r="K470" s="4" t="s">
        <v>82</v>
      </c>
      <c r="L470" s="4"/>
      <c r="M470" s="5">
        <v>1</v>
      </c>
      <c r="N470" s="5">
        <f t="shared" si="420"/>
        <v>9.6</v>
      </c>
      <c r="O470" s="5">
        <v>2</v>
      </c>
      <c r="P470" s="5">
        <v>2</v>
      </c>
      <c r="Q470" s="11">
        <v>1</v>
      </c>
      <c r="R470" s="5">
        <f t="shared" si="421"/>
        <v>9.6</v>
      </c>
      <c r="S470" s="6">
        <f t="shared" si="422"/>
        <v>9.6</v>
      </c>
      <c r="T470" s="53" t="str">
        <f>IF(K470="",IF(LEFT(H470,1)="c",IF(J470&lt;&gt;"S",VLOOKUP(H470,'DATOS GENERALES'!$B$36:$C$52,2,FALSE),""),""),IF(U470="pvc",VLOOKUP(VLOOKUP(K470,'DATOS GENERALES'!$B$58:$E$83,3,FALSE),'DATOS GENERALES'!$B$36:$C$52,2,FALSE),VLOOKUP(VLOOKUP(K470,'DATOS GENERALES'!$B$58:$E$83,4,FALSE),'DATOS GENERALES'!$B$36:$C$52,2,FALSE)))</f>
        <v>CUADRADA GANG</v>
      </c>
      <c r="U470" s="5" t="s">
        <v>45</v>
      </c>
      <c r="V470" s="5" t="s">
        <v>98</v>
      </c>
      <c r="Y470"/>
    </row>
    <row r="471" spans="1:25" s="2" customFormat="1" outlineLevel="1" x14ac:dyDescent="0.25">
      <c r="A471" s="177">
        <f t="shared" ref="A471" si="423">IF(E471=H471,1,0)</f>
        <v>1</v>
      </c>
      <c r="C471" s="8"/>
      <c r="D471" s="8"/>
      <c r="E471" s="7" t="s">
        <v>446</v>
      </c>
      <c r="F471" s="3"/>
      <c r="G471" s="4"/>
      <c r="H471" s="7" t="s">
        <v>446</v>
      </c>
      <c r="I471" s="4"/>
      <c r="J471" s="4"/>
      <c r="K471" s="4"/>
      <c r="L471" s="4"/>
      <c r="M471" s="5"/>
      <c r="N471" s="5"/>
      <c r="O471" s="5"/>
      <c r="P471" s="5"/>
      <c r="Q471" s="11"/>
      <c r="R471" s="5"/>
      <c r="S471" s="6">
        <f>SUM(S469:S470)</f>
        <v>50.1</v>
      </c>
      <c r="T471" s="53" t="str">
        <f>IF(K471="",IF(LEFT(H471,1)="c",IF(J471&lt;&gt;"S",VLOOKUP(H471,'DATOS GENERALES'!$B$36:$C$52,2,FALSE),""),""),IF(U471="pvc",VLOOKUP(VLOOKUP(K471,'DATOS GENERALES'!$B$58:$E$83,3,FALSE),'DATOS GENERALES'!$B$36:$C$52,2,FALSE),VLOOKUP(VLOOKUP(K471,'DATOS GENERALES'!$B$58:$E$83,4,FALSE),'DATOS GENERALES'!$B$36:$C$52,2,FALSE)))</f>
        <v/>
      </c>
      <c r="U471" s="5"/>
      <c r="V471" s="5" t="s">
        <v>98</v>
      </c>
      <c r="Y471"/>
    </row>
    <row r="472" spans="1:25" s="2" customFormat="1" outlineLevel="1" x14ac:dyDescent="0.25">
      <c r="A472" s="177"/>
      <c r="C472" s="8"/>
      <c r="D472" s="8"/>
      <c r="E472" s="7"/>
      <c r="F472" s="3"/>
      <c r="G472" s="4"/>
      <c r="H472" s="7"/>
      <c r="I472" s="4"/>
      <c r="J472" s="4"/>
      <c r="K472" s="4"/>
      <c r="L472" s="4"/>
      <c r="M472" s="5"/>
      <c r="N472" s="5"/>
      <c r="O472" s="5"/>
      <c r="P472" s="5"/>
      <c r="Q472" s="11"/>
      <c r="R472" s="5"/>
      <c r="S472" s="6"/>
      <c r="T472" s="53"/>
      <c r="U472" s="5"/>
      <c r="V472" s="5"/>
      <c r="Y472"/>
    </row>
    <row r="473" spans="1:25" s="2" customFormat="1" outlineLevel="1" x14ac:dyDescent="0.25">
      <c r="A473" s="174"/>
      <c r="B473" s="2">
        <v>0</v>
      </c>
      <c r="C473" s="8">
        <v>0</v>
      </c>
      <c r="D473" s="8">
        <v>0</v>
      </c>
      <c r="E473" s="7" t="s">
        <v>447</v>
      </c>
      <c r="F473" s="3">
        <f t="shared" ref="F473:F474" si="424">H473</f>
        <v>0</v>
      </c>
      <c r="G473" s="4" t="s">
        <v>183</v>
      </c>
      <c r="H473" s="4"/>
      <c r="I473" s="4">
        <v>40.5</v>
      </c>
      <c r="J473" s="4"/>
      <c r="K473" s="4"/>
      <c r="L473" s="4"/>
      <c r="M473" s="5">
        <v>1</v>
      </c>
      <c r="N473" s="5">
        <f t="shared" ref="N473:N474" si="425">IF(J473&lt;&gt;"S",(I473+C473+B473+D473)*M473,0)</f>
        <v>40.5</v>
      </c>
      <c r="O473" s="5">
        <v>0</v>
      </c>
      <c r="P473" s="5">
        <v>0</v>
      </c>
      <c r="Q473" s="11">
        <v>1</v>
      </c>
      <c r="R473" s="5">
        <f t="shared" ref="R473:R474" si="426">IF(N473=0,IF(I473=0,0,I473+D473+C473+B473),N473)</f>
        <v>40.5</v>
      </c>
      <c r="S473" s="6">
        <f t="shared" ref="S473:S474" si="427">R473*Q473</f>
        <v>40.5</v>
      </c>
      <c r="T473" s="53" t="str">
        <f>IF(K473="",IF(LEFT(H473,1)="c",IF(J473&lt;&gt;"S",VLOOKUP(H473,'DATOS GENERALES'!$B$36:$C$52,2,FALSE),""),""),IF(U473="pvc",VLOOKUP(VLOOKUP(K473,'DATOS GENERALES'!$B$58:$E$83,3,FALSE),'DATOS GENERALES'!$B$36:$C$52,2,FALSE),VLOOKUP(VLOOKUP(K473,'DATOS GENERALES'!$B$58:$E$83,4,FALSE),'DATOS GENERALES'!$B$36:$C$52,2,FALSE)))</f>
        <v/>
      </c>
      <c r="U473" s="5" t="s">
        <v>153</v>
      </c>
      <c r="V473" s="5" t="s">
        <v>98</v>
      </c>
      <c r="Y473"/>
    </row>
    <row r="474" spans="1:25" s="2" customFormat="1" outlineLevel="1" x14ac:dyDescent="0.25">
      <c r="A474" s="174">
        <f>IF(E474=H474,1,0)</f>
        <v>1</v>
      </c>
      <c r="B474" s="2">
        <v>0.5</v>
      </c>
      <c r="C474" s="8">
        <v>0</v>
      </c>
      <c r="D474" s="8">
        <v>0.5</v>
      </c>
      <c r="E474" s="7" t="s">
        <v>447</v>
      </c>
      <c r="F474" s="3" t="str">
        <f t="shared" si="424"/>
        <v>FP-P1-68</v>
      </c>
      <c r="G474" s="4" t="s">
        <v>103</v>
      </c>
      <c r="H474" s="7" t="s">
        <v>447</v>
      </c>
      <c r="I474" s="4">
        <v>6.2</v>
      </c>
      <c r="J474" s="4">
        <v>25</v>
      </c>
      <c r="K474" s="4" t="s">
        <v>82</v>
      </c>
      <c r="L474" s="4"/>
      <c r="M474" s="5">
        <v>1</v>
      </c>
      <c r="N474" s="5">
        <f t="shared" si="425"/>
        <v>7.2</v>
      </c>
      <c r="O474" s="5">
        <v>2</v>
      </c>
      <c r="P474" s="5">
        <v>2</v>
      </c>
      <c r="Q474" s="11">
        <v>1</v>
      </c>
      <c r="R474" s="5">
        <f t="shared" si="426"/>
        <v>7.2</v>
      </c>
      <c r="S474" s="6">
        <f t="shared" si="427"/>
        <v>7.2</v>
      </c>
      <c r="T474" s="53" t="str">
        <f>IF(K474="",IF(LEFT(H474,1)="c",IF(J474&lt;&gt;"S",VLOOKUP(H474,'DATOS GENERALES'!$B$36:$C$52,2,FALSE),""),""),IF(U474="pvc",VLOOKUP(VLOOKUP(K474,'DATOS GENERALES'!$B$58:$E$83,3,FALSE),'DATOS GENERALES'!$B$36:$C$52,2,FALSE),VLOOKUP(VLOOKUP(K474,'DATOS GENERALES'!$B$58:$E$83,4,FALSE),'DATOS GENERALES'!$B$36:$C$52,2,FALSE)))</f>
        <v>CUADRADA GANG</v>
      </c>
      <c r="U474" s="5" t="s">
        <v>45</v>
      </c>
      <c r="V474" s="5" t="s">
        <v>98</v>
      </c>
      <c r="Y474"/>
    </row>
    <row r="475" spans="1:25" s="2" customFormat="1" outlineLevel="1" x14ac:dyDescent="0.25">
      <c r="A475" s="177">
        <f t="shared" ref="A475" si="428">IF(E475=H475,1,0)</f>
        <v>1</v>
      </c>
      <c r="C475" s="8"/>
      <c r="D475" s="8"/>
      <c r="E475" s="7" t="s">
        <v>448</v>
      </c>
      <c r="F475" s="3"/>
      <c r="G475" s="4"/>
      <c r="H475" s="7" t="s">
        <v>448</v>
      </c>
      <c r="I475" s="4"/>
      <c r="J475" s="4"/>
      <c r="K475" s="4"/>
      <c r="L475" s="4"/>
      <c r="M475" s="5"/>
      <c r="N475" s="5"/>
      <c r="O475" s="5"/>
      <c r="P475" s="5"/>
      <c r="Q475" s="11"/>
      <c r="R475" s="5"/>
      <c r="S475" s="6">
        <f>SUM(S473:S474)</f>
        <v>47.7</v>
      </c>
      <c r="T475" s="53" t="str">
        <f>IF(K475="",IF(LEFT(H475,1)="c",IF(J475&lt;&gt;"S",VLOOKUP(H475,'DATOS GENERALES'!$B$36:$C$52,2,FALSE),""),""),IF(U475="pvc",VLOOKUP(VLOOKUP(K475,'DATOS GENERALES'!$B$58:$E$83,3,FALSE),'DATOS GENERALES'!$B$36:$C$52,2,FALSE),VLOOKUP(VLOOKUP(K475,'DATOS GENERALES'!$B$58:$E$83,4,FALSE),'DATOS GENERALES'!$B$36:$C$52,2,FALSE)))</f>
        <v/>
      </c>
      <c r="U475" s="5"/>
      <c r="V475" s="5" t="s">
        <v>98</v>
      </c>
      <c r="Y475"/>
    </row>
    <row r="476" spans="1:25" s="2" customFormat="1" outlineLevel="1" x14ac:dyDescent="0.25">
      <c r="A476" s="174"/>
      <c r="C476" s="8"/>
      <c r="D476" s="8"/>
      <c r="E476" s="7"/>
      <c r="F476" s="3"/>
      <c r="G476" s="4"/>
      <c r="H476" s="4"/>
      <c r="I476" s="4"/>
      <c r="J476" s="4"/>
      <c r="K476" s="4"/>
      <c r="L476" s="4"/>
      <c r="M476" s="5"/>
      <c r="N476" s="5"/>
      <c r="O476" s="5"/>
      <c r="P476" s="5"/>
      <c r="Q476" s="11"/>
      <c r="R476" s="5"/>
      <c r="S476" s="6"/>
      <c r="T476" s="53"/>
      <c r="U476" s="5"/>
      <c r="V476" s="5"/>
      <c r="Y476"/>
    </row>
    <row r="477" spans="1:25" s="2" customFormat="1" outlineLevel="1" x14ac:dyDescent="0.25">
      <c r="A477" s="174"/>
      <c r="B477" s="2">
        <v>0</v>
      </c>
      <c r="C477" s="8">
        <v>0</v>
      </c>
      <c r="D477" s="8">
        <v>0</v>
      </c>
      <c r="E477" s="7" t="s">
        <v>449</v>
      </c>
      <c r="F477" s="3">
        <f t="shared" ref="F477:F478" si="429">H477</f>
        <v>0</v>
      </c>
      <c r="G477" s="4" t="s">
        <v>183</v>
      </c>
      <c r="H477" s="4"/>
      <c r="I477" s="4">
        <v>40.5</v>
      </c>
      <c r="J477" s="4"/>
      <c r="K477" s="4"/>
      <c r="L477" s="4"/>
      <c r="M477" s="5">
        <v>1</v>
      </c>
      <c r="N477" s="5">
        <f t="shared" ref="N477:N478" si="430">IF(J477&lt;&gt;"S",(I477+C477+B477+D477)*M477,0)</f>
        <v>40.5</v>
      </c>
      <c r="O477" s="5">
        <v>0</v>
      </c>
      <c r="P477" s="5">
        <v>0</v>
      </c>
      <c r="Q477" s="11">
        <v>1</v>
      </c>
      <c r="R477" s="5">
        <f t="shared" ref="R477:R478" si="431">IF(N477=0,IF(I477=0,0,I477+D477+C477+B477),N477)</f>
        <v>40.5</v>
      </c>
      <c r="S477" s="6">
        <f t="shared" ref="S477:S478" si="432">R477*Q477</f>
        <v>40.5</v>
      </c>
      <c r="T477" s="53" t="str">
        <f>IF(K477="",IF(LEFT(H477,1)="c",IF(J477&lt;&gt;"S",VLOOKUP(H477,'DATOS GENERALES'!$B$36:$C$52,2,FALSE),""),""),IF(U477="pvc",VLOOKUP(VLOOKUP(K477,'DATOS GENERALES'!$B$58:$E$83,3,FALSE),'DATOS GENERALES'!$B$36:$C$52,2,FALSE),VLOOKUP(VLOOKUP(K477,'DATOS GENERALES'!$B$58:$E$83,4,FALSE),'DATOS GENERALES'!$B$36:$C$52,2,FALSE)))</f>
        <v/>
      </c>
      <c r="U477" s="5" t="s">
        <v>153</v>
      </c>
      <c r="V477" s="5" t="s">
        <v>98</v>
      </c>
      <c r="Y477"/>
    </row>
    <row r="478" spans="1:25" s="2" customFormat="1" outlineLevel="1" x14ac:dyDescent="0.25">
      <c r="A478" s="174">
        <f>IF(E478=H478,1,0)</f>
        <v>1</v>
      </c>
      <c r="B478" s="2">
        <v>0.5</v>
      </c>
      <c r="C478" s="8">
        <v>0</v>
      </c>
      <c r="D478" s="8">
        <v>0.5</v>
      </c>
      <c r="E478" s="7" t="s">
        <v>449</v>
      </c>
      <c r="F478" s="3" t="str">
        <f t="shared" si="429"/>
        <v>FP-P1-70</v>
      </c>
      <c r="G478" s="4" t="s">
        <v>103</v>
      </c>
      <c r="H478" s="7" t="s">
        <v>449</v>
      </c>
      <c r="I478" s="4">
        <v>4</v>
      </c>
      <c r="J478" s="4">
        <v>25</v>
      </c>
      <c r="K478" s="4" t="s">
        <v>82</v>
      </c>
      <c r="L478" s="4"/>
      <c r="M478" s="5">
        <v>1</v>
      </c>
      <c r="N478" s="5">
        <f t="shared" si="430"/>
        <v>5</v>
      </c>
      <c r="O478" s="5">
        <v>2</v>
      </c>
      <c r="P478" s="5">
        <v>2</v>
      </c>
      <c r="Q478" s="11">
        <v>1</v>
      </c>
      <c r="R478" s="5">
        <f t="shared" si="431"/>
        <v>5</v>
      </c>
      <c r="S478" s="6">
        <f t="shared" si="432"/>
        <v>5</v>
      </c>
      <c r="T478" s="53" t="str">
        <f>IF(K478="",IF(LEFT(H478,1)="c",IF(J478&lt;&gt;"S",VLOOKUP(H478,'DATOS GENERALES'!$B$36:$C$52,2,FALSE),""),""),IF(U478="pvc",VLOOKUP(VLOOKUP(K478,'DATOS GENERALES'!$B$58:$E$83,3,FALSE),'DATOS GENERALES'!$B$36:$C$52,2,FALSE),VLOOKUP(VLOOKUP(K478,'DATOS GENERALES'!$B$58:$E$83,4,FALSE),'DATOS GENERALES'!$B$36:$C$52,2,FALSE)))</f>
        <v>CUADRADA GANG</v>
      </c>
      <c r="U478" s="5" t="s">
        <v>45</v>
      </c>
      <c r="V478" s="5" t="s">
        <v>98</v>
      </c>
      <c r="Y478"/>
    </row>
    <row r="479" spans="1:25" s="2" customFormat="1" outlineLevel="1" x14ac:dyDescent="0.25">
      <c r="A479" s="177">
        <f t="shared" ref="A479" si="433">IF(E479=H479,1,0)</f>
        <v>1</v>
      </c>
      <c r="C479" s="8"/>
      <c r="D479" s="8"/>
      <c r="E479" s="7" t="s">
        <v>450</v>
      </c>
      <c r="F479" s="3"/>
      <c r="G479" s="4"/>
      <c r="H479" s="7" t="s">
        <v>450</v>
      </c>
      <c r="I479" s="4"/>
      <c r="J479" s="4"/>
      <c r="K479" s="4"/>
      <c r="L479" s="4"/>
      <c r="M479" s="5"/>
      <c r="N479" s="5"/>
      <c r="O479" s="5"/>
      <c r="P479" s="5"/>
      <c r="Q479" s="11"/>
      <c r="R479" s="5"/>
      <c r="S479" s="6">
        <f>SUM(S477:S478)</f>
        <v>45.5</v>
      </c>
      <c r="T479" s="53" t="str">
        <f>IF(K479="",IF(LEFT(H479,1)="c",IF(J479&lt;&gt;"S",VLOOKUP(H479,'DATOS GENERALES'!$B$36:$C$52,2,FALSE),""),""),IF(U479="pvc",VLOOKUP(VLOOKUP(K479,'DATOS GENERALES'!$B$58:$E$83,3,FALSE),'DATOS GENERALES'!$B$36:$C$52,2,FALSE),VLOOKUP(VLOOKUP(K479,'DATOS GENERALES'!$B$58:$E$83,4,FALSE),'DATOS GENERALES'!$B$36:$C$52,2,FALSE)))</f>
        <v/>
      </c>
      <c r="U479" s="5"/>
      <c r="V479" s="5" t="s">
        <v>98</v>
      </c>
      <c r="Y479"/>
    </row>
    <row r="480" spans="1:25" s="2" customFormat="1" outlineLevel="1" x14ac:dyDescent="0.25">
      <c r="A480" s="177"/>
      <c r="C480" s="8"/>
      <c r="D480" s="8"/>
      <c r="E480" s="7"/>
      <c r="F480" s="3"/>
      <c r="G480" s="4"/>
      <c r="H480" s="7"/>
      <c r="I480" s="4"/>
      <c r="J480" s="4"/>
      <c r="K480" s="4"/>
      <c r="L480" s="4"/>
      <c r="M480" s="5"/>
      <c r="N480" s="5"/>
      <c r="O480" s="5"/>
      <c r="P480" s="5"/>
      <c r="Q480" s="11"/>
      <c r="R480" s="5"/>
      <c r="S480" s="6"/>
      <c r="T480" s="53"/>
      <c r="U480" s="5"/>
      <c r="V480" s="5"/>
      <c r="Y480"/>
    </row>
    <row r="481" spans="1:25" s="2" customFormat="1" outlineLevel="1" x14ac:dyDescent="0.25">
      <c r="A481" s="174"/>
      <c r="B481" s="2">
        <v>0</v>
      </c>
      <c r="C481" s="8">
        <v>0</v>
      </c>
      <c r="D481" s="8">
        <v>0</v>
      </c>
      <c r="E481" s="7" t="s">
        <v>451</v>
      </c>
      <c r="F481" s="3">
        <f t="shared" ref="F481:F482" si="434">H481</f>
        <v>0</v>
      </c>
      <c r="G481" s="4" t="s">
        <v>183</v>
      </c>
      <c r="H481" s="4"/>
      <c r="I481" s="4">
        <v>40.5</v>
      </c>
      <c r="J481" s="4"/>
      <c r="K481" s="4"/>
      <c r="L481" s="4"/>
      <c r="M481" s="5">
        <v>1</v>
      </c>
      <c r="N481" s="5">
        <f t="shared" ref="N481:N482" si="435">IF(J481&lt;&gt;"S",(I481+C481+B481+D481)*M481,0)</f>
        <v>40.5</v>
      </c>
      <c r="O481" s="5">
        <v>0</v>
      </c>
      <c r="P481" s="5">
        <v>0</v>
      </c>
      <c r="Q481" s="11">
        <v>1</v>
      </c>
      <c r="R481" s="5">
        <f t="shared" ref="R481:R482" si="436">IF(N481=0,IF(I481=0,0,I481+D481+C481+B481),N481)</f>
        <v>40.5</v>
      </c>
      <c r="S481" s="6">
        <f t="shared" ref="S481:S482" si="437">R481*Q481</f>
        <v>40.5</v>
      </c>
      <c r="T481" s="53" t="str">
        <f>IF(K481="",IF(LEFT(H481,1)="c",IF(J481&lt;&gt;"S",VLOOKUP(H481,'DATOS GENERALES'!$B$36:$C$52,2,FALSE),""),""),IF(U481="pvc",VLOOKUP(VLOOKUP(K481,'DATOS GENERALES'!$B$58:$E$83,3,FALSE),'DATOS GENERALES'!$B$36:$C$52,2,FALSE),VLOOKUP(VLOOKUP(K481,'DATOS GENERALES'!$B$58:$E$83,4,FALSE),'DATOS GENERALES'!$B$36:$C$52,2,FALSE)))</f>
        <v/>
      </c>
      <c r="U481" s="5" t="s">
        <v>153</v>
      </c>
      <c r="V481" s="5" t="s">
        <v>98</v>
      </c>
      <c r="Y481"/>
    </row>
    <row r="482" spans="1:25" s="2" customFormat="1" outlineLevel="1" x14ac:dyDescent="0.25">
      <c r="A482" s="174">
        <f>IF(E482=H482,1,0)</f>
        <v>1</v>
      </c>
      <c r="B482" s="2">
        <v>0.5</v>
      </c>
      <c r="C482" s="8">
        <v>0</v>
      </c>
      <c r="D482" s="8">
        <v>0.5</v>
      </c>
      <c r="E482" s="7" t="s">
        <v>451</v>
      </c>
      <c r="F482" s="3" t="str">
        <f t="shared" si="434"/>
        <v>FP-P1-72</v>
      </c>
      <c r="G482" s="4" t="s">
        <v>103</v>
      </c>
      <c r="H482" s="7" t="s">
        <v>451</v>
      </c>
      <c r="I482" s="4">
        <v>3</v>
      </c>
      <c r="J482" s="4">
        <v>25</v>
      </c>
      <c r="K482" s="4" t="s">
        <v>82</v>
      </c>
      <c r="L482" s="4"/>
      <c r="M482" s="5">
        <v>1</v>
      </c>
      <c r="N482" s="5">
        <f t="shared" si="435"/>
        <v>4</v>
      </c>
      <c r="O482" s="5">
        <v>2</v>
      </c>
      <c r="P482" s="5">
        <v>2</v>
      </c>
      <c r="Q482" s="11">
        <v>1</v>
      </c>
      <c r="R482" s="5">
        <f t="shared" si="436"/>
        <v>4</v>
      </c>
      <c r="S482" s="6">
        <f t="shared" si="437"/>
        <v>4</v>
      </c>
      <c r="T482" s="53" t="str">
        <f>IF(K482="",IF(LEFT(H482,1)="c",IF(J482&lt;&gt;"S",VLOOKUP(H482,'DATOS GENERALES'!$B$36:$C$52,2,FALSE),""),""),IF(U482="pvc",VLOOKUP(VLOOKUP(K482,'DATOS GENERALES'!$B$58:$E$83,3,FALSE),'DATOS GENERALES'!$B$36:$C$52,2,FALSE),VLOOKUP(VLOOKUP(K482,'DATOS GENERALES'!$B$58:$E$83,4,FALSE),'DATOS GENERALES'!$B$36:$C$52,2,FALSE)))</f>
        <v>CUADRADA GANG</v>
      </c>
      <c r="U482" s="5" t="s">
        <v>45</v>
      </c>
      <c r="V482" s="5" t="s">
        <v>98</v>
      </c>
      <c r="Y482"/>
    </row>
    <row r="483" spans="1:25" s="2" customFormat="1" outlineLevel="1" x14ac:dyDescent="0.25">
      <c r="A483" s="177">
        <f t="shared" ref="A483" si="438">IF(E483=H483,1,0)</f>
        <v>1</v>
      </c>
      <c r="C483" s="8"/>
      <c r="D483" s="8"/>
      <c r="E483" s="7" t="s">
        <v>452</v>
      </c>
      <c r="F483" s="3"/>
      <c r="G483" s="4"/>
      <c r="H483" s="7" t="s">
        <v>452</v>
      </c>
      <c r="I483" s="4"/>
      <c r="J483" s="4"/>
      <c r="K483" s="4"/>
      <c r="L483" s="4"/>
      <c r="M483" s="5"/>
      <c r="N483" s="5"/>
      <c r="O483" s="5"/>
      <c r="P483" s="5"/>
      <c r="Q483" s="11"/>
      <c r="R483" s="5"/>
      <c r="S483" s="6">
        <f>SUM(S481:S482)</f>
        <v>44.5</v>
      </c>
      <c r="T483" s="53" t="str">
        <f>IF(K483="",IF(LEFT(H483,1)="c",IF(J483&lt;&gt;"S",VLOOKUP(H483,'DATOS GENERALES'!$B$36:$C$52,2,FALSE),""),""),IF(U483="pvc",VLOOKUP(VLOOKUP(K483,'DATOS GENERALES'!$B$58:$E$83,3,FALSE),'DATOS GENERALES'!$B$36:$C$52,2,FALSE),VLOOKUP(VLOOKUP(K483,'DATOS GENERALES'!$B$58:$E$83,4,FALSE),'DATOS GENERALES'!$B$36:$C$52,2,FALSE)))</f>
        <v/>
      </c>
      <c r="U483" s="5"/>
      <c r="V483" s="5" t="s">
        <v>98</v>
      </c>
      <c r="Y483"/>
    </row>
    <row r="484" spans="1:25" s="2" customFormat="1" outlineLevel="1" x14ac:dyDescent="0.25">
      <c r="A484" s="177"/>
      <c r="C484" s="8"/>
      <c r="D484" s="8"/>
      <c r="E484" s="7"/>
      <c r="F484" s="3"/>
      <c r="G484" s="4"/>
      <c r="H484" s="7"/>
      <c r="I484" s="4"/>
      <c r="J484" s="4"/>
      <c r="K484" s="4"/>
      <c r="L484" s="4"/>
      <c r="M484" s="5"/>
      <c r="N484" s="5"/>
      <c r="O484" s="5"/>
      <c r="P484" s="5"/>
      <c r="Q484" s="11"/>
      <c r="R484" s="5"/>
      <c r="S484" s="6"/>
      <c r="T484" s="53"/>
      <c r="U484" s="5"/>
      <c r="V484" s="5"/>
      <c r="Y484"/>
    </row>
    <row r="485" spans="1:25" s="2" customFormat="1" outlineLevel="1" x14ac:dyDescent="0.25">
      <c r="A485" s="174"/>
      <c r="B485" s="2">
        <v>0</v>
      </c>
      <c r="C485" s="8">
        <v>0</v>
      </c>
      <c r="D485" s="8">
        <v>0</v>
      </c>
      <c r="E485" s="7" t="s">
        <v>453</v>
      </c>
      <c r="F485" s="3">
        <f t="shared" ref="F485:F487" si="439">H485</f>
        <v>0</v>
      </c>
      <c r="G485" s="4" t="s">
        <v>183</v>
      </c>
      <c r="H485" s="4"/>
      <c r="I485" s="4">
        <v>37.5</v>
      </c>
      <c r="J485" s="4"/>
      <c r="K485" s="4"/>
      <c r="L485" s="4"/>
      <c r="M485" s="5">
        <v>1</v>
      </c>
      <c r="N485" s="5">
        <f t="shared" ref="N485:N487" si="440">IF(J485&lt;&gt;"S",(I485+C485+B485+D485)*M485,0)</f>
        <v>37.5</v>
      </c>
      <c r="O485" s="5">
        <v>0</v>
      </c>
      <c r="P485" s="5">
        <v>0</v>
      </c>
      <c r="Q485" s="11">
        <v>1</v>
      </c>
      <c r="R485" s="5">
        <f t="shared" ref="R485:R487" si="441">IF(N485=0,IF(I485=0,0,I485+D485+C485+B485),N485)</f>
        <v>37.5</v>
      </c>
      <c r="S485" s="6">
        <f t="shared" ref="S485:S487" si="442">R485*Q485</f>
        <v>37.5</v>
      </c>
      <c r="T485" s="53" t="str">
        <f>IF(K485="",IF(LEFT(H485,1)="c",IF(J485&lt;&gt;"S",VLOOKUP(H485,'DATOS GENERALES'!$B$36:$C$52,2,FALSE),""),""),IF(U485="pvc",VLOOKUP(VLOOKUP(K485,'DATOS GENERALES'!$B$58:$E$83,3,FALSE),'DATOS GENERALES'!$B$36:$C$52,2,FALSE),VLOOKUP(VLOOKUP(K485,'DATOS GENERALES'!$B$58:$E$83,4,FALSE),'DATOS GENERALES'!$B$36:$C$52,2,FALSE)))</f>
        <v/>
      </c>
      <c r="U485" s="5" t="s">
        <v>153</v>
      </c>
      <c r="V485" s="5" t="s">
        <v>98</v>
      </c>
      <c r="Y485"/>
    </row>
    <row r="486" spans="1:25" s="2" customFormat="1" outlineLevel="1" x14ac:dyDescent="0.25">
      <c r="A486" s="174"/>
      <c r="B486" s="2">
        <v>0</v>
      </c>
      <c r="C486" s="8">
        <v>0</v>
      </c>
      <c r="D486" s="8">
        <v>0</v>
      </c>
      <c r="E486" s="7" t="s">
        <v>453</v>
      </c>
      <c r="F486" s="3" t="str">
        <f t="shared" si="439"/>
        <v>S12</v>
      </c>
      <c r="G486" s="4"/>
      <c r="H486" s="4" t="s">
        <v>94</v>
      </c>
      <c r="I486" s="4">
        <v>0.5</v>
      </c>
      <c r="J486" s="4">
        <v>25</v>
      </c>
      <c r="K486" s="4" t="s">
        <v>94</v>
      </c>
      <c r="L486" s="4"/>
      <c r="M486" s="5">
        <v>1</v>
      </c>
      <c r="N486" s="5">
        <f t="shared" si="440"/>
        <v>0.5</v>
      </c>
      <c r="O486" s="5">
        <v>1</v>
      </c>
      <c r="P486" s="5">
        <v>1</v>
      </c>
      <c r="Q486" s="11">
        <v>1</v>
      </c>
      <c r="R486" s="5">
        <f t="shared" si="441"/>
        <v>0.5</v>
      </c>
      <c r="S486" s="6">
        <f t="shared" si="442"/>
        <v>0.5</v>
      </c>
      <c r="T486" s="53" t="str">
        <f>IF(K486="",IF(LEFT(H486,1)="c",IF(J486&lt;&gt;"S",VLOOKUP(H486,'DATOS GENERALES'!$B$36:$C$52,2,FALSE),""),""),IF(U486="pvc",VLOOKUP(VLOOKUP(K486,'DATOS GENERALES'!$B$58:$E$83,3,FALSE),'DATOS GENERALES'!$B$36:$C$52,2,FALSE),VLOOKUP(VLOOKUP(K486,'DATOS GENERALES'!$B$58:$E$83,4,FALSE),'DATOS GENERALES'!$B$36:$C$52,2,FALSE)))</f>
        <v>ACCESORIO SALIDA BANDEJA</v>
      </c>
      <c r="U486" s="5" t="s">
        <v>48</v>
      </c>
      <c r="V486" s="5" t="s">
        <v>98</v>
      </c>
      <c r="Y486"/>
    </row>
    <row r="487" spans="1:25" s="2" customFormat="1" outlineLevel="1" x14ac:dyDescent="0.25">
      <c r="A487" s="174">
        <f>IF(E487=H487,1,0)</f>
        <v>1</v>
      </c>
      <c r="B487" s="2">
        <v>0</v>
      </c>
      <c r="C487" s="8">
        <v>0</v>
      </c>
      <c r="D487" s="8">
        <v>0</v>
      </c>
      <c r="E487" s="7" t="s">
        <v>453</v>
      </c>
      <c r="F487" s="3" t="str">
        <f t="shared" si="439"/>
        <v>FP-P1-74</v>
      </c>
      <c r="G487" s="4" t="s">
        <v>94</v>
      </c>
      <c r="H487" s="7" t="s">
        <v>453</v>
      </c>
      <c r="I487" s="4">
        <v>2</v>
      </c>
      <c r="J487" s="4">
        <v>25</v>
      </c>
      <c r="K487" s="4" t="s">
        <v>83</v>
      </c>
      <c r="L487" s="4" t="s">
        <v>203</v>
      </c>
      <c r="M487" s="5">
        <v>1</v>
      </c>
      <c r="N487" s="5">
        <f t="shared" si="440"/>
        <v>2</v>
      </c>
      <c r="O487" s="5">
        <v>2</v>
      </c>
      <c r="P487" s="5">
        <v>2</v>
      </c>
      <c r="Q487" s="11">
        <v>1</v>
      </c>
      <c r="R487" s="5">
        <f t="shared" si="441"/>
        <v>2</v>
      </c>
      <c r="S487" s="6">
        <f t="shared" si="442"/>
        <v>2</v>
      </c>
      <c r="T487" s="53" t="str">
        <f>IF(K487="",IF(LEFT(H487,1)="c",IF(J487&lt;&gt;"S",VLOOKUP(H487,'DATOS GENERALES'!$B$36:$C$52,2,FALSE),""),""),IF(U487="pvc",VLOOKUP(VLOOKUP(K487,'DATOS GENERALES'!$B$58:$E$83,3,FALSE),'DATOS GENERALES'!$B$36:$C$52,2,FALSE),VLOOKUP(VLOOKUP(K487,'DATOS GENERALES'!$B$58:$E$83,4,FALSE),'DATOS GENERALES'!$B$36:$C$52,2,FALSE)))</f>
        <v>CUADRADA CONDUIT</v>
      </c>
      <c r="U487" s="5" t="s">
        <v>48</v>
      </c>
      <c r="V487" s="5" t="s">
        <v>98</v>
      </c>
      <c r="Y487"/>
    </row>
    <row r="488" spans="1:25" s="2" customFormat="1" outlineLevel="1" x14ac:dyDescent="0.25">
      <c r="A488" s="177"/>
      <c r="C488" s="8"/>
      <c r="D488" s="8"/>
      <c r="E488" s="7"/>
      <c r="F488" s="3"/>
      <c r="G488" s="4"/>
      <c r="H488" s="7"/>
      <c r="I488" s="4"/>
      <c r="J488" s="4"/>
      <c r="K488" s="4"/>
      <c r="L488" s="4"/>
      <c r="M488" s="5"/>
      <c r="N488" s="5"/>
      <c r="O488" s="5"/>
      <c r="P488" s="5"/>
      <c r="Q488" s="11"/>
      <c r="R488" s="5"/>
      <c r="S488" s="6"/>
      <c r="T488" s="53"/>
      <c r="U488" s="5"/>
      <c r="V488" s="5"/>
      <c r="Y488"/>
    </row>
    <row r="489" spans="1:25" s="2" customFormat="1" outlineLevel="1" x14ac:dyDescent="0.25">
      <c r="A489" s="174"/>
      <c r="B489" s="2">
        <v>0</v>
      </c>
      <c r="C489" s="8">
        <v>0</v>
      </c>
      <c r="D489" s="8">
        <v>0</v>
      </c>
      <c r="E489" s="7" t="s">
        <v>454</v>
      </c>
      <c r="F489" s="3">
        <f t="shared" ref="F489:F491" si="443">H489</f>
        <v>0</v>
      </c>
      <c r="G489" s="4" t="s">
        <v>183</v>
      </c>
      <c r="H489" s="4"/>
      <c r="I489" s="4">
        <v>43</v>
      </c>
      <c r="J489" s="4"/>
      <c r="K489" s="4"/>
      <c r="L489" s="4"/>
      <c r="M489" s="5">
        <v>1</v>
      </c>
      <c r="N489" s="5">
        <f t="shared" ref="N489:N491" si="444">IF(J489&lt;&gt;"S",(I489+C489+B489+D489)*M489,0)</f>
        <v>43</v>
      </c>
      <c r="O489" s="5">
        <v>0</v>
      </c>
      <c r="P489" s="5">
        <v>0</v>
      </c>
      <c r="Q489" s="11">
        <v>1</v>
      </c>
      <c r="R489" s="5">
        <f t="shared" ref="R489:R491" si="445">IF(N489=0,IF(I489=0,0,I489+D489+C489+B489),N489)</f>
        <v>43</v>
      </c>
      <c r="S489" s="6">
        <f t="shared" ref="S489:S491" si="446">R489*Q489</f>
        <v>43</v>
      </c>
      <c r="T489" s="53" t="str">
        <f>IF(K489="",IF(LEFT(H489,1)="c",IF(J489&lt;&gt;"S",VLOOKUP(H489,'DATOS GENERALES'!$B$36:$C$52,2,FALSE),""),""),IF(U489="pvc",VLOOKUP(VLOOKUP(K489,'DATOS GENERALES'!$B$58:$E$83,3,FALSE),'DATOS GENERALES'!$B$36:$C$52,2,FALSE),VLOOKUP(VLOOKUP(K489,'DATOS GENERALES'!$B$58:$E$83,4,FALSE),'DATOS GENERALES'!$B$36:$C$52,2,FALSE)))</f>
        <v/>
      </c>
      <c r="U489" s="5" t="s">
        <v>153</v>
      </c>
      <c r="V489" s="5" t="s">
        <v>98</v>
      </c>
      <c r="Y489"/>
    </row>
    <row r="490" spans="1:25" s="2" customFormat="1" outlineLevel="1" x14ac:dyDescent="0.25">
      <c r="A490" s="174"/>
      <c r="B490" s="2">
        <v>0</v>
      </c>
      <c r="C490" s="8">
        <v>0</v>
      </c>
      <c r="D490" s="8">
        <v>0</v>
      </c>
      <c r="E490" s="7" t="s">
        <v>454</v>
      </c>
      <c r="F490" s="3" t="str">
        <f t="shared" si="443"/>
        <v>S12</v>
      </c>
      <c r="G490" s="4"/>
      <c r="H490" s="4" t="s">
        <v>94</v>
      </c>
      <c r="I490" s="4">
        <v>0.5</v>
      </c>
      <c r="J490" s="4">
        <v>25</v>
      </c>
      <c r="K490" s="4" t="s">
        <v>94</v>
      </c>
      <c r="L490" s="4"/>
      <c r="M490" s="5">
        <v>1</v>
      </c>
      <c r="N490" s="5">
        <f t="shared" si="444"/>
        <v>0.5</v>
      </c>
      <c r="O490" s="5">
        <v>1</v>
      </c>
      <c r="P490" s="5">
        <v>1</v>
      </c>
      <c r="Q490" s="11">
        <v>1</v>
      </c>
      <c r="R490" s="5">
        <f t="shared" si="445"/>
        <v>0.5</v>
      </c>
      <c r="S490" s="6">
        <f t="shared" si="446"/>
        <v>0.5</v>
      </c>
      <c r="T490" s="53" t="str">
        <f>IF(K490="",IF(LEFT(H490,1)="c",IF(J490&lt;&gt;"S",VLOOKUP(H490,'DATOS GENERALES'!$B$36:$C$52,2,FALSE),""),""),IF(U490="pvc",VLOOKUP(VLOOKUP(K490,'DATOS GENERALES'!$B$58:$E$83,3,FALSE),'DATOS GENERALES'!$B$36:$C$52,2,FALSE),VLOOKUP(VLOOKUP(K490,'DATOS GENERALES'!$B$58:$E$83,4,FALSE),'DATOS GENERALES'!$B$36:$C$52,2,FALSE)))</f>
        <v>ACCESORIO SALIDA BANDEJA</v>
      </c>
      <c r="U490" s="5" t="s">
        <v>48</v>
      </c>
      <c r="V490" s="5" t="s">
        <v>98</v>
      </c>
      <c r="Y490"/>
    </row>
    <row r="491" spans="1:25" s="2" customFormat="1" outlineLevel="1" x14ac:dyDescent="0.25">
      <c r="A491" s="174">
        <f>IF(E491=H491,1,0)</f>
        <v>1</v>
      </c>
      <c r="B491" s="2">
        <v>0</v>
      </c>
      <c r="C491" s="8">
        <v>0</v>
      </c>
      <c r="D491" s="8">
        <v>0</v>
      </c>
      <c r="E491" s="7" t="s">
        <v>454</v>
      </c>
      <c r="F491" s="3" t="str">
        <f t="shared" si="443"/>
        <v>FP-P1-75</v>
      </c>
      <c r="G491" s="4" t="s">
        <v>94</v>
      </c>
      <c r="H491" s="7" t="s">
        <v>454</v>
      </c>
      <c r="I491" s="4">
        <v>2</v>
      </c>
      <c r="J491" s="4">
        <v>25</v>
      </c>
      <c r="K491" s="4" t="s">
        <v>83</v>
      </c>
      <c r="L491" s="4" t="s">
        <v>203</v>
      </c>
      <c r="M491" s="5">
        <v>1</v>
      </c>
      <c r="N491" s="5">
        <f t="shared" si="444"/>
        <v>2</v>
      </c>
      <c r="O491" s="5">
        <v>2</v>
      </c>
      <c r="P491" s="5">
        <v>2</v>
      </c>
      <c r="Q491" s="11">
        <v>1</v>
      </c>
      <c r="R491" s="5">
        <f t="shared" si="445"/>
        <v>2</v>
      </c>
      <c r="S491" s="6">
        <f t="shared" si="446"/>
        <v>2</v>
      </c>
      <c r="T491" s="53" t="str">
        <f>IF(K491="",IF(LEFT(H491,1)="c",IF(J491&lt;&gt;"S",VLOOKUP(H491,'DATOS GENERALES'!$B$36:$C$52,2,FALSE),""),""),IF(U491="pvc",VLOOKUP(VLOOKUP(K491,'DATOS GENERALES'!$B$58:$E$83,3,FALSE),'DATOS GENERALES'!$B$36:$C$52,2,FALSE),VLOOKUP(VLOOKUP(K491,'DATOS GENERALES'!$B$58:$E$83,4,FALSE),'DATOS GENERALES'!$B$36:$C$52,2,FALSE)))</f>
        <v>CUADRADA CONDUIT</v>
      </c>
      <c r="U491" s="5" t="s">
        <v>48</v>
      </c>
      <c r="V491" s="5" t="s">
        <v>98</v>
      </c>
      <c r="Y491"/>
    </row>
    <row r="492" spans="1:25" s="2" customFormat="1" outlineLevel="1" x14ac:dyDescent="0.25">
      <c r="A492" s="177"/>
      <c r="C492" s="8"/>
      <c r="D492" s="8"/>
      <c r="E492" s="7"/>
      <c r="F492" s="3"/>
      <c r="G492" s="4"/>
      <c r="H492" s="7"/>
      <c r="I492" s="4"/>
      <c r="J492" s="4"/>
      <c r="K492" s="4"/>
      <c r="L492" s="4"/>
      <c r="M492" s="5"/>
      <c r="N492" s="5"/>
      <c r="O492" s="5"/>
      <c r="P492" s="5"/>
      <c r="Q492" s="11"/>
      <c r="R492" s="5"/>
      <c r="S492" s="6"/>
      <c r="T492" s="53"/>
      <c r="U492" s="5"/>
      <c r="V492" s="5"/>
      <c r="Y492"/>
    </row>
    <row r="493" spans="1:25" s="2" customFormat="1" outlineLevel="1" x14ac:dyDescent="0.25">
      <c r="A493" s="174"/>
      <c r="B493" s="2">
        <v>0</v>
      </c>
      <c r="C493" s="8">
        <v>0</v>
      </c>
      <c r="D493" s="8">
        <v>0</v>
      </c>
      <c r="E493" s="7" t="s">
        <v>455</v>
      </c>
      <c r="F493" s="3">
        <f t="shared" ref="F493:F497" si="447">H493</f>
        <v>0</v>
      </c>
      <c r="G493" s="4" t="s">
        <v>183</v>
      </c>
      <c r="H493" s="4"/>
      <c r="I493" s="4">
        <v>41</v>
      </c>
      <c r="J493" s="4"/>
      <c r="K493" s="4"/>
      <c r="L493" s="4"/>
      <c r="M493" s="5">
        <v>1</v>
      </c>
      <c r="N493" s="5">
        <f t="shared" ref="N493:N497" si="448">IF(J493&lt;&gt;"S",(I493+C493+B493+D493)*M493,0)</f>
        <v>41</v>
      </c>
      <c r="O493" s="5">
        <v>0</v>
      </c>
      <c r="P493" s="5">
        <v>0</v>
      </c>
      <c r="Q493" s="11">
        <v>1</v>
      </c>
      <c r="R493" s="5">
        <f t="shared" ref="R493:R497" si="449">IF(N493=0,IF(I493=0,0,I493+D493+C493+B493),N493)</f>
        <v>41</v>
      </c>
      <c r="S493" s="6">
        <f t="shared" ref="S493:S497" si="450">R493*Q493</f>
        <v>41</v>
      </c>
      <c r="T493" s="53" t="str">
        <f>IF(K493="",IF(LEFT(H493,1)="c",IF(J493&lt;&gt;"S",VLOOKUP(H493,'DATOS GENERALES'!$B$36:$C$52,2,FALSE),""),""),IF(U493="pvc",VLOOKUP(VLOOKUP(K493,'DATOS GENERALES'!$B$58:$E$83,3,FALSE),'DATOS GENERALES'!$B$36:$C$52,2,FALSE),VLOOKUP(VLOOKUP(K493,'DATOS GENERALES'!$B$58:$E$83,4,FALSE),'DATOS GENERALES'!$B$36:$C$52,2,FALSE)))</f>
        <v/>
      </c>
      <c r="U493" s="5" t="s">
        <v>153</v>
      </c>
      <c r="V493" s="5" t="s">
        <v>98</v>
      </c>
      <c r="Y493"/>
    </row>
    <row r="494" spans="1:25" s="2" customFormat="1" outlineLevel="1" x14ac:dyDescent="0.25">
      <c r="A494" s="174"/>
      <c r="B494" s="2">
        <v>0</v>
      </c>
      <c r="C494" s="8">
        <v>0</v>
      </c>
      <c r="D494" s="8">
        <v>0</v>
      </c>
      <c r="E494" s="7" t="s">
        <v>455</v>
      </c>
      <c r="F494" s="3" t="str">
        <f t="shared" si="447"/>
        <v>S12</v>
      </c>
      <c r="G494" s="4"/>
      <c r="H494" s="4" t="s">
        <v>94</v>
      </c>
      <c r="I494" s="4">
        <v>0.5</v>
      </c>
      <c r="J494" s="4">
        <v>50</v>
      </c>
      <c r="K494" s="4" t="s">
        <v>94</v>
      </c>
      <c r="L494" s="4"/>
      <c r="M494" s="5">
        <v>1</v>
      </c>
      <c r="N494" s="5">
        <f t="shared" si="448"/>
        <v>0.5</v>
      </c>
      <c r="O494" s="5">
        <v>1</v>
      </c>
      <c r="P494" s="5">
        <v>1</v>
      </c>
      <c r="Q494" s="11">
        <v>1</v>
      </c>
      <c r="R494" s="5">
        <f t="shared" si="449"/>
        <v>0.5</v>
      </c>
      <c r="S494" s="6">
        <f t="shared" si="450"/>
        <v>0.5</v>
      </c>
      <c r="T494" s="53" t="str">
        <f>IF(K494="",IF(LEFT(H494,1)="c",IF(J494&lt;&gt;"S",VLOOKUP(H494,'DATOS GENERALES'!$B$36:$C$52,2,FALSE),""),""),IF(U494="pvc",VLOOKUP(VLOOKUP(K494,'DATOS GENERALES'!$B$58:$E$83,3,FALSE),'DATOS GENERALES'!$B$36:$C$52,2,FALSE),VLOOKUP(VLOOKUP(K494,'DATOS GENERALES'!$B$58:$E$83,4,FALSE),'DATOS GENERALES'!$B$36:$C$52,2,FALSE)))</f>
        <v>ACCESORIO SALIDA BANDEJA</v>
      </c>
      <c r="U494" s="5" t="s">
        <v>48</v>
      </c>
      <c r="V494" s="5" t="s">
        <v>98</v>
      </c>
      <c r="Y494"/>
    </row>
    <row r="495" spans="1:25" s="2" customFormat="1" outlineLevel="1" x14ac:dyDescent="0.25">
      <c r="A495" s="174"/>
      <c r="B495" s="2">
        <v>0</v>
      </c>
      <c r="C495" s="8">
        <v>0</v>
      </c>
      <c r="D495" s="8">
        <v>0</v>
      </c>
      <c r="E495" s="7" t="s">
        <v>455</v>
      </c>
      <c r="F495" s="3" t="str">
        <f t="shared" si="447"/>
        <v>C2</v>
      </c>
      <c r="G495" s="4" t="s">
        <v>94</v>
      </c>
      <c r="H495" s="4" t="s">
        <v>106</v>
      </c>
      <c r="I495" s="4">
        <v>2</v>
      </c>
      <c r="J495" s="4">
        <v>50</v>
      </c>
      <c r="K495" s="4"/>
      <c r="L495" s="4"/>
      <c r="M495" s="5">
        <v>1</v>
      </c>
      <c r="N495" s="5">
        <f t="shared" si="448"/>
        <v>2</v>
      </c>
      <c r="O495" s="5">
        <v>0</v>
      </c>
      <c r="P495" s="5">
        <v>1</v>
      </c>
      <c r="Q495" s="11">
        <v>1</v>
      </c>
      <c r="R495" s="5">
        <f t="shared" si="449"/>
        <v>2</v>
      </c>
      <c r="S495" s="6">
        <f t="shared" si="450"/>
        <v>2</v>
      </c>
      <c r="T495" s="53" t="str">
        <f>IF(K495="",IF(LEFT(H495,1)="c",IF(J495&lt;&gt;"S",VLOOKUP(H495,'DATOS GENERALES'!$B$36:$C$52,2,FALSE),""),""),IF(U495="pvc",VLOOKUP(VLOOKUP(K495,'DATOS GENERALES'!$B$58:$E$83,3,FALSE),'DATOS GENERALES'!$B$36:$C$52,2,FALSE),VLOOKUP(VLOOKUP(K495,'DATOS GENERALES'!$B$58:$E$83,4,FALSE),'DATOS GENERALES'!$B$36:$C$52,2,FALSE)))</f>
        <v>CUADRADA 200X200X100</v>
      </c>
      <c r="U495" s="5" t="s">
        <v>48</v>
      </c>
      <c r="V495" s="5" t="s">
        <v>98</v>
      </c>
      <c r="Y495"/>
    </row>
    <row r="496" spans="1:25" s="2" customFormat="1" outlineLevel="1" x14ac:dyDescent="0.25">
      <c r="A496" s="174"/>
      <c r="B496" s="2">
        <v>0</v>
      </c>
      <c r="C496" s="8">
        <v>0</v>
      </c>
      <c r="D496" s="8">
        <v>0</v>
      </c>
      <c r="E496" s="7" t="s">
        <v>455</v>
      </c>
      <c r="F496" s="3" t="str">
        <f t="shared" si="447"/>
        <v>C2</v>
      </c>
      <c r="G496" s="4" t="s">
        <v>106</v>
      </c>
      <c r="H496" s="4" t="s">
        <v>106</v>
      </c>
      <c r="I496" s="4">
        <v>3</v>
      </c>
      <c r="J496" s="4">
        <v>50</v>
      </c>
      <c r="K496" s="4"/>
      <c r="L496" s="4"/>
      <c r="M496" s="5">
        <v>1</v>
      </c>
      <c r="N496" s="5">
        <f t="shared" si="448"/>
        <v>3</v>
      </c>
      <c r="O496" s="5">
        <v>0</v>
      </c>
      <c r="P496" s="5">
        <v>2</v>
      </c>
      <c r="Q496" s="11">
        <v>1</v>
      </c>
      <c r="R496" s="5">
        <f t="shared" si="449"/>
        <v>3</v>
      </c>
      <c r="S496" s="6">
        <f t="shared" si="450"/>
        <v>3</v>
      </c>
      <c r="T496" s="53" t="str">
        <f>IF(K496="",IF(LEFT(H496,1)="c",IF(J496&lt;&gt;"S",VLOOKUP(H496,'DATOS GENERALES'!$B$36:$C$52,2,FALSE),""),""),IF(U496="pvc",VLOOKUP(VLOOKUP(K496,'DATOS GENERALES'!$B$58:$E$83,3,FALSE),'DATOS GENERALES'!$B$36:$C$52,2,FALSE),VLOOKUP(VLOOKUP(K496,'DATOS GENERALES'!$B$58:$E$83,4,FALSE),'DATOS GENERALES'!$B$36:$C$52,2,FALSE)))</f>
        <v>CUADRADA 200X200X100</v>
      </c>
      <c r="U496" s="5" t="s">
        <v>45</v>
      </c>
      <c r="V496" s="5" t="s">
        <v>98</v>
      </c>
      <c r="Y496"/>
    </row>
    <row r="497" spans="1:25" s="2" customFormat="1" outlineLevel="1" x14ac:dyDescent="0.25">
      <c r="A497" s="174">
        <f>IF(E497=H497,1,0)</f>
        <v>1</v>
      </c>
      <c r="B497" s="2">
        <v>0.5</v>
      </c>
      <c r="C497" s="8">
        <v>0</v>
      </c>
      <c r="D497" s="8">
        <v>0</v>
      </c>
      <c r="E497" s="7" t="s">
        <v>455</v>
      </c>
      <c r="F497" s="3" t="str">
        <f t="shared" si="447"/>
        <v>FP-P1-76</v>
      </c>
      <c r="G497" s="4" t="s">
        <v>106</v>
      </c>
      <c r="H497" s="7" t="s">
        <v>455</v>
      </c>
      <c r="I497" s="4">
        <v>2.5</v>
      </c>
      <c r="J497" s="4">
        <v>25</v>
      </c>
      <c r="K497" s="4" t="s">
        <v>82</v>
      </c>
      <c r="L497" s="4" t="s">
        <v>1063</v>
      </c>
      <c r="M497" s="5">
        <v>1</v>
      </c>
      <c r="N497" s="5">
        <f t="shared" si="448"/>
        <v>3</v>
      </c>
      <c r="O497" s="5">
        <v>1</v>
      </c>
      <c r="P497" s="5">
        <v>2</v>
      </c>
      <c r="Q497" s="11">
        <v>1</v>
      </c>
      <c r="R497" s="5">
        <f t="shared" si="449"/>
        <v>3</v>
      </c>
      <c r="S497" s="6">
        <f t="shared" si="450"/>
        <v>3</v>
      </c>
      <c r="T497" s="53" t="str">
        <f>IF(K497="",IF(LEFT(H497,1)="c",IF(J497&lt;&gt;"S",VLOOKUP(H497,'DATOS GENERALES'!$B$36:$C$52,2,FALSE),""),""),IF(U497="pvc",VLOOKUP(VLOOKUP(K497,'DATOS GENERALES'!$B$58:$E$83,3,FALSE),'DATOS GENERALES'!$B$36:$C$52,2,FALSE),VLOOKUP(VLOOKUP(K497,'DATOS GENERALES'!$B$58:$E$83,4,FALSE),'DATOS GENERALES'!$B$36:$C$52,2,FALSE)))</f>
        <v>CUADRADA GANG</v>
      </c>
      <c r="U497" s="5" t="s">
        <v>45</v>
      </c>
      <c r="V497" s="5" t="s">
        <v>98</v>
      </c>
      <c r="Y497"/>
    </row>
    <row r="498" spans="1:25" s="2" customFormat="1" outlineLevel="1" x14ac:dyDescent="0.25">
      <c r="A498" s="177">
        <f t="shared" ref="A498" si="451">IF(E498=H498,1,0)</f>
        <v>1</v>
      </c>
      <c r="C498" s="8"/>
      <c r="D498" s="8"/>
      <c r="E498" s="7" t="s">
        <v>456</v>
      </c>
      <c r="F498" s="3"/>
      <c r="G498" s="4"/>
      <c r="H498" s="7" t="s">
        <v>456</v>
      </c>
      <c r="I498" s="4"/>
      <c r="J498" s="4"/>
      <c r="K498" s="4"/>
      <c r="L498" s="4"/>
      <c r="M498" s="5"/>
      <c r="N498" s="5"/>
      <c r="O498" s="5"/>
      <c r="P498" s="5"/>
      <c r="Q498" s="11"/>
      <c r="R498" s="5"/>
      <c r="S498" s="6">
        <f>SUM(S493:S497)</f>
        <v>49.5</v>
      </c>
      <c r="T498" s="53" t="str">
        <f>IF(K498="",IF(LEFT(H498,1)="c",IF(J498&lt;&gt;"S",VLOOKUP(H498,'DATOS GENERALES'!$B$36:$C$52,2,FALSE),""),""),IF(U498="pvc",VLOOKUP(VLOOKUP(K498,'DATOS GENERALES'!$B$58:$E$83,3,FALSE),'DATOS GENERALES'!$B$36:$C$52,2,FALSE),VLOOKUP(VLOOKUP(K498,'DATOS GENERALES'!$B$58:$E$83,4,FALSE),'DATOS GENERALES'!$B$36:$C$52,2,FALSE)))</f>
        <v/>
      </c>
      <c r="U498" s="5"/>
      <c r="V498" s="5" t="s">
        <v>98</v>
      </c>
      <c r="Y498"/>
    </row>
    <row r="499" spans="1:25" s="2" customFormat="1" outlineLevel="1" x14ac:dyDescent="0.25">
      <c r="A499" s="177"/>
      <c r="C499" s="8"/>
      <c r="D499" s="8"/>
      <c r="E499" s="7"/>
      <c r="F499" s="3"/>
      <c r="G499" s="4"/>
      <c r="H499" s="4"/>
      <c r="I499" s="4"/>
      <c r="J499" s="4"/>
      <c r="K499" s="4"/>
      <c r="L499" s="4"/>
      <c r="M499" s="5"/>
      <c r="N499" s="5"/>
      <c r="O499" s="5"/>
      <c r="P499" s="5"/>
      <c r="Q499" s="11"/>
      <c r="R499" s="5"/>
      <c r="S499" s="6"/>
      <c r="T499" s="53"/>
      <c r="U499" s="5"/>
      <c r="V499" s="5"/>
      <c r="Y499"/>
    </row>
    <row r="500" spans="1:25" s="2" customFormat="1" outlineLevel="1" x14ac:dyDescent="0.25">
      <c r="A500" s="174"/>
      <c r="B500" s="2">
        <v>0</v>
      </c>
      <c r="C500" s="8">
        <v>0</v>
      </c>
      <c r="D500" s="8">
        <v>0</v>
      </c>
      <c r="E500" s="7" t="s">
        <v>457</v>
      </c>
      <c r="F500" s="3">
        <f t="shared" ref="F500:F501" si="452">H500</f>
        <v>0</v>
      </c>
      <c r="G500" s="4" t="s">
        <v>183</v>
      </c>
      <c r="H500" s="4"/>
      <c r="I500" s="4">
        <v>39</v>
      </c>
      <c r="J500" s="4"/>
      <c r="K500" s="4"/>
      <c r="L500" s="4"/>
      <c r="M500" s="5">
        <v>1</v>
      </c>
      <c r="N500" s="5">
        <f t="shared" ref="N500:N501" si="453">IF(J500&lt;&gt;"S",(I500+C500+B500+D500)*M500,0)</f>
        <v>39</v>
      </c>
      <c r="O500" s="5">
        <v>0</v>
      </c>
      <c r="P500" s="5">
        <v>0</v>
      </c>
      <c r="Q500" s="11">
        <v>1</v>
      </c>
      <c r="R500" s="5">
        <f t="shared" ref="R500:R501" si="454">IF(N500=0,IF(I500=0,0,I500+D500+C500+B500),N500)</f>
        <v>39</v>
      </c>
      <c r="S500" s="6">
        <f t="shared" ref="S500:S501" si="455">R500*Q500</f>
        <v>39</v>
      </c>
      <c r="T500" s="53" t="str">
        <f>IF(K500="",IF(LEFT(H500,1)="c",IF(J500&lt;&gt;"S",VLOOKUP(H500,'DATOS GENERALES'!$B$36:$C$52,2,FALSE),""),""),IF(U500="pvc",VLOOKUP(VLOOKUP(K500,'DATOS GENERALES'!$B$58:$E$83,3,FALSE),'DATOS GENERALES'!$B$36:$C$52,2,FALSE),VLOOKUP(VLOOKUP(K500,'DATOS GENERALES'!$B$58:$E$83,4,FALSE),'DATOS GENERALES'!$B$36:$C$52,2,FALSE)))</f>
        <v/>
      </c>
      <c r="U500" s="5" t="s">
        <v>153</v>
      </c>
      <c r="V500" s="5" t="s">
        <v>98</v>
      </c>
      <c r="Y500"/>
    </row>
    <row r="501" spans="1:25" s="2" customFormat="1" outlineLevel="1" x14ac:dyDescent="0.25">
      <c r="A501" s="174">
        <f>IF(E501=H501,1,0)</f>
        <v>1</v>
      </c>
      <c r="B501" s="2">
        <v>0.5</v>
      </c>
      <c r="C501" s="8">
        <v>0</v>
      </c>
      <c r="D501" s="8">
        <v>0</v>
      </c>
      <c r="E501" s="7" t="s">
        <v>457</v>
      </c>
      <c r="F501" s="3" t="str">
        <f t="shared" si="452"/>
        <v>FP-P1-78</v>
      </c>
      <c r="G501" s="4" t="s">
        <v>103</v>
      </c>
      <c r="H501" s="7" t="s">
        <v>457</v>
      </c>
      <c r="I501" s="4">
        <v>2.1</v>
      </c>
      <c r="J501" s="4">
        <v>25</v>
      </c>
      <c r="K501" s="4" t="s">
        <v>82</v>
      </c>
      <c r="L501" s="4" t="s">
        <v>1063</v>
      </c>
      <c r="M501" s="5">
        <v>1</v>
      </c>
      <c r="N501" s="5">
        <f t="shared" si="453"/>
        <v>2.6</v>
      </c>
      <c r="O501" s="5">
        <v>1</v>
      </c>
      <c r="P501" s="5">
        <v>2</v>
      </c>
      <c r="Q501" s="11">
        <v>1</v>
      </c>
      <c r="R501" s="5">
        <f t="shared" si="454"/>
        <v>2.6</v>
      </c>
      <c r="S501" s="6">
        <f t="shared" si="455"/>
        <v>2.6</v>
      </c>
      <c r="T501" s="53" t="str">
        <f>IF(K501="",IF(LEFT(H501,1)="c",IF(J501&lt;&gt;"S",VLOOKUP(H501,'DATOS GENERALES'!$B$36:$C$52,2,FALSE),""),""),IF(U501="pvc",VLOOKUP(VLOOKUP(K501,'DATOS GENERALES'!$B$58:$E$83,3,FALSE),'DATOS GENERALES'!$B$36:$C$52,2,FALSE),VLOOKUP(VLOOKUP(K501,'DATOS GENERALES'!$B$58:$E$83,4,FALSE),'DATOS GENERALES'!$B$36:$C$52,2,FALSE)))</f>
        <v>CUADRADA GANG</v>
      </c>
      <c r="U501" s="5" t="s">
        <v>45</v>
      </c>
      <c r="V501" s="5" t="s">
        <v>98</v>
      </c>
      <c r="Y501"/>
    </row>
    <row r="502" spans="1:25" s="2" customFormat="1" outlineLevel="1" x14ac:dyDescent="0.25">
      <c r="A502" s="177">
        <f t="shared" ref="A502" si="456">IF(E502=H502,1,0)</f>
        <v>1</v>
      </c>
      <c r="C502" s="8"/>
      <c r="D502" s="8"/>
      <c r="E502" s="7" t="s">
        <v>458</v>
      </c>
      <c r="F502" s="3"/>
      <c r="G502" s="4"/>
      <c r="H502" s="7" t="s">
        <v>458</v>
      </c>
      <c r="I502" s="4"/>
      <c r="J502" s="4"/>
      <c r="K502" s="4"/>
      <c r="L502" s="4"/>
      <c r="M502" s="5"/>
      <c r="N502" s="5"/>
      <c r="O502" s="5"/>
      <c r="P502" s="5"/>
      <c r="Q502" s="11"/>
      <c r="R502" s="5"/>
      <c r="S502" s="6">
        <f>SUM(S500:S501)</f>
        <v>41.6</v>
      </c>
      <c r="T502" s="53" t="str">
        <f>IF(K502="",IF(LEFT(H502,1)="c",IF(J502&lt;&gt;"S",VLOOKUP(H502,'DATOS GENERALES'!$B$36:$C$52,2,FALSE),""),""),IF(U502="pvc",VLOOKUP(VLOOKUP(K502,'DATOS GENERALES'!$B$58:$E$83,3,FALSE),'DATOS GENERALES'!$B$36:$C$52,2,FALSE),VLOOKUP(VLOOKUP(K502,'DATOS GENERALES'!$B$58:$E$83,4,FALSE),'DATOS GENERALES'!$B$36:$C$52,2,FALSE)))</f>
        <v/>
      </c>
      <c r="U502" s="5"/>
      <c r="V502" s="5" t="s">
        <v>98</v>
      </c>
      <c r="Y502"/>
    </row>
    <row r="503" spans="1:25" s="2" customFormat="1" outlineLevel="1" x14ac:dyDescent="0.25">
      <c r="A503" s="177"/>
      <c r="C503" s="8"/>
      <c r="D503" s="8"/>
      <c r="E503" s="7"/>
      <c r="F503" s="3"/>
      <c r="G503" s="4"/>
      <c r="H503" s="4"/>
      <c r="I503" s="4"/>
      <c r="J503" s="4"/>
      <c r="K503" s="4"/>
      <c r="L503" s="4"/>
      <c r="M503" s="5"/>
      <c r="N503" s="5"/>
      <c r="O503" s="5"/>
      <c r="P503" s="5"/>
      <c r="Q503" s="11"/>
      <c r="R503" s="5"/>
      <c r="S503" s="6"/>
      <c r="T503" s="53"/>
      <c r="U503" s="5"/>
      <c r="V503" s="5"/>
      <c r="Y503"/>
    </row>
    <row r="504" spans="1:25" s="2" customFormat="1" outlineLevel="1" x14ac:dyDescent="0.25">
      <c r="A504" s="174"/>
      <c r="B504" s="2">
        <v>0</v>
      </c>
      <c r="C504" s="8">
        <v>0</v>
      </c>
      <c r="D504" s="8">
        <v>0</v>
      </c>
      <c r="E504" s="7" t="s">
        <v>459</v>
      </c>
      <c r="F504" s="3">
        <f t="shared" ref="F504:F505" si="457">H504</f>
        <v>0</v>
      </c>
      <c r="G504" s="4" t="s">
        <v>183</v>
      </c>
      <c r="H504" s="4"/>
      <c r="I504" s="4">
        <v>39</v>
      </c>
      <c r="J504" s="4"/>
      <c r="K504" s="4"/>
      <c r="L504" s="4"/>
      <c r="M504" s="5">
        <v>1</v>
      </c>
      <c r="N504" s="5">
        <f t="shared" ref="N504:N505" si="458">IF(J504&lt;&gt;"S",(I504+C504+B504+D504)*M504,0)</f>
        <v>39</v>
      </c>
      <c r="O504" s="5">
        <v>0</v>
      </c>
      <c r="P504" s="5">
        <v>0</v>
      </c>
      <c r="Q504" s="11">
        <v>1</v>
      </c>
      <c r="R504" s="5">
        <f t="shared" ref="R504:R505" si="459">IF(N504=0,IF(I504=0,0,I504+D504+C504+B504),N504)</f>
        <v>39</v>
      </c>
      <c r="S504" s="6">
        <f t="shared" ref="S504:S505" si="460">R504*Q504</f>
        <v>39</v>
      </c>
      <c r="T504" s="53" t="str">
        <f>IF(K504="",IF(LEFT(H504,1)="c",IF(J504&lt;&gt;"S",VLOOKUP(H504,'DATOS GENERALES'!$B$36:$C$52,2,FALSE),""),""),IF(U504="pvc",VLOOKUP(VLOOKUP(K504,'DATOS GENERALES'!$B$58:$E$83,3,FALSE),'DATOS GENERALES'!$B$36:$C$52,2,FALSE),VLOOKUP(VLOOKUP(K504,'DATOS GENERALES'!$B$58:$E$83,4,FALSE),'DATOS GENERALES'!$B$36:$C$52,2,FALSE)))</f>
        <v/>
      </c>
      <c r="U504" s="5" t="s">
        <v>153</v>
      </c>
      <c r="V504" s="5" t="s">
        <v>98</v>
      </c>
      <c r="Y504"/>
    </row>
    <row r="505" spans="1:25" s="2" customFormat="1" outlineLevel="1" x14ac:dyDescent="0.25">
      <c r="A505" s="174">
        <f>IF(E505=H505,1,0)</f>
        <v>1</v>
      </c>
      <c r="B505" s="2">
        <v>0.5</v>
      </c>
      <c r="C505" s="8">
        <v>0</v>
      </c>
      <c r="D505" s="8">
        <v>0</v>
      </c>
      <c r="E505" s="7" t="s">
        <v>459</v>
      </c>
      <c r="F505" s="3" t="str">
        <f t="shared" si="457"/>
        <v>FP-P1-80</v>
      </c>
      <c r="G505" s="4" t="s">
        <v>103</v>
      </c>
      <c r="H505" s="7" t="s">
        <v>459</v>
      </c>
      <c r="I505" s="4">
        <v>2.6</v>
      </c>
      <c r="J505" s="4">
        <v>25</v>
      </c>
      <c r="K505" s="4" t="s">
        <v>82</v>
      </c>
      <c r="L505" s="4" t="s">
        <v>1063</v>
      </c>
      <c r="M505" s="5">
        <v>1</v>
      </c>
      <c r="N505" s="5">
        <f t="shared" si="458"/>
        <v>3.1</v>
      </c>
      <c r="O505" s="5">
        <v>1</v>
      </c>
      <c r="P505" s="5">
        <v>2</v>
      </c>
      <c r="Q505" s="11">
        <v>1</v>
      </c>
      <c r="R505" s="5">
        <f t="shared" si="459"/>
        <v>3.1</v>
      </c>
      <c r="S505" s="6">
        <f t="shared" si="460"/>
        <v>3.1</v>
      </c>
      <c r="T505" s="53" t="str">
        <f>IF(K505="",IF(LEFT(H505,1)="c",IF(J505&lt;&gt;"S",VLOOKUP(H505,'DATOS GENERALES'!$B$36:$C$52,2,FALSE),""),""),IF(U505="pvc",VLOOKUP(VLOOKUP(K505,'DATOS GENERALES'!$B$58:$E$83,3,FALSE),'DATOS GENERALES'!$B$36:$C$52,2,FALSE),VLOOKUP(VLOOKUP(K505,'DATOS GENERALES'!$B$58:$E$83,4,FALSE),'DATOS GENERALES'!$B$36:$C$52,2,FALSE)))</f>
        <v>CUADRADA GANG</v>
      </c>
      <c r="U505" s="5" t="s">
        <v>45</v>
      </c>
      <c r="V505" s="5" t="s">
        <v>98</v>
      </c>
      <c r="Y505"/>
    </row>
    <row r="506" spans="1:25" s="2" customFormat="1" outlineLevel="1" x14ac:dyDescent="0.25">
      <c r="A506" s="177">
        <f t="shared" ref="A506" si="461">IF(E506=H506,1,0)</f>
        <v>1</v>
      </c>
      <c r="C506" s="8"/>
      <c r="D506" s="8"/>
      <c r="E506" s="7" t="s">
        <v>1082</v>
      </c>
      <c r="F506" s="3"/>
      <c r="G506" s="4"/>
      <c r="H506" s="7" t="s">
        <v>1082</v>
      </c>
      <c r="I506" s="4"/>
      <c r="J506" s="4"/>
      <c r="K506" s="4"/>
      <c r="L506" s="4"/>
      <c r="M506" s="5"/>
      <c r="N506" s="5"/>
      <c r="O506" s="5"/>
      <c r="P506" s="5"/>
      <c r="Q506" s="11"/>
      <c r="R506" s="5"/>
      <c r="S506" s="6">
        <f>SUM(S504:S505)</f>
        <v>42.1</v>
      </c>
      <c r="T506" s="53" t="str">
        <f>IF(K506="",IF(LEFT(H506,1)="c",IF(J506&lt;&gt;"S",VLOOKUP(H506,'DATOS GENERALES'!$B$36:$C$52,2,FALSE),""),""),IF(U506="pvc",VLOOKUP(VLOOKUP(K506,'DATOS GENERALES'!$B$58:$E$83,3,FALSE),'DATOS GENERALES'!$B$36:$C$52,2,FALSE),VLOOKUP(VLOOKUP(K506,'DATOS GENERALES'!$B$58:$E$83,4,FALSE),'DATOS GENERALES'!$B$36:$C$52,2,FALSE)))</f>
        <v/>
      </c>
      <c r="U506" s="5"/>
      <c r="V506" s="5" t="s">
        <v>98</v>
      </c>
      <c r="Y506"/>
    </row>
    <row r="507" spans="1:25" s="2" customFormat="1" outlineLevel="1" x14ac:dyDescent="0.25">
      <c r="A507" s="177"/>
      <c r="C507" s="8"/>
      <c r="D507" s="8"/>
      <c r="E507" s="7"/>
      <c r="F507" s="3"/>
      <c r="G507" s="4"/>
      <c r="H507" s="4"/>
      <c r="I507" s="4"/>
      <c r="J507" s="4"/>
      <c r="K507" s="4"/>
      <c r="L507" s="4"/>
      <c r="M507" s="5"/>
      <c r="N507" s="5"/>
      <c r="O507" s="5"/>
      <c r="P507" s="5"/>
      <c r="Q507" s="11"/>
      <c r="R507" s="5"/>
      <c r="S507" s="6"/>
      <c r="T507" s="53"/>
      <c r="U507" s="5"/>
      <c r="V507" s="5"/>
      <c r="Y507"/>
    </row>
    <row r="508" spans="1:25" s="2" customFormat="1" outlineLevel="1" x14ac:dyDescent="0.25">
      <c r="A508" s="174"/>
      <c r="B508" s="2">
        <v>0</v>
      </c>
      <c r="C508" s="8">
        <v>0</v>
      </c>
      <c r="D508" s="8">
        <v>0</v>
      </c>
      <c r="E508" s="7" t="s">
        <v>1083</v>
      </c>
      <c r="F508" s="3">
        <f t="shared" ref="F508:F509" si="462">H508</f>
        <v>0</v>
      </c>
      <c r="G508" s="4" t="s">
        <v>183</v>
      </c>
      <c r="H508" s="4"/>
      <c r="I508" s="4">
        <v>39</v>
      </c>
      <c r="J508" s="4"/>
      <c r="K508" s="4"/>
      <c r="L508" s="4"/>
      <c r="M508" s="5">
        <v>1</v>
      </c>
      <c r="N508" s="5">
        <f t="shared" ref="N508:N509" si="463">IF(J508&lt;&gt;"S",(I508+C508+B508+D508)*M508,0)</f>
        <v>39</v>
      </c>
      <c r="O508" s="5">
        <v>0</v>
      </c>
      <c r="P508" s="5">
        <v>0</v>
      </c>
      <c r="Q508" s="11">
        <v>1</v>
      </c>
      <c r="R508" s="5">
        <f t="shared" ref="R508:R509" si="464">IF(N508=0,IF(I508=0,0,I508+D508+C508+B508),N508)</f>
        <v>39</v>
      </c>
      <c r="S508" s="6">
        <f t="shared" ref="S508:S509" si="465">R508*Q508</f>
        <v>39</v>
      </c>
      <c r="T508" s="53" t="str">
        <f>IF(K508="",IF(LEFT(H508,1)="c",IF(J508&lt;&gt;"S",VLOOKUP(H508,'DATOS GENERALES'!$B$36:$C$52,2,FALSE),""),""),IF(U508="pvc",VLOOKUP(VLOOKUP(K508,'DATOS GENERALES'!$B$58:$E$83,3,FALSE),'DATOS GENERALES'!$B$36:$C$52,2,FALSE),VLOOKUP(VLOOKUP(K508,'DATOS GENERALES'!$B$58:$E$83,4,FALSE),'DATOS GENERALES'!$B$36:$C$52,2,FALSE)))</f>
        <v/>
      </c>
      <c r="U508" s="5" t="s">
        <v>153</v>
      </c>
      <c r="V508" s="5" t="s">
        <v>98</v>
      </c>
      <c r="Y508"/>
    </row>
    <row r="509" spans="1:25" s="2" customFormat="1" outlineLevel="1" x14ac:dyDescent="0.25">
      <c r="A509" s="174">
        <f>IF(E509=H509,1,0)</f>
        <v>1</v>
      </c>
      <c r="B509" s="2">
        <v>0.5</v>
      </c>
      <c r="C509" s="8">
        <v>0</v>
      </c>
      <c r="D509" s="8">
        <v>0.5</v>
      </c>
      <c r="E509" s="7" t="s">
        <v>1083</v>
      </c>
      <c r="F509" s="3" t="str">
        <f t="shared" si="462"/>
        <v>FP-P1-82</v>
      </c>
      <c r="G509" s="4" t="s">
        <v>103</v>
      </c>
      <c r="H509" s="7" t="s">
        <v>1083</v>
      </c>
      <c r="I509" s="4">
        <v>4.5</v>
      </c>
      <c r="J509" s="4">
        <v>25</v>
      </c>
      <c r="K509" s="4" t="s">
        <v>82</v>
      </c>
      <c r="L509" s="4"/>
      <c r="M509" s="5">
        <v>1</v>
      </c>
      <c r="N509" s="5">
        <f t="shared" si="463"/>
        <v>5.5</v>
      </c>
      <c r="O509" s="5">
        <v>2</v>
      </c>
      <c r="P509" s="5">
        <v>2</v>
      </c>
      <c r="Q509" s="11">
        <v>1</v>
      </c>
      <c r="R509" s="5">
        <f t="shared" si="464"/>
        <v>5.5</v>
      </c>
      <c r="S509" s="6">
        <f t="shared" si="465"/>
        <v>5.5</v>
      </c>
      <c r="T509" s="53" t="str">
        <f>IF(K509="",IF(LEFT(H509,1)="c",IF(J509&lt;&gt;"S",VLOOKUP(H509,'DATOS GENERALES'!$B$36:$C$52,2,FALSE),""),""),IF(U509="pvc",VLOOKUP(VLOOKUP(K509,'DATOS GENERALES'!$B$58:$E$83,3,FALSE),'DATOS GENERALES'!$B$36:$C$52,2,FALSE),VLOOKUP(VLOOKUP(K509,'DATOS GENERALES'!$B$58:$E$83,4,FALSE),'DATOS GENERALES'!$B$36:$C$52,2,FALSE)))</f>
        <v>CUADRADA GANG</v>
      </c>
      <c r="U509" s="5" t="s">
        <v>45</v>
      </c>
      <c r="V509" s="5" t="s">
        <v>98</v>
      </c>
      <c r="Y509"/>
    </row>
    <row r="510" spans="1:25" s="2" customFormat="1" outlineLevel="1" x14ac:dyDescent="0.25">
      <c r="A510" s="177">
        <f t="shared" ref="A510" si="466">IF(E510=H510,1,0)</f>
        <v>1</v>
      </c>
      <c r="C510" s="8"/>
      <c r="D510" s="8"/>
      <c r="E510" s="7" t="s">
        <v>1084</v>
      </c>
      <c r="F510" s="3"/>
      <c r="G510" s="4"/>
      <c r="H510" s="7" t="s">
        <v>1084</v>
      </c>
      <c r="I510" s="4"/>
      <c r="J510" s="4"/>
      <c r="K510" s="4"/>
      <c r="L510" s="4"/>
      <c r="M510" s="5"/>
      <c r="N510" s="5"/>
      <c r="O510" s="5"/>
      <c r="P510" s="5"/>
      <c r="Q510" s="11"/>
      <c r="R510" s="5"/>
      <c r="S510" s="6">
        <f>SUM(S508:S509)</f>
        <v>44.5</v>
      </c>
      <c r="T510" s="53" t="str">
        <f>IF(K510="",IF(LEFT(H510,1)="c",IF(J510&lt;&gt;"S",VLOOKUP(H510,'DATOS GENERALES'!$B$36:$C$52,2,FALSE),""),""),IF(U510="pvc",VLOOKUP(VLOOKUP(K510,'DATOS GENERALES'!$B$58:$E$83,3,FALSE),'DATOS GENERALES'!$B$36:$C$52,2,FALSE),VLOOKUP(VLOOKUP(K510,'DATOS GENERALES'!$B$58:$E$83,4,FALSE),'DATOS GENERALES'!$B$36:$C$52,2,FALSE)))</f>
        <v/>
      </c>
      <c r="U510" s="5"/>
      <c r="V510" s="5" t="s">
        <v>98</v>
      </c>
      <c r="Y510"/>
    </row>
    <row r="511" spans="1:25" s="2" customFormat="1" outlineLevel="1" x14ac:dyDescent="0.25">
      <c r="A511" s="177"/>
      <c r="C511" s="8"/>
      <c r="D511" s="8"/>
      <c r="E511" s="7"/>
      <c r="F511" s="3"/>
      <c r="G511" s="4"/>
      <c r="H511" s="4"/>
      <c r="I511" s="4"/>
      <c r="J511" s="4"/>
      <c r="K511" s="4"/>
      <c r="L511" s="4"/>
      <c r="M511" s="5"/>
      <c r="N511" s="5"/>
      <c r="O511" s="5"/>
      <c r="P511" s="5"/>
      <c r="Q511" s="11"/>
      <c r="R511" s="5"/>
      <c r="S511" s="6"/>
      <c r="T511" s="53"/>
      <c r="U511" s="5"/>
      <c r="V511" s="5"/>
      <c r="Y511"/>
    </row>
    <row r="512" spans="1:25" s="2" customFormat="1" outlineLevel="1" x14ac:dyDescent="0.25">
      <c r="A512" s="174">
        <f t="shared" si="242"/>
        <v>1</v>
      </c>
      <c r="C512" s="8"/>
      <c r="D512" s="8"/>
      <c r="E512" s="7"/>
      <c r="F512" s="3"/>
      <c r="G512" s="4"/>
      <c r="H512" s="7"/>
      <c r="I512" s="4"/>
      <c r="J512" s="4"/>
      <c r="K512" s="4"/>
      <c r="L512" s="4"/>
      <c r="M512" s="5"/>
      <c r="N512" s="5"/>
      <c r="O512" s="5"/>
      <c r="P512" s="5"/>
      <c r="Q512" s="11"/>
      <c r="R512" s="5"/>
      <c r="S512" s="6"/>
      <c r="T512" s="53"/>
      <c r="U512" s="5"/>
      <c r="V512" s="5"/>
      <c r="Y512"/>
    </row>
    <row r="513" spans="1:21" x14ac:dyDescent="0.25">
      <c r="A513" s="174">
        <f t="shared" si="242"/>
        <v>1</v>
      </c>
      <c r="E513" s="71"/>
      <c r="H513" s="65"/>
      <c r="I513" s="65"/>
      <c r="J513" s="65"/>
      <c r="K513" s="65"/>
      <c r="L513" s="65"/>
      <c r="M513" s="108"/>
      <c r="N513" s="108"/>
      <c r="O513" s="108"/>
      <c r="P513" s="108"/>
      <c r="T513" s="107"/>
    </row>
    <row r="514" spans="1:21" x14ac:dyDescent="0.25">
      <c r="A514" s="174">
        <f t="shared" si="242"/>
        <v>1</v>
      </c>
      <c r="E514" s="71"/>
      <c r="H514" s="65"/>
      <c r="I514" s="65"/>
      <c r="J514" s="65"/>
      <c r="K514" s="65"/>
      <c r="L514" s="65"/>
      <c r="M514" s="108"/>
      <c r="N514" s="108"/>
      <c r="O514" s="108"/>
      <c r="P514" s="108"/>
      <c r="T514" s="107"/>
    </row>
    <row r="515" spans="1:21" ht="14.4" thickBot="1" x14ac:dyDescent="0.3">
      <c r="A515" s="174">
        <f t="shared" si="242"/>
        <v>1</v>
      </c>
      <c r="E515" s="71"/>
      <c r="H515" s="65"/>
      <c r="I515" s="65"/>
      <c r="J515" s="65"/>
      <c r="K515" s="65"/>
      <c r="L515" s="65"/>
      <c r="M515" s="108"/>
      <c r="N515" s="108"/>
      <c r="O515" s="108"/>
      <c r="P515" s="108"/>
      <c r="T515" s="107"/>
    </row>
    <row r="516" spans="1:21" ht="58.8" customHeight="1" thickBot="1" x14ac:dyDescent="0.3">
      <c r="A516" s="174">
        <f t="shared" si="242"/>
        <v>1</v>
      </c>
      <c r="E516" s="71"/>
      <c r="N516" s="98" t="s">
        <v>24</v>
      </c>
      <c r="O516" s="98" t="s">
        <v>77</v>
      </c>
      <c r="P516" s="98" t="s">
        <v>25</v>
      </c>
      <c r="T516" s="110" t="s">
        <v>116</v>
      </c>
      <c r="U516" s="111" t="s">
        <v>117</v>
      </c>
    </row>
    <row r="517" spans="1:21" ht="14.4" thickBot="1" x14ac:dyDescent="0.3">
      <c r="A517" s="174">
        <f t="shared" si="242"/>
        <v>1</v>
      </c>
      <c r="E517" s="71"/>
      <c r="N517" s="98" t="s">
        <v>21</v>
      </c>
      <c r="O517" s="98" t="s">
        <v>22</v>
      </c>
      <c r="P517" s="98" t="s">
        <v>22</v>
      </c>
      <c r="T517" s="112" t="s">
        <v>56</v>
      </c>
      <c r="U517" s="69">
        <f t="shared" ref="U517:U530" si="467">COUNTIF($T$297:$T$512,T517)</f>
        <v>14</v>
      </c>
    </row>
    <row r="518" spans="1:21" ht="14.4" thickBot="1" x14ac:dyDescent="0.3">
      <c r="A518" s="174">
        <f t="shared" si="242"/>
        <v>1</v>
      </c>
      <c r="E518" s="71"/>
      <c r="I518" s="203" t="s">
        <v>151</v>
      </c>
      <c r="J518" s="204"/>
      <c r="K518" s="204"/>
      <c r="L518" s="204"/>
      <c r="M518" s="205"/>
      <c r="N518" s="87">
        <f>SUMIFS(N297:N512,$J297:$J512,"BE",$U297:$U512,"BE")</f>
        <v>0</v>
      </c>
      <c r="O518" s="87">
        <f>SUMIFS(O297:O512,J297:J512,"BE",U297:U512,"BE")</f>
        <v>0</v>
      </c>
      <c r="P518" s="87">
        <f>SUMIFS(P297:P512,J297:J512,"BE",U297:U512,"BE")</f>
        <v>0</v>
      </c>
      <c r="T518" s="113" t="s">
        <v>57</v>
      </c>
      <c r="U518" s="69">
        <f t="shared" si="467"/>
        <v>4</v>
      </c>
    </row>
    <row r="519" spans="1:21" ht="14.4" thickBot="1" x14ac:dyDescent="0.3">
      <c r="A519" s="174">
        <f t="shared" si="242"/>
        <v>1</v>
      </c>
      <c r="E519" s="71"/>
      <c r="I519" s="203" t="s">
        <v>158</v>
      </c>
      <c r="J519" s="204"/>
      <c r="K519" s="204"/>
      <c r="L519" s="204"/>
      <c r="M519" s="205"/>
      <c r="N519" s="87">
        <f>SUMIFS(N297:N512,J297:J512,25,U297:U512,"PVC")</f>
        <v>201.89999999999995</v>
      </c>
      <c r="O519" s="87">
        <f>SUMIFS(O297:O512,J297:J512,25,U297:U512,"PVC")</f>
        <v>46</v>
      </c>
      <c r="P519" s="87">
        <f>SUMIFS(P297:P512,J297:J512,25,U297:U512,"PVC")</f>
        <v>74</v>
      </c>
      <c r="T519" s="113" t="s">
        <v>58</v>
      </c>
      <c r="U519" s="69">
        <f t="shared" si="467"/>
        <v>0</v>
      </c>
    </row>
    <row r="520" spans="1:21" ht="14.4" thickBot="1" x14ac:dyDescent="0.3">
      <c r="A520" s="174">
        <f t="shared" si="242"/>
        <v>1</v>
      </c>
      <c r="E520" s="71"/>
      <c r="I520" s="203" t="s">
        <v>159</v>
      </c>
      <c r="J520" s="204"/>
      <c r="K520" s="204"/>
      <c r="L520" s="204"/>
      <c r="M520" s="205"/>
      <c r="N520" s="87">
        <f>SUMIFS(N297:N512,J297:J512,50,U297:U512,"PVC")</f>
        <v>27</v>
      </c>
      <c r="O520" s="87">
        <f>SUMIFS(O297:O512,J297:J512,50,U297:U512,"PVC")</f>
        <v>0</v>
      </c>
      <c r="P520" s="87">
        <f>SUMIFS(P297:P512,J297:J512,50,U297:U512,"PVC")</f>
        <v>18</v>
      </c>
      <c r="T520" s="113" t="s">
        <v>59</v>
      </c>
      <c r="U520" s="69">
        <f t="shared" si="467"/>
        <v>0</v>
      </c>
    </row>
    <row r="521" spans="1:21" ht="14.4" thickBot="1" x14ac:dyDescent="0.3">
      <c r="A521" s="174">
        <f t="shared" si="242"/>
        <v>1</v>
      </c>
      <c r="E521" s="71"/>
      <c r="I521" s="203" t="s">
        <v>187</v>
      </c>
      <c r="J521" s="204"/>
      <c r="K521" s="204"/>
      <c r="L521" s="204"/>
      <c r="M521" s="205"/>
      <c r="N521" s="87">
        <f>SUMIFS(N297:N512,J297:J512,100,U297:U512,"PVC")</f>
        <v>0</v>
      </c>
      <c r="O521" s="87">
        <f>SUMIFS(O297:O512,J297:J512,100,U297:U512,"PVC")</f>
        <v>0</v>
      </c>
      <c r="P521" s="87">
        <f>SUMIFS(P297:P512,J297:J512,100,U297:U512,"PVC")</f>
        <v>0</v>
      </c>
      <c r="T521" s="113" t="s">
        <v>53</v>
      </c>
      <c r="U521" s="69">
        <f t="shared" si="467"/>
        <v>0</v>
      </c>
    </row>
    <row r="522" spans="1:21" ht="14.4" thickBot="1" x14ac:dyDescent="0.3">
      <c r="A522" s="174">
        <f t="shared" si="242"/>
        <v>1</v>
      </c>
      <c r="E522" s="71"/>
      <c r="I522" s="203" t="s">
        <v>160</v>
      </c>
      <c r="J522" s="204"/>
      <c r="K522" s="204"/>
      <c r="L522" s="204"/>
      <c r="M522" s="205"/>
      <c r="N522" s="87">
        <f>SUMIFS(N297:N512,J297:J512,25,U297:U512,"EMT")</f>
        <v>50.1</v>
      </c>
      <c r="O522" s="87">
        <f>SUMIFS(O297:O512,J297:J512,25,U297:U512,"EMT")</f>
        <v>30</v>
      </c>
      <c r="P522" s="87">
        <f>SUMIFS(P297:P512,J297:J512,25,U297:U512,"EMT")</f>
        <v>30</v>
      </c>
      <c r="T522" s="113" t="s">
        <v>54</v>
      </c>
      <c r="U522" s="69">
        <f t="shared" si="467"/>
        <v>0</v>
      </c>
    </row>
    <row r="523" spans="1:21" ht="14.4" thickBot="1" x14ac:dyDescent="0.3">
      <c r="A523" s="174">
        <f t="shared" si="242"/>
        <v>1</v>
      </c>
      <c r="E523" s="71"/>
      <c r="I523" s="203" t="s">
        <v>161</v>
      </c>
      <c r="J523" s="204"/>
      <c r="K523" s="204"/>
      <c r="L523" s="204"/>
      <c r="M523" s="205"/>
      <c r="N523" s="114">
        <f>SUMIFS(N297:N512,J297:J512,50,U297:U512,"EMT")</f>
        <v>22.5</v>
      </c>
      <c r="O523" s="114">
        <f>SUMIFS(O297:O512,J297:J512,50,U297:U512,"EMT")</f>
        <v>9</v>
      </c>
      <c r="P523" s="114">
        <f>SUMIFS(P297:P512,J297:J512,50,U297:U512,"EMT")</f>
        <v>18</v>
      </c>
      <c r="T523" s="113" t="s">
        <v>55</v>
      </c>
      <c r="U523" s="69">
        <f t="shared" si="467"/>
        <v>37</v>
      </c>
    </row>
    <row r="524" spans="1:21" ht="14.4" thickBot="1" x14ac:dyDescent="0.3">
      <c r="A524" s="174">
        <f t="shared" si="242"/>
        <v>1</v>
      </c>
      <c r="E524" s="71"/>
      <c r="I524" s="203" t="s">
        <v>188</v>
      </c>
      <c r="J524" s="204"/>
      <c r="K524" s="204"/>
      <c r="L524" s="204"/>
      <c r="M524" s="205"/>
      <c r="N524" s="87">
        <f>SUMIFS(N297:N512,J297:J512,25,U297:U512,"TUBO FLEX")</f>
        <v>0</v>
      </c>
      <c r="O524" s="87">
        <f>SUMIFS(O297:O512,J297:J512,25,U297:U512,"TUBO FLEX")</f>
        <v>0</v>
      </c>
      <c r="P524" s="87">
        <f>SUMIFS(P297:P512,J297:J512,25,U297:U512,"TUBO FLEX")</f>
        <v>0</v>
      </c>
      <c r="T524" s="113" t="s">
        <v>60</v>
      </c>
      <c r="U524" s="69">
        <f t="shared" si="467"/>
        <v>0</v>
      </c>
    </row>
    <row r="525" spans="1:21" ht="14.4" thickBot="1" x14ac:dyDescent="0.3">
      <c r="A525" s="174">
        <f t="shared" si="242"/>
        <v>1</v>
      </c>
      <c r="E525" s="71"/>
      <c r="I525" s="203" t="s">
        <v>189</v>
      </c>
      <c r="J525" s="204"/>
      <c r="K525" s="204"/>
      <c r="L525" s="204"/>
      <c r="M525" s="205"/>
      <c r="N525" s="114">
        <f>SUMIFS(N297:N512,J297:J512,50,U297:U512,"TUBO FLEX")</f>
        <v>0</v>
      </c>
      <c r="O525" s="114">
        <f>SUMIFS(O297:O512,J297:J512,50,U297:U512,"TUBO FLEX")</f>
        <v>0</v>
      </c>
      <c r="P525" s="114">
        <f>SUMIFS(P297:P512,J297:J512,50,U297:U512,"TUBO FLEX")</f>
        <v>0</v>
      </c>
      <c r="T525" s="113" t="s">
        <v>61</v>
      </c>
      <c r="U525" s="69">
        <f t="shared" si="467"/>
        <v>0</v>
      </c>
    </row>
    <row r="526" spans="1:21" x14ac:dyDescent="0.25">
      <c r="A526" s="174">
        <f t="shared" si="242"/>
        <v>1</v>
      </c>
      <c r="E526" s="71"/>
      <c r="T526" s="113" t="s">
        <v>62</v>
      </c>
      <c r="U526" s="69">
        <f t="shared" si="467"/>
        <v>10</v>
      </c>
    </row>
    <row r="527" spans="1:21" x14ac:dyDescent="0.25">
      <c r="A527" s="174">
        <f t="shared" si="242"/>
        <v>1</v>
      </c>
      <c r="E527" s="71"/>
      <c r="T527" s="113" t="s">
        <v>216</v>
      </c>
      <c r="U527" s="69">
        <f t="shared" si="467"/>
        <v>19</v>
      </c>
    </row>
    <row r="528" spans="1:21" x14ac:dyDescent="0.25">
      <c r="A528" s="174">
        <f t="shared" si="242"/>
        <v>1</v>
      </c>
      <c r="E528" s="71"/>
      <c r="T528" s="113" t="s">
        <v>175</v>
      </c>
      <c r="U528" s="69">
        <f t="shared" si="467"/>
        <v>0</v>
      </c>
    </row>
    <row r="529" spans="1:25" x14ac:dyDescent="0.25">
      <c r="A529" s="174">
        <f t="shared" si="242"/>
        <v>1</v>
      </c>
      <c r="E529" s="71"/>
      <c r="T529" s="113" t="s">
        <v>185</v>
      </c>
      <c r="U529" s="69">
        <f t="shared" si="467"/>
        <v>0</v>
      </c>
    </row>
    <row r="530" spans="1:25" ht="14.4" thickBot="1" x14ac:dyDescent="0.3">
      <c r="A530" s="174">
        <f t="shared" si="242"/>
        <v>1</v>
      </c>
      <c r="E530" s="71"/>
      <c r="T530" s="115"/>
      <c r="U530" s="69">
        <f t="shared" si="467"/>
        <v>0</v>
      </c>
    </row>
    <row r="531" spans="1:25" x14ac:dyDescent="0.25">
      <c r="A531" s="174">
        <f t="shared" si="242"/>
        <v>1</v>
      </c>
      <c r="E531" s="71"/>
      <c r="H531" s="65"/>
      <c r="I531" s="65"/>
      <c r="J531" s="65"/>
      <c r="K531" s="65"/>
      <c r="L531" s="65"/>
      <c r="M531" s="108"/>
      <c r="N531" s="108"/>
      <c r="O531" s="108"/>
      <c r="P531" s="108"/>
      <c r="T531" s="107"/>
    </row>
    <row r="532" spans="1:25" x14ac:dyDescent="0.25">
      <c r="A532" s="174">
        <f t="shared" si="242"/>
        <v>1</v>
      </c>
      <c r="E532" s="71"/>
      <c r="H532" s="65"/>
      <c r="I532" s="65"/>
      <c r="J532" s="65"/>
      <c r="K532" s="65"/>
      <c r="L532" s="65"/>
      <c r="M532" s="108"/>
      <c r="N532" s="108"/>
      <c r="O532" s="108"/>
      <c r="P532" s="108"/>
      <c r="T532" s="107"/>
    </row>
    <row r="533" spans="1:25" x14ac:dyDescent="0.25">
      <c r="A533" s="174">
        <f t="shared" si="242"/>
        <v>1</v>
      </c>
      <c r="E533" s="71"/>
      <c r="H533" s="65"/>
      <c r="I533" s="65"/>
      <c r="J533" s="65"/>
      <c r="K533" s="65"/>
      <c r="L533" s="65"/>
      <c r="M533" s="108"/>
      <c r="N533" s="108"/>
      <c r="O533" s="108"/>
      <c r="P533" s="108"/>
      <c r="T533" s="107"/>
    </row>
    <row r="534" spans="1:25" x14ac:dyDescent="0.25">
      <c r="A534" s="174">
        <f t="shared" si="242"/>
        <v>1</v>
      </c>
      <c r="E534" s="71"/>
      <c r="T534" s="107"/>
    </row>
    <row r="535" spans="1:25" ht="54.6" customHeight="1" x14ac:dyDescent="0.25">
      <c r="A535" s="174">
        <f t="shared" si="242"/>
        <v>1</v>
      </c>
      <c r="B535" s="208" t="s">
        <v>149</v>
      </c>
      <c r="C535" s="208" t="s">
        <v>180</v>
      </c>
      <c r="D535" s="208" t="s">
        <v>147</v>
      </c>
      <c r="F535" s="209" t="s">
        <v>0</v>
      </c>
      <c r="G535" s="209"/>
      <c r="H535" s="209"/>
      <c r="I535" s="210" t="s">
        <v>121</v>
      </c>
      <c r="J535" s="210" t="s">
        <v>122</v>
      </c>
      <c r="K535" s="210" t="s">
        <v>119</v>
      </c>
      <c r="L535" s="210" t="s">
        <v>120</v>
      </c>
      <c r="M535" s="210" t="s">
        <v>182</v>
      </c>
      <c r="N535" s="143" t="s">
        <v>162</v>
      </c>
      <c r="O535" s="143" t="s">
        <v>184</v>
      </c>
      <c r="P535" s="143" t="s">
        <v>163</v>
      </c>
      <c r="Q535" s="212" t="s">
        <v>46</v>
      </c>
      <c r="R535" s="209"/>
      <c r="S535" s="209"/>
      <c r="T535" s="206" t="s">
        <v>51</v>
      </c>
      <c r="U535" s="206" t="s">
        <v>47</v>
      </c>
      <c r="V535" s="206" t="s">
        <v>78</v>
      </c>
    </row>
    <row r="536" spans="1:25" x14ac:dyDescent="0.25">
      <c r="A536" s="174">
        <f t="shared" si="242"/>
        <v>0</v>
      </c>
      <c r="B536" s="208"/>
      <c r="C536" s="208"/>
      <c r="D536" s="208"/>
      <c r="E536" t="s">
        <v>148</v>
      </c>
      <c r="F536" s="144" t="s">
        <v>79</v>
      </c>
      <c r="G536" s="145" t="s">
        <v>1</v>
      </c>
      <c r="H536" s="144" t="s">
        <v>2</v>
      </c>
      <c r="I536" s="211"/>
      <c r="J536" s="211"/>
      <c r="K536" s="211"/>
      <c r="L536" s="211"/>
      <c r="M536" s="211"/>
      <c r="N536" s="146" t="s">
        <v>21</v>
      </c>
      <c r="O536" s="146" t="s">
        <v>22</v>
      </c>
      <c r="P536" s="146" t="s">
        <v>22</v>
      </c>
      <c r="Q536" s="144" t="s">
        <v>3</v>
      </c>
      <c r="R536" s="144" t="s">
        <v>14</v>
      </c>
      <c r="S536" s="144" t="s">
        <v>13</v>
      </c>
      <c r="T536" s="207"/>
      <c r="U536" s="207"/>
      <c r="V536" s="207"/>
    </row>
    <row r="537" spans="1:25" x14ac:dyDescent="0.25">
      <c r="A537" s="174">
        <f t="shared" si="242"/>
        <v>1</v>
      </c>
      <c r="E537" s="71"/>
      <c r="F537" s="99" t="s">
        <v>301</v>
      </c>
      <c r="G537" s="116"/>
      <c r="H537" s="64"/>
      <c r="I537" s="64"/>
      <c r="J537" s="64"/>
      <c r="K537" s="64"/>
      <c r="L537" s="64"/>
      <c r="M537" s="17"/>
      <c r="N537" s="17"/>
      <c r="O537" s="17"/>
      <c r="P537" s="17"/>
      <c r="Q537" s="18"/>
      <c r="R537" s="18"/>
      <c r="S537" s="18"/>
      <c r="T537" s="54"/>
      <c r="U537" s="19"/>
      <c r="V537" s="19"/>
    </row>
    <row r="538" spans="1:25" x14ac:dyDescent="0.25">
      <c r="A538" s="174">
        <f t="shared" si="242"/>
        <v>1</v>
      </c>
      <c r="E538" s="71"/>
      <c r="F538" s="162" t="s">
        <v>256</v>
      </c>
      <c r="G538" s="163"/>
      <c r="H538" s="164"/>
      <c r="I538" s="75"/>
      <c r="J538" s="75"/>
      <c r="K538" s="75"/>
      <c r="L538" s="75"/>
      <c r="M538" s="158"/>
      <c r="N538" s="158"/>
      <c r="O538" s="158"/>
      <c r="P538" s="158"/>
      <c r="Q538" s="159"/>
      <c r="R538" s="159"/>
      <c r="S538" s="159"/>
      <c r="T538" s="160"/>
      <c r="U538" s="161"/>
      <c r="V538" s="161"/>
    </row>
    <row r="539" spans="1:25" s="2" customFormat="1" outlineLevel="1" x14ac:dyDescent="0.25">
      <c r="A539" s="174">
        <f t="shared" ref="A539:A737" si="468">IF(E539=H539,1,0)</f>
        <v>1</v>
      </c>
      <c r="C539" s="8"/>
      <c r="D539" s="8"/>
      <c r="E539" s="70"/>
      <c r="F539" s="3"/>
      <c r="G539" s="4"/>
      <c r="H539" s="7"/>
      <c r="I539" s="4"/>
      <c r="J539" s="4"/>
      <c r="K539" s="4"/>
      <c r="L539" s="4"/>
      <c r="M539" s="5"/>
      <c r="N539" s="5"/>
      <c r="O539" s="5"/>
      <c r="P539" s="5"/>
      <c r="Q539" s="11"/>
      <c r="R539" s="5"/>
      <c r="S539" s="6"/>
      <c r="T539" s="53"/>
      <c r="U539" s="5"/>
      <c r="V539" s="5"/>
      <c r="Y539"/>
    </row>
    <row r="540" spans="1:25" s="2" customFormat="1" outlineLevel="1" x14ac:dyDescent="0.25">
      <c r="A540" s="174"/>
      <c r="B540" s="2">
        <v>0</v>
      </c>
      <c r="C540" s="8">
        <v>0</v>
      </c>
      <c r="D540" s="8">
        <v>0</v>
      </c>
      <c r="E540" s="7" t="s">
        <v>460</v>
      </c>
      <c r="F540" s="3">
        <f t="shared" ref="F540:F544" si="469">H540</f>
        <v>0</v>
      </c>
      <c r="G540" s="4" t="s">
        <v>183</v>
      </c>
      <c r="H540" s="4"/>
      <c r="I540" s="4">
        <v>23</v>
      </c>
      <c r="J540" s="4"/>
      <c r="K540" s="4"/>
      <c r="L540" s="4"/>
      <c r="M540" s="5">
        <v>1</v>
      </c>
      <c r="N540" s="5">
        <f t="shared" ref="N540:N544" si="470">IF(J540&lt;&gt;"S",(I540+C540+B540+D540)*M540,0)</f>
        <v>23</v>
      </c>
      <c r="O540" s="5">
        <v>0</v>
      </c>
      <c r="P540" s="5">
        <v>0</v>
      </c>
      <c r="Q540" s="11">
        <v>1</v>
      </c>
      <c r="R540" s="5">
        <f t="shared" ref="R540:R544" si="471">IF(N540=0,IF(I540=0,0,I540+D540+C540+B540),N540)</f>
        <v>23</v>
      </c>
      <c r="S540" s="6">
        <f t="shared" ref="S540:S544" si="472">R540*Q540</f>
        <v>23</v>
      </c>
      <c r="T540" s="53" t="str">
        <f>IF(K540="",IF(LEFT(H540,1)="c",IF(J540&lt;&gt;"S",VLOOKUP(H540,'DATOS GENERALES'!$B$36:$C$52,2,FALSE),""),""),IF(U540="pvc",VLOOKUP(VLOOKUP(K540,'DATOS GENERALES'!$B$58:$E$83,3,FALSE),'DATOS GENERALES'!$B$36:$C$52,2,FALSE),VLOOKUP(VLOOKUP(K540,'DATOS GENERALES'!$B$58:$E$83,4,FALSE),'DATOS GENERALES'!$B$36:$C$52,2,FALSE)))</f>
        <v/>
      </c>
      <c r="U540" s="5" t="s">
        <v>153</v>
      </c>
      <c r="V540" s="5" t="s">
        <v>98</v>
      </c>
      <c r="Y540"/>
    </row>
    <row r="541" spans="1:25" s="2" customFormat="1" outlineLevel="1" x14ac:dyDescent="0.25">
      <c r="A541" s="174"/>
      <c r="B541" s="2">
        <v>0</v>
      </c>
      <c r="C541" s="8">
        <v>0</v>
      </c>
      <c r="D541" s="8">
        <v>0</v>
      </c>
      <c r="E541" s="7" t="s">
        <v>460</v>
      </c>
      <c r="F541" s="3" t="str">
        <f t="shared" si="469"/>
        <v>S12</v>
      </c>
      <c r="G541" s="4"/>
      <c r="H541" s="4" t="s">
        <v>94</v>
      </c>
      <c r="I541" s="4">
        <v>0.5</v>
      </c>
      <c r="J541" s="4">
        <v>50</v>
      </c>
      <c r="K541" s="4" t="s">
        <v>94</v>
      </c>
      <c r="L541" s="4"/>
      <c r="M541" s="5">
        <v>1</v>
      </c>
      <c r="N541" s="5">
        <f t="shared" si="470"/>
        <v>0.5</v>
      </c>
      <c r="O541" s="5">
        <v>1</v>
      </c>
      <c r="P541" s="5">
        <v>1</v>
      </c>
      <c r="Q541" s="11">
        <v>1</v>
      </c>
      <c r="R541" s="5">
        <f t="shared" si="471"/>
        <v>0.5</v>
      </c>
      <c r="S541" s="6">
        <f t="shared" si="472"/>
        <v>0.5</v>
      </c>
      <c r="T541" s="53" t="str">
        <f>IF(K541="",IF(LEFT(H541,1)="c",IF(J541&lt;&gt;"S",VLOOKUP(H541,'DATOS GENERALES'!$B$36:$C$52,2,FALSE),""),""),IF(U541="pvc",VLOOKUP(VLOOKUP(K541,'DATOS GENERALES'!$B$58:$E$83,3,FALSE),'DATOS GENERALES'!$B$36:$C$52,2,FALSE),VLOOKUP(VLOOKUP(K541,'DATOS GENERALES'!$B$58:$E$83,4,FALSE),'DATOS GENERALES'!$B$36:$C$52,2,FALSE)))</f>
        <v>ACCESORIO SALIDA BANDEJA</v>
      </c>
      <c r="U541" s="5" t="s">
        <v>48</v>
      </c>
      <c r="V541" s="5" t="s">
        <v>98</v>
      </c>
      <c r="Y541"/>
    </row>
    <row r="542" spans="1:25" s="2" customFormat="1" outlineLevel="1" x14ac:dyDescent="0.25">
      <c r="A542" s="174"/>
      <c r="B542" s="2">
        <v>0</v>
      </c>
      <c r="C542" s="8">
        <v>0</v>
      </c>
      <c r="D542" s="8">
        <v>0</v>
      </c>
      <c r="E542" s="7" t="s">
        <v>460</v>
      </c>
      <c r="F542" s="3" t="str">
        <f t="shared" si="469"/>
        <v>C2</v>
      </c>
      <c r="G542" s="4" t="s">
        <v>94</v>
      </c>
      <c r="H542" s="4" t="s">
        <v>106</v>
      </c>
      <c r="I542" s="4">
        <v>2</v>
      </c>
      <c r="J542" s="4">
        <v>50</v>
      </c>
      <c r="K542" s="4"/>
      <c r="L542" s="4"/>
      <c r="M542" s="5">
        <v>1</v>
      </c>
      <c r="N542" s="5">
        <f t="shared" si="470"/>
        <v>2</v>
      </c>
      <c r="O542" s="5">
        <v>0</v>
      </c>
      <c r="P542" s="5">
        <v>1</v>
      </c>
      <c r="Q542" s="11">
        <v>1</v>
      </c>
      <c r="R542" s="5">
        <f t="shared" si="471"/>
        <v>2</v>
      </c>
      <c r="S542" s="6">
        <f t="shared" si="472"/>
        <v>2</v>
      </c>
      <c r="T542" s="53" t="str">
        <f>IF(K542="",IF(LEFT(H542,1)="c",IF(J542&lt;&gt;"S",VLOOKUP(H542,'DATOS GENERALES'!$B$36:$C$52,2,FALSE),""),""),IF(U542="pvc",VLOOKUP(VLOOKUP(K542,'DATOS GENERALES'!$B$58:$E$83,3,FALSE),'DATOS GENERALES'!$B$36:$C$52,2,FALSE),VLOOKUP(VLOOKUP(K542,'DATOS GENERALES'!$B$58:$E$83,4,FALSE),'DATOS GENERALES'!$B$36:$C$52,2,FALSE)))</f>
        <v>CUADRADA 200X200X100</v>
      </c>
      <c r="U542" s="5" t="s">
        <v>48</v>
      </c>
      <c r="V542" s="5" t="s">
        <v>98</v>
      </c>
      <c r="Y542"/>
    </row>
    <row r="543" spans="1:25" s="2" customFormat="1" outlineLevel="1" x14ac:dyDescent="0.25">
      <c r="A543" s="174"/>
      <c r="B543" s="2">
        <v>0</v>
      </c>
      <c r="C543" s="8">
        <v>0</v>
      </c>
      <c r="D543" s="8">
        <v>0</v>
      </c>
      <c r="E543" s="7" t="s">
        <v>460</v>
      </c>
      <c r="F543" s="3" t="str">
        <f t="shared" si="469"/>
        <v>C2</v>
      </c>
      <c r="G543" s="4" t="s">
        <v>106</v>
      </c>
      <c r="H543" s="4" t="s">
        <v>106</v>
      </c>
      <c r="I543" s="4">
        <v>3</v>
      </c>
      <c r="J543" s="4">
        <v>50</v>
      </c>
      <c r="K543" s="4"/>
      <c r="L543" s="4"/>
      <c r="M543" s="5">
        <v>1</v>
      </c>
      <c r="N543" s="5">
        <f t="shared" si="470"/>
        <v>3</v>
      </c>
      <c r="O543" s="5">
        <v>0</v>
      </c>
      <c r="P543" s="5">
        <v>2</v>
      </c>
      <c r="Q543" s="11">
        <v>1</v>
      </c>
      <c r="R543" s="5">
        <f t="shared" si="471"/>
        <v>3</v>
      </c>
      <c r="S543" s="6">
        <f t="shared" si="472"/>
        <v>3</v>
      </c>
      <c r="T543" s="53" t="str">
        <f>IF(K543="",IF(LEFT(H543,1)="c",IF(J543&lt;&gt;"S",VLOOKUP(H543,'DATOS GENERALES'!$B$36:$C$52,2,FALSE),""),""),IF(U543="pvc",VLOOKUP(VLOOKUP(K543,'DATOS GENERALES'!$B$58:$E$83,3,FALSE),'DATOS GENERALES'!$B$36:$C$52,2,FALSE),VLOOKUP(VLOOKUP(K543,'DATOS GENERALES'!$B$58:$E$83,4,FALSE),'DATOS GENERALES'!$B$36:$C$52,2,FALSE)))</f>
        <v>CUADRADA 200X200X100</v>
      </c>
      <c r="U543" s="5" t="s">
        <v>45</v>
      </c>
      <c r="V543" s="5" t="s">
        <v>98</v>
      </c>
      <c r="Y543"/>
    </row>
    <row r="544" spans="1:25" s="2" customFormat="1" outlineLevel="1" x14ac:dyDescent="0.25">
      <c r="A544" s="174">
        <f>IF(E544=H544,1,0)</f>
        <v>1</v>
      </c>
      <c r="B544" s="2">
        <v>0.5</v>
      </c>
      <c r="C544" s="8">
        <v>0</v>
      </c>
      <c r="D544" s="8">
        <v>0</v>
      </c>
      <c r="E544" s="7" t="s">
        <v>460</v>
      </c>
      <c r="F544" s="3" t="str">
        <f t="shared" si="469"/>
        <v>FP-P2-1</v>
      </c>
      <c r="G544" s="4" t="s">
        <v>106</v>
      </c>
      <c r="H544" s="7" t="s">
        <v>460</v>
      </c>
      <c r="I544" s="4">
        <v>6.5</v>
      </c>
      <c r="J544" s="4">
        <v>25</v>
      </c>
      <c r="K544" s="4" t="s">
        <v>82</v>
      </c>
      <c r="L544" s="4" t="s">
        <v>1063</v>
      </c>
      <c r="M544" s="5">
        <v>1</v>
      </c>
      <c r="N544" s="5">
        <f t="shared" si="470"/>
        <v>7</v>
      </c>
      <c r="O544" s="5">
        <v>1</v>
      </c>
      <c r="P544" s="5">
        <v>2</v>
      </c>
      <c r="Q544" s="11">
        <v>1</v>
      </c>
      <c r="R544" s="5">
        <f t="shared" si="471"/>
        <v>7</v>
      </c>
      <c r="S544" s="6">
        <f t="shared" si="472"/>
        <v>7</v>
      </c>
      <c r="T544" s="53" t="str">
        <f>IF(K544="",IF(LEFT(H544,1)="c",IF(J544&lt;&gt;"S",VLOOKUP(H544,'DATOS GENERALES'!$B$36:$C$52,2,FALSE),""),""),IF(U544="pvc",VLOOKUP(VLOOKUP(K544,'DATOS GENERALES'!$B$58:$E$83,3,FALSE),'DATOS GENERALES'!$B$36:$C$52,2,FALSE),VLOOKUP(VLOOKUP(K544,'DATOS GENERALES'!$B$58:$E$83,4,FALSE),'DATOS GENERALES'!$B$36:$C$52,2,FALSE)))</f>
        <v>CUADRADA GANG</v>
      </c>
      <c r="U544" s="5" t="s">
        <v>45</v>
      </c>
      <c r="V544" s="5" t="s">
        <v>98</v>
      </c>
      <c r="Y544"/>
    </row>
    <row r="545" spans="1:25" s="2" customFormat="1" outlineLevel="1" x14ac:dyDescent="0.25">
      <c r="A545" s="177">
        <f t="shared" ref="A545" si="473">IF(E545=H545,1,0)</f>
        <v>1</v>
      </c>
      <c r="C545" s="8"/>
      <c r="D545" s="8"/>
      <c r="E545" s="7" t="s">
        <v>379</v>
      </c>
      <c r="F545" s="3"/>
      <c r="G545" s="4"/>
      <c r="H545" s="7" t="s">
        <v>379</v>
      </c>
      <c r="I545" s="4"/>
      <c r="J545" s="4"/>
      <c r="K545" s="4"/>
      <c r="L545" s="4"/>
      <c r="M545" s="5"/>
      <c r="N545" s="5"/>
      <c r="O545" s="5"/>
      <c r="P545" s="5"/>
      <c r="Q545" s="11"/>
      <c r="R545" s="5"/>
      <c r="S545" s="6">
        <f>SUM(S540:S544)</f>
        <v>35.5</v>
      </c>
      <c r="T545" s="53" t="str">
        <f>IF(K545="",IF(LEFT(H545,1)="c",IF(J545&lt;&gt;"S",VLOOKUP(H545,'DATOS GENERALES'!$B$36:$C$52,2,FALSE),""),""),IF(U545="pvc",VLOOKUP(VLOOKUP(K545,'DATOS GENERALES'!$B$58:$E$83,3,FALSE),'DATOS GENERALES'!$B$36:$C$52,2,FALSE),VLOOKUP(VLOOKUP(K545,'DATOS GENERALES'!$B$58:$E$83,4,FALSE),'DATOS GENERALES'!$B$36:$C$52,2,FALSE)))</f>
        <v/>
      </c>
      <c r="U545" s="5"/>
      <c r="V545" s="5" t="s">
        <v>98</v>
      </c>
      <c r="Y545"/>
    </row>
    <row r="546" spans="1:25" s="2" customFormat="1" outlineLevel="1" x14ac:dyDescent="0.25">
      <c r="A546" s="174"/>
      <c r="C546" s="8"/>
      <c r="D546" s="8"/>
      <c r="E546" s="70"/>
      <c r="F546" s="3"/>
      <c r="G546" s="4"/>
      <c r="H546" s="7"/>
      <c r="I546" s="4"/>
      <c r="J546" s="4"/>
      <c r="K546" s="4"/>
      <c r="L546" s="4"/>
      <c r="M546" s="5"/>
      <c r="N546" s="5"/>
      <c r="O546" s="5"/>
      <c r="P546" s="5"/>
      <c r="Q546" s="11"/>
      <c r="R546" s="5"/>
      <c r="S546" s="6"/>
      <c r="T546" s="53"/>
      <c r="U546" s="5"/>
      <c r="V546" s="5"/>
      <c r="Y546"/>
    </row>
    <row r="547" spans="1:25" s="2" customFormat="1" outlineLevel="1" x14ac:dyDescent="0.25">
      <c r="A547" s="174"/>
      <c r="B547" s="2">
        <v>0</v>
      </c>
      <c r="C547" s="8">
        <v>0</v>
      </c>
      <c r="D547" s="8">
        <v>0</v>
      </c>
      <c r="E547" s="7" t="s">
        <v>380</v>
      </c>
      <c r="F547" s="3">
        <f t="shared" ref="F547:F548" si="474">H547</f>
        <v>0</v>
      </c>
      <c r="G547" s="4" t="s">
        <v>183</v>
      </c>
      <c r="H547" s="4"/>
      <c r="I547" s="4">
        <v>28.5</v>
      </c>
      <c r="J547" s="4"/>
      <c r="K547" s="4"/>
      <c r="L547" s="4"/>
      <c r="M547" s="5">
        <v>1</v>
      </c>
      <c r="N547" s="5">
        <f t="shared" ref="N547:N548" si="475">IF(J547&lt;&gt;"S",(I547+C547+B547+D547)*M547,0)</f>
        <v>28.5</v>
      </c>
      <c r="O547" s="5">
        <v>0</v>
      </c>
      <c r="P547" s="5">
        <v>0</v>
      </c>
      <c r="Q547" s="11">
        <v>1</v>
      </c>
      <c r="R547" s="5">
        <f t="shared" ref="R547:R548" si="476">IF(N547=0,IF(I547=0,0,I547+D547+C547+B547),N547)</f>
        <v>28.5</v>
      </c>
      <c r="S547" s="6">
        <f t="shared" ref="S547:S548" si="477">R547*Q547</f>
        <v>28.5</v>
      </c>
      <c r="T547" s="53" t="str">
        <f>IF(K547="",IF(LEFT(H547,1)="c",IF(J547&lt;&gt;"S",VLOOKUP(H547,'DATOS GENERALES'!$B$36:$C$52,2,FALSE),""),""),IF(U547="pvc",VLOOKUP(VLOOKUP(K547,'DATOS GENERALES'!$B$58:$E$83,3,FALSE),'DATOS GENERALES'!$B$36:$C$52,2,FALSE),VLOOKUP(VLOOKUP(K547,'DATOS GENERALES'!$B$58:$E$83,4,FALSE),'DATOS GENERALES'!$B$36:$C$52,2,FALSE)))</f>
        <v/>
      </c>
      <c r="U547" s="5" t="s">
        <v>153</v>
      </c>
      <c r="V547" s="5" t="s">
        <v>98</v>
      </c>
      <c r="Y547"/>
    </row>
    <row r="548" spans="1:25" s="2" customFormat="1" outlineLevel="1" x14ac:dyDescent="0.25">
      <c r="A548" s="174">
        <f>IF(E548=H548,1,0)</f>
        <v>1</v>
      </c>
      <c r="B548" s="2">
        <v>0.5</v>
      </c>
      <c r="C548" s="8">
        <v>0</v>
      </c>
      <c r="D548" s="8">
        <v>0</v>
      </c>
      <c r="E548" s="7" t="s">
        <v>380</v>
      </c>
      <c r="F548" s="3" t="str">
        <f t="shared" si="474"/>
        <v>FP-P2-3</v>
      </c>
      <c r="G548" s="4" t="s">
        <v>103</v>
      </c>
      <c r="H548" s="7" t="s">
        <v>380</v>
      </c>
      <c r="I548" s="4">
        <v>4.5</v>
      </c>
      <c r="J548" s="4">
        <v>25</v>
      </c>
      <c r="K548" s="4" t="s">
        <v>82</v>
      </c>
      <c r="L548" s="4" t="s">
        <v>1063</v>
      </c>
      <c r="M548" s="5">
        <v>1</v>
      </c>
      <c r="N548" s="5">
        <f t="shared" si="475"/>
        <v>5</v>
      </c>
      <c r="O548" s="5">
        <v>1</v>
      </c>
      <c r="P548" s="5">
        <v>2</v>
      </c>
      <c r="Q548" s="11">
        <v>1</v>
      </c>
      <c r="R548" s="5">
        <f t="shared" si="476"/>
        <v>5</v>
      </c>
      <c r="S548" s="6">
        <f t="shared" si="477"/>
        <v>5</v>
      </c>
      <c r="T548" s="53" t="str">
        <f>IF(K548="",IF(LEFT(H548,1)="c",IF(J548&lt;&gt;"S",VLOOKUP(H548,'DATOS GENERALES'!$B$36:$C$52,2,FALSE),""),""),IF(U548="pvc",VLOOKUP(VLOOKUP(K548,'DATOS GENERALES'!$B$58:$E$83,3,FALSE),'DATOS GENERALES'!$B$36:$C$52,2,FALSE),VLOOKUP(VLOOKUP(K548,'DATOS GENERALES'!$B$58:$E$83,4,FALSE),'DATOS GENERALES'!$B$36:$C$52,2,FALSE)))</f>
        <v>CUADRADA GANG</v>
      </c>
      <c r="U548" s="5" t="s">
        <v>45</v>
      </c>
      <c r="V548" s="5" t="s">
        <v>98</v>
      </c>
      <c r="Y548"/>
    </row>
    <row r="549" spans="1:25" s="2" customFormat="1" outlineLevel="1" x14ac:dyDescent="0.25">
      <c r="A549" s="177">
        <f t="shared" ref="A549" si="478">IF(E549=H549,1,0)</f>
        <v>1</v>
      </c>
      <c r="C549" s="8"/>
      <c r="D549" s="8"/>
      <c r="E549" s="7" t="s">
        <v>381</v>
      </c>
      <c r="F549" s="3"/>
      <c r="G549" s="4"/>
      <c r="H549" s="7" t="s">
        <v>381</v>
      </c>
      <c r="I549" s="4"/>
      <c r="J549" s="4"/>
      <c r="K549" s="4"/>
      <c r="L549" s="4"/>
      <c r="M549" s="5"/>
      <c r="N549" s="5"/>
      <c r="O549" s="5"/>
      <c r="P549" s="5"/>
      <c r="Q549" s="11"/>
      <c r="R549" s="5"/>
      <c r="S549" s="6">
        <f>SUM(S547:S548)</f>
        <v>33.5</v>
      </c>
      <c r="T549" s="53" t="str">
        <f>IF(K549="",IF(LEFT(H549,1)="c",IF(J549&lt;&gt;"S",VLOOKUP(H549,'DATOS GENERALES'!$B$36:$C$52,2,FALSE),""),""),IF(U549="pvc",VLOOKUP(VLOOKUP(K549,'DATOS GENERALES'!$B$58:$E$83,3,FALSE),'DATOS GENERALES'!$B$36:$C$52,2,FALSE),VLOOKUP(VLOOKUP(K549,'DATOS GENERALES'!$B$58:$E$83,4,FALSE),'DATOS GENERALES'!$B$36:$C$52,2,FALSE)))</f>
        <v/>
      </c>
      <c r="U549" s="5"/>
      <c r="V549" s="5" t="s">
        <v>98</v>
      </c>
      <c r="Y549"/>
    </row>
    <row r="550" spans="1:25" s="2" customFormat="1" outlineLevel="1" x14ac:dyDescent="0.25">
      <c r="A550" s="174"/>
      <c r="C550" s="8"/>
      <c r="D550" s="8"/>
      <c r="E550" s="70"/>
      <c r="F550" s="3"/>
      <c r="G550" s="4"/>
      <c r="H550" s="7"/>
      <c r="I550" s="4"/>
      <c r="J550" s="4"/>
      <c r="K550" s="4"/>
      <c r="L550" s="4"/>
      <c r="M550" s="5"/>
      <c r="N550" s="5"/>
      <c r="O550" s="5"/>
      <c r="P550" s="5"/>
      <c r="Q550" s="11"/>
      <c r="R550" s="5"/>
      <c r="S550" s="6"/>
      <c r="T550" s="53"/>
      <c r="U550" s="5"/>
      <c r="V550" s="5"/>
      <c r="Y550"/>
    </row>
    <row r="551" spans="1:25" s="2" customFormat="1" outlineLevel="1" x14ac:dyDescent="0.25">
      <c r="A551" s="174"/>
      <c r="B551" s="2">
        <v>0</v>
      </c>
      <c r="C551" s="8">
        <v>0</v>
      </c>
      <c r="D551" s="8">
        <v>0</v>
      </c>
      <c r="E551" s="7" t="s">
        <v>382</v>
      </c>
      <c r="F551" s="3">
        <f t="shared" ref="F551:F552" si="479">H551</f>
        <v>0</v>
      </c>
      <c r="G551" s="4" t="s">
        <v>183</v>
      </c>
      <c r="H551" s="4"/>
      <c r="I551" s="4">
        <v>28.5</v>
      </c>
      <c r="J551" s="4"/>
      <c r="K551" s="4"/>
      <c r="L551" s="4"/>
      <c r="M551" s="5">
        <v>1</v>
      </c>
      <c r="N551" s="5">
        <f t="shared" ref="N551:N552" si="480">IF(J551&lt;&gt;"S",(I551+C551+B551+D551)*M551,0)</f>
        <v>28.5</v>
      </c>
      <c r="O551" s="5">
        <v>0</v>
      </c>
      <c r="P551" s="5">
        <v>0</v>
      </c>
      <c r="Q551" s="11">
        <v>1</v>
      </c>
      <c r="R551" s="5">
        <f t="shared" ref="R551:R552" si="481">IF(N551=0,IF(I551=0,0,I551+D551+C551+B551),N551)</f>
        <v>28.5</v>
      </c>
      <c r="S551" s="6">
        <f t="shared" ref="S551:S552" si="482">R551*Q551</f>
        <v>28.5</v>
      </c>
      <c r="T551" s="53" t="str">
        <f>IF(K551="",IF(LEFT(H551,1)="c",IF(J551&lt;&gt;"S",VLOOKUP(H551,'DATOS GENERALES'!$B$36:$C$52,2,FALSE),""),""),IF(U551="pvc",VLOOKUP(VLOOKUP(K551,'DATOS GENERALES'!$B$58:$E$83,3,FALSE),'DATOS GENERALES'!$B$36:$C$52,2,FALSE),VLOOKUP(VLOOKUP(K551,'DATOS GENERALES'!$B$58:$E$83,4,FALSE),'DATOS GENERALES'!$B$36:$C$52,2,FALSE)))</f>
        <v/>
      </c>
      <c r="U551" s="5" t="s">
        <v>153</v>
      </c>
      <c r="V551" s="5" t="s">
        <v>98</v>
      </c>
      <c r="Y551"/>
    </row>
    <row r="552" spans="1:25" s="2" customFormat="1" outlineLevel="1" x14ac:dyDescent="0.25">
      <c r="A552" s="174">
        <f>IF(E552=H552,1,0)</f>
        <v>1</v>
      </c>
      <c r="B552" s="2">
        <v>0.5</v>
      </c>
      <c r="C552" s="8">
        <v>0</v>
      </c>
      <c r="D552" s="8">
        <v>0</v>
      </c>
      <c r="E552" s="7" t="s">
        <v>382</v>
      </c>
      <c r="F552" s="3" t="str">
        <f t="shared" si="479"/>
        <v>FP-P2-5</v>
      </c>
      <c r="G552" s="4" t="s">
        <v>103</v>
      </c>
      <c r="H552" s="7" t="s">
        <v>382</v>
      </c>
      <c r="I552" s="4">
        <v>3.5</v>
      </c>
      <c r="J552" s="4">
        <v>25</v>
      </c>
      <c r="K552" s="4" t="s">
        <v>82</v>
      </c>
      <c r="L552" s="4" t="s">
        <v>1063</v>
      </c>
      <c r="M552" s="5">
        <v>1</v>
      </c>
      <c r="N552" s="5">
        <f t="shared" si="480"/>
        <v>4</v>
      </c>
      <c r="O552" s="5">
        <v>1</v>
      </c>
      <c r="P552" s="5">
        <v>2</v>
      </c>
      <c r="Q552" s="11">
        <v>1</v>
      </c>
      <c r="R552" s="5">
        <f t="shared" si="481"/>
        <v>4</v>
      </c>
      <c r="S552" s="6">
        <f t="shared" si="482"/>
        <v>4</v>
      </c>
      <c r="T552" s="53" t="str">
        <f>IF(K552="",IF(LEFT(H552,1)="c",IF(J552&lt;&gt;"S",VLOOKUP(H552,'DATOS GENERALES'!$B$36:$C$52,2,FALSE),""),""),IF(U552="pvc",VLOOKUP(VLOOKUP(K552,'DATOS GENERALES'!$B$58:$E$83,3,FALSE),'DATOS GENERALES'!$B$36:$C$52,2,FALSE),VLOOKUP(VLOOKUP(K552,'DATOS GENERALES'!$B$58:$E$83,4,FALSE),'DATOS GENERALES'!$B$36:$C$52,2,FALSE)))</f>
        <v>CUADRADA GANG</v>
      </c>
      <c r="U552" s="5" t="s">
        <v>45</v>
      </c>
      <c r="V552" s="5" t="s">
        <v>98</v>
      </c>
      <c r="Y552"/>
    </row>
    <row r="553" spans="1:25" s="2" customFormat="1" outlineLevel="1" x14ac:dyDescent="0.25">
      <c r="A553" s="177">
        <f t="shared" ref="A553" si="483">IF(E553=H553,1,0)</f>
        <v>1</v>
      </c>
      <c r="C553" s="8"/>
      <c r="D553" s="8"/>
      <c r="E553" s="7" t="s">
        <v>383</v>
      </c>
      <c r="F553" s="3"/>
      <c r="G553" s="4"/>
      <c r="H553" s="7" t="s">
        <v>383</v>
      </c>
      <c r="I553" s="4"/>
      <c r="J553" s="4"/>
      <c r="K553" s="4"/>
      <c r="L553" s="4"/>
      <c r="M553" s="5"/>
      <c r="N553" s="5"/>
      <c r="O553" s="5"/>
      <c r="P553" s="5"/>
      <c r="Q553" s="11"/>
      <c r="R553" s="5"/>
      <c r="S553" s="6">
        <f>SUM(S551:S552)</f>
        <v>32.5</v>
      </c>
      <c r="T553" s="53" t="str">
        <f>IF(K553="",IF(LEFT(H553,1)="c",IF(J553&lt;&gt;"S",VLOOKUP(H553,'DATOS GENERALES'!$B$36:$C$52,2,FALSE),""),""),IF(U553="pvc",VLOOKUP(VLOOKUP(K553,'DATOS GENERALES'!$B$58:$E$83,3,FALSE),'DATOS GENERALES'!$B$36:$C$52,2,FALSE),VLOOKUP(VLOOKUP(K553,'DATOS GENERALES'!$B$58:$E$83,4,FALSE),'DATOS GENERALES'!$B$36:$C$52,2,FALSE)))</f>
        <v/>
      </c>
      <c r="U553" s="5"/>
      <c r="V553" s="5" t="s">
        <v>98</v>
      </c>
      <c r="Y553"/>
    </row>
    <row r="554" spans="1:25" s="2" customFormat="1" outlineLevel="1" x14ac:dyDescent="0.25">
      <c r="A554" s="174"/>
      <c r="C554" s="8"/>
      <c r="D554" s="8"/>
      <c r="E554" s="70"/>
      <c r="F554" s="3"/>
      <c r="G554" s="4"/>
      <c r="H554" s="7"/>
      <c r="I554" s="4"/>
      <c r="J554" s="4"/>
      <c r="K554" s="4"/>
      <c r="L554" s="4"/>
      <c r="M554" s="5"/>
      <c r="N554" s="5"/>
      <c r="O554" s="5"/>
      <c r="P554" s="5"/>
      <c r="Q554" s="11"/>
      <c r="R554" s="5"/>
      <c r="S554" s="6"/>
      <c r="T554" s="53"/>
      <c r="U554" s="5"/>
      <c r="V554" s="5"/>
      <c r="Y554"/>
    </row>
    <row r="555" spans="1:25" s="2" customFormat="1" outlineLevel="1" x14ac:dyDescent="0.25">
      <c r="A555" s="174"/>
      <c r="B555" s="2">
        <v>0</v>
      </c>
      <c r="C555" s="8">
        <v>0</v>
      </c>
      <c r="D555" s="8">
        <v>0</v>
      </c>
      <c r="E555" s="7" t="s">
        <v>384</v>
      </c>
      <c r="F555" s="3">
        <f t="shared" ref="F555:F556" si="484">H555</f>
        <v>0</v>
      </c>
      <c r="G555" s="4" t="s">
        <v>183</v>
      </c>
      <c r="H555" s="4"/>
      <c r="I555" s="4">
        <v>28.5</v>
      </c>
      <c r="J555" s="4"/>
      <c r="K555" s="4"/>
      <c r="L555" s="4"/>
      <c r="M555" s="5">
        <v>1</v>
      </c>
      <c r="N555" s="5">
        <f t="shared" ref="N555:N556" si="485">IF(J555&lt;&gt;"S",(I555+C555+B555+D555)*M555,0)</f>
        <v>28.5</v>
      </c>
      <c r="O555" s="5">
        <v>0</v>
      </c>
      <c r="P555" s="5">
        <v>0</v>
      </c>
      <c r="Q555" s="11">
        <v>1</v>
      </c>
      <c r="R555" s="5">
        <f t="shared" ref="R555:R556" si="486">IF(N555=0,IF(I555=0,0,I555+D555+C555+B555),N555)</f>
        <v>28.5</v>
      </c>
      <c r="S555" s="6">
        <f t="shared" ref="S555:S556" si="487">R555*Q555</f>
        <v>28.5</v>
      </c>
      <c r="T555" s="53" t="str">
        <f>IF(K555="",IF(LEFT(H555,1)="c",IF(J555&lt;&gt;"S",VLOOKUP(H555,'DATOS GENERALES'!$B$36:$C$52,2,FALSE),""),""),IF(U555="pvc",VLOOKUP(VLOOKUP(K555,'DATOS GENERALES'!$B$58:$E$83,3,FALSE),'DATOS GENERALES'!$B$36:$C$52,2,FALSE),VLOOKUP(VLOOKUP(K555,'DATOS GENERALES'!$B$58:$E$83,4,FALSE),'DATOS GENERALES'!$B$36:$C$52,2,FALSE)))</f>
        <v/>
      </c>
      <c r="U555" s="5" t="s">
        <v>153</v>
      </c>
      <c r="V555" s="5" t="s">
        <v>98</v>
      </c>
      <c r="Y555"/>
    </row>
    <row r="556" spans="1:25" s="2" customFormat="1" outlineLevel="1" x14ac:dyDescent="0.25">
      <c r="A556" s="174">
        <f>IF(E556=H556,1,0)</f>
        <v>1</v>
      </c>
      <c r="B556" s="2">
        <v>0.5</v>
      </c>
      <c r="C556" s="8">
        <v>0</v>
      </c>
      <c r="D556" s="8">
        <v>0</v>
      </c>
      <c r="E556" s="7" t="s">
        <v>384</v>
      </c>
      <c r="F556" s="3" t="str">
        <f t="shared" si="484"/>
        <v>FP-P2-7</v>
      </c>
      <c r="G556" s="4" t="s">
        <v>103</v>
      </c>
      <c r="H556" s="7" t="s">
        <v>384</v>
      </c>
      <c r="I556" s="4">
        <v>2.5</v>
      </c>
      <c r="J556" s="4">
        <v>25</v>
      </c>
      <c r="K556" s="4" t="s">
        <v>82</v>
      </c>
      <c r="L556" s="4" t="s">
        <v>1063</v>
      </c>
      <c r="M556" s="5">
        <v>1</v>
      </c>
      <c r="N556" s="5">
        <f t="shared" si="485"/>
        <v>3</v>
      </c>
      <c r="O556" s="5">
        <v>1</v>
      </c>
      <c r="P556" s="5">
        <v>2</v>
      </c>
      <c r="Q556" s="11">
        <v>1</v>
      </c>
      <c r="R556" s="5">
        <f t="shared" si="486"/>
        <v>3</v>
      </c>
      <c r="S556" s="6">
        <f t="shared" si="487"/>
        <v>3</v>
      </c>
      <c r="T556" s="53" t="str">
        <f>IF(K556="",IF(LEFT(H556,1)="c",IF(J556&lt;&gt;"S",VLOOKUP(H556,'DATOS GENERALES'!$B$36:$C$52,2,FALSE),""),""),IF(U556="pvc",VLOOKUP(VLOOKUP(K556,'DATOS GENERALES'!$B$58:$E$83,3,FALSE),'DATOS GENERALES'!$B$36:$C$52,2,FALSE),VLOOKUP(VLOOKUP(K556,'DATOS GENERALES'!$B$58:$E$83,4,FALSE),'DATOS GENERALES'!$B$36:$C$52,2,FALSE)))</f>
        <v>CUADRADA GANG</v>
      </c>
      <c r="U556" s="5" t="s">
        <v>45</v>
      </c>
      <c r="V556" s="5" t="s">
        <v>98</v>
      </c>
      <c r="Y556"/>
    </row>
    <row r="557" spans="1:25" s="2" customFormat="1" outlineLevel="1" x14ac:dyDescent="0.25">
      <c r="A557" s="177">
        <f t="shared" ref="A557" si="488">IF(E557=H557,1,0)</f>
        <v>1</v>
      </c>
      <c r="C557" s="8"/>
      <c r="D557" s="8"/>
      <c r="E557" s="7" t="s">
        <v>385</v>
      </c>
      <c r="F557" s="3"/>
      <c r="G557" s="4"/>
      <c r="H557" s="7" t="s">
        <v>385</v>
      </c>
      <c r="I557" s="4"/>
      <c r="J557" s="4"/>
      <c r="K557" s="4"/>
      <c r="L557" s="4"/>
      <c r="M557" s="5"/>
      <c r="N557" s="5"/>
      <c r="O557" s="5"/>
      <c r="P557" s="5"/>
      <c r="Q557" s="11"/>
      <c r="R557" s="5"/>
      <c r="S557" s="6">
        <f>SUM(S555:S556)</f>
        <v>31.5</v>
      </c>
      <c r="T557" s="53" t="str">
        <f>IF(K557="",IF(LEFT(H557,1)="c",IF(J557&lt;&gt;"S",VLOOKUP(H557,'DATOS GENERALES'!$B$36:$C$52,2,FALSE),""),""),IF(U557="pvc",VLOOKUP(VLOOKUP(K557,'DATOS GENERALES'!$B$58:$E$83,3,FALSE),'DATOS GENERALES'!$B$36:$C$52,2,FALSE),VLOOKUP(VLOOKUP(K557,'DATOS GENERALES'!$B$58:$E$83,4,FALSE),'DATOS GENERALES'!$B$36:$C$52,2,FALSE)))</f>
        <v/>
      </c>
      <c r="U557" s="5"/>
      <c r="V557" s="5" t="s">
        <v>98</v>
      </c>
      <c r="Y557"/>
    </row>
    <row r="558" spans="1:25" s="2" customFormat="1" outlineLevel="1" x14ac:dyDescent="0.25">
      <c r="A558" s="174"/>
      <c r="C558" s="8"/>
      <c r="D558" s="8"/>
      <c r="E558" s="70"/>
      <c r="F558" s="3"/>
      <c r="G558" s="4"/>
      <c r="H558" s="7"/>
      <c r="I558" s="4"/>
      <c r="J558" s="4"/>
      <c r="K558" s="4"/>
      <c r="L558" s="4"/>
      <c r="M558" s="5"/>
      <c r="N558" s="5"/>
      <c r="O558" s="5"/>
      <c r="P558" s="5"/>
      <c r="Q558" s="11"/>
      <c r="R558" s="5"/>
      <c r="S558" s="6"/>
      <c r="T558" s="53"/>
      <c r="U558" s="5"/>
      <c r="V558" s="5"/>
      <c r="Y558"/>
    </row>
    <row r="559" spans="1:25" s="2" customFormat="1" outlineLevel="1" x14ac:dyDescent="0.25">
      <c r="A559" s="174"/>
      <c r="B559" s="2">
        <v>0</v>
      </c>
      <c r="C559" s="8">
        <v>0</v>
      </c>
      <c r="D559" s="8">
        <v>0</v>
      </c>
      <c r="E559" s="7" t="s">
        <v>386</v>
      </c>
      <c r="F559" s="3">
        <f t="shared" ref="F559:F560" si="489">H559</f>
        <v>0</v>
      </c>
      <c r="G559" s="4" t="s">
        <v>183</v>
      </c>
      <c r="H559" s="4"/>
      <c r="I559" s="4">
        <v>28.5</v>
      </c>
      <c r="J559" s="4"/>
      <c r="K559" s="4"/>
      <c r="L559" s="4"/>
      <c r="M559" s="5">
        <v>1</v>
      </c>
      <c r="N559" s="5">
        <f t="shared" ref="N559:N560" si="490">IF(J559&lt;&gt;"S",(I559+C559+B559+D559)*M559,0)</f>
        <v>28.5</v>
      </c>
      <c r="O559" s="5">
        <v>0</v>
      </c>
      <c r="P559" s="5">
        <v>0</v>
      </c>
      <c r="Q559" s="11">
        <v>1</v>
      </c>
      <c r="R559" s="5">
        <f t="shared" ref="R559:R560" si="491">IF(N559=0,IF(I559=0,0,I559+D559+C559+B559),N559)</f>
        <v>28.5</v>
      </c>
      <c r="S559" s="6">
        <f t="shared" ref="S559:S560" si="492">R559*Q559</f>
        <v>28.5</v>
      </c>
      <c r="T559" s="53" t="str">
        <f>IF(K559="",IF(LEFT(H559,1)="c",IF(J559&lt;&gt;"S",VLOOKUP(H559,'DATOS GENERALES'!$B$36:$C$52,2,FALSE),""),""),IF(U559="pvc",VLOOKUP(VLOOKUP(K559,'DATOS GENERALES'!$B$58:$E$83,3,FALSE),'DATOS GENERALES'!$B$36:$C$52,2,FALSE),VLOOKUP(VLOOKUP(K559,'DATOS GENERALES'!$B$58:$E$83,4,FALSE),'DATOS GENERALES'!$B$36:$C$52,2,FALSE)))</f>
        <v/>
      </c>
      <c r="U559" s="5" t="s">
        <v>153</v>
      </c>
      <c r="V559" s="5" t="s">
        <v>98</v>
      </c>
      <c r="Y559"/>
    </row>
    <row r="560" spans="1:25" s="2" customFormat="1" outlineLevel="1" x14ac:dyDescent="0.25">
      <c r="A560" s="174">
        <f>IF(E560=H560,1,0)</f>
        <v>1</v>
      </c>
      <c r="B560" s="2">
        <v>0.5</v>
      </c>
      <c r="C560" s="8">
        <v>0</v>
      </c>
      <c r="D560" s="8">
        <v>0</v>
      </c>
      <c r="E560" s="7" t="s">
        <v>386</v>
      </c>
      <c r="F560" s="3" t="str">
        <f t="shared" si="489"/>
        <v>FP-P2-9</v>
      </c>
      <c r="G560" s="4" t="s">
        <v>103</v>
      </c>
      <c r="H560" s="7" t="s">
        <v>386</v>
      </c>
      <c r="I560" s="4">
        <v>2.2000000000000002</v>
      </c>
      <c r="J560" s="4">
        <v>25</v>
      </c>
      <c r="K560" s="4" t="s">
        <v>82</v>
      </c>
      <c r="L560" s="4" t="s">
        <v>1063</v>
      </c>
      <c r="M560" s="5">
        <v>1</v>
      </c>
      <c r="N560" s="5">
        <f t="shared" si="490"/>
        <v>2.7</v>
      </c>
      <c r="O560" s="5">
        <v>1</v>
      </c>
      <c r="P560" s="5">
        <v>2</v>
      </c>
      <c r="Q560" s="11">
        <v>1</v>
      </c>
      <c r="R560" s="5">
        <f t="shared" si="491"/>
        <v>2.7</v>
      </c>
      <c r="S560" s="6">
        <f t="shared" si="492"/>
        <v>2.7</v>
      </c>
      <c r="T560" s="53" t="str">
        <f>IF(K560="",IF(LEFT(H560,1)="c",IF(J560&lt;&gt;"S",VLOOKUP(H560,'DATOS GENERALES'!$B$36:$C$52,2,FALSE),""),""),IF(U560="pvc",VLOOKUP(VLOOKUP(K560,'DATOS GENERALES'!$B$58:$E$83,3,FALSE),'DATOS GENERALES'!$B$36:$C$52,2,FALSE),VLOOKUP(VLOOKUP(K560,'DATOS GENERALES'!$B$58:$E$83,4,FALSE),'DATOS GENERALES'!$B$36:$C$52,2,FALSE)))</f>
        <v>CUADRADA GANG</v>
      </c>
      <c r="U560" s="5" t="s">
        <v>45</v>
      </c>
      <c r="V560" s="5" t="s">
        <v>98</v>
      </c>
      <c r="Y560"/>
    </row>
    <row r="561" spans="1:25" s="2" customFormat="1" outlineLevel="1" x14ac:dyDescent="0.25">
      <c r="A561" s="177">
        <f t="shared" ref="A561" si="493">IF(E561=H561,1,0)</f>
        <v>1</v>
      </c>
      <c r="C561" s="8"/>
      <c r="D561" s="8"/>
      <c r="E561" s="7" t="s">
        <v>387</v>
      </c>
      <c r="F561" s="3"/>
      <c r="G561" s="4"/>
      <c r="H561" s="7" t="s">
        <v>387</v>
      </c>
      <c r="I561" s="4"/>
      <c r="J561" s="4"/>
      <c r="K561" s="4"/>
      <c r="L561" s="4"/>
      <c r="M561" s="5"/>
      <c r="N561" s="5"/>
      <c r="O561" s="5"/>
      <c r="P561" s="5"/>
      <c r="Q561" s="11"/>
      <c r="R561" s="5"/>
      <c r="S561" s="6">
        <f>SUM(S559:S560)</f>
        <v>31.2</v>
      </c>
      <c r="T561" s="53" t="str">
        <f>IF(K561="",IF(LEFT(H561,1)="c",IF(J561&lt;&gt;"S",VLOOKUP(H561,'DATOS GENERALES'!$B$36:$C$52,2,FALSE),""),""),IF(U561="pvc",VLOOKUP(VLOOKUP(K561,'DATOS GENERALES'!$B$58:$E$83,3,FALSE),'DATOS GENERALES'!$B$36:$C$52,2,FALSE),VLOOKUP(VLOOKUP(K561,'DATOS GENERALES'!$B$58:$E$83,4,FALSE),'DATOS GENERALES'!$B$36:$C$52,2,FALSE)))</f>
        <v/>
      </c>
      <c r="U561" s="5"/>
      <c r="V561" s="5" t="s">
        <v>98</v>
      </c>
      <c r="Y561"/>
    </row>
    <row r="562" spans="1:25" s="2" customFormat="1" outlineLevel="1" x14ac:dyDescent="0.25">
      <c r="A562" s="177"/>
      <c r="C562" s="8"/>
      <c r="D562" s="8"/>
      <c r="E562" s="7"/>
      <c r="F562" s="3"/>
      <c r="G562" s="4"/>
      <c r="H562" s="7"/>
      <c r="I562" s="4"/>
      <c r="J562" s="4"/>
      <c r="K562" s="4"/>
      <c r="L562" s="4"/>
      <c r="M562" s="5"/>
      <c r="N562" s="5"/>
      <c r="O562" s="5"/>
      <c r="P562" s="5"/>
      <c r="Q562" s="11"/>
      <c r="R562" s="5"/>
      <c r="S562" s="6"/>
      <c r="T562" s="53"/>
      <c r="U562" s="5"/>
      <c r="V562" s="5"/>
      <c r="Y562"/>
    </row>
    <row r="563" spans="1:25" s="2" customFormat="1" outlineLevel="1" x14ac:dyDescent="0.25">
      <c r="A563" s="174"/>
      <c r="C563" s="8"/>
      <c r="D563" s="8"/>
      <c r="E563" s="70"/>
      <c r="F563" s="3"/>
      <c r="G563" s="4"/>
      <c r="H563" s="7"/>
      <c r="I563" s="4"/>
      <c r="J563" s="4"/>
      <c r="K563" s="4"/>
      <c r="L563" s="4"/>
      <c r="M563" s="5"/>
      <c r="N563" s="5"/>
      <c r="O563" s="5"/>
      <c r="P563" s="5"/>
      <c r="Q563" s="11"/>
      <c r="R563" s="5"/>
      <c r="S563" s="6"/>
      <c r="T563" s="53"/>
      <c r="U563" s="5"/>
      <c r="V563" s="5"/>
      <c r="Y563"/>
    </row>
    <row r="564" spans="1:25" s="2" customFormat="1" outlineLevel="1" x14ac:dyDescent="0.25">
      <c r="A564" s="174"/>
      <c r="B564" s="2">
        <v>0</v>
      </c>
      <c r="C564" s="8">
        <v>0</v>
      </c>
      <c r="D564" s="8">
        <v>0</v>
      </c>
      <c r="E564" s="7" t="s">
        <v>388</v>
      </c>
      <c r="F564" s="3">
        <f t="shared" ref="F564:F568" si="494">H564</f>
        <v>0</v>
      </c>
      <c r="G564" s="4" t="s">
        <v>183</v>
      </c>
      <c r="H564" s="4"/>
      <c r="I564" s="4">
        <v>14</v>
      </c>
      <c r="J564" s="4"/>
      <c r="K564" s="4"/>
      <c r="L564" s="4"/>
      <c r="M564" s="5">
        <v>1</v>
      </c>
      <c r="N564" s="5">
        <f t="shared" ref="N564:N568" si="495">IF(J564&lt;&gt;"S",(I564+C564+B564+D564)*M564,0)</f>
        <v>14</v>
      </c>
      <c r="O564" s="5">
        <v>0</v>
      </c>
      <c r="P564" s="5">
        <v>0</v>
      </c>
      <c r="Q564" s="11">
        <v>1</v>
      </c>
      <c r="R564" s="5">
        <f t="shared" ref="R564:R568" si="496">IF(N564=0,IF(I564=0,0,I564+D564+C564+B564),N564)</f>
        <v>14</v>
      </c>
      <c r="S564" s="6">
        <f t="shared" ref="S564:S568" si="497">R564*Q564</f>
        <v>14</v>
      </c>
      <c r="T564" s="53" t="str">
        <f>IF(K564="",IF(LEFT(H564,1)="c",IF(J564&lt;&gt;"S",VLOOKUP(H564,'DATOS GENERALES'!$B$36:$C$52,2,FALSE),""),""),IF(U564="pvc",VLOOKUP(VLOOKUP(K564,'DATOS GENERALES'!$B$58:$E$83,3,FALSE),'DATOS GENERALES'!$B$36:$C$52,2,FALSE),VLOOKUP(VLOOKUP(K564,'DATOS GENERALES'!$B$58:$E$83,4,FALSE),'DATOS GENERALES'!$B$36:$C$52,2,FALSE)))</f>
        <v/>
      </c>
      <c r="U564" s="5" t="s">
        <v>153</v>
      </c>
      <c r="V564" s="5" t="s">
        <v>98</v>
      </c>
      <c r="Y564"/>
    </row>
    <row r="565" spans="1:25" s="2" customFormat="1" outlineLevel="1" x14ac:dyDescent="0.25">
      <c r="A565" s="174"/>
      <c r="B565" s="2">
        <v>0</v>
      </c>
      <c r="C565" s="8">
        <v>0</v>
      </c>
      <c r="D565" s="8">
        <v>0</v>
      </c>
      <c r="E565" s="7" t="s">
        <v>388</v>
      </c>
      <c r="F565" s="3" t="str">
        <f t="shared" si="494"/>
        <v>S12</v>
      </c>
      <c r="G565" s="4"/>
      <c r="H565" s="4" t="s">
        <v>94</v>
      </c>
      <c r="I565" s="4">
        <v>0.5</v>
      </c>
      <c r="J565" s="4">
        <v>50</v>
      </c>
      <c r="K565" s="4" t="s">
        <v>94</v>
      </c>
      <c r="L565" s="4"/>
      <c r="M565" s="5">
        <v>1</v>
      </c>
      <c r="N565" s="5">
        <f t="shared" si="495"/>
        <v>0.5</v>
      </c>
      <c r="O565" s="5">
        <v>1</v>
      </c>
      <c r="P565" s="5">
        <v>1</v>
      </c>
      <c r="Q565" s="11">
        <v>1</v>
      </c>
      <c r="R565" s="5">
        <f t="shared" si="496"/>
        <v>0.5</v>
      </c>
      <c r="S565" s="6">
        <f t="shared" si="497"/>
        <v>0.5</v>
      </c>
      <c r="T565" s="53" t="str">
        <f>IF(K565="",IF(LEFT(H565,1)="c",IF(J565&lt;&gt;"S",VLOOKUP(H565,'DATOS GENERALES'!$B$36:$C$52,2,FALSE),""),""),IF(U565="pvc",VLOOKUP(VLOOKUP(K565,'DATOS GENERALES'!$B$58:$E$83,3,FALSE),'DATOS GENERALES'!$B$36:$C$52,2,FALSE),VLOOKUP(VLOOKUP(K565,'DATOS GENERALES'!$B$58:$E$83,4,FALSE),'DATOS GENERALES'!$B$36:$C$52,2,FALSE)))</f>
        <v>ACCESORIO SALIDA BANDEJA</v>
      </c>
      <c r="U565" s="5" t="s">
        <v>48</v>
      </c>
      <c r="V565" s="5" t="s">
        <v>98</v>
      </c>
      <c r="Y565"/>
    </row>
    <row r="566" spans="1:25" s="2" customFormat="1" outlineLevel="1" x14ac:dyDescent="0.25">
      <c r="A566" s="174"/>
      <c r="B566" s="2">
        <v>0</v>
      </c>
      <c r="C566" s="8">
        <v>0</v>
      </c>
      <c r="D566" s="8">
        <v>0</v>
      </c>
      <c r="E566" s="7" t="s">
        <v>388</v>
      </c>
      <c r="F566" s="3" t="str">
        <f t="shared" si="494"/>
        <v>C1</v>
      </c>
      <c r="G566" s="4" t="s">
        <v>94</v>
      </c>
      <c r="H566" s="4" t="s">
        <v>103</v>
      </c>
      <c r="I566" s="4">
        <v>2</v>
      </c>
      <c r="J566" s="4">
        <v>50</v>
      </c>
      <c r="K566" s="4"/>
      <c r="L566" s="4"/>
      <c r="M566" s="5">
        <v>1</v>
      </c>
      <c r="N566" s="5">
        <f t="shared" si="495"/>
        <v>2</v>
      </c>
      <c r="O566" s="5">
        <v>0</v>
      </c>
      <c r="P566" s="5">
        <v>1</v>
      </c>
      <c r="Q566" s="11">
        <v>1</v>
      </c>
      <c r="R566" s="5">
        <f t="shared" si="496"/>
        <v>2</v>
      </c>
      <c r="S566" s="6">
        <f t="shared" si="497"/>
        <v>2</v>
      </c>
      <c r="T566" s="53" t="str">
        <f>IF(K566="",IF(LEFT(H566,1)="c",IF(J566&lt;&gt;"S",VLOOKUP(H566,'DATOS GENERALES'!$B$36:$C$52,2,FALSE),""),""),IF(U566="pvc",VLOOKUP(VLOOKUP(K566,'DATOS GENERALES'!$B$58:$E$83,3,FALSE),'DATOS GENERALES'!$B$36:$C$52,2,FALSE),VLOOKUP(VLOOKUP(K566,'DATOS GENERALES'!$B$58:$E$83,4,FALSE),'DATOS GENERALES'!$B$36:$C$52,2,FALSE)))</f>
        <v>CUADRADA 150X150X100</v>
      </c>
      <c r="U566" s="5" t="s">
        <v>48</v>
      </c>
      <c r="V566" s="5" t="s">
        <v>98</v>
      </c>
      <c r="Y566"/>
    </row>
    <row r="567" spans="1:25" s="2" customFormat="1" outlineLevel="1" x14ac:dyDescent="0.25">
      <c r="A567" s="174"/>
      <c r="B567" s="2">
        <v>0</v>
      </c>
      <c r="C567" s="8">
        <v>0</v>
      </c>
      <c r="D567" s="8">
        <v>0</v>
      </c>
      <c r="E567" s="7" t="s">
        <v>388</v>
      </c>
      <c r="F567" s="3" t="str">
        <f t="shared" si="494"/>
        <v>C1</v>
      </c>
      <c r="G567" s="4" t="s">
        <v>103</v>
      </c>
      <c r="H567" s="4" t="s">
        <v>103</v>
      </c>
      <c r="I567" s="4">
        <v>3</v>
      </c>
      <c r="J567" s="4">
        <v>50</v>
      </c>
      <c r="K567" s="4"/>
      <c r="L567" s="4"/>
      <c r="M567" s="5">
        <v>1</v>
      </c>
      <c r="N567" s="5">
        <f t="shared" si="495"/>
        <v>3</v>
      </c>
      <c r="O567" s="5">
        <v>0</v>
      </c>
      <c r="P567" s="5">
        <v>2</v>
      </c>
      <c r="Q567" s="11">
        <v>1</v>
      </c>
      <c r="R567" s="5">
        <f t="shared" si="496"/>
        <v>3</v>
      </c>
      <c r="S567" s="6">
        <f t="shared" si="497"/>
        <v>3</v>
      </c>
      <c r="T567" s="53" t="str">
        <f>IF(K567="",IF(LEFT(H567,1)="c",IF(J567&lt;&gt;"S",VLOOKUP(H567,'DATOS GENERALES'!$B$36:$C$52,2,FALSE),""),""),IF(U567="pvc",VLOOKUP(VLOOKUP(K567,'DATOS GENERALES'!$B$58:$E$83,3,FALSE),'DATOS GENERALES'!$B$36:$C$52,2,FALSE),VLOOKUP(VLOOKUP(K567,'DATOS GENERALES'!$B$58:$E$83,4,FALSE),'DATOS GENERALES'!$B$36:$C$52,2,FALSE)))</f>
        <v>CUADRADA 150X150X100</v>
      </c>
      <c r="U567" s="5" t="s">
        <v>45</v>
      </c>
      <c r="V567" s="5" t="s">
        <v>98</v>
      </c>
      <c r="Y567"/>
    </row>
    <row r="568" spans="1:25" s="2" customFormat="1" outlineLevel="1" x14ac:dyDescent="0.25">
      <c r="A568" s="174">
        <f>IF(E568=H568,1,0)</f>
        <v>1</v>
      </c>
      <c r="B568" s="2">
        <v>0.5</v>
      </c>
      <c r="C568" s="8">
        <v>0</v>
      </c>
      <c r="D568" s="8">
        <v>0</v>
      </c>
      <c r="E568" s="7" t="s">
        <v>388</v>
      </c>
      <c r="F568" s="3" t="str">
        <f t="shared" si="494"/>
        <v>FP-P2-11</v>
      </c>
      <c r="G568" s="4" t="s">
        <v>103</v>
      </c>
      <c r="H568" s="7" t="s">
        <v>388</v>
      </c>
      <c r="I568" s="4">
        <v>3.5</v>
      </c>
      <c r="J568" s="4">
        <v>25</v>
      </c>
      <c r="K568" s="4" t="s">
        <v>82</v>
      </c>
      <c r="L568" s="4" t="s">
        <v>1063</v>
      </c>
      <c r="M568" s="5">
        <v>1</v>
      </c>
      <c r="N568" s="5">
        <f t="shared" si="495"/>
        <v>4</v>
      </c>
      <c r="O568" s="5">
        <v>1</v>
      </c>
      <c r="P568" s="5">
        <v>2</v>
      </c>
      <c r="Q568" s="11">
        <v>1</v>
      </c>
      <c r="R568" s="5">
        <f t="shared" si="496"/>
        <v>4</v>
      </c>
      <c r="S568" s="6">
        <f t="shared" si="497"/>
        <v>4</v>
      </c>
      <c r="T568" s="53" t="str">
        <f>IF(K568="",IF(LEFT(H568,1)="c",IF(J568&lt;&gt;"S",VLOOKUP(H568,'DATOS GENERALES'!$B$36:$C$52,2,FALSE),""),""),IF(U568="pvc",VLOOKUP(VLOOKUP(K568,'DATOS GENERALES'!$B$58:$E$83,3,FALSE),'DATOS GENERALES'!$B$36:$C$52,2,FALSE),VLOOKUP(VLOOKUP(K568,'DATOS GENERALES'!$B$58:$E$83,4,FALSE),'DATOS GENERALES'!$B$36:$C$52,2,FALSE)))</f>
        <v>CUADRADA GANG</v>
      </c>
      <c r="U568" s="5" t="s">
        <v>45</v>
      </c>
      <c r="V568" s="5" t="s">
        <v>98</v>
      </c>
      <c r="Y568"/>
    </row>
    <row r="569" spans="1:25" s="2" customFormat="1" outlineLevel="1" x14ac:dyDescent="0.25">
      <c r="A569" s="177">
        <f t="shared" ref="A569" si="498">IF(E569=H569,1,0)</f>
        <v>1</v>
      </c>
      <c r="C569" s="8"/>
      <c r="D569" s="8"/>
      <c r="E569" s="7" t="s">
        <v>461</v>
      </c>
      <c r="F569" s="3"/>
      <c r="G569" s="4"/>
      <c r="H569" s="7" t="s">
        <v>461</v>
      </c>
      <c r="I569" s="4"/>
      <c r="J569" s="4"/>
      <c r="K569" s="4"/>
      <c r="L569" s="4"/>
      <c r="M569" s="5"/>
      <c r="N569" s="5"/>
      <c r="O569" s="5"/>
      <c r="P569" s="5"/>
      <c r="Q569" s="11"/>
      <c r="R569" s="5"/>
      <c r="S569" s="6">
        <f>SUM(S564:S568)</f>
        <v>23.5</v>
      </c>
      <c r="T569" s="53" t="str">
        <f>IF(K569="",IF(LEFT(H569,1)="c",IF(J569&lt;&gt;"S",VLOOKUP(H569,'DATOS GENERALES'!$B$36:$C$52,2,FALSE),""),""),IF(U569="pvc",VLOOKUP(VLOOKUP(K569,'DATOS GENERALES'!$B$58:$E$83,3,FALSE),'DATOS GENERALES'!$B$36:$C$52,2,FALSE),VLOOKUP(VLOOKUP(K569,'DATOS GENERALES'!$B$58:$E$83,4,FALSE),'DATOS GENERALES'!$B$36:$C$52,2,FALSE)))</f>
        <v/>
      </c>
      <c r="U569" s="5"/>
      <c r="V569" s="5" t="s">
        <v>98</v>
      </c>
      <c r="Y569"/>
    </row>
    <row r="570" spans="1:25" s="2" customFormat="1" outlineLevel="1" x14ac:dyDescent="0.25">
      <c r="A570" s="174"/>
      <c r="C570" s="8"/>
      <c r="D570" s="8"/>
      <c r="E570" s="70"/>
      <c r="F570" s="3"/>
      <c r="G570" s="4"/>
      <c r="H570" s="7"/>
      <c r="I570" s="4"/>
      <c r="J570" s="4"/>
      <c r="K570" s="4"/>
      <c r="L570" s="4"/>
      <c r="M570" s="5"/>
      <c r="N570" s="5"/>
      <c r="O570" s="5"/>
      <c r="P570" s="5"/>
      <c r="Q570" s="11"/>
      <c r="R570" s="5"/>
      <c r="S570" s="6"/>
      <c r="T570" s="53"/>
      <c r="U570" s="5"/>
      <c r="V570" s="5"/>
      <c r="Y570"/>
    </row>
    <row r="571" spans="1:25" s="2" customFormat="1" outlineLevel="1" x14ac:dyDescent="0.25">
      <c r="A571" s="174"/>
      <c r="B571" s="2">
        <v>0</v>
      </c>
      <c r="C571" s="8">
        <v>0</v>
      </c>
      <c r="D571" s="8">
        <v>0</v>
      </c>
      <c r="E571" s="7" t="s">
        <v>462</v>
      </c>
      <c r="F571" s="3">
        <f t="shared" ref="F571:F572" si="499">H571</f>
        <v>0</v>
      </c>
      <c r="G571" s="4" t="s">
        <v>183</v>
      </c>
      <c r="H571" s="4"/>
      <c r="I571" s="4">
        <v>19.5</v>
      </c>
      <c r="J571" s="4"/>
      <c r="K571" s="4"/>
      <c r="L571" s="4"/>
      <c r="M571" s="5">
        <v>1</v>
      </c>
      <c r="N571" s="5">
        <f t="shared" ref="N571:N572" si="500">IF(J571&lt;&gt;"S",(I571+C571+B571+D571)*M571,0)</f>
        <v>19.5</v>
      </c>
      <c r="O571" s="5">
        <v>0</v>
      </c>
      <c r="P571" s="5">
        <v>0</v>
      </c>
      <c r="Q571" s="11">
        <v>1</v>
      </c>
      <c r="R571" s="5">
        <f t="shared" ref="R571:R572" si="501">IF(N571=0,IF(I571=0,0,I571+D571+C571+B571),N571)</f>
        <v>19.5</v>
      </c>
      <c r="S571" s="6">
        <f t="shared" ref="S571:S572" si="502">R571*Q571</f>
        <v>19.5</v>
      </c>
      <c r="T571" s="53" t="str">
        <f>IF(K571="",IF(LEFT(H571,1)="c",IF(J571&lt;&gt;"S",VLOOKUP(H571,'DATOS GENERALES'!$B$36:$C$52,2,FALSE),""),""),IF(U571="pvc",VLOOKUP(VLOOKUP(K571,'DATOS GENERALES'!$B$58:$E$83,3,FALSE),'DATOS GENERALES'!$B$36:$C$52,2,FALSE),VLOOKUP(VLOOKUP(K571,'DATOS GENERALES'!$B$58:$E$83,4,FALSE),'DATOS GENERALES'!$B$36:$C$52,2,FALSE)))</f>
        <v/>
      </c>
      <c r="U571" s="5" t="s">
        <v>153</v>
      </c>
      <c r="V571" s="5" t="s">
        <v>98</v>
      </c>
      <c r="Y571"/>
    </row>
    <row r="572" spans="1:25" s="2" customFormat="1" outlineLevel="1" x14ac:dyDescent="0.25">
      <c r="A572" s="174">
        <f>IF(E572=H572,1,0)</f>
        <v>1</v>
      </c>
      <c r="B572" s="2">
        <v>0.5</v>
      </c>
      <c r="C572" s="8">
        <v>0</v>
      </c>
      <c r="D572" s="8">
        <v>0</v>
      </c>
      <c r="E572" s="7" t="s">
        <v>462</v>
      </c>
      <c r="F572" s="3" t="str">
        <f t="shared" si="499"/>
        <v>FP-P2-13</v>
      </c>
      <c r="G572" s="4" t="s">
        <v>103</v>
      </c>
      <c r="H572" s="7" t="s">
        <v>462</v>
      </c>
      <c r="I572" s="4">
        <v>4.5</v>
      </c>
      <c r="J572" s="4">
        <v>25</v>
      </c>
      <c r="K572" s="4" t="s">
        <v>82</v>
      </c>
      <c r="L572" s="4" t="s">
        <v>1063</v>
      </c>
      <c r="M572" s="5">
        <v>1</v>
      </c>
      <c r="N572" s="5">
        <f t="shared" si="500"/>
        <v>5</v>
      </c>
      <c r="O572" s="5">
        <v>1</v>
      </c>
      <c r="P572" s="5">
        <v>2</v>
      </c>
      <c r="Q572" s="11">
        <v>1</v>
      </c>
      <c r="R572" s="5">
        <f t="shared" si="501"/>
        <v>5</v>
      </c>
      <c r="S572" s="6">
        <f t="shared" si="502"/>
        <v>5</v>
      </c>
      <c r="T572" s="53" t="str">
        <f>IF(K572="",IF(LEFT(H572,1)="c",IF(J572&lt;&gt;"S",VLOOKUP(H572,'DATOS GENERALES'!$B$36:$C$52,2,FALSE),""),""),IF(U572="pvc",VLOOKUP(VLOOKUP(K572,'DATOS GENERALES'!$B$58:$E$83,3,FALSE),'DATOS GENERALES'!$B$36:$C$52,2,FALSE),VLOOKUP(VLOOKUP(K572,'DATOS GENERALES'!$B$58:$E$83,4,FALSE),'DATOS GENERALES'!$B$36:$C$52,2,FALSE)))</f>
        <v>CUADRADA GANG</v>
      </c>
      <c r="U572" s="5" t="s">
        <v>45</v>
      </c>
      <c r="V572" s="5" t="s">
        <v>98</v>
      </c>
      <c r="Y572"/>
    </row>
    <row r="573" spans="1:25" s="2" customFormat="1" outlineLevel="1" x14ac:dyDescent="0.25">
      <c r="A573" s="177">
        <f t="shared" ref="A573" si="503">IF(E573=H573,1,0)</f>
        <v>1</v>
      </c>
      <c r="C573" s="8"/>
      <c r="D573" s="8"/>
      <c r="E573" s="7" t="s">
        <v>463</v>
      </c>
      <c r="F573" s="3"/>
      <c r="G573" s="4"/>
      <c r="H573" s="7" t="s">
        <v>463</v>
      </c>
      <c r="I573" s="4"/>
      <c r="J573" s="4"/>
      <c r="K573" s="4"/>
      <c r="L573" s="4"/>
      <c r="M573" s="5"/>
      <c r="N573" s="5"/>
      <c r="O573" s="5"/>
      <c r="P573" s="5"/>
      <c r="Q573" s="11"/>
      <c r="R573" s="5"/>
      <c r="S573" s="6">
        <f>SUM(S571:S572)</f>
        <v>24.5</v>
      </c>
      <c r="T573" s="53" t="str">
        <f>IF(K573="",IF(LEFT(H573,1)="c",IF(J573&lt;&gt;"S",VLOOKUP(H573,'DATOS GENERALES'!$B$36:$C$52,2,FALSE),""),""),IF(U573="pvc",VLOOKUP(VLOOKUP(K573,'DATOS GENERALES'!$B$58:$E$83,3,FALSE),'DATOS GENERALES'!$B$36:$C$52,2,FALSE),VLOOKUP(VLOOKUP(K573,'DATOS GENERALES'!$B$58:$E$83,4,FALSE),'DATOS GENERALES'!$B$36:$C$52,2,FALSE)))</f>
        <v/>
      </c>
      <c r="U573" s="5"/>
      <c r="V573" s="5" t="s">
        <v>98</v>
      </c>
      <c r="Y573"/>
    </row>
    <row r="574" spans="1:25" s="2" customFormat="1" outlineLevel="1" x14ac:dyDescent="0.25">
      <c r="A574" s="174"/>
      <c r="C574" s="8"/>
      <c r="D574" s="8"/>
      <c r="E574" s="70"/>
      <c r="F574" s="3"/>
      <c r="G574" s="4"/>
      <c r="H574" s="7"/>
      <c r="I574" s="4"/>
      <c r="J574" s="4"/>
      <c r="K574" s="4"/>
      <c r="L574" s="4"/>
      <c r="M574" s="5"/>
      <c r="N574" s="5"/>
      <c r="O574" s="5"/>
      <c r="P574" s="5"/>
      <c r="Q574" s="11"/>
      <c r="R574" s="5"/>
      <c r="S574" s="6"/>
      <c r="T574" s="53"/>
      <c r="U574" s="5"/>
      <c r="V574" s="5"/>
      <c r="Y574"/>
    </row>
    <row r="575" spans="1:25" s="2" customFormat="1" outlineLevel="1" x14ac:dyDescent="0.25">
      <c r="A575" s="174"/>
      <c r="B575" s="2">
        <v>0</v>
      </c>
      <c r="C575" s="8">
        <v>0</v>
      </c>
      <c r="D575" s="8">
        <v>0</v>
      </c>
      <c r="E575" s="7" t="s">
        <v>464</v>
      </c>
      <c r="F575" s="3">
        <f t="shared" ref="F575:F576" si="504">H575</f>
        <v>0</v>
      </c>
      <c r="G575" s="4" t="s">
        <v>183</v>
      </c>
      <c r="H575" s="4"/>
      <c r="I575" s="4">
        <v>19.5</v>
      </c>
      <c r="J575" s="4"/>
      <c r="K575" s="4"/>
      <c r="L575" s="4"/>
      <c r="M575" s="5">
        <v>1</v>
      </c>
      <c r="N575" s="5">
        <f t="shared" ref="N575:N576" si="505">IF(J575&lt;&gt;"S",(I575+C575+B575+D575)*M575,0)</f>
        <v>19.5</v>
      </c>
      <c r="O575" s="5">
        <v>0</v>
      </c>
      <c r="P575" s="5">
        <v>0</v>
      </c>
      <c r="Q575" s="11">
        <v>1</v>
      </c>
      <c r="R575" s="5">
        <f t="shared" ref="R575:R576" si="506">IF(N575=0,IF(I575=0,0,I575+D575+C575+B575),N575)</f>
        <v>19.5</v>
      </c>
      <c r="S575" s="6">
        <f t="shared" ref="S575:S576" si="507">R575*Q575</f>
        <v>19.5</v>
      </c>
      <c r="T575" s="53" t="str">
        <f>IF(K575="",IF(LEFT(H575,1)="c",IF(J575&lt;&gt;"S",VLOOKUP(H575,'DATOS GENERALES'!$B$36:$C$52,2,FALSE),""),""),IF(U575="pvc",VLOOKUP(VLOOKUP(K575,'DATOS GENERALES'!$B$58:$E$83,3,FALSE),'DATOS GENERALES'!$B$36:$C$52,2,FALSE),VLOOKUP(VLOOKUP(K575,'DATOS GENERALES'!$B$58:$E$83,4,FALSE),'DATOS GENERALES'!$B$36:$C$52,2,FALSE)))</f>
        <v/>
      </c>
      <c r="U575" s="5" t="s">
        <v>153</v>
      </c>
      <c r="V575" s="5" t="s">
        <v>98</v>
      </c>
      <c r="Y575"/>
    </row>
    <row r="576" spans="1:25" s="2" customFormat="1" outlineLevel="1" x14ac:dyDescent="0.25">
      <c r="A576" s="174">
        <f>IF(E576=H576,1,0)</f>
        <v>1</v>
      </c>
      <c r="B576" s="2">
        <v>0.5</v>
      </c>
      <c r="C576" s="8">
        <v>0</v>
      </c>
      <c r="D576" s="8">
        <v>0</v>
      </c>
      <c r="E576" s="7" t="s">
        <v>464</v>
      </c>
      <c r="F576" s="3" t="str">
        <f t="shared" si="504"/>
        <v>FP-P2-15</v>
      </c>
      <c r="G576" s="4" t="s">
        <v>103</v>
      </c>
      <c r="H576" s="7" t="s">
        <v>464</v>
      </c>
      <c r="I576" s="4">
        <v>5.7</v>
      </c>
      <c r="J576" s="4">
        <v>25</v>
      </c>
      <c r="K576" s="4" t="s">
        <v>82</v>
      </c>
      <c r="L576" s="4" t="s">
        <v>1063</v>
      </c>
      <c r="M576" s="5">
        <v>1</v>
      </c>
      <c r="N576" s="5">
        <f t="shared" si="505"/>
        <v>6.2</v>
      </c>
      <c r="O576" s="5">
        <v>1</v>
      </c>
      <c r="P576" s="5">
        <v>2</v>
      </c>
      <c r="Q576" s="11">
        <v>1</v>
      </c>
      <c r="R576" s="5">
        <f t="shared" si="506"/>
        <v>6.2</v>
      </c>
      <c r="S576" s="6">
        <f t="shared" si="507"/>
        <v>6.2</v>
      </c>
      <c r="T576" s="53" t="str">
        <f>IF(K576="",IF(LEFT(H576,1)="c",IF(J576&lt;&gt;"S",VLOOKUP(H576,'DATOS GENERALES'!$B$36:$C$52,2,FALSE),""),""),IF(U576="pvc",VLOOKUP(VLOOKUP(K576,'DATOS GENERALES'!$B$58:$E$83,3,FALSE),'DATOS GENERALES'!$B$36:$C$52,2,FALSE),VLOOKUP(VLOOKUP(K576,'DATOS GENERALES'!$B$58:$E$83,4,FALSE),'DATOS GENERALES'!$B$36:$C$52,2,FALSE)))</f>
        <v>CUADRADA GANG</v>
      </c>
      <c r="U576" s="5" t="s">
        <v>45</v>
      </c>
      <c r="V576" s="5" t="s">
        <v>98</v>
      </c>
      <c r="Y576"/>
    </row>
    <row r="577" spans="1:25" s="2" customFormat="1" outlineLevel="1" x14ac:dyDescent="0.25">
      <c r="A577" s="177">
        <f t="shared" ref="A577" si="508">IF(E577=H577,1,0)</f>
        <v>1</v>
      </c>
      <c r="C577" s="8"/>
      <c r="D577" s="8"/>
      <c r="E577" s="7" t="s">
        <v>465</v>
      </c>
      <c r="F577" s="3"/>
      <c r="G577" s="4"/>
      <c r="H577" s="7" t="s">
        <v>465</v>
      </c>
      <c r="I577" s="4"/>
      <c r="J577" s="4"/>
      <c r="K577" s="4"/>
      <c r="L577" s="4"/>
      <c r="M577" s="5"/>
      <c r="N577" s="5"/>
      <c r="O577" s="5"/>
      <c r="P577" s="5"/>
      <c r="Q577" s="11"/>
      <c r="R577" s="5"/>
      <c r="S577" s="6">
        <f>SUM(S575:S576)</f>
        <v>25.7</v>
      </c>
      <c r="T577" s="53" t="str">
        <f>IF(K577="",IF(LEFT(H577,1)="c",IF(J577&lt;&gt;"S",VLOOKUP(H577,'DATOS GENERALES'!$B$36:$C$52,2,FALSE),""),""),IF(U577="pvc",VLOOKUP(VLOOKUP(K577,'DATOS GENERALES'!$B$58:$E$83,3,FALSE),'DATOS GENERALES'!$B$36:$C$52,2,FALSE),VLOOKUP(VLOOKUP(K577,'DATOS GENERALES'!$B$58:$E$83,4,FALSE),'DATOS GENERALES'!$B$36:$C$52,2,FALSE)))</f>
        <v/>
      </c>
      <c r="U577" s="5"/>
      <c r="V577" s="5" t="s">
        <v>98</v>
      </c>
      <c r="Y577"/>
    </row>
    <row r="578" spans="1:25" s="2" customFormat="1" outlineLevel="1" x14ac:dyDescent="0.25">
      <c r="A578" s="174"/>
      <c r="C578" s="8"/>
      <c r="D578" s="8"/>
      <c r="E578" s="70"/>
      <c r="F578" s="3"/>
      <c r="G578" s="4"/>
      <c r="H578" s="7"/>
      <c r="I578" s="4"/>
      <c r="J578" s="4"/>
      <c r="K578" s="4"/>
      <c r="L578" s="4"/>
      <c r="M578" s="5"/>
      <c r="N578" s="5"/>
      <c r="O578" s="5"/>
      <c r="P578" s="5"/>
      <c r="Q578" s="11"/>
      <c r="R578" s="5"/>
      <c r="S578" s="6"/>
      <c r="T578" s="53"/>
      <c r="U578" s="5"/>
      <c r="V578" s="5"/>
      <c r="Y578"/>
    </row>
    <row r="579" spans="1:25" s="2" customFormat="1" outlineLevel="1" x14ac:dyDescent="0.25">
      <c r="A579" s="174"/>
      <c r="B579" s="2">
        <v>0</v>
      </c>
      <c r="C579" s="8">
        <v>0</v>
      </c>
      <c r="D579" s="8">
        <v>0</v>
      </c>
      <c r="E579" s="7" t="s">
        <v>466</v>
      </c>
      <c r="F579" s="3">
        <f t="shared" ref="F579:F580" si="509">H579</f>
        <v>0</v>
      </c>
      <c r="G579" s="4" t="s">
        <v>183</v>
      </c>
      <c r="H579" s="4"/>
      <c r="I579" s="4">
        <v>19.5</v>
      </c>
      <c r="J579" s="4"/>
      <c r="K579" s="4"/>
      <c r="L579" s="4"/>
      <c r="M579" s="5">
        <v>1</v>
      </c>
      <c r="N579" s="5">
        <f t="shared" ref="N579:N580" si="510">IF(J579&lt;&gt;"S",(I579+C579+B579+D579)*M579,0)</f>
        <v>19.5</v>
      </c>
      <c r="O579" s="5">
        <v>0</v>
      </c>
      <c r="P579" s="5">
        <v>0</v>
      </c>
      <c r="Q579" s="11">
        <v>1</v>
      </c>
      <c r="R579" s="5">
        <f t="shared" ref="R579:R580" si="511">IF(N579=0,IF(I579=0,0,I579+D579+C579+B579),N579)</f>
        <v>19.5</v>
      </c>
      <c r="S579" s="6">
        <f t="shared" ref="S579:S580" si="512">R579*Q579</f>
        <v>19.5</v>
      </c>
      <c r="T579" s="53" t="str">
        <f>IF(K579="",IF(LEFT(H579,1)="c",IF(J579&lt;&gt;"S",VLOOKUP(H579,'DATOS GENERALES'!$B$36:$C$52,2,FALSE),""),""),IF(U579="pvc",VLOOKUP(VLOOKUP(K579,'DATOS GENERALES'!$B$58:$E$83,3,FALSE),'DATOS GENERALES'!$B$36:$C$52,2,FALSE),VLOOKUP(VLOOKUP(K579,'DATOS GENERALES'!$B$58:$E$83,4,FALSE),'DATOS GENERALES'!$B$36:$C$52,2,FALSE)))</f>
        <v/>
      </c>
      <c r="U579" s="5" t="s">
        <v>153</v>
      </c>
      <c r="V579" s="5" t="s">
        <v>98</v>
      </c>
      <c r="Y579"/>
    </row>
    <row r="580" spans="1:25" s="2" customFormat="1" outlineLevel="1" x14ac:dyDescent="0.25">
      <c r="A580" s="174">
        <f>IF(E580=H580,1,0)</f>
        <v>1</v>
      </c>
      <c r="B580" s="2">
        <v>0.5</v>
      </c>
      <c r="C580" s="8">
        <v>0</v>
      </c>
      <c r="D580" s="8">
        <v>0</v>
      </c>
      <c r="E580" s="7" t="s">
        <v>466</v>
      </c>
      <c r="F580" s="3" t="str">
        <f t="shared" si="509"/>
        <v>FP-P2-17</v>
      </c>
      <c r="G580" s="4" t="s">
        <v>103</v>
      </c>
      <c r="H580" s="7" t="s">
        <v>466</v>
      </c>
      <c r="I580" s="4">
        <v>6.9</v>
      </c>
      <c r="J580" s="4">
        <v>25</v>
      </c>
      <c r="K580" s="4" t="s">
        <v>82</v>
      </c>
      <c r="L580" s="4" t="s">
        <v>1063</v>
      </c>
      <c r="M580" s="5">
        <v>1</v>
      </c>
      <c r="N580" s="5">
        <f t="shared" si="510"/>
        <v>7.4</v>
      </c>
      <c r="O580" s="5">
        <v>1</v>
      </c>
      <c r="P580" s="5">
        <v>2</v>
      </c>
      <c r="Q580" s="11">
        <v>1</v>
      </c>
      <c r="R580" s="5">
        <f t="shared" si="511"/>
        <v>7.4</v>
      </c>
      <c r="S580" s="6">
        <f t="shared" si="512"/>
        <v>7.4</v>
      </c>
      <c r="T580" s="53" t="str">
        <f>IF(K580="",IF(LEFT(H580,1)="c",IF(J580&lt;&gt;"S",VLOOKUP(H580,'DATOS GENERALES'!$B$36:$C$52,2,FALSE),""),""),IF(U580="pvc",VLOOKUP(VLOOKUP(K580,'DATOS GENERALES'!$B$58:$E$83,3,FALSE),'DATOS GENERALES'!$B$36:$C$52,2,FALSE),VLOOKUP(VLOOKUP(K580,'DATOS GENERALES'!$B$58:$E$83,4,FALSE),'DATOS GENERALES'!$B$36:$C$52,2,FALSE)))</f>
        <v>CUADRADA GANG</v>
      </c>
      <c r="U580" s="5" t="s">
        <v>45</v>
      </c>
      <c r="V580" s="5" t="s">
        <v>98</v>
      </c>
      <c r="Y580"/>
    </row>
    <row r="581" spans="1:25" s="2" customFormat="1" outlineLevel="1" x14ac:dyDescent="0.25">
      <c r="A581" s="177">
        <f t="shared" ref="A581" si="513">IF(E581=H581,1,0)</f>
        <v>1</v>
      </c>
      <c r="C581" s="8"/>
      <c r="D581" s="8"/>
      <c r="E581" s="7" t="s">
        <v>467</v>
      </c>
      <c r="F581" s="3"/>
      <c r="G581" s="4"/>
      <c r="H581" s="7" t="s">
        <v>467</v>
      </c>
      <c r="I581" s="4"/>
      <c r="J581" s="4"/>
      <c r="K581" s="4"/>
      <c r="L581" s="4"/>
      <c r="M581" s="5"/>
      <c r="N581" s="5"/>
      <c r="O581" s="5"/>
      <c r="P581" s="5"/>
      <c r="Q581" s="11"/>
      <c r="R581" s="5"/>
      <c r="S581" s="6">
        <f>SUM(S579:S580)</f>
        <v>26.9</v>
      </c>
      <c r="T581" s="53" t="str">
        <f>IF(K581="",IF(LEFT(H581,1)="c",IF(J581&lt;&gt;"S",VLOOKUP(H581,'DATOS GENERALES'!$B$36:$C$52,2,FALSE),""),""),IF(U581="pvc",VLOOKUP(VLOOKUP(K581,'DATOS GENERALES'!$B$58:$E$83,3,FALSE),'DATOS GENERALES'!$B$36:$C$52,2,FALSE),VLOOKUP(VLOOKUP(K581,'DATOS GENERALES'!$B$58:$E$83,4,FALSE),'DATOS GENERALES'!$B$36:$C$52,2,FALSE)))</f>
        <v/>
      </c>
      <c r="U581" s="5"/>
      <c r="V581" s="5" t="s">
        <v>98</v>
      </c>
      <c r="Y581"/>
    </row>
    <row r="582" spans="1:25" s="2" customFormat="1" outlineLevel="1" x14ac:dyDescent="0.25">
      <c r="A582" s="174"/>
      <c r="C582" s="8"/>
      <c r="D582" s="8"/>
      <c r="E582" s="70"/>
      <c r="F582" s="3"/>
      <c r="G582" s="4"/>
      <c r="H582" s="7"/>
      <c r="I582" s="4"/>
      <c r="J582" s="4"/>
      <c r="K582" s="4"/>
      <c r="L582" s="4"/>
      <c r="M582" s="5"/>
      <c r="N582" s="5"/>
      <c r="O582" s="5"/>
      <c r="P582" s="5"/>
      <c r="Q582" s="11"/>
      <c r="R582" s="5"/>
      <c r="S582" s="6"/>
      <c r="T582" s="53"/>
      <c r="U582" s="5"/>
      <c r="V582" s="5"/>
      <c r="Y582"/>
    </row>
    <row r="583" spans="1:25" s="2" customFormat="1" outlineLevel="1" x14ac:dyDescent="0.25">
      <c r="A583" s="174"/>
      <c r="C583" s="8"/>
      <c r="D583" s="8"/>
      <c r="E583" s="70"/>
      <c r="F583" s="3"/>
      <c r="G583" s="4"/>
      <c r="H583" s="4"/>
      <c r="I583" s="4"/>
      <c r="J583" s="4"/>
      <c r="K583" s="4"/>
      <c r="L583" s="4"/>
      <c r="M583" s="5"/>
      <c r="N583" s="5"/>
      <c r="O583" s="5"/>
      <c r="P583" s="5"/>
      <c r="Q583" s="11"/>
      <c r="R583" s="5"/>
      <c r="S583" s="6"/>
      <c r="T583" s="53"/>
      <c r="U583" s="5"/>
      <c r="V583" s="5"/>
      <c r="Y583"/>
    </row>
    <row r="584" spans="1:25" s="2" customFormat="1" outlineLevel="1" x14ac:dyDescent="0.25">
      <c r="A584" s="174"/>
      <c r="C584" s="8"/>
      <c r="D584" s="8"/>
      <c r="E584" s="70"/>
      <c r="F584" s="3"/>
      <c r="G584" s="4"/>
      <c r="H584" s="4"/>
      <c r="I584" s="4"/>
      <c r="J584" s="4"/>
      <c r="K584" s="4"/>
      <c r="L584" s="4"/>
      <c r="M584" s="5"/>
      <c r="N584" s="5"/>
      <c r="O584" s="5"/>
      <c r="P584" s="5"/>
      <c r="Q584" s="11"/>
      <c r="R584" s="5"/>
      <c r="S584" s="6"/>
      <c r="T584" s="53"/>
      <c r="U584" s="5"/>
      <c r="V584" s="5"/>
      <c r="Y584"/>
    </row>
    <row r="585" spans="1:25" s="2" customFormat="1" outlineLevel="1" x14ac:dyDescent="0.25">
      <c r="A585" s="174"/>
      <c r="B585" s="2">
        <v>0</v>
      </c>
      <c r="C585" s="8">
        <v>0</v>
      </c>
      <c r="D585" s="8">
        <v>0</v>
      </c>
      <c r="E585" s="7" t="s">
        <v>468</v>
      </c>
      <c r="F585" s="3">
        <f t="shared" ref="F585:F589" si="514">H585</f>
        <v>0</v>
      </c>
      <c r="G585" s="4" t="s">
        <v>183</v>
      </c>
      <c r="H585" s="4"/>
      <c r="I585" s="4">
        <v>14</v>
      </c>
      <c r="J585" s="4"/>
      <c r="K585" s="4"/>
      <c r="L585" s="4"/>
      <c r="M585" s="5">
        <v>1</v>
      </c>
      <c r="N585" s="5">
        <f t="shared" ref="N585:N589" si="515">IF(J585&lt;&gt;"S",(I585+C585+B585+D585)*M585,0)</f>
        <v>14</v>
      </c>
      <c r="O585" s="5">
        <v>0</v>
      </c>
      <c r="P585" s="5">
        <v>0</v>
      </c>
      <c r="Q585" s="11">
        <v>1</v>
      </c>
      <c r="R585" s="5">
        <f t="shared" ref="R585:R589" si="516">IF(N585=0,IF(I585=0,0,I585+D585+C585+B585),N585)</f>
        <v>14</v>
      </c>
      <c r="S585" s="6">
        <f t="shared" ref="S585:S589" si="517">R585*Q585</f>
        <v>14</v>
      </c>
      <c r="T585" s="53" t="str">
        <f>IF(K585="",IF(LEFT(H585,1)="c",IF(J585&lt;&gt;"S",VLOOKUP(H585,'DATOS GENERALES'!$B$36:$C$52,2,FALSE),""),""),IF(U585="pvc",VLOOKUP(VLOOKUP(K585,'DATOS GENERALES'!$B$58:$E$83,3,FALSE),'DATOS GENERALES'!$B$36:$C$52,2,FALSE),VLOOKUP(VLOOKUP(K585,'DATOS GENERALES'!$B$58:$E$83,4,FALSE),'DATOS GENERALES'!$B$36:$C$52,2,FALSE)))</f>
        <v/>
      </c>
      <c r="U585" s="5" t="s">
        <v>153</v>
      </c>
      <c r="V585" s="5" t="s">
        <v>98</v>
      </c>
      <c r="Y585"/>
    </row>
    <row r="586" spans="1:25" s="2" customFormat="1" outlineLevel="1" x14ac:dyDescent="0.25">
      <c r="A586" s="174"/>
      <c r="B586" s="2">
        <v>0</v>
      </c>
      <c r="C586" s="8">
        <v>0</v>
      </c>
      <c r="D586" s="8">
        <v>0</v>
      </c>
      <c r="E586" s="7" t="s">
        <v>468</v>
      </c>
      <c r="F586" s="3" t="str">
        <f t="shared" si="514"/>
        <v>S12</v>
      </c>
      <c r="G586" s="4"/>
      <c r="H586" s="4" t="s">
        <v>94</v>
      </c>
      <c r="I586" s="4">
        <v>0.5</v>
      </c>
      <c r="J586" s="4">
        <v>50</v>
      </c>
      <c r="K586" s="4" t="s">
        <v>94</v>
      </c>
      <c r="L586" s="4"/>
      <c r="M586" s="5">
        <v>1</v>
      </c>
      <c r="N586" s="5">
        <f t="shared" si="515"/>
        <v>0.5</v>
      </c>
      <c r="O586" s="5">
        <v>1</v>
      </c>
      <c r="P586" s="5">
        <v>1</v>
      </c>
      <c r="Q586" s="11">
        <v>1</v>
      </c>
      <c r="R586" s="5">
        <f t="shared" si="516"/>
        <v>0.5</v>
      </c>
      <c r="S586" s="6">
        <f t="shared" si="517"/>
        <v>0.5</v>
      </c>
      <c r="T586" s="53" t="str">
        <f>IF(K586="",IF(LEFT(H586,1)="c",IF(J586&lt;&gt;"S",VLOOKUP(H586,'DATOS GENERALES'!$B$36:$C$52,2,FALSE),""),""),IF(U586="pvc",VLOOKUP(VLOOKUP(K586,'DATOS GENERALES'!$B$58:$E$83,3,FALSE),'DATOS GENERALES'!$B$36:$C$52,2,FALSE),VLOOKUP(VLOOKUP(K586,'DATOS GENERALES'!$B$58:$E$83,4,FALSE),'DATOS GENERALES'!$B$36:$C$52,2,FALSE)))</f>
        <v>ACCESORIO SALIDA BANDEJA</v>
      </c>
      <c r="U586" s="5" t="s">
        <v>48</v>
      </c>
      <c r="V586" s="5" t="s">
        <v>98</v>
      </c>
      <c r="Y586"/>
    </row>
    <row r="587" spans="1:25" s="2" customFormat="1" outlineLevel="1" x14ac:dyDescent="0.25">
      <c r="A587" s="174"/>
      <c r="B587" s="2">
        <v>0</v>
      </c>
      <c r="C587" s="8">
        <v>0</v>
      </c>
      <c r="D587" s="8">
        <v>0</v>
      </c>
      <c r="E587" s="7" t="s">
        <v>468</v>
      </c>
      <c r="F587" s="3" t="str">
        <f t="shared" si="514"/>
        <v>C2</v>
      </c>
      <c r="G587" s="4" t="s">
        <v>94</v>
      </c>
      <c r="H587" s="4" t="s">
        <v>106</v>
      </c>
      <c r="I587" s="4">
        <v>5.5</v>
      </c>
      <c r="J587" s="4">
        <v>50</v>
      </c>
      <c r="K587" s="4"/>
      <c r="L587" s="4"/>
      <c r="M587" s="5">
        <v>1</v>
      </c>
      <c r="N587" s="5">
        <f t="shared" si="515"/>
        <v>5.5</v>
      </c>
      <c r="O587" s="5">
        <v>0</v>
      </c>
      <c r="P587" s="5">
        <v>1</v>
      </c>
      <c r="Q587" s="11">
        <v>1</v>
      </c>
      <c r="R587" s="5">
        <f t="shared" si="516"/>
        <v>5.5</v>
      </c>
      <c r="S587" s="6">
        <f t="shared" si="517"/>
        <v>5.5</v>
      </c>
      <c r="T587" s="53" t="str">
        <f>IF(K587="",IF(LEFT(H587,1)="c",IF(J587&lt;&gt;"S",VLOOKUP(H587,'DATOS GENERALES'!$B$36:$C$52,2,FALSE),""),""),IF(U587="pvc",VLOOKUP(VLOOKUP(K587,'DATOS GENERALES'!$B$58:$E$83,3,FALSE),'DATOS GENERALES'!$B$36:$C$52,2,FALSE),VLOOKUP(VLOOKUP(K587,'DATOS GENERALES'!$B$58:$E$83,4,FALSE),'DATOS GENERALES'!$B$36:$C$52,2,FALSE)))</f>
        <v>CUADRADA 200X200X100</v>
      </c>
      <c r="U587" s="5" t="s">
        <v>48</v>
      </c>
      <c r="V587" s="5" t="s">
        <v>98</v>
      </c>
      <c r="Y587"/>
    </row>
    <row r="588" spans="1:25" s="2" customFormat="1" outlineLevel="1" x14ac:dyDescent="0.25">
      <c r="A588" s="174"/>
      <c r="B588" s="2">
        <v>0</v>
      </c>
      <c r="C588" s="8">
        <v>0</v>
      </c>
      <c r="D588" s="8">
        <v>0</v>
      </c>
      <c r="E588" s="7" t="s">
        <v>468</v>
      </c>
      <c r="F588" s="3" t="str">
        <f t="shared" si="514"/>
        <v>C2</v>
      </c>
      <c r="G588" s="4" t="s">
        <v>106</v>
      </c>
      <c r="H588" s="4" t="s">
        <v>106</v>
      </c>
      <c r="I588" s="4">
        <v>3</v>
      </c>
      <c r="J588" s="4">
        <v>50</v>
      </c>
      <c r="K588" s="4"/>
      <c r="L588" s="4"/>
      <c r="M588" s="5">
        <v>1</v>
      </c>
      <c r="N588" s="5">
        <f t="shared" si="515"/>
        <v>3</v>
      </c>
      <c r="O588" s="5">
        <v>0</v>
      </c>
      <c r="P588" s="5">
        <v>2</v>
      </c>
      <c r="Q588" s="11">
        <v>1</v>
      </c>
      <c r="R588" s="5">
        <f t="shared" si="516"/>
        <v>3</v>
      </c>
      <c r="S588" s="6">
        <f t="shared" si="517"/>
        <v>3</v>
      </c>
      <c r="T588" s="53" t="str">
        <f>IF(K588="",IF(LEFT(H588,1)="c",IF(J588&lt;&gt;"S",VLOOKUP(H588,'DATOS GENERALES'!$B$36:$C$52,2,FALSE),""),""),IF(U588="pvc",VLOOKUP(VLOOKUP(K588,'DATOS GENERALES'!$B$58:$E$83,3,FALSE),'DATOS GENERALES'!$B$36:$C$52,2,FALSE),VLOOKUP(VLOOKUP(K588,'DATOS GENERALES'!$B$58:$E$83,4,FALSE),'DATOS GENERALES'!$B$36:$C$52,2,FALSE)))</f>
        <v>CUADRADA 200X200X100</v>
      </c>
      <c r="U588" s="5" t="s">
        <v>45</v>
      </c>
      <c r="V588" s="5" t="s">
        <v>98</v>
      </c>
      <c r="Y588"/>
    </row>
    <row r="589" spans="1:25" s="2" customFormat="1" outlineLevel="1" x14ac:dyDescent="0.25">
      <c r="A589" s="174">
        <f>IF(E589=H589,1,0)</f>
        <v>1</v>
      </c>
      <c r="B589" s="2">
        <v>0.5</v>
      </c>
      <c r="C589" s="8">
        <v>0</v>
      </c>
      <c r="D589" s="8">
        <v>0.5</v>
      </c>
      <c r="E589" s="7" t="s">
        <v>468</v>
      </c>
      <c r="F589" s="3" t="str">
        <f t="shared" si="514"/>
        <v>FP-P2-19</v>
      </c>
      <c r="G589" s="4" t="s">
        <v>106</v>
      </c>
      <c r="H589" s="7" t="s">
        <v>468</v>
      </c>
      <c r="I589" s="4">
        <v>4.5</v>
      </c>
      <c r="J589" s="4">
        <v>25</v>
      </c>
      <c r="K589" s="4" t="s">
        <v>82</v>
      </c>
      <c r="L589" s="4"/>
      <c r="M589" s="5">
        <v>1</v>
      </c>
      <c r="N589" s="5">
        <f t="shared" si="515"/>
        <v>5.5</v>
      </c>
      <c r="O589" s="5">
        <v>2</v>
      </c>
      <c r="P589" s="5">
        <v>2</v>
      </c>
      <c r="Q589" s="11">
        <v>1</v>
      </c>
      <c r="R589" s="5">
        <f t="shared" si="516"/>
        <v>5.5</v>
      </c>
      <c r="S589" s="6">
        <f t="shared" si="517"/>
        <v>5.5</v>
      </c>
      <c r="T589" s="53" t="str">
        <f>IF(K589="",IF(LEFT(H589,1)="c",IF(J589&lt;&gt;"S",VLOOKUP(H589,'DATOS GENERALES'!$B$36:$C$52,2,FALSE),""),""),IF(U589="pvc",VLOOKUP(VLOOKUP(K589,'DATOS GENERALES'!$B$58:$E$83,3,FALSE),'DATOS GENERALES'!$B$36:$C$52,2,FALSE),VLOOKUP(VLOOKUP(K589,'DATOS GENERALES'!$B$58:$E$83,4,FALSE),'DATOS GENERALES'!$B$36:$C$52,2,FALSE)))</f>
        <v>CUADRADA GANG</v>
      </c>
      <c r="U589" s="5" t="s">
        <v>45</v>
      </c>
      <c r="V589" s="5" t="s">
        <v>98</v>
      </c>
      <c r="Y589"/>
    </row>
    <row r="590" spans="1:25" s="2" customFormat="1" outlineLevel="1" x14ac:dyDescent="0.25">
      <c r="A590" s="177">
        <f t="shared" ref="A590" si="518">IF(E590=H590,1,0)</f>
        <v>1</v>
      </c>
      <c r="C590" s="8"/>
      <c r="D590" s="8"/>
      <c r="E590" s="7" t="s">
        <v>469</v>
      </c>
      <c r="F590" s="3"/>
      <c r="G590" s="4"/>
      <c r="H590" s="7" t="s">
        <v>469</v>
      </c>
      <c r="I590" s="4"/>
      <c r="J590" s="4"/>
      <c r="K590" s="4"/>
      <c r="L590" s="4"/>
      <c r="M590" s="5"/>
      <c r="N590" s="5"/>
      <c r="O590" s="5"/>
      <c r="P590" s="5"/>
      <c r="Q590" s="11"/>
      <c r="R590" s="5"/>
      <c r="S590" s="6">
        <f>SUM(S585:S589)</f>
        <v>28.5</v>
      </c>
      <c r="T590" s="53" t="str">
        <f>IF(K590="",IF(LEFT(H590,1)="c",IF(J590&lt;&gt;"S",VLOOKUP(H590,'DATOS GENERALES'!$B$36:$C$52,2,FALSE),""),""),IF(U590="pvc",VLOOKUP(VLOOKUP(K590,'DATOS GENERALES'!$B$58:$E$83,3,FALSE),'DATOS GENERALES'!$B$36:$C$52,2,FALSE),VLOOKUP(VLOOKUP(K590,'DATOS GENERALES'!$B$58:$E$83,4,FALSE),'DATOS GENERALES'!$B$36:$C$52,2,FALSE)))</f>
        <v/>
      </c>
      <c r="U590" s="5"/>
      <c r="V590" s="5" t="s">
        <v>98</v>
      </c>
      <c r="Y590"/>
    </row>
    <row r="591" spans="1:25" s="2" customFormat="1" outlineLevel="1" x14ac:dyDescent="0.25">
      <c r="A591" s="174"/>
      <c r="C591" s="8"/>
      <c r="D591" s="8"/>
      <c r="E591" s="70"/>
      <c r="F591" s="3"/>
      <c r="G591" s="4"/>
      <c r="H591" s="4"/>
      <c r="I591" s="4"/>
      <c r="J591" s="4"/>
      <c r="K591" s="4"/>
      <c r="L591" s="4"/>
      <c r="M591" s="5"/>
      <c r="N591" s="5"/>
      <c r="O591" s="5"/>
      <c r="P591" s="5"/>
      <c r="Q591" s="11"/>
      <c r="R591" s="5"/>
      <c r="S591" s="6"/>
      <c r="T591" s="53"/>
      <c r="U591" s="5"/>
      <c r="V591" s="5"/>
      <c r="Y591"/>
    </row>
    <row r="592" spans="1:25" s="2" customFormat="1" outlineLevel="1" x14ac:dyDescent="0.25">
      <c r="A592" s="174"/>
      <c r="B592" s="2">
        <v>0</v>
      </c>
      <c r="C592" s="8">
        <v>0</v>
      </c>
      <c r="D592" s="8">
        <v>0</v>
      </c>
      <c r="E592" s="7" t="s">
        <v>470</v>
      </c>
      <c r="F592" s="3">
        <f t="shared" ref="F592:F593" si="519">H592</f>
        <v>0</v>
      </c>
      <c r="G592" s="4" t="s">
        <v>183</v>
      </c>
      <c r="H592" s="4"/>
      <c r="I592" s="4">
        <v>23</v>
      </c>
      <c r="J592" s="4"/>
      <c r="K592" s="4"/>
      <c r="L592" s="4"/>
      <c r="M592" s="5">
        <v>1</v>
      </c>
      <c r="N592" s="5">
        <f t="shared" ref="N592:N593" si="520">IF(J592&lt;&gt;"S",(I592+C592+B592+D592)*M592,0)</f>
        <v>23</v>
      </c>
      <c r="O592" s="5">
        <v>0</v>
      </c>
      <c r="P592" s="5">
        <v>0</v>
      </c>
      <c r="Q592" s="11">
        <v>1</v>
      </c>
      <c r="R592" s="5">
        <f t="shared" ref="R592:R593" si="521">IF(N592=0,IF(I592=0,0,I592+D592+C592+B592),N592)</f>
        <v>23</v>
      </c>
      <c r="S592" s="6">
        <f t="shared" ref="S592:S593" si="522">R592*Q592</f>
        <v>23</v>
      </c>
      <c r="T592" s="53" t="str">
        <f>IF(K592="",IF(LEFT(H592,1)="c",IF(J592&lt;&gt;"S",VLOOKUP(H592,'DATOS GENERALES'!$B$36:$C$52,2,FALSE),""),""),IF(U592="pvc",VLOOKUP(VLOOKUP(K592,'DATOS GENERALES'!$B$58:$E$83,3,FALSE),'DATOS GENERALES'!$B$36:$C$52,2,FALSE),VLOOKUP(VLOOKUP(K592,'DATOS GENERALES'!$B$58:$E$83,4,FALSE),'DATOS GENERALES'!$B$36:$C$52,2,FALSE)))</f>
        <v/>
      </c>
      <c r="U592" s="5" t="s">
        <v>153</v>
      </c>
      <c r="V592" s="5" t="s">
        <v>98</v>
      </c>
      <c r="Y592"/>
    </row>
    <row r="593" spans="1:25" s="2" customFormat="1" outlineLevel="1" x14ac:dyDescent="0.25">
      <c r="A593" s="174">
        <f>IF(E593=H593,1,0)</f>
        <v>1</v>
      </c>
      <c r="B593" s="2">
        <v>0.5</v>
      </c>
      <c r="C593" s="8">
        <v>0</v>
      </c>
      <c r="D593" s="8">
        <v>0.5</v>
      </c>
      <c r="E593" s="7" t="s">
        <v>470</v>
      </c>
      <c r="F593" s="3" t="str">
        <f t="shared" si="519"/>
        <v>FP-P2-21</v>
      </c>
      <c r="G593" s="4" t="s">
        <v>103</v>
      </c>
      <c r="H593" s="7" t="s">
        <v>470</v>
      </c>
      <c r="I593" s="4">
        <v>2</v>
      </c>
      <c r="J593" s="4">
        <v>25</v>
      </c>
      <c r="K593" s="4" t="s">
        <v>82</v>
      </c>
      <c r="L593" s="4"/>
      <c r="M593" s="5">
        <v>1</v>
      </c>
      <c r="N593" s="5">
        <f t="shared" si="520"/>
        <v>3</v>
      </c>
      <c r="O593" s="5">
        <v>2</v>
      </c>
      <c r="P593" s="5">
        <v>2</v>
      </c>
      <c r="Q593" s="11">
        <v>1</v>
      </c>
      <c r="R593" s="5">
        <f t="shared" si="521"/>
        <v>3</v>
      </c>
      <c r="S593" s="6">
        <f t="shared" si="522"/>
        <v>3</v>
      </c>
      <c r="T593" s="53" t="str">
        <f>IF(K593="",IF(LEFT(H593,1)="c",IF(J593&lt;&gt;"S",VLOOKUP(H593,'DATOS GENERALES'!$B$36:$C$52,2,FALSE),""),""),IF(U593="pvc",VLOOKUP(VLOOKUP(K593,'DATOS GENERALES'!$B$58:$E$83,3,FALSE),'DATOS GENERALES'!$B$36:$C$52,2,FALSE),VLOOKUP(VLOOKUP(K593,'DATOS GENERALES'!$B$58:$E$83,4,FALSE),'DATOS GENERALES'!$B$36:$C$52,2,FALSE)))</f>
        <v>CUADRADA GANG</v>
      </c>
      <c r="U593" s="5" t="s">
        <v>45</v>
      </c>
      <c r="V593" s="5" t="s">
        <v>98</v>
      </c>
      <c r="Y593"/>
    </row>
    <row r="594" spans="1:25" s="2" customFormat="1" outlineLevel="1" x14ac:dyDescent="0.25">
      <c r="A594" s="177">
        <f t="shared" ref="A594" si="523">IF(E594=H594,1,0)</f>
        <v>1</v>
      </c>
      <c r="C594" s="8"/>
      <c r="D594" s="8"/>
      <c r="E594" s="7" t="s">
        <v>471</v>
      </c>
      <c r="F594" s="3"/>
      <c r="G594" s="4"/>
      <c r="H594" s="7" t="s">
        <v>471</v>
      </c>
      <c r="I594" s="4"/>
      <c r="J594" s="4"/>
      <c r="K594" s="4"/>
      <c r="L594" s="4"/>
      <c r="M594" s="5"/>
      <c r="N594" s="5"/>
      <c r="O594" s="5"/>
      <c r="P594" s="5"/>
      <c r="Q594" s="11"/>
      <c r="R594" s="5"/>
      <c r="S594" s="6">
        <f>SUM(S592:S593)</f>
        <v>26</v>
      </c>
      <c r="T594" s="53" t="str">
        <f>IF(K594="",IF(LEFT(H594,1)="c",IF(J594&lt;&gt;"S",VLOOKUP(H594,'DATOS GENERALES'!$B$36:$C$52,2,FALSE),""),""),IF(U594="pvc",VLOOKUP(VLOOKUP(K594,'DATOS GENERALES'!$B$58:$E$83,3,FALSE),'DATOS GENERALES'!$B$36:$C$52,2,FALSE),VLOOKUP(VLOOKUP(K594,'DATOS GENERALES'!$B$58:$E$83,4,FALSE),'DATOS GENERALES'!$B$36:$C$52,2,FALSE)))</f>
        <v/>
      </c>
      <c r="U594" s="5"/>
      <c r="V594" s="5" t="s">
        <v>98</v>
      </c>
      <c r="Y594"/>
    </row>
    <row r="595" spans="1:25" s="2" customFormat="1" outlineLevel="1" x14ac:dyDescent="0.25">
      <c r="A595" s="177"/>
      <c r="C595" s="8"/>
      <c r="D595" s="8"/>
      <c r="E595" s="7"/>
      <c r="F595" s="3"/>
      <c r="G595" s="4"/>
      <c r="H595" s="7"/>
      <c r="I595" s="4"/>
      <c r="J595" s="4"/>
      <c r="K595" s="4"/>
      <c r="L595" s="4"/>
      <c r="M595" s="5"/>
      <c r="N595" s="5"/>
      <c r="O595" s="5"/>
      <c r="P595" s="5"/>
      <c r="Q595" s="11"/>
      <c r="R595" s="5"/>
      <c r="S595" s="6"/>
      <c r="T595" s="53"/>
      <c r="U595" s="5"/>
      <c r="V595" s="5"/>
      <c r="Y595"/>
    </row>
    <row r="596" spans="1:25" s="2" customFormat="1" outlineLevel="1" x14ac:dyDescent="0.25">
      <c r="A596" s="177"/>
      <c r="C596" s="8"/>
      <c r="D596" s="8"/>
      <c r="E596" s="7"/>
      <c r="F596" s="3"/>
      <c r="G596" s="4"/>
      <c r="H596" s="7"/>
      <c r="I596" s="4"/>
      <c r="J596" s="4"/>
      <c r="K596" s="4"/>
      <c r="L596" s="4"/>
      <c r="M596" s="5"/>
      <c r="N596" s="5"/>
      <c r="O596" s="5"/>
      <c r="P596" s="5"/>
      <c r="Q596" s="11"/>
      <c r="R596" s="5"/>
      <c r="S596" s="6"/>
      <c r="T596" s="53"/>
      <c r="U596" s="5"/>
      <c r="V596" s="5"/>
      <c r="Y596"/>
    </row>
    <row r="597" spans="1:25" s="2" customFormat="1" outlineLevel="1" x14ac:dyDescent="0.25">
      <c r="A597" s="177"/>
      <c r="C597" s="8"/>
      <c r="D597" s="8"/>
      <c r="E597" s="7"/>
      <c r="F597" s="3"/>
      <c r="G597" s="4"/>
      <c r="H597" s="7"/>
      <c r="I597" s="4"/>
      <c r="J597" s="4"/>
      <c r="K597" s="4"/>
      <c r="L597" s="4"/>
      <c r="M597" s="5"/>
      <c r="N597" s="5"/>
      <c r="O597" s="5"/>
      <c r="P597" s="5"/>
      <c r="Q597" s="11"/>
      <c r="R597" s="5"/>
      <c r="S597" s="6"/>
      <c r="T597" s="53"/>
      <c r="U597" s="5"/>
      <c r="V597" s="5"/>
      <c r="Y597"/>
    </row>
    <row r="598" spans="1:25" s="2" customFormat="1" outlineLevel="1" x14ac:dyDescent="0.25">
      <c r="A598" s="174"/>
      <c r="B598" s="2">
        <v>0</v>
      </c>
      <c r="C598" s="8">
        <v>0</v>
      </c>
      <c r="D598" s="8">
        <v>0</v>
      </c>
      <c r="E598" s="7" t="s">
        <v>472</v>
      </c>
      <c r="F598" s="3">
        <f t="shared" ref="F598:F602" si="524">H598</f>
        <v>0</v>
      </c>
      <c r="G598" s="4" t="s">
        <v>183</v>
      </c>
      <c r="H598" s="4"/>
      <c r="I598" s="4">
        <v>18.100000000000001</v>
      </c>
      <c r="J598" s="4"/>
      <c r="K598" s="4"/>
      <c r="L598" s="4"/>
      <c r="M598" s="5">
        <v>1</v>
      </c>
      <c r="N598" s="5">
        <f t="shared" ref="N598:N602" si="525">IF(J598&lt;&gt;"S",(I598+C598+B598+D598)*M598,0)</f>
        <v>18.100000000000001</v>
      </c>
      <c r="O598" s="5">
        <v>0</v>
      </c>
      <c r="P598" s="5">
        <v>0</v>
      </c>
      <c r="Q598" s="11">
        <v>1</v>
      </c>
      <c r="R598" s="5">
        <f t="shared" ref="R598:R602" si="526">IF(N598=0,IF(I598=0,0,I598+D598+C598+B598),N598)</f>
        <v>18.100000000000001</v>
      </c>
      <c r="S598" s="6">
        <f t="shared" ref="S598:S602" si="527">R598*Q598</f>
        <v>18.100000000000001</v>
      </c>
      <c r="T598" s="53" t="str">
        <f>IF(K598="",IF(LEFT(H598,1)="c",IF(J598&lt;&gt;"S",VLOOKUP(H598,'DATOS GENERALES'!$B$36:$C$52,2,FALSE),""),""),IF(U598="pvc",VLOOKUP(VLOOKUP(K598,'DATOS GENERALES'!$B$58:$E$83,3,FALSE),'DATOS GENERALES'!$B$36:$C$52,2,FALSE),VLOOKUP(VLOOKUP(K598,'DATOS GENERALES'!$B$58:$E$83,4,FALSE),'DATOS GENERALES'!$B$36:$C$52,2,FALSE)))</f>
        <v/>
      </c>
      <c r="U598" s="5" t="s">
        <v>153</v>
      </c>
      <c r="V598" s="5" t="s">
        <v>98</v>
      </c>
      <c r="Y598"/>
    </row>
    <row r="599" spans="1:25" s="2" customFormat="1" outlineLevel="1" x14ac:dyDescent="0.25">
      <c r="A599" s="174"/>
      <c r="B599" s="2">
        <v>0</v>
      </c>
      <c r="C599" s="8">
        <v>0</v>
      </c>
      <c r="D599" s="8">
        <v>0</v>
      </c>
      <c r="E599" s="7" t="s">
        <v>472</v>
      </c>
      <c r="F599" s="3" t="str">
        <f t="shared" si="524"/>
        <v>S12</v>
      </c>
      <c r="G599" s="4"/>
      <c r="H599" s="4" t="s">
        <v>94</v>
      </c>
      <c r="I599" s="4">
        <v>0.5</v>
      </c>
      <c r="J599" s="4">
        <v>50</v>
      </c>
      <c r="K599" s="4" t="s">
        <v>94</v>
      </c>
      <c r="L599" s="4"/>
      <c r="M599" s="5">
        <v>1</v>
      </c>
      <c r="N599" s="5">
        <f t="shared" si="525"/>
        <v>0.5</v>
      </c>
      <c r="O599" s="5">
        <v>1</v>
      </c>
      <c r="P599" s="5">
        <v>1</v>
      </c>
      <c r="Q599" s="11">
        <v>1</v>
      </c>
      <c r="R599" s="5">
        <f t="shared" si="526"/>
        <v>0.5</v>
      </c>
      <c r="S599" s="6">
        <f t="shared" si="527"/>
        <v>0.5</v>
      </c>
      <c r="T599" s="53" t="str">
        <f>IF(K599="",IF(LEFT(H599,1)="c",IF(J599&lt;&gt;"S",VLOOKUP(H599,'DATOS GENERALES'!$B$36:$C$52,2,FALSE),""),""),IF(U599="pvc",VLOOKUP(VLOOKUP(K599,'DATOS GENERALES'!$B$58:$E$83,3,FALSE),'DATOS GENERALES'!$B$36:$C$52,2,FALSE),VLOOKUP(VLOOKUP(K599,'DATOS GENERALES'!$B$58:$E$83,4,FALSE),'DATOS GENERALES'!$B$36:$C$52,2,FALSE)))</f>
        <v>ACCESORIO SALIDA BANDEJA</v>
      </c>
      <c r="U599" s="5" t="s">
        <v>48</v>
      </c>
      <c r="V599" s="5" t="s">
        <v>98</v>
      </c>
      <c r="Y599"/>
    </row>
    <row r="600" spans="1:25" s="2" customFormat="1" outlineLevel="1" x14ac:dyDescent="0.25">
      <c r="A600" s="174"/>
      <c r="B600" s="2">
        <v>0</v>
      </c>
      <c r="C600" s="8">
        <v>0</v>
      </c>
      <c r="D600" s="8">
        <v>0</v>
      </c>
      <c r="E600" s="7" t="s">
        <v>472</v>
      </c>
      <c r="F600" s="3" t="str">
        <f t="shared" si="524"/>
        <v>C2</v>
      </c>
      <c r="G600" s="4" t="s">
        <v>94</v>
      </c>
      <c r="H600" s="4" t="s">
        <v>106</v>
      </c>
      <c r="I600" s="4">
        <v>3</v>
      </c>
      <c r="J600" s="4">
        <v>50</v>
      </c>
      <c r="K600" s="4"/>
      <c r="L600" s="4"/>
      <c r="M600" s="5">
        <v>1</v>
      </c>
      <c r="N600" s="5">
        <f t="shared" si="525"/>
        <v>3</v>
      </c>
      <c r="O600" s="5">
        <v>0</v>
      </c>
      <c r="P600" s="5">
        <v>1</v>
      </c>
      <c r="Q600" s="11">
        <v>1</v>
      </c>
      <c r="R600" s="5">
        <f t="shared" si="526"/>
        <v>3</v>
      </c>
      <c r="S600" s="6">
        <f t="shared" si="527"/>
        <v>3</v>
      </c>
      <c r="T600" s="53" t="str">
        <f>IF(K600="",IF(LEFT(H600,1)="c",IF(J600&lt;&gt;"S",VLOOKUP(H600,'DATOS GENERALES'!$B$36:$C$52,2,FALSE),""),""),IF(U600="pvc",VLOOKUP(VLOOKUP(K600,'DATOS GENERALES'!$B$58:$E$83,3,FALSE),'DATOS GENERALES'!$B$36:$C$52,2,FALSE),VLOOKUP(VLOOKUP(K600,'DATOS GENERALES'!$B$58:$E$83,4,FALSE),'DATOS GENERALES'!$B$36:$C$52,2,FALSE)))</f>
        <v>CUADRADA 200X200X100</v>
      </c>
      <c r="U600" s="5" t="s">
        <v>48</v>
      </c>
      <c r="V600" s="5" t="s">
        <v>98</v>
      </c>
      <c r="Y600"/>
    </row>
    <row r="601" spans="1:25" s="2" customFormat="1" outlineLevel="1" x14ac:dyDescent="0.25">
      <c r="A601" s="174"/>
      <c r="B601" s="2">
        <v>0</v>
      </c>
      <c r="C601" s="8">
        <v>0</v>
      </c>
      <c r="D601" s="8">
        <v>0</v>
      </c>
      <c r="E601" s="7" t="s">
        <v>472</v>
      </c>
      <c r="F601" s="3" t="str">
        <f t="shared" si="524"/>
        <v>C2</v>
      </c>
      <c r="G601" s="4" t="s">
        <v>106</v>
      </c>
      <c r="H601" s="4" t="s">
        <v>106</v>
      </c>
      <c r="I601" s="4">
        <v>3</v>
      </c>
      <c r="J601" s="4">
        <v>50</v>
      </c>
      <c r="K601" s="4"/>
      <c r="L601" s="4"/>
      <c r="M601" s="5">
        <v>1</v>
      </c>
      <c r="N601" s="5">
        <f t="shared" si="525"/>
        <v>3</v>
      </c>
      <c r="O601" s="5">
        <v>0</v>
      </c>
      <c r="P601" s="5">
        <v>2</v>
      </c>
      <c r="Q601" s="11">
        <v>1</v>
      </c>
      <c r="R601" s="5">
        <f t="shared" si="526"/>
        <v>3</v>
      </c>
      <c r="S601" s="6">
        <f t="shared" si="527"/>
        <v>3</v>
      </c>
      <c r="T601" s="53" t="str">
        <f>IF(K601="",IF(LEFT(H601,1)="c",IF(J601&lt;&gt;"S",VLOOKUP(H601,'DATOS GENERALES'!$B$36:$C$52,2,FALSE),""),""),IF(U601="pvc",VLOOKUP(VLOOKUP(K601,'DATOS GENERALES'!$B$58:$E$83,3,FALSE),'DATOS GENERALES'!$B$36:$C$52,2,FALSE),VLOOKUP(VLOOKUP(K601,'DATOS GENERALES'!$B$58:$E$83,4,FALSE),'DATOS GENERALES'!$B$36:$C$52,2,FALSE)))</f>
        <v>CUADRADA 200X200X100</v>
      </c>
      <c r="U601" s="5" t="s">
        <v>45</v>
      </c>
      <c r="V601" s="5" t="s">
        <v>98</v>
      </c>
      <c r="Y601"/>
    </row>
    <row r="602" spans="1:25" s="2" customFormat="1" outlineLevel="1" x14ac:dyDescent="0.25">
      <c r="A602" s="174">
        <f>IF(E602=H602,1,0)</f>
        <v>1</v>
      </c>
      <c r="B602" s="2">
        <v>0.5</v>
      </c>
      <c r="C602" s="8">
        <v>0</v>
      </c>
      <c r="D602" s="8">
        <v>0.5</v>
      </c>
      <c r="E602" s="7" t="s">
        <v>472</v>
      </c>
      <c r="F602" s="3" t="str">
        <f t="shared" si="524"/>
        <v>FP-P2-23</v>
      </c>
      <c r="G602" s="4" t="s">
        <v>106</v>
      </c>
      <c r="H602" s="7" t="s">
        <v>472</v>
      </c>
      <c r="I602" s="4">
        <v>6.5</v>
      </c>
      <c r="J602" s="4">
        <v>25</v>
      </c>
      <c r="K602" s="4" t="s">
        <v>82</v>
      </c>
      <c r="L602" s="4" t="s">
        <v>1063</v>
      </c>
      <c r="M602" s="5">
        <v>1</v>
      </c>
      <c r="N602" s="5">
        <f t="shared" si="525"/>
        <v>7.5</v>
      </c>
      <c r="O602" s="5">
        <v>2</v>
      </c>
      <c r="P602" s="5">
        <v>2</v>
      </c>
      <c r="Q602" s="11">
        <v>1</v>
      </c>
      <c r="R602" s="5">
        <f t="shared" si="526"/>
        <v>7.5</v>
      </c>
      <c r="S602" s="6">
        <f t="shared" si="527"/>
        <v>7.5</v>
      </c>
      <c r="T602" s="53" t="str">
        <f>IF(K602="",IF(LEFT(H602,1)="c",IF(J602&lt;&gt;"S",VLOOKUP(H602,'DATOS GENERALES'!$B$36:$C$52,2,FALSE),""),""),IF(U602="pvc",VLOOKUP(VLOOKUP(K602,'DATOS GENERALES'!$B$58:$E$83,3,FALSE),'DATOS GENERALES'!$B$36:$C$52,2,FALSE),VLOOKUP(VLOOKUP(K602,'DATOS GENERALES'!$B$58:$E$83,4,FALSE),'DATOS GENERALES'!$B$36:$C$52,2,FALSE)))</f>
        <v>CUADRADA GANG</v>
      </c>
      <c r="U602" s="5" t="s">
        <v>45</v>
      </c>
      <c r="V602" s="5" t="s">
        <v>98</v>
      </c>
      <c r="Y602"/>
    </row>
    <row r="603" spans="1:25" s="2" customFormat="1" outlineLevel="1" x14ac:dyDescent="0.25">
      <c r="A603" s="177">
        <f t="shared" ref="A603" si="528">IF(E603=H603,1,0)</f>
        <v>1</v>
      </c>
      <c r="C603" s="8"/>
      <c r="D603" s="8"/>
      <c r="E603" s="7" t="s">
        <v>473</v>
      </c>
      <c r="F603" s="3"/>
      <c r="G603" s="4"/>
      <c r="H603" s="7" t="s">
        <v>473</v>
      </c>
      <c r="I603" s="4"/>
      <c r="J603" s="4"/>
      <c r="K603" s="4"/>
      <c r="L603" s="4"/>
      <c r="M603" s="5"/>
      <c r="N603" s="5"/>
      <c r="O603" s="5"/>
      <c r="P603" s="5"/>
      <c r="Q603" s="11"/>
      <c r="R603" s="5"/>
      <c r="S603" s="6">
        <f>SUM(S598:S602)</f>
        <v>32.1</v>
      </c>
      <c r="T603" s="53" t="str">
        <f>IF(K603="",IF(LEFT(H603,1)="c",IF(J603&lt;&gt;"S",VLOOKUP(H603,'DATOS GENERALES'!$B$36:$C$52,2,FALSE),""),""),IF(U603="pvc",VLOOKUP(VLOOKUP(K603,'DATOS GENERALES'!$B$58:$E$83,3,FALSE),'DATOS GENERALES'!$B$36:$C$52,2,FALSE),VLOOKUP(VLOOKUP(K603,'DATOS GENERALES'!$B$58:$E$83,4,FALSE),'DATOS GENERALES'!$B$36:$C$52,2,FALSE)))</f>
        <v/>
      </c>
      <c r="U603" s="5"/>
      <c r="V603" s="5" t="s">
        <v>98</v>
      </c>
      <c r="Y603"/>
    </row>
    <row r="604" spans="1:25" s="2" customFormat="1" outlineLevel="1" x14ac:dyDescent="0.25">
      <c r="A604" s="177"/>
      <c r="C604" s="8"/>
      <c r="D604" s="8"/>
      <c r="E604" s="7"/>
      <c r="F604" s="3"/>
      <c r="G604" s="4"/>
      <c r="H604" s="7"/>
      <c r="I604" s="4"/>
      <c r="J604" s="4"/>
      <c r="K604" s="4"/>
      <c r="L604" s="4"/>
      <c r="M604" s="5"/>
      <c r="N604" s="5"/>
      <c r="O604" s="5"/>
      <c r="P604" s="5"/>
      <c r="Q604" s="11"/>
      <c r="R604" s="5"/>
      <c r="S604" s="6"/>
      <c r="T604" s="53"/>
      <c r="U604" s="5"/>
      <c r="V604" s="5"/>
      <c r="Y604"/>
    </row>
    <row r="605" spans="1:25" s="2" customFormat="1" outlineLevel="1" x14ac:dyDescent="0.25">
      <c r="A605" s="174"/>
      <c r="B605" s="2">
        <v>0</v>
      </c>
      <c r="C605" s="8">
        <v>0</v>
      </c>
      <c r="D605" s="8">
        <v>0</v>
      </c>
      <c r="E605" s="7" t="s">
        <v>474</v>
      </c>
      <c r="F605" s="3">
        <f t="shared" ref="F605:F606" si="529">H605</f>
        <v>0</v>
      </c>
      <c r="G605" s="4" t="s">
        <v>183</v>
      </c>
      <c r="H605" s="4"/>
      <c r="I605" s="4">
        <v>24.6</v>
      </c>
      <c r="J605" s="4"/>
      <c r="K605" s="4"/>
      <c r="L605" s="4"/>
      <c r="M605" s="5">
        <v>1</v>
      </c>
      <c r="N605" s="5">
        <f t="shared" ref="N605:N606" si="530">IF(J605&lt;&gt;"S",(I605+C605+B605+D605)*M605,0)</f>
        <v>24.6</v>
      </c>
      <c r="O605" s="5">
        <v>0</v>
      </c>
      <c r="P605" s="5">
        <v>0</v>
      </c>
      <c r="Q605" s="11">
        <v>1</v>
      </c>
      <c r="R605" s="5">
        <f t="shared" ref="R605:R606" si="531">IF(N605=0,IF(I605=0,0,I605+D605+C605+B605),N605)</f>
        <v>24.6</v>
      </c>
      <c r="S605" s="6">
        <f t="shared" ref="S605:S606" si="532">R605*Q605</f>
        <v>24.6</v>
      </c>
      <c r="T605" s="53" t="str">
        <f>IF(K605="",IF(LEFT(H605,1)="c",IF(J605&lt;&gt;"S",VLOOKUP(H605,'DATOS GENERALES'!$B$36:$C$52,2,FALSE),""),""),IF(U605="pvc",VLOOKUP(VLOOKUP(K605,'DATOS GENERALES'!$B$58:$E$83,3,FALSE),'DATOS GENERALES'!$B$36:$C$52,2,FALSE),VLOOKUP(VLOOKUP(K605,'DATOS GENERALES'!$B$58:$E$83,4,FALSE),'DATOS GENERALES'!$B$36:$C$52,2,FALSE)))</f>
        <v/>
      </c>
      <c r="U605" s="5" t="s">
        <v>153</v>
      </c>
      <c r="V605" s="5" t="s">
        <v>98</v>
      </c>
      <c r="Y605"/>
    </row>
    <row r="606" spans="1:25" s="2" customFormat="1" outlineLevel="1" x14ac:dyDescent="0.25">
      <c r="A606" s="174">
        <f>IF(E606=H606,1,0)</f>
        <v>1</v>
      </c>
      <c r="B606" s="2">
        <v>0.5</v>
      </c>
      <c r="C606" s="8">
        <v>0</v>
      </c>
      <c r="D606" s="8">
        <v>0.5</v>
      </c>
      <c r="E606" s="7" t="s">
        <v>474</v>
      </c>
      <c r="F606" s="3" t="str">
        <f t="shared" si="529"/>
        <v>FP-P2-25</v>
      </c>
      <c r="G606" s="4" t="s">
        <v>103</v>
      </c>
      <c r="H606" s="7" t="s">
        <v>474</v>
      </c>
      <c r="I606" s="4">
        <v>4.5</v>
      </c>
      <c r="J606" s="4">
        <v>25</v>
      </c>
      <c r="K606" s="4" t="s">
        <v>82</v>
      </c>
      <c r="L606" s="4" t="s">
        <v>1063</v>
      </c>
      <c r="M606" s="5">
        <v>1</v>
      </c>
      <c r="N606" s="5">
        <f t="shared" si="530"/>
        <v>5.5</v>
      </c>
      <c r="O606" s="5">
        <v>2</v>
      </c>
      <c r="P606" s="5">
        <v>2</v>
      </c>
      <c r="Q606" s="11">
        <v>1</v>
      </c>
      <c r="R606" s="5">
        <f t="shared" si="531"/>
        <v>5.5</v>
      </c>
      <c r="S606" s="6">
        <f t="shared" si="532"/>
        <v>5.5</v>
      </c>
      <c r="T606" s="53" t="str">
        <f>IF(K606="",IF(LEFT(H606,1)="c",IF(J606&lt;&gt;"S",VLOOKUP(H606,'DATOS GENERALES'!$B$36:$C$52,2,FALSE),""),""),IF(U606="pvc",VLOOKUP(VLOOKUP(K606,'DATOS GENERALES'!$B$58:$E$83,3,FALSE),'DATOS GENERALES'!$B$36:$C$52,2,FALSE),VLOOKUP(VLOOKUP(K606,'DATOS GENERALES'!$B$58:$E$83,4,FALSE),'DATOS GENERALES'!$B$36:$C$52,2,FALSE)))</f>
        <v>CUADRADA GANG</v>
      </c>
      <c r="U606" s="5" t="s">
        <v>45</v>
      </c>
      <c r="V606" s="5" t="s">
        <v>98</v>
      </c>
      <c r="Y606"/>
    </row>
    <row r="607" spans="1:25" s="2" customFormat="1" outlineLevel="1" x14ac:dyDescent="0.25">
      <c r="A607" s="177">
        <f t="shared" ref="A607" si="533">IF(E607=H607,1,0)</f>
        <v>1</v>
      </c>
      <c r="C607" s="8"/>
      <c r="D607" s="8"/>
      <c r="E607" s="7" t="s">
        <v>475</v>
      </c>
      <c r="F607" s="3"/>
      <c r="G607" s="4"/>
      <c r="H607" s="7" t="s">
        <v>475</v>
      </c>
      <c r="I607" s="4"/>
      <c r="J607" s="4"/>
      <c r="K607" s="4"/>
      <c r="L607" s="4"/>
      <c r="M607" s="5"/>
      <c r="N607" s="5"/>
      <c r="O607" s="5"/>
      <c r="P607" s="5"/>
      <c r="Q607" s="11"/>
      <c r="R607" s="5"/>
      <c r="S607" s="6">
        <f>SUM(S605:S606)</f>
        <v>30.1</v>
      </c>
      <c r="T607" s="53" t="str">
        <f>IF(K607="",IF(LEFT(H607,1)="c",IF(J607&lt;&gt;"S",VLOOKUP(H607,'DATOS GENERALES'!$B$36:$C$52,2,FALSE),""),""),IF(U607="pvc",VLOOKUP(VLOOKUP(K607,'DATOS GENERALES'!$B$58:$E$83,3,FALSE),'DATOS GENERALES'!$B$36:$C$52,2,FALSE),VLOOKUP(VLOOKUP(K607,'DATOS GENERALES'!$B$58:$E$83,4,FALSE),'DATOS GENERALES'!$B$36:$C$52,2,FALSE)))</f>
        <v/>
      </c>
      <c r="U607" s="5"/>
      <c r="V607" s="5" t="s">
        <v>98</v>
      </c>
      <c r="Y607"/>
    </row>
    <row r="608" spans="1:25" s="2" customFormat="1" outlineLevel="1" x14ac:dyDescent="0.25">
      <c r="A608" s="174"/>
      <c r="C608" s="8"/>
      <c r="D608" s="8"/>
      <c r="E608" s="70"/>
      <c r="F608" s="3"/>
      <c r="G608" s="4"/>
      <c r="H608" s="7"/>
      <c r="I608" s="4"/>
      <c r="J608" s="4"/>
      <c r="K608" s="4"/>
      <c r="L608" s="4"/>
      <c r="M608" s="5"/>
      <c r="N608" s="5"/>
      <c r="O608" s="5"/>
      <c r="P608" s="5"/>
      <c r="Q608" s="11"/>
      <c r="R608" s="5"/>
      <c r="S608" s="6"/>
      <c r="T608" s="53"/>
      <c r="U608" s="5"/>
      <c r="V608" s="5"/>
      <c r="Y608"/>
    </row>
    <row r="609" spans="1:25" s="2" customFormat="1" outlineLevel="1" x14ac:dyDescent="0.25">
      <c r="A609" s="174"/>
      <c r="B609" s="2">
        <v>0</v>
      </c>
      <c r="C609" s="8">
        <v>0</v>
      </c>
      <c r="D609" s="8">
        <v>0</v>
      </c>
      <c r="E609" s="7" t="s">
        <v>476</v>
      </c>
      <c r="F609" s="3">
        <f t="shared" ref="F609:F610" si="534">H609</f>
        <v>0</v>
      </c>
      <c r="G609" s="4" t="s">
        <v>183</v>
      </c>
      <c r="H609" s="4"/>
      <c r="I609" s="4">
        <v>24.6</v>
      </c>
      <c r="J609" s="4"/>
      <c r="K609" s="4"/>
      <c r="L609" s="4"/>
      <c r="M609" s="5">
        <v>1</v>
      </c>
      <c r="N609" s="5">
        <f t="shared" ref="N609:N610" si="535">IF(J609&lt;&gt;"S",(I609+C609+B609+D609)*M609,0)</f>
        <v>24.6</v>
      </c>
      <c r="O609" s="5">
        <v>0</v>
      </c>
      <c r="P609" s="5">
        <v>0</v>
      </c>
      <c r="Q609" s="11">
        <v>1</v>
      </c>
      <c r="R609" s="5">
        <f t="shared" ref="R609:R610" si="536">IF(N609=0,IF(I609=0,0,I609+D609+C609+B609),N609)</f>
        <v>24.6</v>
      </c>
      <c r="S609" s="6">
        <f t="shared" ref="S609:S610" si="537">R609*Q609</f>
        <v>24.6</v>
      </c>
      <c r="T609" s="53" t="str">
        <f>IF(K609="",IF(LEFT(H609,1)="c",IF(J609&lt;&gt;"S",VLOOKUP(H609,'DATOS GENERALES'!$B$36:$C$52,2,FALSE),""),""),IF(U609="pvc",VLOOKUP(VLOOKUP(K609,'DATOS GENERALES'!$B$58:$E$83,3,FALSE),'DATOS GENERALES'!$B$36:$C$52,2,FALSE),VLOOKUP(VLOOKUP(K609,'DATOS GENERALES'!$B$58:$E$83,4,FALSE),'DATOS GENERALES'!$B$36:$C$52,2,FALSE)))</f>
        <v/>
      </c>
      <c r="U609" s="5" t="s">
        <v>153</v>
      </c>
      <c r="V609" s="5" t="s">
        <v>98</v>
      </c>
      <c r="Y609"/>
    </row>
    <row r="610" spans="1:25" s="2" customFormat="1" outlineLevel="1" x14ac:dyDescent="0.25">
      <c r="A610" s="174">
        <f>IF(E610=H610,1,0)</f>
        <v>1</v>
      </c>
      <c r="B610" s="2">
        <v>0.5</v>
      </c>
      <c r="C610" s="8">
        <v>0</v>
      </c>
      <c r="D610" s="8">
        <v>0</v>
      </c>
      <c r="E610" s="7" t="s">
        <v>476</v>
      </c>
      <c r="F610" s="3" t="str">
        <f t="shared" si="534"/>
        <v>FP-P2-27</v>
      </c>
      <c r="G610" s="4" t="s">
        <v>103</v>
      </c>
      <c r="H610" s="7" t="s">
        <v>476</v>
      </c>
      <c r="I610" s="4">
        <v>3.5</v>
      </c>
      <c r="J610" s="4">
        <v>25</v>
      </c>
      <c r="K610" s="4" t="s">
        <v>82</v>
      </c>
      <c r="L610" s="4" t="s">
        <v>1063</v>
      </c>
      <c r="M610" s="5">
        <v>1</v>
      </c>
      <c r="N610" s="5">
        <f t="shared" si="535"/>
        <v>4</v>
      </c>
      <c r="O610" s="5">
        <v>1</v>
      </c>
      <c r="P610" s="5">
        <v>2</v>
      </c>
      <c r="Q610" s="11">
        <v>1</v>
      </c>
      <c r="R610" s="5">
        <f t="shared" si="536"/>
        <v>4</v>
      </c>
      <c r="S610" s="6">
        <f t="shared" si="537"/>
        <v>4</v>
      </c>
      <c r="T610" s="53" t="str">
        <f>IF(K610="",IF(LEFT(H610,1)="c",IF(J610&lt;&gt;"S",VLOOKUP(H610,'DATOS GENERALES'!$B$36:$C$52,2,FALSE),""),""),IF(U610="pvc",VLOOKUP(VLOOKUP(K610,'DATOS GENERALES'!$B$58:$E$83,3,FALSE),'DATOS GENERALES'!$B$36:$C$52,2,FALSE),VLOOKUP(VLOOKUP(K610,'DATOS GENERALES'!$B$58:$E$83,4,FALSE),'DATOS GENERALES'!$B$36:$C$52,2,FALSE)))</f>
        <v>CUADRADA GANG</v>
      </c>
      <c r="U610" s="5" t="s">
        <v>45</v>
      </c>
      <c r="V610" s="5" t="s">
        <v>98</v>
      </c>
      <c r="Y610"/>
    </row>
    <row r="611" spans="1:25" s="2" customFormat="1" outlineLevel="1" x14ac:dyDescent="0.25">
      <c r="A611" s="177">
        <f t="shared" ref="A611" si="538">IF(E611=H611,1,0)</f>
        <v>1</v>
      </c>
      <c r="C611" s="8"/>
      <c r="D611" s="8"/>
      <c r="E611" s="7" t="s">
        <v>477</v>
      </c>
      <c r="F611" s="3"/>
      <c r="G611" s="4"/>
      <c r="H611" s="7" t="s">
        <v>477</v>
      </c>
      <c r="I611" s="4"/>
      <c r="J611" s="4"/>
      <c r="K611" s="4"/>
      <c r="L611" s="4"/>
      <c r="M611" s="5"/>
      <c r="N611" s="5"/>
      <c r="O611" s="5"/>
      <c r="P611" s="5"/>
      <c r="Q611" s="11"/>
      <c r="R611" s="5"/>
      <c r="S611" s="6">
        <f>SUM(S609:S610)</f>
        <v>28.6</v>
      </c>
      <c r="T611" s="53" t="str">
        <f>IF(K611="",IF(LEFT(H611,1)="c",IF(J611&lt;&gt;"S",VLOOKUP(H611,'DATOS GENERALES'!$B$36:$C$52,2,FALSE),""),""),IF(U611="pvc",VLOOKUP(VLOOKUP(K611,'DATOS GENERALES'!$B$58:$E$83,3,FALSE),'DATOS GENERALES'!$B$36:$C$52,2,FALSE),VLOOKUP(VLOOKUP(K611,'DATOS GENERALES'!$B$58:$E$83,4,FALSE),'DATOS GENERALES'!$B$36:$C$52,2,FALSE)))</f>
        <v/>
      </c>
      <c r="U611" s="5"/>
      <c r="V611" s="5" t="s">
        <v>98</v>
      </c>
      <c r="Y611"/>
    </row>
    <row r="612" spans="1:25" s="2" customFormat="1" outlineLevel="1" x14ac:dyDescent="0.25">
      <c r="A612" s="174"/>
      <c r="C612" s="8"/>
      <c r="D612" s="8"/>
      <c r="E612" s="70"/>
      <c r="F612" s="3"/>
      <c r="G612" s="4"/>
      <c r="H612" s="7"/>
      <c r="I612" s="4"/>
      <c r="J612" s="4"/>
      <c r="K612" s="4"/>
      <c r="L612" s="4"/>
      <c r="M612" s="5"/>
      <c r="N612" s="5"/>
      <c r="O612" s="5"/>
      <c r="P612" s="5"/>
      <c r="Q612" s="11"/>
      <c r="R612" s="5"/>
      <c r="S612" s="6"/>
      <c r="T612" s="53"/>
      <c r="U612" s="5"/>
      <c r="V612" s="5"/>
      <c r="Y612"/>
    </row>
    <row r="613" spans="1:25" s="2" customFormat="1" outlineLevel="1" x14ac:dyDescent="0.25">
      <c r="A613" s="174"/>
      <c r="B613" s="2">
        <v>0</v>
      </c>
      <c r="C613" s="8">
        <v>0</v>
      </c>
      <c r="D613" s="8">
        <v>0</v>
      </c>
      <c r="E613" s="7" t="s">
        <v>478</v>
      </c>
      <c r="F613" s="3">
        <f t="shared" ref="F613:F614" si="539">H613</f>
        <v>0</v>
      </c>
      <c r="G613" s="4" t="s">
        <v>183</v>
      </c>
      <c r="H613" s="4"/>
      <c r="I613" s="4">
        <v>24.6</v>
      </c>
      <c r="J613" s="4"/>
      <c r="K613" s="4"/>
      <c r="L613" s="4"/>
      <c r="M613" s="5">
        <v>1</v>
      </c>
      <c r="N613" s="5">
        <f t="shared" ref="N613:N614" si="540">IF(J613&lt;&gt;"S",(I613+C613+B613+D613)*M613,0)</f>
        <v>24.6</v>
      </c>
      <c r="O613" s="5">
        <v>0</v>
      </c>
      <c r="P613" s="5">
        <v>0</v>
      </c>
      <c r="Q613" s="11">
        <v>1</v>
      </c>
      <c r="R613" s="5">
        <f t="shared" ref="R613:R614" si="541">IF(N613=0,IF(I613=0,0,I613+D613+C613+B613),N613)</f>
        <v>24.6</v>
      </c>
      <c r="S613" s="6">
        <f t="shared" ref="S613:S614" si="542">R613*Q613</f>
        <v>24.6</v>
      </c>
      <c r="T613" s="53" t="str">
        <f>IF(K613="",IF(LEFT(H613,1)="c",IF(J613&lt;&gt;"S",VLOOKUP(H613,'DATOS GENERALES'!$B$36:$C$52,2,FALSE),""),""),IF(U613="pvc",VLOOKUP(VLOOKUP(K613,'DATOS GENERALES'!$B$58:$E$83,3,FALSE),'DATOS GENERALES'!$B$36:$C$52,2,FALSE),VLOOKUP(VLOOKUP(K613,'DATOS GENERALES'!$B$58:$E$83,4,FALSE),'DATOS GENERALES'!$B$36:$C$52,2,FALSE)))</f>
        <v/>
      </c>
      <c r="U613" s="5" t="s">
        <v>153</v>
      </c>
      <c r="V613" s="5" t="s">
        <v>98</v>
      </c>
      <c r="Y613"/>
    </row>
    <row r="614" spans="1:25" s="2" customFormat="1" outlineLevel="1" x14ac:dyDescent="0.25">
      <c r="A614" s="174">
        <f>IF(E614=H614,1,0)</f>
        <v>1</v>
      </c>
      <c r="B614" s="2">
        <v>0.5</v>
      </c>
      <c r="C614" s="8">
        <v>0</v>
      </c>
      <c r="D614" s="8">
        <v>0</v>
      </c>
      <c r="E614" s="7" t="s">
        <v>478</v>
      </c>
      <c r="F614" s="3" t="str">
        <f t="shared" si="539"/>
        <v>FP-P2-29</v>
      </c>
      <c r="G614" s="4" t="s">
        <v>103</v>
      </c>
      <c r="H614" s="7" t="s">
        <v>478</v>
      </c>
      <c r="I614" s="4">
        <v>2.5</v>
      </c>
      <c r="J614" s="4">
        <v>25</v>
      </c>
      <c r="K614" s="4" t="s">
        <v>82</v>
      </c>
      <c r="L614" s="4" t="s">
        <v>1063</v>
      </c>
      <c r="M614" s="5">
        <v>1</v>
      </c>
      <c r="N614" s="5">
        <f t="shared" si="540"/>
        <v>3</v>
      </c>
      <c r="O614" s="5">
        <v>1</v>
      </c>
      <c r="P614" s="5">
        <v>2</v>
      </c>
      <c r="Q614" s="11">
        <v>1</v>
      </c>
      <c r="R614" s="5">
        <f t="shared" si="541"/>
        <v>3</v>
      </c>
      <c r="S614" s="6">
        <f t="shared" si="542"/>
        <v>3</v>
      </c>
      <c r="T614" s="53" t="str">
        <f>IF(K614="",IF(LEFT(H614,1)="c",IF(J614&lt;&gt;"S",VLOOKUP(H614,'DATOS GENERALES'!$B$36:$C$52,2,FALSE),""),""),IF(U614="pvc",VLOOKUP(VLOOKUP(K614,'DATOS GENERALES'!$B$58:$E$83,3,FALSE),'DATOS GENERALES'!$B$36:$C$52,2,FALSE),VLOOKUP(VLOOKUP(K614,'DATOS GENERALES'!$B$58:$E$83,4,FALSE),'DATOS GENERALES'!$B$36:$C$52,2,FALSE)))</f>
        <v>CUADRADA GANG</v>
      </c>
      <c r="U614" s="5" t="s">
        <v>45</v>
      </c>
      <c r="V614" s="5" t="s">
        <v>98</v>
      </c>
      <c r="Y614"/>
    </row>
    <row r="615" spans="1:25" s="2" customFormat="1" outlineLevel="1" x14ac:dyDescent="0.25">
      <c r="A615" s="177">
        <f t="shared" ref="A615" si="543">IF(E615=H615,1,0)</f>
        <v>1</v>
      </c>
      <c r="C615" s="8"/>
      <c r="D615" s="8"/>
      <c r="E615" s="7" t="s">
        <v>479</v>
      </c>
      <c r="F615" s="3"/>
      <c r="G615" s="4"/>
      <c r="H615" s="7" t="s">
        <v>479</v>
      </c>
      <c r="I615" s="4"/>
      <c r="J615" s="4"/>
      <c r="K615" s="4"/>
      <c r="L615" s="4"/>
      <c r="M615" s="5"/>
      <c r="N615" s="5"/>
      <c r="O615" s="5"/>
      <c r="P615" s="5"/>
      <c r="Q615" s="11"/>
      <c r="R615" s="5"/>
      <c r="S615" s="6">
        <f>SUM(S613:S614)</f>
        <v>27.6</v>
      </c>
      <c r="T615" s="53" t="str">
        <f>IF(K615="",IF(LEFT(H615,1)="c",IF(J615&lt;&gt;"S",VLOOKUP(H615,'DATOS GENERALES'!$B$36:$C$52,2,FALSE),""),""),IF(U615="pvc",VLOOKUP(VLOOKUP(K615,'DATOS GENERALES'!$B$58:$E$83,3,FALSE),'DATOS GENERALES'!$B$36:$C$52,2,FALSE),VLOOKUP(VLOOKUP(K615,'DATOS GENERALES'!$B$58:$E$83,4,FALSE),'DATOS GENERALES'!$B$36:$C$52,2,FALSE)))</f>
        <v/>
      </c>
      <c r="U615" s="5"/>
      <c r="V615" s="5" t="s">
        <v>98</v>
      </c>
      <c r="Y615"/>
    </row>
    <row r="616" spans="1:25" s="2" customFormat="1" outlineLevel="1" x14ac:dyDescent="0.25">
      <c r="A616" s="174"/>
      <c r="C616" s="8"/>
      <c r="D616" s="8"/>
      <c r="E616" s="70"/>
      <c r="F616" s="3"/>
      <c r="G616" s="4"/>
      <c r="H616" s="7"/>
      <c r="I616" s="4"/>
      <c r="J616" s="4"/>
      <c r="K616" s="4"/>
      <c r="L616" s="4"/>
      <c r="M616" s="5"/>
      <c r="N616" s="5"/>
      <c r="O616" s="5"/>
      <c r="P616" s="5"/>
      <c r="Q616" s="11"/>
      <c r="R616" s="5"/>
      <c r="S616" s="6"/>
      <c r="T616" s="53"/>
      <c r="U616" s="5"/>
      <c r="V616" s="5"/>
      <c r="Y616"/>
    </row>
    <row r="617" spans="1:25" s="2" customFormat="1" outlineLevel="1" x14ac:dyDescent="0.25">
      <c r="A617" s="174"/>
      <c r="B617" s="2">
        <v>0</v>
      </c>
      <c r="C617" s="8">
        <v>0</v>
      </c>
      <c r="D617" s="8">
        <v>0</v>
      </c>
      <c r="E617" s="7" t="s">
        <v>480</v>
      </c>
      <c r="F617" s="3">
        <f t="shared" ref="F617:F618" si="544">H617</f>
        <v>0</v>
      </c>
      <c r="G617" s="4" t="s">
        <v>183</v>
      </c>
      <c r="H617" s="4"/>
      <c r="I617" s="4">
        <v>24.6</v>
      </c>
      <c r="J617" s="4"/>
      <c r="K617" s="4"/>
      <c r="L617" s="4"/>
      <c r="M617" s="5">
        <v>1</v>
      </c>
      <c r="N617" s="5">
        <f t="shared" ref="N617:N618" si="545">IF(J617&lt;&gt;"S",(I617+C617+B617+D617)*M617,0)</f>
        <v>24.6</v>
      </c>
      <c r="O617" s="5">
        <v>0</v>
      </c>
      <c r="P617" s="5">
        <v>0</v>
      </c>
      <c r="Q617" s="11">
        <v>1</v>
      </c>
      <c r="R617" s="5">
        <f t="shared" ref="R617:R618" si="546">IF(N617=0,IF(I617=0,0,I617+D617+C617+B617),N617)</f>
        <v>24.6</v>
      </c>
      <c r="S617" s="6">
        <f t="shared" ref="S617:S618" si="547">R617*Q617</f>
        <v>24.6</v>
      </c>
      <c r="T617" s="53" t="str">
        <f>IF(K617="",IF(LEFT(H617,1)="c",IF(J617&lt;&gt;"S",VLOOKUP(H617,'DATOS GENERALES'!$B$36:$C$52,2,FALSE),""),""),IF(U617="pvc",VLOOKUP(VLOOKUP(K617,'DATOS GENERALES'!$B$58:$E$83,3,FALSE),'DATOS GENERALES'!$B$36:$C$52,2,FALSE),VLOOKUP(VLOOKUP(K617,'DATOS GENERALES'!$B$58:$E$83,4,FALSE),'DATOS GENERALES'!$B$36:$C$52,2,FALSE)))</f>
        <v/>
      </c>
      <c r="U617" s="5" t="s">
        <v>153</v>
      </c>
      <c r="V617" s="5" t="s">
        <v>98</v>
      </c>
      <c r="Y617"/>
    </row>
    <row r="618" spans="1:25" s="2" customFormat="1" outlineLevel="1" x14ac:dyDescent="0.25">
      <c r="A618" s="174">
        <f>IF(E618=H618,1,0)</f>
        <v>1</v>
      </c>
      <c r="B618" s="2">
        <v>0.5</v>
      </c>
      <c r="C618" s="8">
        <v>0</v>
      </c>
      <c r="D618" s="8">
        <v>0</v>
      </c>
      <c r="E618" s="7" t="s">
        <v>480</v>
      </c>
      <c r="F618" s="3" t="str">
        <f t="shared" si="544"/>
        <v>FP-P2-31</v>
      </c>
      <c r="G618" s="4" t="s">
        <v>103</v>
      </c>
      <c r="H618" s="7" t="s">
        <v>480</v>
      </c>
      <c r="I618" s="4">
        <v>2.1</v>
      </c>
      <c r="J618" s="4">
        <v>25</v>
      </c>
      <c r="K618" s="4" t="s">
        <v>82</v>
      </c>
      <c r="L618" s="4" t="s">
        <v>1063</v>
      </c>
      <c r="M618" s="5">
        <v>1</v>
      </c>
      <c r="N618" s="5">
        <f t="shared" si="545"/>
        <v>2.6</v>
      </c>
      <c r="O618" s="5">
        <v>1</v>
      </c>
      <c r="P618" s="5">
        <v>2</v>
      </c>
      <c r="Q618" s="11">
        <v>1</v>
      </c>
      <c r="R618" s="5">
        <f t="shared" si="546"/>
        <v>2.6</v>
      </c>
      <c r="S618" s="6">
        <f t="shared" si="547"/>
        <v>2.6</v>
      </c>
      <c r="T618" s="53" t="str">
        <f>IF(K618="",IF(LEFT(H618,1)="c",IF(J618&lt;&gt;"S",VLOOKUP(H618,'DATOS GENERALES'!$B$36:$C$52,2,FALSE),""),""),IF(U618="pvc",VLOOKUP(VLOOKUP(K618,'DATOS GENERALES'!$B$58:$E$83,3,FALSE),'DATOS GENERALES'!$B$36:$C$52,2,FALSE),VLOOKUP(VLOOKUP(K618,'DATOS GENERALES'!$B$58:$E$83,4,FALSE),'DATOS GENERALES'!$B$36:$C$52,2,FALSE)))</f>
        <v>CUADRADA GANG</v>
      </c>
      <c r="U618" s="5" t="s">
        <v>45</v>
      </c>
      <c r="V618" s="5" t="s">
        <v>98</v>
      </c>
      <c r="Y618"/>
    </row>
    <row r="619" spans="1:25" s="2" customFormat="1" outlineLevel="1" x14ac:dyDescent="0.25">
      <c r="A619" s="177">
        <f t="shared" ref="A619" si="548">IF(E619=H619,1,0)</f>
        <v>1</v>
      </c>
      <c r="C619" s="8"/>
      <c r="D619" s="8"/>
      <c r="E619" s="7" t="s">
        <v>481</v>
      </c>
      <c r="F619" s="3"/>
      <c r="G619" s="4"/>
      <c r="H619" s="7" t="s">
        <v>481</v>
      </c>
      <c r="I619" s="4"/>
      <c r="J619" s="4"/>
      <c r="K619" s="4"/>
      <c r="L619" s="4"/>
      <c r="M619" s="5"/>
      <c r="N619" s="5"/>
      <c r="O619" s="5"/>
      <c r="P619" s="5"/>
      <c r="Q619" s="11"/>
      <c r="R619" s="5"/>
      <c r="S619" s="6">
        <f>SUM(S617:S618)</f>
        <v>27.200000000000003</v>
      </c>
      <c r="T619" s="53" t="str">
        <f>IF(K619="",IF(LEFT(H619,1)="c",IF(J619&lt;&gt;"S",VLOOKUP(H619,'DATOS GENERALES'!$B$36:$C$52,2,FALSE),""),""),IF(U619="pvc",VLOOKUP(VLOOKUP(K619,'DATOS GENERALES'!$B$58:$E$83,3,FALSE),'DATOS GENERALES'!$B$36:$C$52,2,FALSE),VLOOKUP(VLOOKUP(K619,'DATOS GENERALES'!$B$58:$E$83,4,FALSE),'DATOS GENERALES'!$B$36:$C$52,2,FALSE)))</f>
        <v/>
      </c>
      <c r="U619" s="5"/>
      <c r="V619" s="5" t="s">
        <v>98</v>
      </c>
      <c r="Y619"/>
    </row>
    <row r="620" spans="1:25" s="2" customFormat="1" outlineLevel="1" x14ac:dyDescent="0.25">
      <c r="A620" s="177"/>
      <c r="C620" s="8"/>
      <c r="D620" s="8"/>
      <c r="E620" s="7"/>
      <c r="F620" s="3"/>
      <c r="G620" s="4"/>
      <c r="H620" s="7"/>
      <c r="I620" s="4"/>
      <c r="J620" s="4"/>
      <c r="K620" s="4"/>
      <c r="L620" s="4"/>
      <c r="M620" s="5"/>
      <c r="N620" s="5"/>
      <c r="O620" s="5"/>
      <c r="P620" s="5"/>
      <c r="Q620" s="11"/>
      <c r="R620" s="5"/>
      <c r="S620" s="6"/>
      <c r="T620" s="53"/>
      <c r="U620" s="5"/>
      <c r="V620" s="5"/>
      <c r="Y620"/>
    </row>
    <row r="621" spans="1:25" s="2" customFormat="1" outlineLevel="1" x14ac:dyDescent="0.25">
      <c r="A621" s="174"/>
      <c r="B621" s="2">
        <v>0</v>
      </c>
      <c r="C621" s="8">
        <v>0</v>
      </c>
      <c r="D621" s="8">
        <v>0</v>
      </c>
      <c r="E621" s="7" t="s">
        <v>482</v>
      </c>
      <c r="F621" s="3">
        <f t="shared" ref="F621:F625" si="549">H621</f>
        <v>0</v>
      </c>
      <c r="G621" s="4" t="s">
        <v>183</v>
      </c>
      <c r="H621" s="4"/>
      <c r="I621" s="4">
        <v>13.1</v>
      </c>
      <c r="J621" s="4"/>
      <c r="K621" s="4"/>
      <c r="L621" s="4"/>
      <c r="M621" s="5">
        <v>1</v>
      </c>
      <c r="N621" s="5">
        <f t="shared" ref="N621:N625" si="550">IF(J621&lt;&gt;"S",(I621+C621+B621+D621)*M621,0)</f>
        <v>13.1</v>
      </c>
      <c r="O621" s="5">
        <v>0</v>
      </c>
      <c r="P621" s="5">
        <v>0</v>
      </c>
      <c r="Q621" s="11">
        <v>1</v>
      </c>
      <c r="R621" s="5">
        <f t="shared" ref="R621:R625" si="551">IF(N621=0,IF(I621=0,0,I621+D621+C621+B621),N621)</f>
        <v>13.1</v>
      </c>
      <c r="S621" s="6">
        <f t="shared" ref="S621:S625" si="552">R621*Q621</f>
        <v>13.1</v>
      </c>
      <c r="T621" s="53" t="str">
        <f>IF(K621="",IF(LEFT(H621,1)="c",IF(J621&lt;&gt;"S",VLOOKUP(H621,'DATOS GENERALES'!$B$36:$C$52,2,FALSE),""),""),IF(U621="pvc",VLOOKUP(VLOOKUP(K621,'DATOS GENERALES'!$B$58:$E$83,3,FALSE),'DATOS GENERALES'!$B$36:$C$52,2,FALSE),VLOOKUP(VLOOKUP(K621,'DATOS GENERALES'!$B$58:$E$83,4,FALSE),'DATOS GENERALES'!$B$36:$C$52,2,FALSE)))</f>
        <v/>
      </c>
      <c r="U621" s="5" t="s">
        <v>153</v>
      </c>
      <c r="V621" s="5" t="s">
        <v>98</v>
      </c>
      <c r="Y621"/>
    </row>
    <row r="622" spans="1:25" s="2" customFormat="1" outlineLevel="1" x14ac:dyDescent="0.25">
      <c r="A622" s="174"/>
      <c r="B622" s="2">
        <v>0</v>
      </c>
      <c r="C622" s="8">
        <v>0</v>
      </c>
      <c r="D622" s="8">
        <v>0</v>
      </c>
      <c r="E622" s="7" t="s">
        <v>482</v>
      </c>
      <c r="F622" s="3" t="str">
        <f t="shared" si="549"/>
        <v>S12</v>
      </c>
      <c r="G622" s="4"/>
      <c r="H622" s="4" t="s">
        <v>94</v>
      </c>
      <c r="I622" s="4">
        <v>0.5</v>
      </c>
      <c r="J622" s="4">
        <v>50</v>
      </c>
      <c r="K622" s="4" t="s">
        <v>94</v>
      </c>
      <c r="L622" s="4"/>
      <c r="M622" s="5">
        <v>1</v>
      </c>
      <c r="N622" s="5">
        <f t="shared" si="550"/>
        <v>0.5</v>
      </c>
      <c r="O622" s="5">
        <v>1</v>
      </c>
      <c r="P622" s="5">
        <v>1</v>
      </c>
      <c r="Q622" s="11">
        <v>1</v>
      </c>
      <c r="R622" s="5">
        <f t="shared" si="551"/>
        <v>0.5</v>
      </c>
      <c r="S622" s="6">
        <f t="shared" si="552"/>
        <v>0.5</v>
      </c>
      <c r="T622" s="53" t="str">
        <f>IF(K622="",IF(LEFT(H622,1)="c",IF(J622&lt;&gt;"S",VLOOKUP(H622,'DATOS GENERALES'!$B$36:$C$52,2,FALSE),""),""),IF(U622="pvc",VLOOKUP(VLOOKUP(K622,'DATOS GENERALES'!$B$58:$E$83,3,FALSE),'DATOS GENERALES'!$B$36:$C$52,2,FALSE),VLOOKUP(VLOOKUP(K622,'DATOS GENERALES'!$B$58:$E$83,4,FALSE),'DATOS GENERALES'!$B$36:$C$52,2,FALSE)))</f>
        <v>ACCESORIO SALIDA BANDEJA</v>
      </c>
      <c r="U622" s="5" t="s">
        <v>48</v>
      </c>
      <c r="V622" s="5" t="s">
        <v>98</v>
      </c>
      <c r="Y622"/>
    </row>
    <row r="623" spans="1:25" s="2" customFormat="1" outlineLevel="1" x14ac:dyDescent="0.25">
      <c r="A623" s="174"/>
      <c r="B623" s="2">
        <v>0</v>
      </c>
      <c r="C623" s="8">
        <v>0</v>
      </c>
      <c r="D623" s="8">
        <v>0</v>
      </c>
      <c r="E623" s="7" t="s">
        <v>482</v>
      </c>
      <c r="F623" s="3" t="str">
        <f t="shared" si="549"/>
        <v>C1</v>
      </c>
      <c r="G623" s="4" t="s">
        <v>94</v>
      </c>
      <c r="H623" s="4" t="s">
        <v>103</v>
      </c>
      <c r="I623" s="4">
        <v>2</v>
      </c>
      <c r="J623" s="4">
        <v>50</v>
      </c>
      <c r="K623" s="4"/>
      <c r="L623" s="4"/>
      <c r="M623" s="5">
        <v>1</v>
      </c>
      <c r="N623" s="5">
        <f t="shared" si="550"/>
        <v>2</v>
      </c>
      <c r="O623" s="5">
        <v>0</v>
      </c>
      <c r="P623" s="5">
        <v>1</v>
      </c>
      <c r="Q623" s="11">
        <v>1</v>
      </c>
      <c r="R623" s="5">
        <f t="shared" si="551"/>
        <v>2</v>
      </c>
      <c r="S623" s="6">
        <f t="shared" si="552"/>
        <v>2</v>
      </c>
      <c r="T623" s="53" t="str">
        <f>IF(K623="",IF(LEFT(H623,1)="c",IF(J623&lt;&gt;"S",VLOOKUP(H623,'DATOS GENERALES'!$B$36:$C$52,2,FALSE),""),""),IF(U623="pvc",VLOOKUP(VLOOKUP(K623,'DATOS GENERALES'!$B$58:$E$83,3,FALSE),'DATOS GENERALES'!$B$36:$C$52,2,FALSE),VLOOKUP(VLOOKUP(K623,'DATOS GENERALES'!$B$58:$E$83,4,FALSE),'DATOS GENERALES'!$B$36:$C$52,2,FALSE)))</f>
        <v>CUADRADA 150X150X100</v>
      </c>
      <c r="U623" s="5" t="s">
        <v>48</v>
      </c>
      <c r="V623" s="5" t="s">
        <v>98</v>
      </c>
      <c r="Y623"/>
    </row>
    <row r="624" spans="1:25" s="2" customFormat="1" outlineLevel="1" x14ac:dyDescent="0.25">
      <c r="A624" s="174"/>
      <c r="B624" s="2">
        <v>0</v>
      </c>
      <c r="C624" s="8">
        <v>0</v>
      </c>
      <c r="D624" s="8">
        <v>0</v>
      </c>
      <c r="E624" s="7" t="s">
        <v>482</v>
      </c>
      <c r="F624" s="3" t="str">
        <f t="shared" si="549"/>
        <v>C1</v>
      </c>
      <c r="G624" s="4" t="s">
        <v>103</v>
      </c>
      <c r="H624" s="4" t="s">
        <v>103</v>
      </c>
      <c r="I624" s="4">
        <v>3</v>
      </c>
      <c r="J624" s="4">
        <v>50</v>
      </c>
      <c r="K624" s="4"/>
      <c r="L624" s="4"/>
      <c r="M624" s="5">
        <v>1</v>
      </c>
      <c r="N624" s="5">
        <f t="shared" si="550"/>
        <v>3</v>
      </c>
      <c r="O624" s="5">
        <v>0</v>
      </c>
      <c r="P624" s="5">
        <v>2</v>
      </c>
      <c r="Q624" s="11">
        <v>1</v>
      </c>
      <c r="R624" s="5">
        <f t="shared" si="551"/>
        <v>3</v>
      </c>
      <c r="S624" s="6">
        <f t="shared" si="552"/>
        <v>3</v>
      </c>
      <c r="T624" s="53" t="str">
        <f>IF(K624="",IF(LEFT(H624,1)="c",IF(J624&lt;&gt;"S",VLOOKUP(H624,'DATOS GENERALES'!$B$36:$C$52,2,FALSE),""),""),IF(U624="pvc",VLOOKUP(VLOOKUP(K624,'DATOS GENERALES'!$B$58:$E$83,3,FALSE),'DATOS GENERALES'!$B$36:$C$52,2,FALSE),VLOOKUP(VLOOKUP(K624,'DATOS GENERALES'!$B$58:$E$83,4,FALSE),'DATOS GENERALES'!$B$36:$C$52,2,FALSE)))</f>
        <v>CUADRADA 150X150X100</v>
      </c>
      <c r="U624" s="5" t="s">
        <v>45</v>
      </c>
      <c r="V624" s="5" t="s">
        <v>98</v>
      </c>
      <c r="Y624"/>
    </row>
    <row r="625" spans="1:25" s="2" customFormat="1" outlineLevel="1" x14ac:dyDescent="0.25">
      <c r="A625" s="174">
        <f>IF(E625=H625,1,0)</f>
        <v>1</v>
      </c>
      <c r="B625" s="2">
        <v>0.5</v>
      </c>
      <c r="C625" s="8">
        <v>0</v>
      </c>
      <c r="D625" s="8">
        <v>0</v>
      </c>
      <c r="E625" s="7" t="s">
        <v>482</v>
      </c>
      <c r="F625" s="3" t="str">
        <f t="shared" si="549"/>
        <v>FP-P2-33</v>
      </c>
      <c r="G625" s="4" t="s">
        <v>103</v>
      </c>
      <c r="H625" s="7" t="s">
        <v>482</v>
      </c>
      <c r="I625" s="4">
        <v>5.5</v>
      </c>
      <c r="J625" s="4">
        <v>25</v>
      </c>
      <c r="K625" s="4" t="s">
        <v>82</v>
      </c>
      <c r="L625" s="4" t="s">
        <v>1063</v>
      </c>
      <c r="M625" s="5">
        <v>1</v>
      </c>
      <c r="N625" s="5">
        <f t="shared" si="550"/>
        <v>6</v>
      </c>
      <c r="O625" s="5">
        <v>1</v>
      </c>
      <c r="P625" s="5">
        <v>2</v>
      </c>
      <c r="Q625" s="11">
        <v>1</v>
      </c>
      <c r="R625" s="5">
        <f t="shared" si="551"/>
        <v>6</v>
      </c>
      <c r="S625" s="6">
        <f t="shared" si="552"/>
        <v>6</v>
      </c>
      <c r="T625" s="53" t="str">
        <f>IF(K625="",IF(LEFT(H625,1)="c",IF(J625&lt;&gt;"S",VLOOKUP(H625,'DATOS GENERALES'!$B$36:$C$52,2,FALSE),""),""),IF(U625="pvc",VLOOKUP(VLOOKUP(K625,'DATOS GENERALES'!$B$58:$E$83,3,FALSE),'DATOS GENERALES'!$B$36:$C$52,2,FALSE),VLOOKUP(VLOOKUP(K625,'DATOS GENERALES'!$B$58:$E$83,4,FALSE),'DATOS GENERALES'!$B$36:$C$52,2,FALSE)))</f>
        <v>CUADRADA GANG</v>
      </c>
      <c r="U625" s="5" t="s">
        <v>45</v>
      </c>
      <c r="V625" s="5" t="s">
        <v>98</v>
      </c>
      <c r="Y625"/>
    </row>
    <row r="626" spans="1:25" s="2" customFormat="1" outlineLevel="1" x14ac:dyDescent="0.25">
      <c r="A626" s="177">
        <f t="shared" ref="A626" si="553">IF(E626=H626,1,0)</f>
        <v>1</v>
      </c>
      <c r="C626" s="8"/>
      <c r="D626" s="8"/>
      <c r="E626" s="7" t="s">
        <v>483</v>
      </c>
      <c r="F626" s="3"/>
      <c r="G626" s="4"/>
      <c r="H626" s="7" t="s">
        <v>483</v>
      </c>
      <c r="I626" s="4"/>
      <c r="J626" s="4"/>
      <c r="K626" s="4"/>
      <c r="L626" s="4"/>
      <c r="M626" s="5"/>
      <c r="N626" s="5"/>
      <c r="O626" s="5"/>
      <c r="P626" s="5"/>
      <c r="Q626" s="11"/>
      <c r="R626" s="5"/>
      <c r="S626" s="6">
        <f>SUM(S621:S625)</f>
        <v>24.6</v>
      </c>
      <c r="T626" s="53" t="str">
        <f>IF(K626="",IF(LEFT(H626,1)="c",IF(J626&lt;&gt;"S",VLOOKUP(H626,'DATOS GENERALES'!$B$36:$C$52,2,FALSE),""),""),IF(U626="pvc",VLOOKUP(VLOOKUP(K626,'DATOS GENERALES'!$B$58:$E$83,3,FALSE),'DATOS GENERALES'!$B$36:$C$52,2,FALSE),VLOOKUP(VLOOKUP(K626,'DATOS GENERALES'!$B$58:$E$83,4,FALSE),'DATOS GENERALES'!$B$36:$C$52,2,FALSE)))</f>
        <v/>
      </c>
      <c r="U626" s="5"/>
      <c r="V626" s="5" t="s">
        <v>98</v>
      </c>
      <c r="Y626"/>
    </row>
    <row r="627" spans="1:25" s="2" customFormat="1" outlineLevel="1" x14ac:dyDescent="0.25">
      <c r="A627" s="174"/>
      <c r="C627" s="8"/>
      <c r="D627" s="8"/>
      <c r="E627" s="70"/>
      <c r="F627" s="3"/>
      <c r="G627" s="4"/>
      <c r="H627" s="7"/>
      <c r="I627" s="4"/>
      <c r="J627" s="4"/>
      <c r="K627" s="4"/>
      <c r="L627" s="4"/>
      <c r="M627" s="5"/>
      <c r="N627" s="5"/>
      <c r="O627" s="5"/>
      <c r="P627" s="5"/>
      <c r="Q627" s="11"/>
      <c r="R627" s="5"/>
      <c r="S627" s="6"/>
      <c r="T627" s="53"/>
      <c r="U627" s="5"/>
      <c r="V627" s="5"/>
      <c r="Y627"/>
    </row>
    <row r="628" spans="1:25" s="2" customFormat="1" outlineLevel="1" x14ac:dyDescent="0.25">
      <c r="A628" s="174"/>
      <c r="B628" s="2">
        <v>0</v>
      </c>
      <c r="C628" s="8">
        <v>0</v>
      </c>
      <c r="D628" s="8">
        <v>0</v>
      </c>
      <c r="E628" s="7" t="s">
        <v>484</v>
      </c>
      <c r="F628" s="3">
        <f t="shared" ref="F628:F629" si="554">H628</f>
        <v>0</v>
      </c>
      <c r="G628" s="4" t="s">
        <v>183</v>
      </c>
      <c r="H628" s="4"/>
      <c r="I628" s="4">
        <v>16.8</v>
      </c>
      <c r="J628" s="4"/>
      <c r="K628" s="4"/>
      <c r="L628" s="4"/>
      <c r="M628" s="5">
        <v>1</v>
      </c>
      <c r="N628" s="5">
        <f t="shared" ref="N628:N629" si="555">IF(J628&lt;&gt;"S",(I628+C628+B628+D628)*M628,0)</f>
        <v>16.8</v>
      </c>
      <c r="O628" s="5">
        <v>0</v>
      </c>
      <c r="P628" s="5">
        <v>0</v>
      </c>
      <c r="Q628" s="11">
        <v>1</v>
      </c>
      <c r="R628" s="5">
        <f t="shared" ref="R628:R629" si="556">IF(N628=0,IF(I628=0,0,I628+D628+C628+B628),N628)</f>
        <v>16.8</v>
      </c>
      <c r="S628" s="6">
        <f t="shared" ref="S628:S629" si="557">R628*Q628</f>
        <v>16.8</v>
      </c>
      <c r="T628" s="53" t="str">
        <f>IF(K628="",IF(LEFT(H628,1)="c",IF(J628&lt;&gt;"S",VLOOKUP(H628,'DATOS GENERALES'!$B$36:$C$52,2,FALSE),""),""),IF(U628="pvc",VLOOKUP(VLOOKUP(K628,'DATOS GENERALES'!$B$58:$E$83,3,FALSE),'DATOS GENERALES'!$B$36:$C$52,2,FALSE),VLOOKUP(VLOOKUP(K628,'DATOS GENERALES'!$B$58:$E$83,4,FALSE),'DATOS GENERALES'!$B$36:$C$52,2,FALSE)))</f>
        <v/>
      </c>
      <c r="U628" s="5" t="s">
        <v>153</v>
      </c>
      <c r="V628" s="5" t="s">
        <v>98</v>
      </c>
      <c r="Y628"/>
    </row>
    <row r="629" spans="1:25" s="2" customFormat="1" outlineLevel="1" x14ac:dyDescent="0.25">
      <c r="A629" s="174">
        <f>IF(E629=H629,1,0)</f>
        <v>1</v>
      </c>
      <c r="B629" s="2">
        <v>0.5</v>
      </c>
      <c r="C629" s="8">
        <v>0</v>
      </c>
      <c r="D629" s="8">
        <v>0.5</v>
      </c>
      <c r="E629" s="7" t="s">
        <v>484</v>
      </c>
      <c r="F629" s="3" t="str">
        <f t="shared" si="554"/>
        <v>FP-P2-35</v>
      </c>
      <c r="G629" s="4" t="s">
        <v>103</v>
      </c>
      <c r="H629" s="7" t="s">
        <v>484</v>
      </c>
      <c r="I629" s="4">
        <v>5.7</v>
      </c>
      <c r="J629" s="4">
        <v>25</v>
      </c>
      <c r="K629" s="4" t="s">
        <v>82</v>
      </c>
      <c r="L629" s="4"/>
      <c r="M629" s="5">
        <v>1</v>
      </c>
      <c r="N629" s="5">
        <f t="shared" si="555"/>
        <v>6.7</v>
      </c>
      <c r="O629" s="5">
        <v>2</v>
      </c>
      <c r="P629" s="5">
        <v>2</v>
      </c>
      <c r="Q629" s="11">
        <v>1</v>
      </c>
      <c r="R629" s="5">
        <f t="shared" si="556"/>
        <v>6.7</v>
      </c>
      <c r="S629" s="6">
        <f t="shared" si="557"/>
        <v>6.7</v>
      </c>
      <c r="T629" s="53" t="str">
        <f>IF(K629="",IF(LEFT(H629,1)="c",IF(J629&lt;&gt;"S",VLOOKUP(H629,'DATOS GENERALES'!$B$36:$C$52,2,FALSE),""),""),IF(U629="pvc",VLOOKUP(VLOOKUP(K629,'DATOS GENERALES'!$B$58:$E$83,3,FALSE),'DATOS GENERALES'!$B$36:$C$52,2,FALSE),VLOOKUP(VLOOKUP(K629,'DATOS GENERALES'!$B$58:$E$83,4,FALSE),'DATOS GENERALES'!$B$36:$C$52,2,FALSE)))</f>
        <v>CUADRADA GANG</v>
      </c>
      <c r="U629" s="5" t="s">
        <v>45</v>
      </c>
      <c r="V629" s="5" t="s">
        <v>98</v>
      </c>
      <c r="Y629"/>
    </row>
    <row r="630" spans="1:25" s="2" customFormat="1" outlineLevel="1" x14ac:dyDescent="0.25">
      <c r="A630" s="177">
        <f t="shared" ref="A630" si="558">IF(E630=H630,1,0)</f>
        <v>1</v>
      </c>
      <c r="C630" s="8"/>
      <c r="D630" s="8"/>
      <c r="E630" s="7" t="s">
        <v>485</v>
      </c>
      <c r="F630" s="3"/>
      <c r="G630" s="4"/>
      <c r="H630" s="7" t="s">
        <v>485</v>
      </c>
      <c r="I630" s="4"/>
      <c r="J630" s="4"/>
      <c r="K630" s="4"/>
      <c r="L630" s="4"/>
      <c r="M630" s="5"/>
      <c r="N630" s="5"/>
      <c r="O630" s="5"/>
      <c r="P630" s="5"/>
      <c r="Q630" s="11"/>
      <c r="R630" s="5"/>
      <c r="S630" s="6">
        <f>SUM(S628:S629)</f>
        <v>23.5</v>
      </c>
      <c r="T630" s="53" t="str">
        <f>IF(K630="",IF(LEFT(H630,1)="c",IF(J630&lt;&gt;"S",VLOOKUP(H630,'DATOS GENERALES'!$B$36:$C$52,2,FALSE),""),""),IF(U630="pvc",VLOOKUP(VLOOKUP(K630,'DATOS GENERALES'!$B$58:$E$83,3,FALSE),'DATOS GENERALES'!$B$36:$C$52,2,FALSE),VLOOKUP(VLOOKUP(K630,'DATOS GENERALES'!$B$58:$E$83,4,FALSE),'DATOS GENERALES'!$B$36:$C$52,2,FALSE)))</f>
        <v/>
      </c>
      <c r="U630" s="5"/>
      <c r="V630" s="5" t="s">
        <v>98</v>
      </c>
      <c r="Y630"/>
    </row>
    <row r="631" spans="1:25" s="2" customFormat="1" outlineLevel="1" x14ac:dyDescent="0.25">
      <c r="A631" s="174"/>
      <c r="C631" s="8"/>
      <c r="D631" s="8"/>
      <c r="E631" s="70"/>
      <c r="F631" s="3"/>
      <c r="G631" s="4"/>
      <c r="H631" s="7"/>
      <c r="I631" s="4"/>
      <c r="J631" s="4"/>
      <c r="K631" s="4"/>
      <c r="L631" s="4"/>
      <c r="M631" s="5"/>
      <c r="N631" s="5"/>
      <c r="O631" s="5"/>
      <c r="P631" s="5"/>
      <c r="Q631" s="11"/>
      <c r="R631" s="5"/>
      <c r="S631" s="6"/>
      <c r="T631" s="53"/>
      <c r="U631" s="5"/>
      <c r="V631" s="5"/>
      <c r="Y631"/>
    </row>
    <row r="632" spans="1:25" s="2" customFormat="1" outlineLevel="1" x14ac:dyDescent="0.25">
      <c r="A632" s="174"/>
      <c r="B632" s="2">
        <v>0</v>
      </c>
      <c r="C632" s="8">
        <v>0</v>
      </c>
      <c r="D632" s="8">
        <v>0</v>
      </c>
      <c r="E632" s="7" t="s">
        <v>486</v>
      </c>
      <c r="F632" s="3">
        <f t="shared" ref="F632:F633" si="559">H632</f>
        <v>0</v>
      </c>
      <c r="G632" s="4" t="s">
        <v>183</v>
      </c>
      <c r="H632" s="4"/>
      <c r="I632" s="4">
        <v>16.8</v>
      </c>
      <c r="J632" s="4"/>
      <c r="K632" s="4"/>
      <c r="L632" s="4"/>
      <c r="M632" s="5">
        <v>1</v>
      </c>
      <c r="N632" s="5">
        <f t="shared" ref="N632:N633" si="560">IF(J632&lt;&gt;"S",(I632+C632+B632+D632)*M632,0)</f>
        <v>16.8</v>
      </c>
      <c r="O632" s="5">
        <v>0</v>
      </c>
      <c r="P632" s="5">
        <v>0</v>
      </c>
      <c r="Q632" s="11">
        <v>1</v>
      </c>
      <c r="R632" s="5">
        <f t="shared" ref="R632:R633" si="561">IF(N632=0,IF(I632=0,0,I632+D632+C632+B632),N632)</f>
        <v>16.8</v>
      </c>
      <c r="S632" s="6">
        <f t="shared" ref="S632:S633" si="562">R632*Q632</f>
        <v>16.8</v>
      </c>
      <c r="T632" s="53" t="str">
        <f>IF(K632="",IF(LEFT(H632,1)="c",IF(J632&lt;&gt;"S",VLOOKUP(H632,'DATOS GENERALES'!$B$36:$C$52,2,FALSE),""),""),IF(U632="pvc",VLOOKUP(VLOOKUP(K632,'DATOS GENERALES'!$B$58:$E$83,3,FALSE),'DATOS GENERALES'!$B$36:$C$52,2,FALSE),VLOOKUP(VLOOKUP(K632,'DATOS GENERALES'!$B$58:$E$83,4,FALSE),'DATOS GENERALES'!$B$36:$C$52,2,FALSE)))</f>
        <v/>
      </c>
      <c r="U632" s="5" t="s">
        <v>153</v>
      </c>
      <c r="V632" s="5" t="s">
        <v>98</v>
      </c>
      <c r="Y632"/>
    </row>
    <row r="633" spans="1:25" s="2" customFormat="1" outlineLevel="1" x14ac:dyDescent="0.25">
      <c r="A633" s="174">
        <f>IF(E633=H633,1,0)</f>
        <v>1</v>
      </c>
      <c r="B633" s="2">
        <v>0.5</v>
      </c>
      <c r="C633" s="8">
        <v>0</v>
      </c>
      <c r="D633" s="8">
        <v>0.5</v>
      </c>
      <c r="E633" s="7" t="s">
        <v>486</v>
      </c>
      <c r="F633" s="3" t="str">
        <f t="shared" si="559"/>
        <v>FP-P2-37</v>
      </c>
      <c r="G633" s="4" t="s">
        <v>103</v>
      </c>
      <c r="H633" s="7" t="s">
        <v>486</v>
      </c>
      <c r="I633" s="4">
        <v>3.5</v>
      </c>
      <c r="J633" s="4">
        <v>25</v>
      </c>
      <c r="K633" s="4" t="s">
        <v>82</v>
      </c>
      <c r="L633" s="4"/>
      <c r="M633" s="5">
        <v>1</v>
      </c>
      <c r="N633" s="5">
        <f t="shared" si="560"/>
        <v>4.5</v>
      </c>
      <c r="O633" s="5">
        <v>2</v>
      </c>
      <c r="P633" s="5">
        <v>2</v>
      </c>
      <c r="Q633" s="11">
        <v>1</v>
      </c>
      <c r="R633" s="5">
        <f t="shared" si="561"/>
        <v>4.5</v>
      </c>
      <c r="S633" s="6">
        <f t="shared" si="562"/>
        <v>4.5</v>
      </c>
      <c r="T633" s="53" t="str">
        <f>IF(K633="",IF(LEFT(H633,1)="c",IF(J633&lt;&gt;"S",VLOOKUP(H633,'DATOS GENERALES'!$B$36:$C$52,2,FALSE),""),""),IF(U633="pvc",VLOOKUP(VLOOKUP(K633,'DATOS GENERALES'!$B$58:$E$83,3,FALSE),'DATOS GENERALES'!$B$36:$C$52,2,FALSE),VLOOKUP(VLOOKUP(K633,'DATOS GENERALES'!$B$58:$E$83,4,FALSE),'DATOS GENERALES'!$B$36:$C$52,2,FALSE)))</f>
        <v>CUADRADA GANG</v>
      </c>
      <c r="U633" s="5" t="s">
        <v>45</v>
      </c>
      <c r="V633" s="5" t="s">
        <v>98</v>
      </c>
      <c r="Y633"/>
    </row>
    <row r="634" spans="1:25" s="2" customFormat="1" outlineLevel="1" x14ac:dyDescent="0.25">
      <c r="A634" s="177">
        <f t="shared" ref="A634" si="563">IF(E634=H634,1,0)</f>
        <v>1</v>
      </c>
      <c r="C634" s="8"/>
      <c r="D634" s="8"/>
      <c r="E634" s="7" t="s">
        <v>487</v>
      </c>
      <c r="F634" s="3"/>
      <c r="G634" s="4"/>
      <c r="H634" s="7" t="s">
        <v>487</v>
      </c>
      <c r="I634" s="4"/>
      <c r="J634" s="4"/>
      <c r="K634" s="4"/>
      <c r="L634" s="4"/>
      <c r="M634" s="5"/>
      <c r="N634" s="5"/>
      <c r="O634" s="5"/>
      <c r="P634" s="5"/>
      <c r="Q634" s="11"/>
      <c r="R634" s="5"/>
      <c r="S634" s="6">
        <f>SUM(S632:S633)</f>
        <v>21.3</v>
      </c>
      <c r="T634" s="53" t="str">
        <f>IF(K634="",IF(LEFT(H634,1)="c",IF(J634&lt;&gt;"S",VLOOKUP(H634,'DATOS GENERALES'!$B$36:$C$52,2,FALSE),""),""),IF(U634="pvc",VLOOKUP(VLOOKUP(K634,'DATOS GENERALES'!$B$58:$E$83,3,FALSE),'DATOS GENERALES'!$B$36:$C$52,2,FALSE),VLOOKUP(VLOOKUP(K634,'DATOS GENERALES'!$B$58:$E$83,4,FALSE),'DATOS GENERALES'!$B$36:$C$52,2,FALSE)))</f>
        <v/>
      </c>
      <c r="U634" s="5"/>
      <c r="V634" s="5" t="s">
        <v>98</v>
      </c>
      <c r="Y634"/>
    </row>
    <row r="635" spans="1:25" s="2" customFormat="1" outlineLevel="1" x14ac:dyDescent="0.25">
      <c r="A635" s="174"/>
      <c r="C635" s="8"/>
      <c r="D635" s="8"/>
      <c r="E635" s="70"/>
      <c r="F635" s="3"/>
      <c r="G635" s="4"/>
      <c r="H635" s="7"/>
      <c r="I635" s="4"/>
      <c r="J635" s="4"/>
      <c r="K635" s="4"/>
      <c r="L635" s="4"/>
      <c r="M635" s="5"/>
      <c r="N635" s="5"/>
      <c r="O635" s="5"/>
      <c r="P635" s="5"/>
      <c r="Q635" s="11"/>
      <c r="R635" s="5"/>
      <c r="S635" s="6"/>
      <c r="T635" s="53"/>
      <c r="U635" s="5"/>
      <c r="V635" s="5"/>
      <c r="Y635"/>
    </row>
    <row r="636" spans="1:25" s="2" customFormat="1" outlineLevel="1" x14ac:dyDescent="0.25">
      <c r="A636" s="174"/>
      <c r="C636" s="8"/>
      <c r="D636" s="8"/>
      <c r="E636" s="70"/>
      <c r="F636" s="3"/>
      <c r="G636" s="4"/>
      <c r="H636" s="4"/>
      <c r="I636" s="4"/>
      <c r="J636" s="4"/>
      <c r="K636" s="4"/>
      <c r="L636" s="4"/>
      <c r="M636" s="5"/>
      <c r="N636" s="5"/>
      <c r="O636" s="5"/>
      <c r="P636" s="5"/>
      <c r="Q636" s="11"/>
      <c r="R636" s="5"/>
      <c r="S636" s="6"/>
      <c r="T636" s="53"/>
      <c r="U636" s="5"/>
      <c r="V636" s="5"/>
      <c r="Y636"/>
    </row>
    <row r="637" spans="1:25" s="2" customFormat="1" outlineLevel="1" x14ac:dyDescent="0.25">
      <c r="A637" s="174"/>
      <c r="B637" s="2">
        <v>0</v>
      </c>
      <c r="C637" s="8">
        <v>0</v>
      </c>
      <c r="D637" s="8">
        <v>0</v>
      </c>
      <c r="E637" s="7" t="s">
        <v>488</v>
      </c>
      <c r="F637" s="3">
        <f t="shared" ref="F637:F638" si="564">H637</f>
        <v>0</v>
      </c>
      <c r="G637" s="4" t="s">
        <v>183</v>
      </c>
      <c r="H637" s="4"/>
      <c r="I637" s="4">
        <v>23</v>
      </c>
      <c r="J637" s="4"/>
      <c r="K637" s="4"/>
      <c r="L637" s="4"/>
      <c r="M637" s="5">
        <v>1</v>
      </c>
      <c r="N637" s="5">
        <f t="shared" ref="N637:N638" si="565">IF(J637&lt;&gt;"S",(I637+C637+B637+D637)*M637,0)</f>
        <v>23</v>
      </c>
      <c r="O637" s="5">
        <v>0</v>
      </c>
      <c r="P637" s="5">
        <v>0</v>
      </c>
      <c r="Q637" s="11">
        <v>1</v>
      </c>
      <c r="R637" s="5">
        <f t="shared" ref="R637:R638" si="566">IF(N637=0,IF(I637=0,0,I637+D637+C637+B637),N637)</f>
        <v>23</v>
      </c>
      <c r="S637" s="6">
        <f t="shared" ref="S637:S638" si="567">R637*Q637</f>
        <v>23</v>
      </c>
      <c r="T637" s="53" t="str">
        <f>IF(K637="",IF(LEFT(H637,1)="c",IF(J637&lt;&gt;"S",VLOOKUP(H637,'DATOS GENERALES'!$B$36:$C$52,2,FALSE),""),""),IF(U637="pvc",VLOOKUP(VLOOKUP(K637,'DATOS GENERALES'!$B$58:$E$83,3,FALSE),'DATOS GENERALES'!$B$36:$C$52,2,FALSE),VLOOKUP(VLOOKUP(K637,'DATOS GENERALES'!$B$58:$E$83,4,FALSE),'DATOS GENERALES'!$B$36:$C$52,2,FALSE)))</f>
        <v/>
      </c>
      <c r="U637" s="5" t="s">
        <v>153</v>
      </c>
      <c r="V637" s="5" t="s">
        <v>98</v>
      </c>
      <c r="Y637"/>
    </row>
    <row r="638" spans="1:25" s="2" customFormat="1" outlineLevel="1" x14ac:dyDescent="0.25">
      <c r="A638" s="174">
        <f>IF(E638=H638,1,0)</f>
        <v>1</v>
      </c>
      <c r="B638" s="2">
        <v>0.5</v>
      </c>
      <c r="C638" s="8">
        <v>0</v>
      </c>
      <c r="D638" s="8">
        <v>0.5</v>
      </c>
      <c r="E638" s="7" t="s">
        <v>488</v>
      </c>
      <c r="F638" s="3" t="str">
        <f t="shared" si="564"/>
        <v>FP-P2-39</v>
      </c>
      <c r="G638" s="4" t="s">
        <v>103</v>
      </c>
      <c r="H638" s="7" t="s">
        <v>488</v>
      </c>
      <c r="I638" s="4">
        <v>2</v>
      </c>
      <c r="J638" s="4">
        <v>25</v>
      </c>
      <c r="K638" s="4" t="s">
        <v>82</v>
      </c>
      <c r="L638" s="4"/>
      <c r="M638" s="5">
        <v>1</v>
      </c>
      <c r="N638" s="5">
        <f t="shared" si="565"/>
        <v>3</v>
      </c>
      <c r="O638" s="5">
        <v>2</v>
      </c>
      <c r="P638" s="5">
        <v>2</v>
      </c>
      <c r="Q638" s="11">
        <v>1</v>
      </c>
      <c r="R638" s="5">
        <f t="shared" si="566"/>
        <v>3</v>
      </c>
      <c r="S638" s="6">
        <f t="shared" si="567"/>
        <v>3</v>
      </c>
      <c r="T638" s="53" t="str">
        <f>IF(K638="",IF(LEFT(H638,1)="c",IF(J638&lt;&gt;"S",VLOOKUP(H638,'DATOS GENERALES'!$B$36:$C$52,2,FALSE),""),""),IF(U638="pvc",VLOOKUP(VLOOKUP(K638,'DATOS GENERALES'!$B$58:$E$83,3,FALSE),'DATOS GENERALES'!$B$36:$C$52,2,FALSE),VLOOKUP(VLOOKUP(K638,'DATOS GENERALES'!$B$58:$E$83,4,FALSE),'DATOS GENERALES'!$B$36:$C$52,2,FALSE)))</f>
        <v>CUADRADA GANG</v>
      </c>
      <c r="U638" s="5" t="s">
        <v>45</v>
      </c>
      <c r="V638" s="5" t="s">
        <v>98</v>
      </c>
      <c r="Y638"/>
    </row>
    <row r="639" spans="1:25" s="2" customFormat="1" outlineLevel="1" x14ac:dyDescent="0.25">
      <c r="A639" s="177">
        <f t="shared" ref="A639" si="568">IF(E639=H639,1,0)</f>
        <v>1</v>
      </c>
      <c r="C639" s="8"/>
      <c r="D639" s="8"/>
      <c r="E639" s="7" t="s">
        <v>489</v>
      </c>
      <c r="F639" s="3"/>
      <c r="G639" s="4"/>
      <c r="H639" s="7" t="s">
        <v>489</v>
      </c>
      <c r="I639" s="4"/>
      <c r="J639" s="4"/>
      <c r="K639" s="4"/>
      <c r="L639" s="4"/>
      <c r="M639" s="5"/>
      <c r="N639" s="5"/>
      <c r="O639" s="5"/>
      <c r="P639" s="5"/>
      <c r="Q639" s="11"/>
      <c r="R639" s="5"/>
      <c r="S639" s="6">
        <f>SUM(S637:S638)</f>
        <v>26</v>
      </c>
      <c r="T639" s="53" t="str">
        <f>IF(K639="",IF(LEFT(H639,1)="c",IF(J639&lt;&gt;"S",VLOOKUP(H639,'DATOS GENERALES'!$B$36:$C$52,2,FALSE),""),""),IF(U639="pvc",VLOOKUP(VLOOKUP(K639,'DATOS GENERALES'!$B$58:$E$83,3,FALSE),'DATOS GENERALES'!$B$36:$C$52,2,FALSE),VLOOKUP(VLOOKUP(K639,'DATOS GENERALES'!$B$58:$E$83,4,FALSE),'DATOS GENERALES'!$B$36:$C$52,2,FALSE)))</f>
        <v/>
      </c>
      <c r="U639" s="5"/>
      <c r="V639" s="5" t="s">
        <v>98</v>
      </c>
      <c r="Y639"/>
    </row>
    <row r="640" spans="1:25" s="2" customFormat="1" outlineLevel="1" x14ac:dyDescent="0.25">
      <c r="A640" s="174"/>
      <c r="C640" s="8"/>
      <c r="D640" s="8"/>
      <c r="E640" s="70"/>
      <c r="F640" s="3"/>
      <c r="G640" s="4"/>
      <c r="H640" s="4"/>
      <c r="I640" s="4"/>
      <c r="J640" s="4"/>
      <c r="K640" s="4"/>
      <c r="L640" s="4"/>
      <c r="M640" s="5"/>
      <c r="N640" s="5"/>
      <c r="O640" s="5"/>
      <c r="P640" s="5"/>
      <c r="Q640" s="11"/>
      <c r="R640" s="5"/>
      <c r="S640" s="6"/>
      <c r="T640" s="53"/>
      <c r="U640" s="5"/>
      <c r="V640" s="5"/>
      <c r="Y640"/>
    </row>
    <row r="641" spans="1:25" s="2" customFormat="1" outlineLevel="1" x14ac:dyDescent="0.25">
      <c r="A641" s="174"/>
      <c r="B641" s="2">
        <v>0</v>
      </c>
      <c r="C641" s="8">
        <v>0</v>
      </c>
      <c r="D641" s="8">
        <v>0</v>
      </c>
      <c r="E641" s="7" t="s">
        <v>490</v>
      </c>
      <c r="F641" s="3">
        <f t="shared" ref="F641:F642" si="569">H641</f>
        <v>0</v>
      </c>
      <c r="G641" s="4" t="s">
        <v>183</v>
      </c>
      <c r="H641" s="4"/>
      <c r="I641" s="4">
        <v>23</v>
      </c>
      <c r="J641" s="4"/>
      <c r="K641" s="4"/>
      <c r="L641" s="4"/>
      <c r="M641" s="5">
        <v>1</v>
      </c>
      <c r="N641" s="5">
        <f t="shared" ref="N641:N642" si="570">IF(J641&lt;&gt;"S",(I641+C641+B641+D641)*M641,0)</f>
        <v>23</v>
      </c>
      <c r="O641" s="5">
        <v>0</v>
      </c>
      <c r="P641" s="5">
        <v>0</v>
      </c>
      <c r="Q641" s="11">
        <v>1</v>
      </c>
      <c r="R641" s="5">
        <f t="shared" ref="R641:R642" si="571">IF(N641=0,IF(I641=0,0,I641+D641+C641+B641),N641)</f>
        <v>23</v>
      </c>
      <c r="S641" s="6">
        <f t="shared" ref="S641:S642" si="572">R641*Q641</f>
        <v>23</v>
      </c>
      <c r="T641" s="53" t="str">
        <f>IF(K641="",IF(LEFT(H641,1)="c",IF(J641&lt;&gt;"S",VLOOKUP(H641,'DATOS GENERALES'!$B$36:$C$52,2,FALSE),""),""),IF(U641="pvc",VLOOKUP(VLOOKUP(K641,'DATOS GENERALES'!$B$58:$E$83,3,FALSE),'DATOS GENERALES'!$B$36:$C$52,2,FALSE),VLOOKUP(VLOOKUP(K641,'DATOS GENERALES'!$B$58:$E$83,4,FALSE),'DATOS GENERALES'!$B$36:$C$52,2,FALSE)))</f>
        <v/>
      </c>
      <c r="U641" s="5" t="s">
        <v>153</v>
      </c>
      <c r="V641" s="5" t="s">
        <v>98</v>
      </c>
      <c r="Y641"/>
    </row>
    <row r="642" spans="1:25" s="2" customFormat="1" outlineLevel="1" x14ac:dyDescent="0.25">
      <c r="A642" s="174">
        <f>IF(E642=H642,1,0)</f>
        <v>1</v>
      </c>
      <c r="B642" s="2">
        <v>0.5</v>
      </c>
      <c r="C642" s="8">
        <v>0</v>
      </c>
      <c r="D642" s="8">
        <v>0.5</v>
      </c>
      <c r="E642" s="7" t="s">
        <v>490</v>
      </c>
      <c r="F642" s="3" t="str">
        <f t="shared" si="569"/>
        <v>FP-P2-41</v>
      </c>
      <c r="G642" s="4" t="s">
        <v>103</v>
      </c>
      <c r="H642" s="7" t="s">
        <v>490</v>
      </c>
      <c r="I642" s="4">
        <v>2</v>
      </c>
      <c r="J642" s="4">
        <v>25</v>
      </c>
      <c r="K642" s="4" t="s">
        <v>82</v>
      </c>
      <c r="L642" s="4"/>
      <c r="M642" s="5">
        <v>1</v>
      </c>
      <c r="N642" s="5">
        <f t="shared" si="570"/>
        <v>3</v>
      </c>
      <c r="O642" s="5">
        <v>2</v>
      </c>
      <c r="P642" s="5">
        <v>2</v>
      </c>
      <c r="Q642" s="11">
        <v>1</v>
      </c>
      <c r="R642" s="5">
        <f t="shared" si="571"/>
        <v>3</v>
      </c>
      <c r="S642" s="6">
        <f t="shared" si="572"/>
        <v>3</v>
      </c>
      <c r="T642" s="53" t="str">
        <f>IF(K642="",IF(LEFT(H642,1)="c",IF(J642&lt;&gt;"S",VLOOKUP(H642,'DATOS GENERALES'!$B$36:$C$52,2,FALSE),""),""),IF(U642="pvc",VLOOKUP(VLOOKUP(K642,'DATOS GENERALES'!$B$58:$E$83,3,FALSE),'DATOS GENERALES'!$B$36:$C$52,2,FALSE),VLOOKUP(VLOOKUP(K642,'DATOS GENERALES'!$B$58:$E$83,4,FALSE),'DATOS GENERALES'!$B$36:$C$52,2,FALSE)))</f>
        <v>CUADRADA GANG</v>
      </c>
      <c r="U642" s="5" t="s">
        <v>45</v>
      </c>
      <c r="V642" s="5" t="s">
        <v>98</v>
      </c>
      <c r="Y642"/>
    </row>
    <row r="643" spans="1:25" s="2" customFormat="1" outlineLevel="1" x14ac:dyDescent="0.25">
      <c r="A643" s="177">
        <f t="shared" ref="A643" si="573">IF(E643=H643,1,0)</f>
        <v>1</v>
      </c>
      <c r="C643" s="8"/>
      <c r="D643" s="8"/>
      <c r="E643" s="7" t="s">
        <v>491</v>
      </c>
      <c r="F643" s="3"/>
      <c r="G643" s="4"/>
      <c r="H643" s="7" t="s">
        <v>491</v>
      </c>
      <c r="I643" s="4"/>
      <c r="J643" s="4"/>
      <c r="K643" s="4"/>
      <c r="L643" s="4"/>
      <c r="M643" s="5"/>
      <c r="N643" s="5"/>
      <c r="O643" s="5"/>
      <c r="P643" s="5"/>
      <c r="Q643" s="11"/>
      <c r="R643" s="5"/>
      <c r="S643" s="6">
        <f>SUM(S641:S642)</f>
        <v>26</v>
      </c>
      <c r="T643" s="53" t="str">
        <f>IF(K643="",IF(LEFT(H643,1)="c",IF(J643&lt;&gt;"S",VLOOKUP(H643,'DATOS GENERALES'!$B$36:$C$52,2,FALSE),""),""),IF(U643="pvc",VLOOKUP(VLOOKUP(K643,'DATOS GENERALES'!$B$58:$E$83,3,FALSE),'DATOS GENERALES'!$B$36:$C$52,2,FALSE),VLOOKUP(VLOOKUP(K643,'DATOS GENERALES'!$B$58:$E$83,4,FALSE),'DATOS GENERALES'!$B$36:$C$52,2,FALSE)))</f>
        <v/>
      </c>
      <c r="U643" s="5"/>
      <c r="V643" s="5" t="s">
        <v>98</v>
      </c>
      <c r="Y643"/>
    </row>
    <row r="644" spans="1:25" s="2" customFormat="1" outlineLevel="1" x14ac:dyDescent="0.25">
      <c r="A644" s="174"/>
      <c r="C644" s="8"/>
      <c r="D644" s="8"/>
      <c r="E644" s="70"/>
      <c r="F644" s="3"/>
      <c r="G644" s="4"/>
      <c r="H644" s="4"/>
      <c r="I644" s="4"/>
      <c r="J644" s="4"/>
      <c r="K644" s="4"/>
      <c r="L644" s="4"/>
      <c r="M644" s="5"/>
      <c r="N644" s="5"/>
      <c r="O644" s="5"/>
      <c r="P644" s="5"/>
      <c r="Q644" s="11"/>
      <c r="R644" s="5"/>
      <c r="S644" s="6"/>
      <c r="T644" s="53"/>
      <c r="U644" s="5"/>
      <c r="V644" s="5"/>
      <c r="Y644"/>
    </row>
    <row r="645" spans="1:25" s="2" customFormat="1" outlineLevel="1" x14ac:dyDescent="0.25">
      <c r="A645" s="174"/>
      <c r="B645" s="2">
        <v>0</v>
      </c>
      <c r="C645" s="8">
        <v>0</v>
      </c>
      <c r="D645" s="8">
        <v>0</v>
      </c>
      <c r="E645" s="7" t="s">
        <v>492</v>
      </c>
      <c r="F645" s="3">
        <f t="shared" ref="F645:F647" si="574">H645</f>
        <v>0</v>
      </c>
      <c r="G645" s="4" t="s">
        <v>183</v>
      </c>
      <c r="H645" s="4"/>
      <c r="I645" s="4">
        <v>13</v>
      </c>
      <c r="J645" s="4"/>
      <c r="K645" s="4"/>
      <c r="L645" s="4"/>
      <c r="M645" s="5">
        <v>1</v>
      </c>
      <c r="N645" s="5">
        <f t="shared" ref="N645:N647" si="575">IF(J645&lt;&gt;"S",(I645+C645+B645+D645)*M645,0)</f>
        <v>13</v>
      </c>
      <c r="O645" s="5">
        <v>0</v>
      </c>
      <c r="P645" s="5">
        <v>0</v>
      </c>
      <c r="Q645" s="11">
        <v>1</v>
      </c>
      <c r="R645" s="5">
        <f t="shared" ref="R645:R647" si="576">IF(N645=0,IF(I645=0,0,I645+D645+C645+B645),N645)</f>
        <v>13</v>
      </c>
      <c r="S645" s="6">
        <f t="shared" ref="S645:S647" si="577">R645*Q645</f>
        <v>13</v>
      </c>
      <c r="T645" s="53" t="str">
        <f>IF(K645="",IF(LEFT(H645,1)="c",IF(J645&lt;&gt;"S",VLOOKUP(H645,'DATOS GENERALES'!$B$36:$C$52,2,FALSE),""),""),IF(U645="pvc",VLOOKUP(VLOOKUP(K645,'DATOS GENERALES'!$B$58:$E$83,3,FALSE),'DATOS GENERALES'!$B$36:$C$52,2,FALSE),VLOOKUP(VLOOKUP(K645,'DATOS GENERALES'!$B$58:$E$83,4,FALSE),'DATOS GENERALES'!$B$36:$C$52,2,FALSE)))</f>
        <v/>
      </c>
      <c r="U645" s="5" t="s">
        <v>153</v>
      </c>
      <c r="V645" s="5" t="s">
        <v>98</v>
      </c>
      <c r="Y645"/>
    </row>
    <row r="646" spans="1:25" s="2" customFormat="1" outlineLevel="1" x14ac:dyDescent="0.25">
      <c r="A646" s="174"/>
      <c r="B646" s="2">
        <v>0</v>
      </c>
      <c r="C646" s="8">
        <v>0</v>
      </c>
      <c r="D646" s="8">
        <v>0</v>
      </c>
      <c r="E646" s="7" t="s">
        <v>492</v>
      </c>
      <c r="F646" s="3" t="str">
        <f t="shared" si="574"/>
        <v>S12</v>
      </c>
      <c r="G646" s="4"/>
      <c r="H646" s="4" t="s">
        <v>94</v>
      </c>
      <c r="I646" s="4">
        <v>0.5</v>
      </c>
      <c r="J646" s="4">
        <v>25</v>
      </c>
      <c r="K646" s="4" t="s">
        <v>94</v>
      </c>
      <c r="L646" s="4"/>
      <c r="M646" s="5">
        <v>1</v>
      </c>
      <c r="N646" s="5">
        <f t="shared" si="575"/>
        <v>0.5</v>
      </c>
      <c r="O646" s="5">
        <v>1</v>
      </c>
      <c r="P646" s="5">
        <v>1</v>
      </c>
      <c r="Q646" s="11">
        <v>1</v>
      </c>
      <c r="R646" s="5">
        <f t="shared" si="576"/>
        <v>0.5</v>
      </c>
      <c r="S646" s="6">
        <f t="shared" si="577"/>
        <v>0.5</v>
      </c>
      <c r="T646" s="53" t="str">
        <f>IF(K646="",IF(LEFT(H646,1)="c",IF(J646&lt;&gt;"S",VLOOKUP(H646,'DATOS GENERALES'!$B$36:$C$52,2,FALSE),""),""),IF(U646="pvc",VLOOKUP(VLOOKUP(K646,'DATOS GENERALES'!$B$58:$E$83,3,FALSE),'DATOS GENERALES'!$B$36:$C$52,2,FALSE),VLOOKUP(VLOOKUP(K646,'DATOS GENERALES'!$B$58:$E$83,4,FALSE),'DATOS GENERALES'!$B$36:$C$52,2,FALSE)))</f>
        <v>ACCESORIO SALIDA BANDEJA</v>
      </c>
      <c r="U646" s="5" t="s">
        <v>48</v>
      </c>
      <c r="V646" s="5" t="s">
        <v>98</v>
      </c>
      <c r="Y646"/>
    </row>
    <row r="647" spans="1:25" s="2" customFormat="1" outlineLevel="1" x14ac:dyDescent="0.25">
      <c r="A647" s="174">
        <f>IF(E647=H647,1,0)</f>
        <v>1</v>
      </c>
      <c r="B647" s="2">
        <v>0</v>
      </c>
      <c r="C647" s="8">
        <v>0</v>
      </c>
      <c r="D647" s="8">
        <v>0</v>
      </c>
      <c r="E647" s="7" t="s">
        <v>492</v>
      </c>
      <c r="F647" s="3" t="str">
        <f t="shared" si="574"/>
        <v>FP-P2-43</v>
      </c>
      <c r="G647" s="4" t="s">
        <v>94</v>
      </c>
      <c r="H647" s="7" t="s">
        <v>492</v>
      </c>
      <c r="I647" s="4">
        <v>4</v>
      </c>
      <c r="J647" s="4">
        <v>25</v>
      </c>
      <c r="K647" s="4" t="s">
        <v>83</v>
      </c>
      <c r="L647" s="4" t="s">
        <v>203</v>
      </c>
      <c r="M647" s="5">
        <v>1</v>
      </c>
      <c r="N647" s="5">
        <f t="shared" si="575"/>
        <v>4</v>
      </c>
      <c r="O647" s="5">
        <v>2</v>
      </c>
      <c r="P647" s="5">
        <v>2</v>
      </c>
      <c r="Q647" s="11">
        <v>1</v>
      </c>
      <c r="R647" s="5">
        <f t="shared" si="576"/>
        <v>4</v>
      </c>
      <c r="S647" s="6">
        <f t="shared" si="577"/>
        <v>4</v>
      </c>
      <c r="T647" s="53" t="str">
        <f>IF(K647="",IF(LEFT(H647,1)="c",IF(J647&lt;&gt;"S",VLOOKUP(H647,'DATOS GENERALES'!$B$36:$C$52,2,FALSE),""),""),IF(U647="pvc",VLOOKUP(VLOOKUP(K647,'DATOS GENERALES'!$B$58:$E$83,3,FALSE),'DATOS GENERALES'!$B$36:$C$52,2,FALSE),VLOOKUP(VLOOKUP(K647,'DATOS GENERALES'!$B$58:$E$83,4,FALSE),'DATOS GENERALES'!$B$36:$C$52,2,FALSE)))</f>
        <v>CUADRADA CONDUIT</v>
      </c>
      <c r="U647" s="5" t="s">
        <v>48</v>
      </c>
      <c r="V647" s="5" t="s">
        <v>98</v>
      </c>
      <c r="Y647"/>
    </row>
    <row r="648" spans="1:25" s="2" customFormat="1" outlineLevel="1" x14ac:dyDescent="0.25">
      <c r="A648" s="174"/>
      <c r="C648" s="8"/>
      <c r="D648" s="8"/>
      <c r="E648" s="7"/>
      <c r="F648" s="3"/>
      <c r="G648" s="4"/>
      <c r="H648" s="7"/>
      <c r="I648" s="4"/>
      <c r="J648" s="4"/>
      <c r="K648" s="4"/>
      <c r="L648" s="4"/>
      <c r="M648" s="5"/>
      <c r="N648" s="5"/>
      <c r="O648" s="5"/>
      <c r="P648" s="5"/>
      <c r="Q648" s="11"/>
      <c r="R648" s="5"/>
      <c r="S648" s="6"/>
      <c r="T648" s="53"/>
      <c r="U648" s="5"/>
      <c r="V648" s="5"/>
      <c r="Y648"/>
    </row>
    <row r="649" spans="1:25" s="2" customFormat="1" outlineLevel="1" x14ac:dyDescent="0.25">
      <c r="A649" s="174"/>
      <c r="B649" s="2">
        <v>0</v>
      </c>
      <c r="C649" s="8">
        <v>0</v>
      </c>
      <c r="D649" s="8">
        <v>0</v>
      </c>
      <c r="E649" s="7" t="s">
        <v>493</v>
      </c>
      <c r="F649" s="3">
        <f t="shared" ref="F649:F651" si="578">H649</f>
        <v>0</v>
      </c>
      <c r="G649" s="4" t="s">
        <v>183</v>
      </c>
      <c r="H649" s="4"/>
      <c r="I649" s="4">
        <v>13</v>
      </c>
      <c r="J649" s="4"/>
      <c r="K649" s="4"/>
      <c r="L649" s="4"/>
      <c r="M649" s="5">
        <v>1</v>
      </c>
      <c r="N649" s="5">
        <f t="shared" ref="N649:N651" si="579">IF(J649&lt;&gt;"S",(I649+C649+B649+D649)*M649,0)</f>
        <v>13</v>
      </c>
      <c r="O649" s="5">
        <v>0</v>
      </c>
      <c r="P649" s="5">
        <v>0</v>
      </c>
      <c r="Q649" s="11">
        <v>1</v>
      </c>
      <c r="R649" s="5">
        <f t="shared" ref="R649:R651" si="580">IF(N649=0,IF(I649=0,0,I649+D649+C649+B649),N649)</f>
        <v>13</v>
      </c>
      <c r="S649" s="6">
        <f t="shared" ref="S649:S651" si="581">R649*Q649</f>
        <v>13</v>
      </c>
      <c r="T649" s="53" t="str">
        <f>IF(K649="",IF(LEFT(H649,1)="c",IF(J649&lt;&gt;"S",VLOOKUP(H649,'DATOS GENERALES'!$B$36:$C$52,2,FALSE),""),""),IF(U649="pvc",VLOOKUP(VLOOKUP(K649,'DATOS GENERALES'!$B$58:$E$83,3,FALSE),'DATOS GENERALES'!$B$36:$C$52,2,FALSE),VLOOKUP(VLOOKUP(K649,'DATOS GENERALES'!$B$58:$E$83,4,FALSE),'DATOS GENERALES'!$B$36:$C$52,2,FALSE)))</f>
        <v/>
      </c>
      <c r="U649" s="5" t="s">
        <v>153</v>
      </c>
      <c r="V649" s="5" t="s">
        <v>98</v>
      </c>
      <c r="Y649"/>
    </row>
    <row r="650" spans="1:25" s="2" customFormat="1" outlineLevel="1" x14ac:dyDescent="0.25">
      <c r="A650" s="174"/>
      <c r="B650" s="2">
        <v>0</v>
      </c>
      <c r="C650" s="8">
        <v>0</v>
      </c>
      <c r="D650" s="8">
        <v>0</v>
      </c>
      <c r="E650" s="7" t="s">
        <v>493</v>
      </c>
      <c r="F650" s="3" t="str">
        <f t="shared" si="578"/>
        <v>S12</v>
      </c>
      <c r="G650" s="4"/>
      <c r="H650" s="4" t="s">
        <v>94</v>
      </c>
      <c r="I650" s="4">
        <v>0.5</v>
      </c>
      <c r="J650" s="4">
        <v>25</v>
      </c>
      <c r="K650" s="4" t="s">
        <v>94</v>
      </c>
      <c r="L650" s="4"/>
      <c r="M650" s="5">
        <v>1</v>
      </c>
      <c r="N650" s="5">
        <f t="shared" si="579"/>
        <v>0.5</v>
      </c>
      <c r="O650" s="5">
        <v>1</v>
      </c>
      <c r="P650" s="5">
        <v>1</v>
      </c>
      <c r="Q650" s="11">
        <v>1</v>
      </c>
      <c r="R650" s="5">
        <f t="shared" si="580"/>
        <v>0.5</v>
      </c>
      <c r="S650" s="6">
        <f t="shared" si="581"/>
        <v>0.5</v>
      </c>
      <c r="T650" s="53" t="str">
        <f>IF(K650="",IF(LEFT(H650,1)="c",IF(J650&lt;&gt;"S",VLOOKUP(H650,'DATOS GENERALES'!$B$36:$C$52,2,FALSE),""),""),IF(U650="pvc",VLOOKUP(VLOOKUP(K650,'DATOS GENERALES'!$B$58:$E$83,3,FALSE),'DATOS GENERALES'!$B$36:$C$52,2,FALSE),VLOOKUP(VLOOKUP(K650,'DATOS GENERALES'!$B$58:$E$83,4,FALSE),'DATOS GENERALES'!$B$36:$C$52,2,FALSE)))</f>
        <v>ACCESORIO SALIDA BANDEJA</v>
      </c>
      <c r="U650" s="5" t="s">
        <v>48</v>
      </c>
      <c r="V650" s="5" t="s">
        <v>98</v>
      </c>
      <c r="Y650"/>
    </row>
    <row r="651" spans="1:25" s="2" customFormat="1" outlineLevel="1" x14ac:dyDescent="0.25">
      <c r="A651" s="174">
        <f>IF(E651=H651,1,0)</f>
        <v>1</v>
      </c>
      <c r="B651" s="2">
        <v>0</v>
      </c>
      <c r="C651" s="8">
        <v>0</v>
      </c>
      <c r="D651" s="8">
        <v>0</v>
      </c>
      <c r="E651" s="7" t="s">
        <v>493</v>
      </c>
      <c r="F651" s="3" t="str">
        <f t="shared" si="578"/>
        <v>FP-P2-44</v>
      </c>
      <c r="G651" s="4" t="s">
        <v>94</v>
      </c>
      <c r="H651" s="7" t="s">
        <v>493</v>
      </c>
      <c r="I651" s="4">
        <v>1</v>
      </c>
      <c r="J651" s="4">
        <v>25</v>
      </c>
      <c r="K651" s="4" t="s">
        <v>83</v>
      </c>
      <c r="L651" s="4" t="s">
        <v>203</v>
      </c>
      <c r="M651" s="5">
        <v>1</v>
      </c>
      <c r="N651" s="5">
        <f t="shared" si="579"/>
        <v>1</v>
      </c>
      <c r="O651" s="5">
        <v>2</v>
      </c>
      <c r="P651" s="5">
        <v>2</v>
      </c>
      <c r="Q651" s="11">
        <v>1</v>
      </c>
      <c r="R651" s="5">
        <f t="shared" si="580"/>
        <v>1</v>
      </c>
      <c r="S651" s="6">
        <f t="shared" si="581"/>
        <v>1</v>
      </c>
      <c r="T651" s="53" t="str">
        <f>IF(K651="",IF(LEFT(H651,1)="c",IF(J651&lt;&gt;"S",VLOOKUP(H651,'DATOS GENERALES'!$B$36:$C$52,2,FALSE),""),""),IF(U651="pvc",VLOOKUP(VLOOKUP(K651,'DATOS GENERALES'!$B$58:$E$83,3,FALSE),'DATOS GENERALES'!$B$36:$C$52,2,FALSE),VLOOKUP(VLOOKUP(K651,'DATOS GENERALES'!$B$58:$E$83,4,FALSE),'DATOS GENERALES'!$B$36:$C$52,2,FALSE)))</f>
        <v>CUADRADA CONDUIT</v>
      </c>
      <c r="U651" s="5" t="s">
        <v>48</v>
      </c>
      <c r="V651" s="5" t="s">
        <v>98</v>
      </c>
      <c r="Y651"/>
    </row>
    <row r="652" spans="1:25" s="2" customFormat="1" outlineLevel="1" x14ac:dyDescent="0.25">
      <c r="A652" s="174"/>
      <c r="C652" s="8"/>
      <c r="D652" s="8"/>
      <c r="E652" s="7"/>
      <c r="F652" s="3"/>
      <c r="G652" s="4"/>
      <c r="H652" s="4"/>
      <c r="I652" s="4"/>
      <c r="J652" s="4"/>
      <c r="K652" s="4"/>
      <c r="L652" s="4"/>
      <c r="M652" s="5"/>
      <c r="N652" s="5"/>
      <c r="O652" s="5"/>
      <c r="P652" s="5"/>
      <c r="Q652" s="11"/>
      <c r="R652" s="5"/>
      <c r="S652" s="6"/>
      <c r="T652" s="53"/>
      <c r="U652" s="5"/>
      <c r="V652" s="5"/>
      <c r="Y652"/>
    </row>
    <row r="653" spans="1:25" s="2" customFormat="1" outlineLevel="1" x14ac:dyDescent="0.25">
      <c r="A653" s="174"/>
      <c r="B653" s="2">
        <v>0</v>
      </c>
      <c r="C653" s="8">
        <v>0</v>
      </c>
      <c r="D653" s="8">
        <v>0</v>
      </c>
      <c r="E653" s="7" t="s">
        <v>494</v>
      </c>
      <c r="F653" s="3">
        <f t="shared" ref="F653:F655" si="582">H653</f>
        <v>0</v>
      </c>
      <c r="G653" s="4" t="s">
        <v>183</v>
      </c>
      <c r="H653" s="4"/>
      <c r="I653" s="4">
        <v>5</v>
      </c>
      <c r="J653" s="4"/>
      <c r="K653" s="4"/>
      <c r="L653" s="4"/>
      <c r="M653" s="5">
        <v>1</v>
      </c>
      <c r="N653" s="5">
        <f t="shared" ref="N653:N655" si="583">IF(J653&lt;&gt;"S",(I653+C653+B653+D653)*M653,0)</f>
        <v>5</v>
      </c>
      <c r="O653" s="5">
        <v>0</v>
      </c>
      <c r="P653" s="5">
        <v>0</v>
      </c>
      <c r="Q653" s="11">
        <v>1</v>
      </c>
      <c r="R653" s="5">
        <f t="shared" ref="R653:R655" si="584">IF(N653=0,IF(I653=0,0,I653+D653+C653+B653),N653)</f>
        <v>5</v>
      </c>
      <c r="S653" s="6">
        <f t="shared" ref="S653:S655" si="585">R653*Q653</f>
        <v>5</v>
      </c>
      <c r="T653" s="53" t="str">
        <f>IF(K653="",IF(LEFT(H653,1)="c",IF(J653&lt;&gt;"S",VLOOKUP(H653,'DATOS GENERALES'!$B$36:$C$52,2,FALSE),""),""),IF(U653="pvc",VLOOKUP(VLOOKUP(K653,'DATOS GENERALES'!$B$58:$E$83,3,FALSE),'DATOS GENERALES'!$B$36:$C$52,2,FALSE),VLOOKUP(VLOOKUP(K653,'DATOS GENERALES'!$B$58:$E$83,4,FALSE),'DATOS GENERALES'!$B$36:$C$52,2,FALSE)))</f>
        <v/>
      </c>
      <c r="U653" s="5" t="s">
        <v>153</v>
      </c>
      <c r="V653" s="5" t="s">
        <v>98</v>
      </c>
      <c r="Y653"/>
    </row>
    <row r="654" spans="1:25" s="2" customFormat="1" outlineLevel="1" x14ac:dyDescent="0.25">
      <c r="A654" s="174"/>
      <c r="B654" s="2">
        <v>0</v>
      </c>
      <c r="C654" s="8">
        <v>0</v>
      </c>
      <c r="D654" s="8">
        <v>0</v>
      </c>
      <c r="E654" s="7" t="s">
        <v>494</v>
      </c>
      <c r="F654" s="3" t="str">
        <f t="shared" si="582"/>
        <v>S12</v>
      </c>
      <c r="G654" s="4"/>
      <c r="H654" s="4" t="s">
        <v>94</v>
      </c>
      <c r="I654" s="4">
        <v>0.5</v>
      </c>
      <c r="J654" s="4">
        <v>25</v>
      </c>
      <c r="K654" s="4" t="s">
        <v>94</v>
      </c>
      <c r="L654" s="4"/>
      <c r="M654" s="5">
        <v>1</v>
      </c>
      <c r="N654" s="5">
        <f t="shared" si="583"/>
        <v>0.5</v>
      </c>
      <c r="O654" s="5">
        <v>1</v>
      </c>
      <c r="P654" s="5">
        <v>1</v>
      </c>
      <c r="Q654" s="11">
        <v>1</v>
      </c>
      <c r="R654" s="5">
        <f t="shared" si="584"/>
        <v>0.5</v>
      </c>
      <c r="S654" s="6">
        <f t="shared" si="585"/>
        <v>0.5</v>
      </c>
      <c r="T654" s="53" t="str">
        <f>IF(K654="",IF(LEFT(H654,1)="c",IF(J654&lt;&gt;"S",VLOOKUP(H654,'DATOS GENERALES'!$B$36:$C$52,2,FALSE),""),""),IF(U654="pvc",VLOOKUP(VLOOKUP(K654,'DATOS GENERALES'!$B$58:$E$83,3,FALSE),'DATOS GENERALES'!$B$36:$C$52,2,FALSE),VLOOKUP(VLOOKUP(K654,'DATOS GENERALES'!$B$58:$E$83,4,FALSE),'DATOS GENERALES'!$B$36:$C$52,2,FALSE)))</f>
        <v>ACCESORIO SALIDA BANDEJA</v>
      </c>
      <c r="U654" s="5" t="s">
        <v>48</v>
      </c>
      <c r="V654" s="5" t="s">
        <v>98</v>
      </c>
      <c r="Y654"/>
    </row>
    <row r="655" spans="1:25" s="2" customFormat="1" outlineLevel="1" x14ac:dyDescent="0.25">
      <c r="A655" s="174">
        <f>IF(E655=H655,1,0)</f>
        <v>1</v>
      </c>
      <c r="B655" s="2">
        <v>0</v>
      </c>
      <c r="C655" s="8">
        <v>0</v>
      </c>
      <c r="D655" s="8">
        <v>0</v>
      </c>
      <c r="E655" s="7" t="s">
        <v>494</v>
      </c>
      <c r="F655" s="3" t="str">
        <f t="shared" si="582"/>
        <v>FP-P2-45</v>
      </c>
      <c r="G655" s="4" t="s">
        <v>94</v>
      </c>
      <c r="H655" s="7" t="s">
        <v>494</v>
      </c>
      <c r="I655" s="4">
        <v>3.1</v>
      </c>
      <c r="J655" s="4">
        <v>25</v>
      </c>
      <c r="K655" s="4" t="s">
        <v>83</v>
      </c>
      <c r="L655" s="4" t="s">
        <v>203</v>
      </c>
      <c r="M655" s="5">
        <v>1</v>
      </c>
      <c r="N655" s="5">
        <f t="shared" si="583"/>
        <v>3.1</v>
      </c>
      <c r="O655" s="5">
        <v>2</v>
      </c>
      <c r="P655" s="5">
        <v>2</v>
      </c>
      <c r="Q655" s="11">
        <v>1</v>
      </c>
      <c r="R655" s="5">
        <f t="shared" si="584"/>
        <v>3.1</v>
      </c>
      <c r="S655" s="6">
        <f t="shared" si="585"/>
        <v>3.1</v>
      </c>
      <c r="T655" s="53" t="str">
        <f>IF(K655="",IF(LEFT(H655,1)="c",IF(J655&lt;&gt;"S",VLOOKUP(H655,'DATOS GENERALES'!$B$36:$C$52,2,FALSE),""),""),IF(U655="pvc",VLOOKUP(VLOOKUP(K655,'DATOS GENERALES'!$B$58:$E$83,3,FALSE),'DATOS GENERALES'!$B$36:$C$52,2,FALSE),VLOOKUP(VLOOKUP(K655,'DATOS GENERALES'!$B$58:$E$83,4,FALSE),'DATOS GENERALES'!$B$36:$C$52,2,FALSE)))</f>
        <v>CUADRADA CONDUIT</v>
      </c>
      <c r="U655" s="5" t="s">
        <v>48</v>
      </c>
      <c r="V655" s="5" t="s">
        <v>98</v>
      </c>
      <c r="Y655"/>
    </row>
    <row r="656" spans="1:25" s="2" customFormat="1" outlineLevel="1" x14ac:dyDescent="0.25">
      <c r="A656" s="174"/>
      <c r="C656" s="8"/>
      <c r="D656" s="8"/>
      <c r="E656" s="7"/>
      <c r="F656" s="3"/>
      <c r="G656" s="4"/>
      <c r="H656" s="7"/>
      <c r="I656" s="4"/>
      <c r="J656" s="4"/>
      <c r="K656" s="4"/>
      <c r="L656" s="4"/>
      <c r="M656" s="5"/>
      <c r="N656" s="5"/>
      <c r="O656" s="5"/>
      <c r="P656" s="5"/>
      <c r="Q656" s="11"/>
      <c r="R656" s="5"/>
      <c r="S656" s="6"/>
      <c r="T656" s="53"/>
      <c r="U656" s="5"/>
      <c r="V656" s="5"/>
      <c r="Y656"/>
    </row>
    <row r="657" spans="1:25" s="2" customFormat="1" outlineLevel="1" x14ac:dyDescent="0.25">
      <c r="A657" s="174"/>
      <c r="B657" s="2">
        <v>0</v>
      </c>
      <c r="C657" s="8">
        <v>0</v>
      </c>
      <c r="D657" s="8">
        <v>0</v>
      </c>
      <c r="E657" s="7" t="s">
        <v>495</v>
      </c>
      <c r="F657" s="3">
        <f t="shared" ref="F657:F661" si="586">H657</f>
        <v>0</v>
      </c>
      <c r="G657" s="4" t="s">
        <v>183</v>
      </c>
      <c r="H657" s="4"/>
      <c r="I657" s="4">
        <v>22</v>
      </c>
      <c r="J657" s="4"/>
      <c r="K657" s="4"/>
      <c r="L657" s="4"/>
      <c r="M657" s="5">
        <v>1</v>
      </c>
      <c r="N657" s="5">
        <f t="shared" ref="N657:N661" si="587">IF(J657&lt;&gt;"S",(I657+C657+B657+D657)*M657,0)</f>
        <v>22</v>
      </c>
      <c r="O657" s="5">
        <v>0</v>
      </c>
      <c r="P657" s="5">
        <v>0</v>
      </c>
      <c r="Q657" s="11">
        <v>1</v>
      </c>
      <c r="R657" s="5">
        <f t="shared" ref="R657:R661" si="588">IF(N657=0,IF(I657=0,0,I657+D657+C657+B657),N657)</f>
        <v>22</v>
      </c>
      <c r="S657" s="6">
        <f t="shared" ref="S657:S661" si="589">R657*Q657</f>
        <v>22</v>
      </c>
      <c r="T657" s="53" t="str">
        <f>IF(K657="",IF(LEFT(H657,1)="c",IF(J657&lt;&gt;"S",VLOOKUP(H657,'DATOS GENERALES'!$B$36:$C$52,2,FALSE),""),""),IF(U657="pvc",VLOOKUP(VLOOKUP(K657,'DATOS GENERALES'!$B$58:$E$83,3,FALSE),'DATOS GENERALES'!$B$36:$C$52,2,FALSE),VLOOKUP(VLOOKUP(K657,'DATOS GENERALES'!$B$58:$E$83,4,FALSE),'DATOS GENERALES'!$B$36:$C$52,2,FALSE)))</f>
        <v/>
      </c>
      <c r="U657" s="5" t="s">
        <v>153</v>
      </c>
      <c r="V657" s="5" t="s">
        <v>98</v>
      </c>
      <c r="Y657"/>
    </row>
    <row r="658" spans="1:25" s="2" customFormat="1" outlineLevel="1" x14ac:dyDescent="0.25">
      <c r="A658" s="174"/>
      <c r="B658" s="2">
        <v>0</v>
      </c>
      <c r="C658" s="8">
        <v>0</v>
      </c>
      <c r="D658" s="8">
        <v>0</v>
      </c>
      <c r="E658" s="7" t="s">
        <v>495</v>
      </c>
      <c r="F658" s="3" t="str">
        <f t="shared" si="586"/>
        <v>S12</v>
      </c>
      <c r="G658" s="4"/>
      <c r="H658" s="4" t="s">
        <v>94</v>
      </c>
      <c r="I658" s="4">
        <v>0.5</v>
      </c>
      <c r="J658" s="4">
        <v>50</v>
      </c>
      <c r="K658" s="4" t="s">
        <v>94</v>
      </c>
      <c r="L658" s="4"/>
      <c r="M658" s="5">
        <v>1</v>
      </c>
      <c r="N658" s="5">
        <f t="shared" si="587"/>
        <v>0.5</v>
      </c>
      <c r="O658" s="5">
        <v>1</v>
      </c>
      <c r="P658" s="5">
        <v>1</v>
      </c>
      <c r="Q658" s="11">
        <v>1</v>
      </c>
      <c r="R658" s="5">
        <f t="shared" si="588"/>
        <v>0.5</v>
      </c>
      <c r="S658" s="6">
        <f t="shared" si="589"/>
        <v>0.5</v>
      </c>
      <c r="T658" s="53" t="str">
        <f>IF(K658="",IF(LEFT(H658,1)="c",IF(J658&lt;&gt;"S",VLOOKUP(H658,'DATOS GENERALES'!$B$36:$C$52,2,FALSE),""),""),IF(U658="pvc",VLOOKUP(VLOOKUP(K658,'DATOS GENERALES'!$B$58:$E$83,3,FALSE),'DATOS GENERALES'!$B$36:$C$52,2,FALSE),VLOOKUP(VLOOKUP(K658,'DATOS GENERALES'!$B$58:$E$83,4,FALSE),'DATOS GENERALES'!$B$36:$C$52,2,FALSE)))</f>
        <v>ACCESORIO SALIDA BANDEJA</v>
      </c>
      <c r="U658" s="5" t="s">
        <v>48</v>
      </c>
      <c r="V658" s="5" t="s">
        <v>98</v>
      </c>
      <c r="Y658"/>
    </row>
    <row r="659" spans="1:25" s="2" customFormat="1" outlineLevel="1" x14ac:dyDescent="0.25">
      <c r="A659" s="174"/>
      <c r="B659" s="2">
        <v>0</v>
      </c>
      <c r="C659" s="8">
        <v>0</v>
      </c>
      <c r="D659" s="8">
        <v>0</v>
      </c>
      <c r="E659" s="7" t="s">
        <v>495</v>
      </c>
      <c r="F659" s="3" t="str">
        <f t="shared" si="586"/>
        <v>C2</v>
      </c>
      <c r="G659" s="4" t="s">
        <v>94</v>
      </c>
      <c r="H659" s="4" t="s">
        <v>106</v>
      </c>
      <c r="I659" s="4">
        <v>2</v>
      </c>
      <c r="J659" s="4">
        <v>50</v>
      </c>
      <c r="K659" s="4"/>
      <c r="L659" s="4"/>
      <c r="M659" s="5">
        <v>1</v>
      </c>
      <c r="N659" s="5">
        <f t="shared" si="587"/>
        <v>2</v>
      </c>
      <c r="O659" s="5">
        <v>0</v>
      </c>
      <c r="P659" s="5">
        <v>1</v>
      </c>
      <c r="Q659" s="11">
        <v>1</v>
      </c>
      <c r="R659" s="5">
        <f t="shared" si="588"/>
        <v>2</v>
      </c>
      <c r="S659" s="6">
        <f t="shared" si="589"/>
        <v>2</v>
      </c>
      <c r="T659" s="53" t="str">
        <f>IF(K659="",IF(LEFT(H659,1)="c",IF(J659&lt;&gt;"S",VLOOKUP(H659,'DATOS GENERALES'!$B$36:$C$52,2,FALSE),""),""),IF(U659="pvc",VLOOKUP(VLOOKUP(K659,'DATOS GENERALES'!$B$58:$E$83,3,FALSE),'DATOS GENERALES'!$B$36:$C$52,2,FALSE),VLOOKUP(VLOOKUP(K659,'DATOS GENERALES'!$B$58:$E$83,4,FALSE),'DATOS GENERALES'!$B$36:$C$52,2,FALSE)))</f>
        <v>CUADRADA 200X200X100</v>
      </c>
      <c r="U659" s="5" t="s">
        <v>48</v>
      </c>
      <c r="V659" s="5" t="s">
        <v>98</v>
      </c>
      <c r="Y659"/>
    </row>
    <row r="660" spans="1:25" s="2" customFormat="1" outlineLevel="1" x14ac:dyDescent="0.25">
      <c r="A660" s="174"/>
      <c r="B660" s="2">
        <v>0</v>
      </c>
      <c r="C660" s="8">
        <v>0</v>
      </c>
      <c r="D660" s="8">
        <v>0</v>
      </c>
      <c r="E660" s="7" t="s">
        <v>495</v>
      </c>
      <c r="F660" s="3" t="str">
        <f t="shared" si="586"/>
        <v>C2</v>
      </c>
      <c r="G660" s="4" t="s">
        <v>106</v>
      </c>
      <c r="H660" s="4" t="s">
        <v>106</v>
      </c>
      <c r="I660" s="4">
        <v>3</v>
      </c>
      <c r="J660" s="4">
        <v>50</v>
      </c>
      <c r="K660" s="4"/>
      <c r="L660" s="4"/>
      <c r="M660" s="5">
        <v>1</v>
      </c>
      <c r="N660" s="5">
        <f t="shared" si="587"/>
        <v>3</v>
      </c>
      <c r="O660" s="5">
        <v>0</v>
      </c>
      <c r="P660" s="5">
        <v>2</v>
      </c>
      <c r="Q660" s="11">
        <v>1</v>
      </c>
      <c r="R660" s="5">
        <f t="shared" si="588"/>
        <v>3</v>
      </c>
      <c r="S660" s="6">
        <f t="shared" si="589"/>
        <v>3</v>
      </c>
      <c r="T660" s="53" t="str">
        <f>IF(K660="",IF(LEFT(H660,1)="c",IF(J660&lt;&gt;"S",VLOOKUP(H660,'DATOS GENERALES'!$B$36:$C$52,2,FALSE),""),""),IF(U660="pvc",VLOOKUP(VLOOKUP(K660,'DATOS GENERALES'!$B$58:$E$83,3,FALSE),'DATOS GENERALES'!$B$36:$C$52,2,FALSE),VLOOKUP(VLOOKUP(K660,'DATOS GENERALES'!$B$58:$E$83,4,FALSE),'DATOS GENERALES'!$B$36:$C$52,2,FALSE)))</f>
        <v>CUADRADA 200X200X100</v>
      </c>
      <c r="U660" s="5" t="s">
        <v>45</v>
      </c>
      <c r="V660" s="5" t="s">
        <v>98</v>
      </c>
      <c r="Y660"/>
    </row>
    <row r="661" spans="1:25" s="2" customFormat="1" outlineLevel="1" x14ac:dyDescent="0.25">
      <c r="A661" s="174">
        <f>IF(E661=H661,1,0)</f>
        <v>1</v>
      </c>
      <c r="B661" s="2">
        <v>0.5</v>
      </c>
      <c r="C661" s="8">
        <v>0</v>
      </c>
      <c r="D661" s="8">
        <v>0</v>
      </c>
      <c r="E661" s="7" t="s">
        <v>495</v>
      </c>
      <c r="F661" s="3" t="str">
        <f t="shared" si="586"/>
        <v>FP-P2-46</v>
      </c>
      <c r="G661" s="4" t="s">
        <v>106</v>
      </c>
      <c r="H661" s="7" t="s">
        <v>495</v>
      </c>
      <c r="I661" s="4">
        <v>6.8</v>
      </c>
      <c r="J661" s="4">
        <v>25</v>
      </c>
      <c r="K661" s="4" t="s">
        <v>82</v>
      </c>
      <c r="L661" s="4" t="s">
        <v>1063</v>
      </c>
      <c r="M661" s="5">
        <v>1</v>
      </c>
      <c r="N661" s="5">
        <f t="shared" si="587"/>
        <v>7.3</v>
      </c>
      <c r="O661" s="5">
        <v>1</v>
      </c>
      <c r="P661" s="5">
        <v>2</v>
      </c>
      <c r="Q661" s="11">
        <v>1</v>
      </c>
      <c r="R661" s="5">
        <f t="shared" si="588"/>
        <v>7.3</v>
      </c>
      <c r="S661" s="6">
        <f t="shared" si="589"/>
        <v>7.3</v>
      </c>
      <c r="T661" s="53" t="str">
        <f>IF(K661="",IF(LEFT(H661,1)="c",IF(J661&lt;&gt;"S",VLOOKUP(H661,'DATOS GENERALES'!$B$36:$C$52,2,FALSE),""),""),IF(U661="pvc",VLOOKUP(VLOOKUP(K661,'DATOS GENERALES'!$B$58:$E$83,3,FALSE),'DATOS GENERALES'!$B$36:$C$52,2,FALSE),VLOOKUP(VLOOKUP(K661,'DATOS GENERALES'!$B$58:$E$83,4,FALSE),'DATOS GENERALES'!$B$36:$C$52,2,FALSE)))</f>
        <v>CUADRADA GANG</v>
      </c>
      <c r="U661" s="5" t="s">
        <v>45</v>
      </c>
      <c r="V661" s="5" t="s">
        <v>98</v>
      </c>
      <c r="Y661"/>
    </row>
    <row r="662" spans="1:25" s="2" customFormat="1" outlineLevel="1" x14ac:dyDescent="0.25">
      <c r="A662" s="177">
        <f t="shared" ref="A662" si="590">IF(E662=H662,1,0)</f>
        <v>1</v>
      </c>
      <c r="C662" s="8"/>
      <c r="D662" s="8"/>
      <c r="E662" s="7" t="s">
        <v>496</v>
      </c>
      <c r="F662" s="3"/>
      <c r="G662" s="4"/>
      <c r="H662" s="7" t="s">
        <v>496</v>
      </c>
      <c r="I662" s="4"/>
      <c r="J662" s="4"/>
      <c r="K662" s="4"/>
      <c r="L662" s="4"/>
      <c r="M662" s="5"/>
      <c r="N662" s="5"/>
      <c r="O662" s="5"/>
      <c r="P662" s="5"/>
      <c r="Q662" s="11"/>
      <c r="R662" s="5"/>
      <c r="S662" s="6">
        <f>SUM(S657:S661)</f>
        <v>34.799999999999997</v>
      </c>
      <c r="T662" s="53" t="str">
        <f>IF(K662="",IF(LEFT(H662,1)="c",IF(J662&lt;&gt;"S",VLOOKUP(H662,'DATOS GENERALES'!$B$36:$C$52,2,FALSE),""),""),IF(U662="pvc",VLOOKUP(VLOOKUP(K662,'DATOS GENERALES'!$B$58:$E$83,3,FALSE),'DATOS GENERALES'!$B$36:$C$52,2,FALSE),VLOOKUP(VLOOKUP(K662,'DATOS GENERALES'!$B$58:$E$83,4,FALSE),'DATOS GENERALES'!$B$36:$C$52,2,FALSE)))</f>
        <v/>
      </c>
      <c r="U662" s="5"/>
      <c r="V662" s="5" t="s">
        <v>98</v>
      </c>
      <c r="Y662"/>
    </row>
    <row r="663" spans="1:25" s="2" customFormat="1" outlineLevel="1" x14ac:dyDescent="0.25">
      <c r="A663" s="174"/>
      <c r="C663" s="8"/>
      <c r="D663" s="8"/>
      <c r="E663" s="70"/>
      <c r="F663" s="3"/>
      <c r="G663" s="4"/>
      <c r="H663" s="7"/>
      <c r="I663" s="4"/>
      <c r="J663" s="4"/>
      <c r="K663" s="4"/>
      <c r="L663" s="4"/>
      <c r="M663" s="5"/>
      <c r="N663" s="5"/>
      <c r="O663" s="5"/>
      <c r="P663" s="5"/>
      <c r="Q663" s="11"/>
      <c r="R663" s="5"/>
      <c r="S663" s="6"/>
      <c r="T663" s="53"/>
      <c r="U663" s="5"/>
      <c r="V663" s="5"/>
      <c r="Y663"/>
    </row>
    <row r="664" spans="1:25" s="2" customFormat="1" outlineLevel="1" x14ac:dyDescent="0.25">
      <c r="A664" s="174"/>
      <c r="B664" s="2">
        <v>0</v>
      </c>
      <c r="C664" s="8">
        <v>0</v>
      </c>
      <c r="D664" s="8">
        <v>0</v>
      </c>
      <c r="E664" s="7" t="s">
        <v>497</v>
      </c>
      <c r="F664" s="3">
        <f t="shared" ref="F664:F665" si="591">H664</f>
        <v>0</v>
      </c>
      <c r="G664" s="4" t="s">
        <v>183</v>
      </c>
      <c r="H664" s="4"/>
      <c r="I664" s="4">
        <v>27.5</v>
      </c>
      <c r="J664" s="4"/>
      <c r="K664" s="4"/>
      <c r="L664" s="4"/>
      <c r="M664" s="5">
        <v>1</v>
      </c>
      <c r="N664" s="5">
        <f t="shared" ref="N664:N665" si="592">IF(J664&lt;&gt;"S",(I664+C664+B664+D664)*M664,0)</f>
        <v>27.5</v>
      </c>
      <c r="O664" s="5">
        <v>0</v>
      </c>
      <c r="P664" s="5">
        <v>0</v>
      </c>
      <c r="Q664" s="11">
        <v>1</v>
      </c>
      <c r="R664" s="5">
        <f t="shared" ref="R664:R665" si="593">IF(N664=0,IF(I664=0,0,I664+D664+C664+B664),N664)</f>
        <v>27.5</v>
      </c>
      <c r="S664" s="6">
        <f t="shared" ref="S664:S665" si="594">R664*Q664</f>
        <v>27.5</v>
      </c>
      <c r="T664" s="53" t="str">
        <f>IF(K664="",IF(LEFT(H664,1)="c",IF(J664&lt;&gt;"S",VLOOKUP(H664,'DATOS GENERALES'!$B$36:$C$52,2,FALSE),""),""),IF(U664="pvc",VLOOKUP(VLOOKUP(K664,'DATOS GENERALES'!$B$58:$E$83,3,FALSE),'DATOS GENERALES'!$B$36:$C$52,2,FALSE),VLOOKUP(VLOOKUP(K664,'DATOS GENERALES'!$B$58:$E$83,4,FALSE),'DATOS GENERALES'!$B$36:$C$52,2,FALSE)))</f>
        <v/>
      </c>
      <c r="U664" s="5" t="s">
        <v>153</v>
      </c>
      <c r="V664" s="5" t="s">
        <v>98</v>
      </c>
      <c r="Y664"/>
    </row>
    <row r="665" spans="1:25" s="2" customFormat="1" outlineLevel="1" x14ac:dyDescent="0.25">
      <c r="A665" s="174">
        <f>IF(E665=H665,1,0)</f>
        <v>1</v>
      </c>
      <c r="B665" s="2">
        <v>0.5</v>
      </c>
      <c r="C665" s="8">
        <v>0</v>
      </c>
      <c r="D665" s="8">
        <v>0</v>
      </c>
      <c r="E665" s="7" t="s">
        <v>497</v>
      </c>
      <c r="F665" s="3" t="str">
        <f t="shared" si="591"/>
        <v>FP-P2-48</v>
      </c>
      <c r="G665" s="4" t="s">
        <v>103</v>
      </c>
      <c r="H665" s="7" t="s">
        <v>497</v>
      </c>
      <c r="I665" s="4">
        <v>4.5999999999999996</v>
      </c>
      <c r="J665" s="4">
        <v>25</v>
      </c>
      <c r="K665" s="4" t="s">
        <v>82</v>
      </c>
      <c r="L665" s="4" t="s">
        <v>1063</v>
      </c>
      <c r="M665" s="5">
        <v>1</v>
      </c>
      <c r="N665" s="5">
        <f t="shared" si="592"/>
        <v>5.0999999999999996</v>
      </c>
      <c r="O665" s="5">
        <v>1</v>
      </c>
      <c r="P665" s="5">
        <v>2</v>
      </c>
      <c r="Q665" s="11">
        <v>1</v>
      </c>
      <c r="R665" s="5">
        <f t="shared" si="593"/>
        <v>5.0999999999999996</v>
      </c>
      <c r="S665" s="6">
        <f t="shared" si="594"/>
        <v>5.0999999999999996</v>
      </c>
      <c r="T665" s="53" t="str">
        <f>IF(K665="",IF(LEFT(H665,1)="c",IF(J665&lt;&gt;"S",VLOOKUP(H665,'DATOS GENERALES'!$B$36:$C$52,2,FALSE),""),""),IF(U665="pvc",VLOOKUP(VLOOKUP(K665,'DATOS GENERALES'!$B$58:$E$83,3,FALSE),'DATOS GENERALES'!$B$36:$C$52,2,FALSE),VLOOKUP(VLOOKUP(K665,'DATOS GENERALES'!$B$58:$E$83,4,FALSE),'DATOS GENERALES'!$B$36:$C$52,2,FALSE)))</f>
        <v>CUADRADA GANG</v>
      </c>
      <c r="U665" s="5" t="s">
        <v>45</v>
      </c>
      <c r="V665" s="5" t="s">
        <v>98</v>
      </c>
      <c r="Y665"/>
    </row>
    <row r="666" spans="1:25" s="2" customFormat="1" outlineLevel="1" x14ac:dyDescent="0.25">
      <c r="A666" s="177">
        <f t="shared" ref="A666" si="595">IF(E666=H666,1,0)</f>
        <v>1</v>
      </c>
      <c r="C666" s="8"/>
      <c r="D666" s="8"/>
      <c r="E666" s="7" t="s">
        <v>498</v>
      </c>
      <c r="F666" s="3"/>
      <c r="G666" s="4"/>
      <c r="H666" s="7" t="s">
        <v>498</v>
      </c>
      <c r="I666" s="4"/>
      <c r="J666" s="4"/>
      <c r="K666" s="4"/>
      <c r="L666" s="4"/>
      <c r="M666" s="5"/>
      <c r="N666" s="5"/>
      <c r="O666" s="5"/>
      <c r="P666" s="5"/>
      <c r="Q666" s="11"/>
      <c r="R666" s="5"/>
      <c r="S666" s="6">
        <f>SUM(S664:S665)</f>
        <v>32.6</v>
      </c>
      <c r="T666" s="53" t="str">
        <f>IF(K666="",IF(LEFT(H666,1)="c",IF(J666&lt;&gt;"S",VLOOKUP(H666,'DATOS GENERALES'!$B$36:$C$52,2,FALSE),""),""),IF(U666="pvc",VLOOKUP(VLOOKUP(K666,'DATOS GENERALES'!$B$58:$E$83,3,FALSE),'DATOS GENERALES'!$B$36:$C$52,2,FALSE),VLOOKUP(VLOOKUP(K666,'DATOS GENERALES'!$B$58:$E$83,4,FALSE),'DATOS GENERALES'!$B$36:$C$52,2,FALSE)))</f>
        <v/>
      </c>
      <c r="U666" s="5"/>
      <c r="V666" s="5" t="s">
        <v>98</v>
      </c>
      <c r="Y666"/>
    </row>
    <row r="667" spans="1:25" s="2" customFormat="1" outlineLevel="1" x14ac:dyDescent="0.25">
      <c r="A667" s="174"/>
      <c r="C667" s="8"/>
      <c r="D667" s="8"/>
      <c r="E667" s="70"/>
      <c r="F667" s="3"/>
      <c r="G667" s="4"/>
      <c r="H667" s="7"/>
      <c r="I667" s="4"/>
      <c r="J667" s="4"/>
      <c r="K667" s="4"/>
      <c r="L667" s="4"/>
      <c r="M667" s="5"/>
      <c r="N667" s="5"/>
      <c r="O667" s="5"/>
      <c r="P667" s="5"/>
      <c r="Q667" s="11"/>
      <c r="R667" s="5"/>
      <c r="S667" s="6"/>
      <c r="T667" s="53"/>
      <c r="U667" s="5"/>
      <c r="V667" s="5"/>
      <c r="Y667"/>
    </row>
    <row r="668" spans="1:25" s="2" customFormat="1" outlineLevel="1" x14ac:dyDescent="0.25">
      <c r="A668" s="174"/>
      <c r="B668" s="2">
        <v>0</v>
      </c>
      <c r="C668" s="8">
        <v>0</v>
      </c>
      <c r="D668" s="8">
        <v>0</v>
      </c>
      <c r="E668" s="7" t="s">
        <v>499</v>
      </c>
      <c r="F668" s="3">
        <f t="shared" ref="F668:F669" si="596">H668</f>
        <v>0</v>
      </c>
      <c r="G668" s="4" t="s">
        <v>183</v>
      </c>
      <c r="H668" s="4"/>
      <c r="I668" s="4">
        <v>27.5</v>
      </c>
      <c r="J668" s="4"/>
      <c r="K668" s="4"/>
      <c r="L668" s="4"/>
      <c r="M668" s="5">
        <v>1</v>
      </c>
      <c r="N668" s="5">
        <f t="shared" ref="N668:N669" si="597">IF(J668&lt;&gt;"S",(I668+C668+B668+D668)*M668,0)</f>
        <v>27.5</v>
      </c>
      <c r="O668" s="5">
        <v>0</v>
      </c>
      <c r="P668" s="5">
        <v>0</v>
      </c>
      <c r="Q668" s="11">
        <v>1</v>
      </c>
      <c r="R668" s="5">
        <f t="shared" ref="R668:R669" si="598">IF(N668=0,IF(I668=0,0,I668+D668+C668+B668),N668)</f>
        <v>27.5</v>
      </c>
      <c r="S668" s="6">
        <f t="shared" ref="S668:S669" si="599">R668*Q668</f>
        <v>27.5</v>
      </c>
      <c r="T668" s="53" t="str">
        <f>IF(K668="",IF(LEFT(H668,1)="c",IF(J668&lt;&gt;"S",VLOOKUP(H668,'DATOS GENERALES'!$B$36:$C$52,2,FALSE),""),""),IF(U668="pvc",VLOOKUP(VLOOKUP(K668,'DATOS GENERALES'!$B$58:$E$83,3,FALSE),'DATOS GENERALES'!$B$36:$C$52,2,FALSE),VLOOKUP(VLOOKUP(K668,'DATOS GENERALES'!$B$58:$E$83,4,FALSE),'DATOS GENERALES'!$B$36:$C$52,2,FALSE)))</f>
        <v/>
      </c>
      <c r="U668" s="5" t="s">
        <v>153</v>
      </c>
      <c r="V668" s="5" t="s">
        <v>98</v>
      </c>
      <c r="Y668"/>
    </row>
    <row r="669" spans="1:25" s="2" customFormat="1" outlineLevel="1" x14ac:dyDescent="0.25">
      <c r="A669" s="174">
        <f>IF(E669=H669,1,0)</f>
        <v>1</v>
      </c>
      <c r="B669" s="2">
        <v>0.5</v>
      </c>
      <c r="C669" s="8">
        <v>0</v>
      </c>
      <c r="D669" s="8">
        <v>0</v>
      </c>
      <c r="E669" s="7" t="s">
        <v>499</v>
      </c>
      <c r="F669" s="3" t="str">
        <f t="shared" si="596"/>
        <v>FP-P2-50</v>
      </c>
      <c r="G669" s="4" t="s">
        <v>103</v>
      </c>
      <c r="H669" s="7" t="s">
        <v>499</v>
      </c>
      <c r="I669" s="4">
        <v>3.3</v>
      </c>
      <c r="J669" s="4">
        <v>25</v>
      </c>
      <c r="K669" s="4" t="s">
        <v>82</v>
      </c>
      <c r="L669" s="4" t="s">
        <v>1063</v>
      </c>
      <c r="M669" s="5">
        <v>1</v>
      </c>
      <c r="N669" s="5">
        <f t="shared" si="597"/>
        <v>3.8</v>
      </c>
      <c r="O669" s="5">
        <v>1</v>
      </c>
      <c r="P669" s="5">
        <v>2</v>
      </c>
      <c r="Q669" s="11">
        <v>1</v>
      </c>
      <c r="R669" s="5">
        <f t="shared" si="598"/>
        <v>3.8</v>
      </c>
      <c r="S669" s="6">
        <f t="shared" si="599"/>
        <v>3.8</v>
      </c>
      <c r="T669" s="53" t="str">
        <f>IF(K669="",IF(LEFT(H669,1)="c",IF(J669&lt;&gt;"S",VLOOKUP(H669,'DATOS GENERALES'!$B$36:$C$52,2,FALSE),""),""),IF(U669="pvc",VLOOKUP(VLOOKUP(K669,'DATOS GENERALES'!$B$58:$E$83,3,FALSE),'DATOS GENERALES'!$B$36:$C$52,2,FALSE),VLOOKUP(VLOOKUP(K669,'DATOS GENERALES'!$B$58:$E$83,4,FALSE),'DATOS GENERALES'!$B$36:$C$52,2,FALSE)))</f>
        <v>CUADRADA GANG</v>
      </c>
      <c r="U669" s="5" t="s">
        <v>45</v>
      </c>
      <c r="V669" s="5" t="s">
        <v>98</v>
      </c>
      <c r="Y669"/>
    </row>
    <row r="670" spans="1:25" s="2" customFormat="1" outlineLevel="1" x14ac:dyDescent="0.25">
      <c r="A670" s="177">
        <f t="shared" ref="A670" si="600">IF(E670=H670,1,0)</f>
        <v>1</v>
      </c>
      <c r="C670" s="8"/>
      <c r="D670" s="8"/>
      <c r="E670" s="7" t="s">
        <v>500</v>
      </c>
      <c r="F670" s="3"/>
      <c r="G670" s="4"/>
      <c r="H670" s="7" t="s">
        <v>500</v>
      </c>
      <c r="I670" s="4"/>
      <c r="J670" s="4"/>
      <c r="K670" s="4"/>
      <c r="L670" s="4"/>
      <c r="M670" s="5"/>
      <c r="N670" s="5"/>
      <c r="O670" s="5"/>
      <c r="P670" s="5"/>
      <c r="Q670" s="11"/>
      <c r="R670" s="5"/>
      <c r="S670" s="6">
        <f>SUM(S668:S669)</f>
        <v>31.3</v>
      </c>
      <c r="T670" s="53" t="str">
        <f>IF(K670="",IF(LEFT(H670,1)="c",IF(J670&lt;&gt;"S",VLOOKUP(H670,'DATOS GENERALES'!$B$36:$C$52,2,FALSE),""),""),IF(U670="pvc",VLOOKUP(VLOOKUP(K670,'DATOS GENERALES'!$B$58:$E$83,3,FALSE),'DATOS GENERALES'!$B$36:$C$52,2,FALSE),VLOOKUP(VLOOKUP(K670,'DATOS GENERALES'!$B$58:$E$83,4,FALSE),'DATOS GENERALES'!$B$36:$C$52,2,FALSE)))</f>
        <v/>
      </c>
      <c r="U670" s="5"/>
      <c r="V670" s="5" t="s">
        <v>98</v>
      </c>
      <c r="Y670"/>
    </row>
    <row r="671" spans="1:25" s="2" customFormat="1" outlineLevel="1" x14ac:dyDescent="0.25">
      <c r="A671" s="174"/>
      <c r="C671" s="8"/>
      <c r="D671" s="8"/>
      <c r="E671" s="70"/>
      <c r="F671" s="3"/>
      <c r="G671" s="4"/>
      <c r="H671" s="7"/>
      <c r="I671" s="4"/>
      <c r="J671" s="4"/>
      <c r="K671" s="4"/>
      <c r="L671" s="4"/>
      <c r="M671" s="5"/>
      <c r="N671" s="5"/>
      <c r="O671" s="5"/>
      <c r="P671" s="5"/>
      <c r="Q671" s="11"/>
      <c r="R671" s="5"/>
      <c r="S671" s="6"/>
      <c r="T671" s="53"/>
      <c r="U671" s="5"/>
      <c r="V671" s="5"/>
      <c r="Y671"/>
    </row>
    <row r="672" spans="1:25" s="2" customFormat="1" outlineLevel="1" x14ac:dyDescent="0.25">
      <c r="A672" s="174"/>
      <c r="B672" s="2">
        <v>0</v>
      </c>
      <c r="C672" s="8">
        <v>0</v>
      </c>
      <c r="D672" s="8">
        <v>0</v>
      </c>
      <c r="E672" s="7" t="s">
        <v>501</v>
      </c>
      <c r="F672" s="3">
        <f t="shared" ref="F672:F673" si="601">H672</f>
        <v>0</v>
      </c>
      <c r="G672" s="4" t="s">
        <v>183</v>
      </c>
      <c r="H672" s="4"/>
      <c r="I672" s="4">
        <v>27.5</v>
      </c>
      <c r="J672" s="4"/>
      <c r="K672" s="4"/>
      <c r="L672" s="4"/>
      <c r="M672" s="5">
        <v>1</v>
      </c>
      <c r="N672" s="5">
        <f t="shared" ref="N672:N673" si="602">IF(J672&lt;&gt;"S",(I672+C672+B672+D672)*M672,0)</f>
        <v>27.5</v>
      </c>
      <c r="O672" s="5">
        <v>0</v>
      </c>
      <c r="P672" s="5">
        <v>0</v>
      </c>
      <c r="Q672" s="11">
        <v>1</v>
      </c>
      <c r="R672" s="5">
        <f t="shared" ref="R672:R673" si="603">IF(N672=0,IF(I672=0,0,I672+D672+C672+B672),N672)</f>
        <v>27.5</v>
      </c>
      <c r="S672" s="6">
        <f t="shared" ref="S672:S673" si="604">R672*Q672</f>
        <v>27.5</v>
      </c>
      <c r="T672" s="53" t="str">
        <f>IF(K672="",IF(LEFT(H672,1)="c",IF(J672&lt;&gt;"S",VLOOKUP(H672,'DATOS GENERALES'!$B$36:$C$52,2,FALSE),""),""),IF(U672="pvc",VLOOKUP(VLOOKUP(K672,'DATOS GENERALES'!$B$58:$E$83,3,FALSE),'DATOS GENERALES'!$B$36:$C$52,2,FALSE),VLOOKUP(VLOOKUP(K672,'DATOS GENERALES'!$B$58:$E$83,4,FALSE),'DATOS GENERALES'!$B$36:$C$52,2,FALSE)))</f>
        <v/>
      </c>
      <c r="U672" s="5" t="s">
        <v>153</v>
      </c>
      <c r="V672" s="5" t="s">
        <v>98</v>
      </c>
      <c r="Y672"/>
    </row>
    <row r="673" spans="1:25" s="2" customFormat="1" outlineLevel="1" x14ac:dyDescent="0.25">
      <c r="A673" s="174">
        <f>IF(E673=H673,1,0)</f>
        <v>1</v>
      </c>
      <c r="B673" s="2">
        <v>0.5</v>
      </c>
      <c r="C673" s="8">
        <v>0</v>
      </c>
      <c r="D673" s="8">
        <v>0</v>
      </c>
      <c r="E673" s="7" t="s">
        <v>501</v>
      </c>
      <c r="F673" s="3" t="str">
        <f t="shared" si="601"/>
        <v>FP-P2-52</v>
      </c>
      <c r="G673" s="4" t="s">
        <v>103</v>
      </c>
      <c r="H673" s="7" t="s">
        <v>501</v>
      </c>
      <c r="I673" s="4">
        <v>2</v>
      </c>
      <c r="J673" s="4">
        <v>25</v>
      </c>
      <c r="K673" s="4" t="s">
        <v>82</v>
      </c>
      <c r="L673" s="4" t="s">
        <v>1063</v>
      </c>
      <c r="M673" s="5">
        <v>1</v>
      </c>
      <c r="N673" s="5">
        <f t="shared" si="602"/>
        <v>2.5</v>
      </c>
      <c r="O673" s="5">
        <v>1</v>
      </c>
      <c r="P673" s="5">
        <v>2</v>
      </c>
      <c r="Q673" s="11">
        <v>1</v>
      </c>
      <c r="R673" s="5">
        <f t="shared" si="603"/>
        <v>2.5</v>
      </c>
      <c r="S673" s="6">
        <f t="shared" si="604"/>
        <v>2.5</v>
      </c>
      <c r="T673" s="53" t="str">
        <f>IF(K673="",IF(LEFT(H673,1)="c",IF(J673&lt;&gt;"S",VLOOKUP(H673,'DATOS GENERALES'!$B$36:$C$52,2,FALSE),""),""),IF(U673="pvc",VLOOKUP(VLOOKUP(K673,'DATOS GENERALES'!$B$58:$E$83,3,FALSE),'DATOS GENERALES'!$B$36:$C$52,2,FALSE),VLOOKUP(VLOOKUP(K673,'DATOS GENERALES'!$B$58:$E$83,4,FALSE),'DATOS GENERALES'!$B$36:$C$52,2,FALSE)))</f>
        <v>CUADRADA GANG</v>
      </c>
      <c r="U673" s="5" t="s">
        <v>45</v>
      </c>
      <c r="V673" s="5" t="s">
        <v>98</v>
      </c>
      <c r="Y673"/>
    </row>
    <row r="674" spans="1:25" s="2" customFormat="1" outlineLevel="1" x14ac:dyDescent="0.25">
      <c r="A674" s="177">
        <f t="shared" ref="A674" si="605">IF(E674=H674,1,0)</f>
        <v>1</v>
      </c>
      <c r="C674" s="8"/>
      <c r="D674" s="8"/>
      <c r="E674" s="7" t="s">
        <v>502</v>
      </c>
      <c r="F674" s="3"/>
      <c r="G674" s="4"/>
      <c r="H674" s="7" t="s">
        <v>502</v>
      </c>
      <c r="I674" s="4"/>
      <c r="J674" s="4"/>
      <c r="K674" s="4"/>
      <c r="L674" s="4"/>
      <c r="M674" s="5"/>
      <c r="N674" s="5"/>
      <c r="O674" s="5"/>
      <c r="P674" s="5"/>
      <c r="Q674" s="11"/>
      <c r="R674" s="5"/>
      <c r="S674" s="6">
        <f>SUM(S672:S673)</f>
        <v>30</v>
      </c>
      <c r="T674" s="53" t="str">
        <f>IF(K674="",IF(LEFT(H674,1)="c",IF(J674&lt;&gt;"S",VLOOKUP(H674,'DATOS GENERALES'!$B$36:$C$52,2,FALSE),""),""),IF(U674="pvc",VLOOKUP(VLOOKUP(K674,'DATOS GENERALES'!$B$58:$E$83,3,FALSE),'DATOS GENERALES'!$B$36:$C$52,2,FALSE),VLOOKUP(VLOOKUP(K674,'DATOS GENERALES'!$B$58:$E$83,4,FALSE),'DATOS GENERALES'!$B$36:$C$52,2,FALSE)))</f>
        <v/>
      </c>
      <c r="U674" s="5"/>
      <c r="V674" s="5" t="s">
        <v>98</v>
      </c>
      <c r="Y674"/>
    </row>
    <row r="675" spans="1:25" s="2" customFormat="1" outlineLevel="1" x14ac:dyDescent="0.25">
      <c r="A675" s="177"/>
      <c r="C675" s="8"/>
      <c r="D675" s="8"/>
      <c r="E675" s="7"/>
      <c r="F675" s="3"/>
      <c r="G675" s="4"/>
      <c r="H675" s="7"/>
      <c r="I675" s="4"/>
      <c r="J675" s="4"/>
      <c r="K675" s="4"/>
      <c r="L675" s="4"/>
      <c r="M675" s="5"/>
      <c r="N675" s="5"/>
      <c r="O675" s="5"/>
      <c r="P675" s="5"/>
      <c r="Q675" s="11"/>
      <c r="R675" s="5"/>
      <c r="S675" s="6"/>
      <c r="T675" s="53"/>
      <c r="U675" s="5"/>
      <c r="V675" s="5"/>
      <c r="Y675"/>
    </row>
    <row r="676" spans="1:25" s="2" customFormat="1" outlineLevel="1" x14ac:dyDescent="0.25">
      <c r="A676" s="174"/>
      <c r="B676" s="2">
        <v>0</v>
      </c>
      <c r="C676" s="8">
        <v>0</v>
      </c>
      <c r="D676" s="8">
        <v>0</v>
      </c>
      <c r="E676" s="7" t="s">
        <v>495</v>
      </c>
      <c r="F676" s="3">
        <f t="shared" ref="F676:F680" si="606">H676</f>
        <v>0</v>
      </c>
      <c r="G676" s="4" t="s">
        <v>183</v>
      </c>
      <c r="H676" s="4"/>
      <c r="I676" s="4">
        <v>25.2</v>
      </c>
      <c r="J676" s="4"/>
      <c r="K676" s="4"/>
      <c r="L676" s="4"/>
      <c r="M676" s="5">
        <v>1</v>
      </c>
      <c r="N676" s="5">
        <f t="shared" ref="N676:N680" si="607">IF(J676&lt;&gt;"S",(I676+C676+B676+D676)*M676,0)</f>
        <v>25.2</v>
      </c>
      <c r="O676" s="5">
        <v>0</v>
      </c>
      <c r="P676" s="5">
        <v>0</v>
      </c>
      <c r="Q676" s="11">
        <v>1</v>
      </c>
      <c r="R676" s="5">
        <f t="shared" ref="R676:R680" si="608">IF(N676=0,IF(I676=0,0,I676+D676+C676+B676),N676)</f>
        <v>25.2</v>
      </c>
      <c r="S676" s="6">
        <f t="shared" ref="S676:S680" si="609">R676*Q676</f>
        <v>25.2</v>
      </c>
      <c r="T676" s="53" t="str">
        <f>IF(K676="",IF(LEFT(H676,1)="c",IF(J676&lt;&gt;"S",VLOOKUP(H676,'DATOS GENERALES'!$B$36:$C$52,2,FALSE),""),""),IF(U676="pvc",VLOOKUP(VLOOKUP(K676,'DATOS GENERALES'!$B$58:$E$83,3,FALSE),'DATOS GENERALES'!$B$36:$C$52,2,FALSE),VLOOKUP(VLOOKUP(K676,'DATOS GENERALES'!$B$58:$E$83,4,FALSE),'DATOS GENERALES'!$B$36:$C$52,2,FALSE)))</f>
        <v/>
      </c>
      <c r="U676" s="5" t="s">
        <v>153</v>
      </c>
      <c r="V676" s="5" t="s">
        <v>98</v>
      </c>
      <c r="Y676"/>
    </row>
    <row r="677" spans="1:25" s="2" customFormat="1" outlineLevel="1" x14ac:dyDescent="0.25">
      <c r="A677" s="174"/>
      <c r="B677" s="2">
        <v>0</v>
      </c>
      <c r="C677" s="8">
        <v>0</v>
      </c>
      <c r="D677" s="8">
        <v>0</v>
      </c>
      <c r="E677" s="7" t="s">
        <v>495</v>
      </c>
      <c r="F677" s="3" t="str">
        <f t="shared" si="606"/>
        <v>S12</v>
      </c>
      <c r="G677" s="4"/>
      <c r="H677" s="4" t="s">
        <v>94</v>
      </c>
      <c r="I677" s="4">
        <v>0.5</v>
      </c>
      <c r="J677" s="4">
        <v>50</v>
      </c>
      <c r="K677" s="4" t="s">
        <v>94</v>
      </c>
      <c r="L677" s="4"/>
      <c r="M677" s="5">
        <v>1</v>
      </c>
      <c r="N677" s="5">
        <f t="shared" si="607"/>
        <v>0.5</v>
      </c>
      <c r="O677" s="5">
        <v>1</v>
      </c>
      <c r="P677" s="5">
        <v>1</v>
      </c>
      <c r="Q677" s="11">
        <v>1</v>
      </c>
      <c r="R677" s="5">
        <f t="shared" si="608"/>
        <v>0.5</v>
      </c>
      <c r="S677" s="6">
        <f t="shared" si="609"/>
        <v>0.5</v>
      </c>
      <c r="T677" s="53" t="str">
        <f>IF(K677="",IF(LEFT(H677,1)="c",IF(J677&lt;&gt;"S",VLOOKUP(H677,'DATOS GENERALES'!$B$36:$C$52,2,FALSE),""),""),IF(U677="pvc",VLOOKUP(VLOOKUP(K677,'DATOS GENERALES'!$B$58:$E$83,3,FALSE),'DATOS GENERALES'!$B$36:$C$52,2,FALSE),VLOOKUP(VLOOKUP(K677,'DATOS GENERALES'!$B$58:$E$83,4,FALSE),'DATOS GENERALES'!$B$36:$C$52,2,FALSE)))</f>
        <v>ACCESORIO SALIDA BANDEJA</v>
      </c>
      <c r="U677" s="5" t="s">
        <v>48</v>
      </c>
      <c r="V677" s="5" t="s">
        <v>98</v>
      </c>
      <c r="Y677"/>
    </row>
    <row r="678" spans="1:25" s="2" customFormat="1" outlineLevel="1" x14ac:dyDescent="0.25">
      <c r="A678" s="174"/>
      <c r="B678" s="2">
        <v>0</v>
      </c>
      <c r="C678" s="8">
        <v>0</v>
      </c>
      <c r="D678" s="8">
        <v>0</v>
      </c>
      <c r="E678" s="7" t="s">
        <v>495</v>
      </c>
      <c r="F678" s="3" t="str">
        <f t="shared" si="606"/>
        <v>C1</v>
      </c>
      <c r="G678" s="4" t="s">
        <v>94</v>
      </c>
      <c r="H678" s="4" t="s">
        <v>103</v>
      </c>
      <c r="I678" s="4">
        <v>2</v>
      </c>
      <c r="J678" s="4">
        <v>50</v>
      </c>
      <c r="K678" s="4"/>
      <c r="L678" s="4"/>
      <c r="M678" s="5">
        <v>1</v>
      </c>
      <c r="N678" s="5">
        <f t="shared" si="607"/>
        <v>2</v>
      </c>
      <c r="O678" s="5">
        <v>0</v>
      </c>
      <c r="P678" s="5">
        <v>1</v>
      </c>
      <c r="Q678" s="11">
        <v>1</v>
      </c>
      <c r="R678" s="5">
        <f t="shared" si="608"/>
        <v>2</v>
      </c>
      <c r="S678" s="6">
        <f t="shared" si="609"/>
        <v>2</v>
      </c>
      <c r="T678" s="53" t="str">
        <f>IF(K678="",IF(LEFT(H678,1)="c",IF(J678&lt;&gt;"S",VLOOKUP(H678,'DATOS GENERALES'!$B$36:$C$52,2,FALSE),""),""),IF(U678="pvc",VLOOKUP(VLOOKUP(K678,'DATOS GENERALES'!$B$58:$E$83,3,FALSE),'DATOS GENERALES'!$B$36:$C$52,2,FALSE),VLOOKUP(VLOOKUP(K678,'DATOS GENERALES'!$B$58:$E$83,4,FALSE),'DATOS GENERALES'!$B$36:$C$52,2,FALSE)))</f>
        <v>CUADRADA 150X150X100</v>
      </c>
      <c r="U678" s="5" t="s">
        <v>48</v>
      </c>
      <c r="V678" s="5" t="s">
        <v>98</v>
      </c>
      <c r="Y678"/>
    </row>
    <row r="679" spans="1:25" s="2" customFormat="1" outlineLevel="1" x14ac:dyDescent="0.25">
      <c r="A679" s="174"/>
      <c r="B679" s="2">
        <v>0</v>
      </c>
      <c r="C679" s="8">
        <v>0</v>
      </c>
      <c r="D679" s="8">
        <v>0</v>
      </c>
      <c r="E679" s="7" t="s">
        <v>495</v>
      </c>
      <c r="F679" s="3" t="str">
        <f t="shared" si="606"/>
        <v>C1</v>
      </c>
      <c r="G679" s="4" t="s">
        <v>103</v>
      </c>
      <c r="H679" s="4" t="s">
        <v>103</v>
      </c>
      <c r="I679" s="4">
        <v>3</v>
      </c>
      <c r="J679" s="4">
        <v>50</v>
      </c>
      <c r="K679" s="4"/>
      <c r="L679" s="4"/>
      <c r="M679" s="5">
        <v>1</v>
      </c>
      <c r="N679" s="5">
        <f t="shared" si="607"/>
        <v>3</v>
      </c>
      <c r="O679" s="5">
        <v>0</v>
      </c>
      <c r="P679" s="5">
        <v>2</v>
      </c>
      <c r="Q679" s="11">
        <v>1</v>
      </c>
      <c r="R679" s="5">
        <f t="shared" si="608"/>
        <v>3</v>
      </c>
      <c r="S679" s="6">
        <f t="shared" si="609"/>
        <v>3</v>
      </c>
      <c r="T679" s="53" t="str">
        <f>IF(K679="",IF(LEFT(H679,1)="c",IF(J679&lt;&gt;"S",VLOOKUP(H679,'DATOS GENERALES'!$B$36:$C$52,2,FALSE),""),""),IF(U679="pvc",VLOOKUP(VLOOKUP(K679,'DATOS GENERALES'!$B$58:$E$83,3,FALSE),'DATOS GENERALES'!$B$36:$C$52,2,FALSE),VLOOKUP(VLOOKUP(K679,'DATOS GENERALES'!$B$58:$E$83,4,FALSE),'DATOS GENERALES'!$B$36:$C$52,2,FALSE)))</f>
        <v>CUADRADA 150X150X100</v>
      </c>
      <c r="U679" s="5" t="s">
        <v>45</v>
      </c>
      <c r="V679" s="5" t="s">
        <v>98</v>
      </c>
      <c r="Y679"/>
    </row>
    <row r="680" spans="1:25" s="2" customFormat="1" outlineLevel="1" x14ac:dyDescent="0.25">
      <c r="A680" s="174">
        <f>IF(E680=H680,1,0)</f>
        <v>0</v>
      </c>
      <c r="B680" s="2">
        <v>0.5</v>
      </c>
      <c r="C680" s="8">
        <v>0</v>
      </c>
      <c r="D680" s="8">
        <v>0</v>
      </c>
      <c r="E680" s="7" t="s">
        <v>495</v>
      </c>
      <c r="F680" s="3" t="str">
        <f t="shared" si="606"/>
        <v>FP-P2-54</v>
      </c>
      <c r="G680" s="4" t="s">
        <v>103</v>
      </c>
      <c r="H680" s="7" t="s">
        <v>503</v>
      </c>
      <c r="I680" s="4">
        <v>6.1</v>
      </c>
      <c r="J680" s="4">
        <v>25</v>
      </c>
      <c r="K680" s="4" t="s">
        <v>82</v>
      </c>
      <c r="L680" s="4" t="s">
        <v>1063</v>
      </c>
      <c r="M680" s="5">
        <v>1</v>
      </c>
      <c r="N680" s="5">
        <f t="shared" si="607"/>
        <v>6.6</v>
      </c>
      <c r="O680" s="5">
        <v>1</v>
      </c>
      <c r="P680" s="5">
        <v>2</v>
      </c>
      <c r="Q680" s="11">
        <v>1</v>
      </c>
      <c r="R680" s="5">
        <f t="shared" si="608"/>
        <v>6.6</v>
      </c>
      <c r="S680" s="6">
        <f t="shared" si="609"/>
        <v>6.6</v>
      </c>
      <c r="T680" s="53" t="str">
        <f>IF(K680="",IF(LEFT(H680,1)="c",IF(J680&lt;&gt;"S",VLOOKUP(H680,'DATOS GENERALES'!$B$36:$C$52,2,FALSE),""),""),IF(U680="pvc",VLOOKUP(VLOOKUP(K680,'DATOS GENERALES'!$B$58:$E$83,3,FALSE),'DATOS GENERALES'!$B$36:$C$52,2,FALSE),VLOOKUP(VLOOKUP(K680,'DATOS GENERALES'!$B$58:$E$83,4,FALSE),'DATOS GENERALES'!$B$36:$C$52,2,FALSE)))</f>
        <v>CUADRADA GANG</v>
      </c>
      <c r="U680" s="5" t="s">
        <v>45</v>
      </c>
      <c r="V680" s="5" t="s">
        <v>98</v>
      </c>
      <c r="Y680"/>
    </row>
    <row r="681" spans="1:25" s="2" customFormat="1" outlineLevel="1" x14ac:dyDescent="0.25">
      <c r="A681" s="177">
        <f t="shared" ref="A681" si="610">IF(E681=H681,1,0)</f>
        <v>0</v>
      </c>
      <c r="C681" s="8"/>
      <c r="D681" s="8"/>
      <c r="E681" s="7" t="s">
        <v>496</v>
      </c>
      <c r="F681" s="3"/>
      <c r="G681" s="4"/>
      <c r="H681" s="7" t="s">
        <v>504</v>
      </c>
      <c r="I681" s="4"/>
      <c r="J681" s="4"/>
      <c r="K681" s="4"/>
      <c r="L681" s="4"/>
      <c r="M681" s="5"/>
      <c r="N681" s="5"/>
      <c r="O681" s="5"/>
      <c r="P681" s="5"/>
      <c r="Q681" s="11"/>
      <c r="R681" s="5"/>
      <c r="S681" s="6">
        <f>SUM(S676:S680)</f>
        <v>37.299999999999997</v>
      </c>
      <c r="T681" s="53" t="str">
        <f>IF(K681="",IF(LEFT(H681,1)="c",IF(J681&lt;&gt;"S",VLOOKUP(H681,'DATOS GENERALES'!$B$36:$C$52,2,FALSE),""),""),IF(U681="pvc",VLOOKUP(VLOOKUP(K681,'DATOS GENERALES'!$B$58:$E$83,3,FALSE),'DATOS GENERALES'!$B$36:$C$52,2,FALSE),VLOOKUP(VLOOKUP(K681,'DATOS GENERALES'!$B$58:$E$83,4,FALSE),'DATOS GENERALES'!$B$36:$C$52,2,FALSE)))</f>
        <v/>
      </c>
      <c r="U681" s="5"/>
      <c r="V681" s="5" t="s">
        <v>98</v>
      </c>
      <c r="Y681"/>
    </row>
    <row r="682" spans="1:25" s="2" customFormat="1" outlineLevel="1" x14ac:dyDescent="0.25">
      <c r="A682" s="177"/>
      <c r="C682" s="8"/>
      <c r="D682" s="8"/>
      <c r="E682" s="7"/>
      <c r="F682" s="3"/>
      <c r="G682" s="4"/>
      <c r="H682" s="7"/>
      <c r="I682" s="4"/>
      <c r="J682" s="4"/>
      <c r="K682" s="4"/>
      <c r="L682" s="4"/>
      <c r="M682" s="5"/>
      <c r="N682" s="5"/>
      <c r="O682" s="5"/>
      <c r="P682" s="5"/>
      <c r="Q682" s="11"/>
      <c r="R682" s="5"/>
      <c r="S682" s="6"/>
      <c r="T682" s="53"/>
      <c r="U682" s="5"/>
      <c r="V682" s="5"/>
      <c r="Y682"/>
    </row>
    <row r="683" spans="1:25" s="2" customFormat="1" outlineLevel="1" x14ac:dyDescent="0.25">
      <c r="A683" s="174"/>
      <c r="B683" s="2">
        <v>0</v>
      </c>
      <c r="C683" s="8">
        <v>0</v>
      </c>
      <c r="D683" s="8">
        <v>0</v>
      </c>
      <c r="E683" s="7" t="s">
        <v>505</v>
      </c>
      <c r="F683" s="3">
        <f t="shared" ref="F683:F684" si="611">H683</f>
        <v>0</v>
      </c>
      <c r="G683" s="4" t="s">
        <v>183</v>
      </c>
      <c r="H683" s="4"/>
      <c r="I683" s="4">
        <v>30.7</v>
      </c>
      <c r="J683" s="4"/>
      <c r="K683" s="4"/>
      <c r="L683" s="4"/>
      <c r="M683" s="5">
        <v>1</v>
      </c>
      <c r="N683" s="5">
        <f t="shared" ref="N683:N684" si="612">IF(J683&lt;&gt;"S",(I683+C683+B683+D683)*M683,0)</f>
        <v>30.7</v>
      </c>
      <c r="O683" s="5">
        <v>0</v>
      </c>
      <c r="P683" s="5">
        <v>0</v>
      </c>
      <c r="Q683" s="11">
        <v>1</v>
      </c>
      <c r="R683" s="5">
        <f t="shared" ref="R683:R684" si="613">IF(N683=0,IF(I683=0,0,I683+D683+C683+B683),N683)</f>
        <v>30.7</v>
      </c>
      <c r="S683" s="6">
        <f t="shared" ref="S683:S684" si="614">R683*Q683</f>
        <v>30.7</v>
      </c>
      <c r="T683" s="53" t="str">
        <f>IF(K683="",IF(LEFT(H683,1)="c",IF(J683&lt;&gt;"S",VLOOKUP(H683,'DATOS GENERALES'!$B$36:$C$52,2,FALSE),""),""),IF(U683="pvc",VLOOKUP(VLOOKUP(K683,'DATOS GENERALES'!$B$58:$E$83,3,FALSE),'DATOS GENERALES'!$B$36:$C$52,2,FALSE),VLOOKUP(VLOOKUP(K683,'DATOS GENERALES'!$B$58:$E$83,4,FALSE),'DATOS GENERALES'!$B$36:$C$52,2,FALSE)))</f>
        <v/>
      </c>
      <c r="U683" s="5" t="s">
        <v>153</v>
      </c>
      <c r="V683" s="5" t="s">
        <v>98</v>
      </c>
      <c r="Y683"/>
    </row>
    <row r="684" spans="1:25" s="2" customFormat="1" outlineLevel="1" x14ac:dyDescent="0.25">
      <c r="A684" s="174">
        <f>IF(E684=H684,1,0)</f>
        <v>1</v>
      </c>
      <c r="B684" s="2">
        <v>0.5</v>
      </c>
      <c r="C684" s="8">
        <v>0</v>
      </c>
      <c r="D684" s="8">
        <v>0.5</v>
      </c>
      <c r="E684" s="7" t="s">
        <v>505</v>
      </c>
      <c r="F684" s="3" t="str">
        <f t="shared" si="611"/>
        <v>FP-P2-56</v>
      </c>
      <c r="G684" s="4" t="s">
        <v>103</v>
      </c>
      <c r="H684" s="7" t="s">
        <v>505</v>
      </c>
      <c r="I684" s="4">
        <v>3.6</v>
      </c>
      <c r="J684" s="4">
        <v>25</v>
      </c>
      <c r="K684" s="4" t="s">
        <v>82</v>
      </c>
      <c r="L684" s="4"/>
      <c r="M684" s="5">
        <v>1</v>
      </c>
      <c r="N684" s="5">
        <f t="shared" si="612"/>
        <v>4.5999999999999996</v>
      </c>
      <c r="O684" s="5">
        <v>2</v>
      </c>
      <c r="P684" s="5">
        <v>2</v>
      </c>
      <c r="Q684" s="11">
        <v>1</v>
      </c>
      <c r="R684" s="5">
        <f t="shared" si="613"/>
        <v>4.5999999999999996</v>
      </c>
      <c r="S684" s="6">
        <f t="shared" si="614"/>
        <v>4.5999999999999996</v>
      </c>
      <c r="T684" s="53" t="str">
        <f>IF(K684="",IF(LEFT(H684,1)="c",IF(J684&lt;&gt;"S",VLOOKUP(H684,'DATOS GENERALES'!$B$36:$C$52,2,FALSE),""),""),IF(U684="pvc",VLOOKUP(VLOOKUP(K684,'DATOS GENERALES'!$B$58:$E$83,3,FALSE),'DATOS GENERALES'!$B$36:$C$52,2,FALSE),VLOOKUP(VLOOKUP(K684,'DATOS GENERALES'!$B$58:$E$83,4,FALSE),'DATOS GENERALES'!$B$36:$C$52,2,FALSE)))</f>
        <v>CUADRADA GANG</v>
      </c>
      <c r="U684" s="5" t="s">
        <v>45</v>
      </c>
      <c r="V684" s="5" t="s">
        <v>98</v>
      </c>
      <c r="Y684"/>
    </row>
    <row r="685" spans="1:25" s="2" customFormat="1" outlineLevel="1" x14ac:dyDescent="0.25">
      <c r="A685" s="177">
        <f t="shared" ref="A685" si="615">IF(E685=H685,1,0)</f>
        <v>1</v>
      </c>
      <c r="C685" s="8"/>
      <c r="D685" s="8"/>
      <c r="E685" s="7" t="s">
        <v>506</v>
      </c>
      <c r="F685" s="3"/>
      <c r="G685" s="4"/>
      <c r="H685" s="7" t="s">
        <v>506</v>
      </c>
      <c r="I685" s="4"/>
      <c r="J685" s="4"/>
      <c r="K685" s="4"/>
      <c r="L685" s="4"/>
      <c r="M685" s="5"/>
      <c r="N685" s="5"/>
      <c r="O685" s="5"/>
      <c r="P685" s="5"/>
      <c r="Q685" s="11"/>
      <c r="R685" s="5"/>
      <c r="S685" s="6">
        <f>SUM(S683:S684)</f>
        <v>35.299999999999997</v>
      </c>
      <c r="T685" s="53" t="str">
        <f>IF(K685="",IF(LEFT(H685,1)="c",IF(J685&lt;&gt;"S",VLOOKUP(H685,'DATOS GENERALES'!$B$36:$C$52,2,FALSE),""),""),IF(U685="pvc",VLOOKUP(VLOOKUP(K685,'DATOS GENERALES'!$B$58:$E$83,3,FALSE),'DATOS GENERALES'!$B$36:$C$52,2,FALSE),VLOOKUP(VLOOKUP(K685,'DATOS GENERALES'!$B$58:$E$83,4,FALSE),'DATOS GENERALES'!$B$36:$C$52,2,FALSE)))</f>
        <v/>
      </c>
      <c r="U685" s="5"/>
      <c r="V685" s="5" t="s">
        <v>98</v>
      </c>
      <c r="Y685"/>
    </row>
    <row r="686" spans="1:25" s="2" customFormat="1" outlineLevel="1" x14ac:dyDescent="0.25">
      <c r="A686" s="177"/>
      <c r="C686" s="8"/>
      <c r="D686" s="8"/>
      <c r="E686" s="7"/>
      <c r="F686" s="3"/>
      <c r="G686" s="4"/>
      <c r="H686" s="7"/>
      <c r="I686" s="4"/>
      <c r="J686" s="4"/>
      <c r="K686" s="4"/>
      <c r="L686" s="4"/>
      <c r="M686" s="5"/>
      <c r="N686" s="5"/>
      <c r="O686" s="5"/>
      <c r="P686" s="5"/>
      <c r="Q686" s="11"/>
      <c r="R686" s="5"/>
      <c r="S686" s="6"/>
      <c r="T686" s="53"/>
      <c r="U686" s="5"/>
      <c r="V686" s="5"/>
      <c r="Y686"/>
    </row>
    <row r="687" spans="1:25" s="2" customFormat="1" outlineLevel="1" x14ac:dyDescent="0.25">
      <c r="A687" s="174"/>
      <c r="B687" s="2">
        <v>0</v>
      </c>
      <c r="C687" s="8">
        <v>0</v>
      </c>
      <c r="D687" s="8">
        <v>0</v>
      </c>
      <c r="E687" s="7" t="s">
        <v>507</v>
      </c>
      <c r="F687" s="3">
        <f t="shared" ref="F687:F689" si="616">H687</f>
        <v>0</v>
      </c>
      <c r="G687" s="4" t="s">
        <v>183</v>
      </c>
      <c r="H687" s="4"/>
      <c r="I687" s="4">
        <v>30</v>
      </c>
      <c r="J687" s="4"/>
      <c r="K687" s="4"/>
      <c r="L687" s="4"/>
      <c r="M687" s="5">
        <v>1</v>
      </c>
      <c r="N687" s="5">
        <f t="shared" ref="N687:N689" si="617">IF(J687&lt;&gt;"S",(I687+C687+B687+D687)*M687,0)</f>
        <v>30</v>
      </c>
      <c r="O687" s="5">
        <v>0</v>
      </c>
      <c r="P687" s="5">
        <v>0</v>
      </c>
      <c r="Q687" s="11">
        <v>1</v>
      </c>
      <c r="R687" s="5">
        <f t="shared" ref="R687:R689" si="618">IF(N687=0,IF(I687=0,0,I687+D687+C687+B687),N687)</f>
        <v>30</v>
      </c>
      <c r="S687" s="6">
        <f t="shared" ref="S687:S689" si="619">R687*Q687</f>
        <v>30</v>
      </c>
      <c r="T687" s="53" t="str">
        <f>IF(K687="",IF(LEFT(H687,1)="c",IF(J687&lt;&gt;"S",VLOOKUP(H687,'DATOS GENERALES'!$B$36:$C$52,2,FALSE),""),""),IF(U687="pvc",VLOOKUP(VLOOKUP(K687,'DATOS GENERALES'!$B$58:$E$83,3,FALSE),'DATOS GENERALES'!$B$36:$C$52,2,FALSE),VLOOKUP(VLOOKUP(K687,'DATOS GENERALES'!$B$58:$E$83,4,FALSE),'DATOS GENERALES'!$B$36:$C$52,2,FALSE)))</f>
        <v/>
      </c>
      <c r="U687" s="5" t="s">
        <v>153</v>
      </c>
      <c r="V687" s="5" t="s">
        <v>98</v>
      </c>
      <c r="Y687"/>
    </row>
    <row r="688" spans="1:25" s="2" customFormat="1" outlineLevel="1" x14ac:dyDescent="0.25">
      <c r="A688" s="174"/>
      <c r="B688" s="2">
        <v>0</v>
      </c>
      <c r="C688" s="8">
        <v>0</v>
      </c>
      <c r="D688" s="8">
        <v>0</v>
      </c>
      <c r="E688" s="7" t="s">
        <v>507</v>
      </c>
      <c r="F688" s="3" t="str">
        <f t="shared" si="616"/>
        <v>S12</v>
      </c>
      <c r="G688" s="4"/>
      <c r="H688" s="4" t="s">
        <v>94</v>
      </c>
      <c r="I688" s="4">
        <v>0.5</v>
      </c>
      <c r="J688" s="4">
        <v>25</v>
      </c>
      <c r="K688" s="4" t="s">
        <v>94</v>
      </c>
      <c r="L688" s="4"/>
      <c r="M688" s="5">
        <v>1</v>
      </c>
      <c r="N688" s="5">
        <f t="shared" si="617"/>
        <v>0.5</v>
      </c>
      <c r="O688" s="5">
        <v>1</v>
      </c>
      <c r="P688" s="5">
        <v>1</v>
      </c>
      <c r="Q688" s="11">
        <v>1</v>
      </c>
      <c r="R688" s="5">
        <f t="shared" si="618"/>
        <v>0.5</v>
      </c>
      <c r="S688" s="6">
        <f t="shared" si="619"/>
        <v>0.5</v>
      </c>
      <c r="T688" s="53" t="str">
        <f>IF(K688="",IF(LEFT(H688,1)="c",IF(J688&lt;&gt;"S",VLOOKUP(H688,'DATOS GENERALES'!$B$36:$C$52,2,FALSE),""),""),IF(U688="pvc",VLOOKUP(VLOOKUP(K688,'DATOS GENERALES'!$B$58:$E$83,3,FALSE),'DATOS GENERALES'!$B$36:$C$52,2,FALSE),VLOOKUP(VLOOKUP(K688,'DATOS GENERALES'!$B$58:$E$83,4,FALSE),'DATOS GENERALES'!$B$36:$C$52,2,FALSE)))</f>
        <v>ACCESORIO SALIDA BANDEJA</v>
      </c>
      <c r="U688" s="5" t="s">
        <v>48</v>
      </c>
      <c r="V688" s="5" t="s">
        <v>98</v>
      </c>
      <c r="Y688"/>
    </row>
    <row r="689" spans="1:25" s="2" customFormat="1" outlineLevel="1" x14ac:dyDescent="0.25">
      <c r="A689" s="174">
        <f>IF(E689=H689,1,0)</f>
        <v>1</v>
      </c>
      <c r="B689" s="2">
        <v>0</v>
      </c>
      <c r="C689" s="8">
        <v>0</v>
      </c>
      <c r="D689" s="8">
        <v>0</v>
      </c>
      <c r="E689" s="7" t="s">
        <v>507</v>
      </c>
      <c r="F689" s="3" t="str">
        <f t="shared" si="616"/>
        <v>FP-P2-62</v>
      </c>
      <c r="G689" s="4" t="s">
        <v>94</v>
      </c>
      <c r="H689" s="7" t="s">
        <v>507</v>
      </c>
      <c r="I689" s="4">
        <v>1</v>
      </c>
      <c r="J689" s="4">
        <v>25</v>
      </c>
      <c r="K689" s="4" t="s">
        <v>83</v>
      </c>
      <c r="L689" s="4" t="s">
        <v>203</v>
      </c>
      <c r="M689" s="5">
        <v>1</v>
      </c>
      <c r="N689" s="5">
        <f t="shared" si="617"/>
        <v>1</v>
      </c>
      <c r="O689" s="5">
        <v>2</v>
      </c>
      <c r="P689" s="5">
        <v>2</v>
      </c>
      <c r="Q689" s="11">
        <v>1</v>
      </c>
      <c r="R689" s="5">
        <f t="shared" si="618"/>
        <v>1</v>
      </c>
      <c r="S689" s="6">
        <f t="shared" si="619"/>
        <v>1</v>
      </c>
      <c r="T689" s="53" t="str">
        <f>IF(K689="",IF(LEFT(H689,1)="c",IF(J689&lt;&gt;"S",VLOOKUP(H689,'DATOS GENERALES'!$B$36:$C$52,2,FALSE),""),""),IF(U689="pvc",VLOOKUP(VLOOKUP(K689,'DATOS GENERALES'!$B$58:$E$83,3,FALSE),'DATOS GENERALES'!$B$36:$C$52,2,FALSE),VLOOKUP(VLOOKUP(K689,'DATOS GENERALES'!$B$58:$E$83,4,FALSE),'DATOS GENERALES'!$B$36:$C$52,2,FALSE)))</f>
        <v>CUADRADA CONDUIT</v>
      </c>
      <c r="U689" s="5" t="s">
        <v>48</v>
      </c>
      <c r="V689" s="5" t="s">
        <v>98</v>
      </c>
      <c r="Y689"/>
    </row>
    <row r="690" spans="1:25" s="2" customFormat="1" outlineLevel="1" x14ac:dyDescent="0.25">
      <c r="A690" s="174"/>
      <c r="C690" s="8"/>
      <c r="D690" s="8"/>
      <c r="E690" s="70"/>
      <c r="F690" s="3"/>
      <c r="G690" s="4"/>
      <c r="H690" s="7"/>
      <c r="I690" s="4"/>
      <c r="J690" s="4"/>
      <c r="K690" s="4"/>
      <c r="L690" s="4"/>
      <c r="M690" s="5"/>
      <c r="N690" s="5"/>
      <c r="O690" s="5"/>
      <c r="P690" s="5"/>
      <c r="Q690" s="11"/>
      <c r="R690" s="5"/>
      <c r="S690" s="6"/>
      <c r="T690" s="53"/>
      <c r="U690" s="5"/>
      <c r="V690" s="5"/>
      <c r="Y690"/>
    </row>
    <row r="691" spans="1:25" s="2" customFormat="1" outlineLevel="1" x14ac:dyDescent="0.25">
      <c r="A691" s="174"/>
      <c r="B691" s="2">
        <v>0</v>
      </c>
      <c r="C691" s="8">
        <v>0</v>
      </c>
      <c r="D691" s="8">
        <v>0</v>
      </c>
      <c r="E691" s="7" t="s">
        <v>508</v>
      </c>
      <c r="F691" s="3">
        <f t="shared" ref="F691:F695" si="620">H691</f>
        <v>0</v>
      </c>
      <c r="G691" s="4" t="s">
        <v>183</v>
      </c>
      <c r="H691" s="4"/>
      <c r="I691" s="4">
        <v>33</v>
      </c>
      <c r="J691" s="4"/>
      <c r="K691" s="4"/>
      <c r="L691" s="4"/>
      <c r="M691" s="5">
        <v>1</v>
      </c>
      <c r="N691" s="5">
        <f t="shared" ref="N691:N695" si="621">IF(J691&lt;&gt;"S",(I691+C691+B691+D691)*M691,0)</f>
        <v>33</v>
      </c>
      <c r="O691" s="5">
        <v>0</v>
      </c>
      <c r="P691" s="5">
        <v>0</v>
      </c>
      <c r="Q691" s="11">
        <v>1</v>
      </c>
      <c r="R691" s="5">
        <f t="shared" ref="R691:R695" si="622">IF(N691=0,IF(I691=0,0,I691+D691+C691+B691),N691)</f>
        <v>33</v>
      </c>
      <c r="S691" s="6">
        <f t="shared" ref="S691:S695" si="623">R691*Q691</f>
        <v>33</v>
      </c>
      <c r="T691" s="53" t="str">
        <f>IF(K691="",IF(LEFT(H691,1)="c",IF(J691&lt;&gt;"S",VLOOKUP(H691,'DATOS GENERALES'!$B$36:$C$52,2,FALSE),""),""),IF(U691="pvc",VLOOKUP(VLOOKUP(K691,'DATOS GENERALES'!$B$58:$E$83,3,FALSE),'DATOS GENERALES'!$B$36:$C$52,2,FALSE),VLOOKUP(VLOOKUP(K691,'DATOS GENERALES'!$B$58:$E$83,4,FALSE),'DATOS GENERALES'!$B$36:$C$52,2,FALSE)))</f>
        <v/>
      </c>
      <c r="U691" s="5" t="s">
        <v>153</v>
      </c>
      <c r="V691" s="5" t="s">
        <v>98</v>
      </c>
      <c r="Y691"/>
    </row>
    <row r="692" spans="1:25" s="2" customFormat="1" outlineLevel="1" x14ac:dyDescent="0.25">
      <c r="A692" s="174"/>
      <c r="B692" s="2">
        <v>0</v>
      </c>
      <c r="C692" s="8">
        <v>0</v>
      </c>
      <c r="D692" s="8">
        <v>0</v>
      </c>
      <c r="E692" s="7" t="s">
        <v>508</v>
      </c>
      <c r="F692" s="3" t="str">
        <f t="shared" si="620"/>
        <v>S12</v>
      </c>
      <c r="G692" s="4"/>
      <c r="H692" s="4" t="s">
        <v>94</v>
      </c>
      <c r="I692" s="4">
        <v>0.5</v>
      </c>
      <c r="J692" s="4">
        <v>50</v>
      </c>
      <c r="K692" s="4" t="s">
        <v>94</v>
      </c>
      <c r="L692" s="4"/>
      <c r="M692" s="5">
        <v>1</v>
      </c>
      <c r="N692" s="5">
        <f t="shared" si="621"/>
        <v>0.5</v>
      </c>
      <c r="O692" s="5">
        <v>1</v>
      </c>
      <c r="P692" s="5">
        <v>1</v>
      </c>
      <c r="Q692" s="11">
        <v>1</v>
      </c>
      <c r="R692" s="5">
        <f t="shared" si="622"/>
        <v>0.5</v>
      </c>
      <c r="S692" s="6">
        <f t="shared" si="623"/>
        <v>0.5</v>
      </c>
      <c r="T692" s="53" t="str">
        <f>IF(K692="",IF(LEFT(H692,1)="c",IF(J692&lt;&gt;"S",VLOOKUP(H692,'DATOS GENERALES'!$B$36:$C$52,2,FALSE),""),""),IF(U692="pvc",VLOOKUP(VLOOKUP(K692,'DATOS GENERALES'!$B$58:$E$83,3,FALSE),'DATOS GENERALES'!$B$36:$C$52,2,FALSE),VLOOKUP(VLOOKUP(K692,'DATOS GENERALES'!$B$58:$E$83,4,FALSE),'DATOS GENERALES'!$B$36:$C$52,2,FALSE)))</f>
        <v>ACCESORIO SALIDA BANDEJA</v>
      </c>
      <c r="U692" s="5" t="s">
        <v>48</v>
      </c>
      <c r="V692" s="5" t="s">
        <v>98</v>
      </c>
      <c r="Y692"/>
    </row>
    <row r="693" spans="1:25" s="2" customFormat="1" outlineLevel="1" x14ac:dyDescent="0.25">
      <c r="A693" s="174"/>
      <c r="B693" s="2">
        <v>0</v>
      </c>
      <c r="C693" s="8">
        <v>0</v>
      </c>
      <c r="D693" s="8">
        <v>0</v>
      </c>
      <c r="E693" s="7" t="s">
        <v>508</v>
      </c>
      <c r="F693" s="3" t="str">
        <f t="shared" si="620"/>
        <v>C1</v>
      </c>
      <c r="G693" s="4" t="s">
        <v>94</v>
      </c>
      <c r="H693" s="4" t="s">
        <v>103</v>
      </c>
      <c r="I693" s="4">
        <v>4.5</v>
      </c>
      <c r="J693" s="4">
        <v>50</v>
      </c>
      <c r="K693" s="4"/>
      <c r="L693" s="4"/>
      <c r="M693" s="5">
        <v>1</v>
      </c>
      <c r="N693" s="5">
        <f t="shared" si="621"/>
        <v>4.5</v>
      </c>
      <c r="O693" s="5">
        <v>0</v>
      </c>
      <c r="P693" s="5">
        <v>1</v>
      </c>
      <c r="Q693" s="11">
        <v>1</v>
      </c>
      <c r="R693" s="5">
        <f t="shared" si="622"/>
        <v>4.5</v>
      </c>
      <c r="S693" s="6">
        <f t="shared" si="623"/>
        <v>4.5</v>
      </c>
      <c r="T693" s="53" t="str">
        <f>IF(K693="",IF(LEFT(H693,1)="c",IF(J693&lt;&gt;"S",VLOOKUP(H693,'DATOS GENERALES'!$B$36:$C$52,2,FALSE),""),""),IF(U693="pvc",VLOOKUP(VLOOKUP(K693,'DATOS GENERALES'!$B$58:$E$83,3,FALSE),'DATOS GENERALES'!$B$36:$C$52,2,FALSE),VLOOKUP(VLOOKUP(K693,'DATOS GENERALES'!$B$58:$E$83,4,FALSE),'DATOS GENERALES'!$B$36:$C$52,2,FALSE)))</f>
        <v>CUADRADA 150X150X100</v>
      </c>
      <c r="U693" s="5" t="s">
        <v>48</v>
      </c>
      <c r="V693" s="5" t="s">
        <v>98</v>
      </c>
      <c r="Y693"/>
    </row>
    <row r="694" spans="1:25" s="2" customFormat="1" outlineLevel="1" x14ac:dyDescent="0.25">
      <c r="A694" s="174"/>
      <c r="B694" s="2">
        <v>0</v>
      </c>
      <c r="C694" s="8">
        <v>0</v>
      </c>
      <c r="D694" s="8">
        <v>0</v>
      </c>
      <c r="E694" s="7" t="s">
        <v>508</v>
      </c>
      <c r="F694" s="3" t="str">
        <f t="shared" si="620"/>
        <v>C1</v>
      </c>
      <c r="G694" s="4" t="s">
        <v>103</v>
      </c>
      <c r="H694" s="4" t="s">
        <v>103</v>
      </c>
      <c r="I694" s="4">
        <v>3</v>
      </c>
      <c r="J694" s="4">
        <v>50</v>
      </c>
      <c r="K694" s="4"/>
      <c r="L694" s="4"/>
      <c r="M694" s="5">
        <v>1</v>
      </c>
      <c r="N694" s="5">
        <f t="shared" si="621"/>
        <v>3</v>
      </c>
      <c r="O694" s="5">
        <v>0</v>
      </c>
      <c r="P694" s="5">
        <v>2</v>
      </c>
      <c r="Q694" s="11">
        <v>1</v>
      </c>
      <c r="R694" s="5">
        <f t="shared" si="622"/>
        <v>3</v>
      </c>
      <c r="S694" s="6">
        <f t="shared" si="623"/>
        <v>3</v>
      </c>
      <c r="T694" s="53" t="str">
        <f>IF(K694="",IF(LEFT(H694,1)="c",IF(J694&lt;&gt;"S",VLOOKUP(H694,'DATOS GENERALES'!$B$36:$C$52,2,FALSE),""),""),IF(U694="pvc",VLOOKUP(VLOOKUP(K694,'DATOS GENERALES'!$B$58:$E$83,3,FALSE),'DATOS GENERALES'!$B$36:$C$52,2,FALSE),VLOOKUP(VLOOKUP(K694,'DATOS GENERALES'!$B$58:$E$83,4,FALSE),'DATOS GENERALES'!$B$36:$C$52,2,FALSE)))</f>
        <v>CUADRADA 150X150X100</v>
      </c>
      <c r="U694" s="5" t="s">
        <v>45</v>
      </c>
      <c r="V694" s="5" t="s">
        <v>98</v>
      </c>
      <c r="Y694"/>
    </row>
    <row r="695" spans="1:25" s="2" customFormat="1" outlineLevel="1" x14ac:dyDescent="0.25">
      <c r="A695" s="174">
        <f>IF(E695=H695,1,0)</f>
        <v>1</v>
      </c>
      <c r="B695" s="2">
        <v>0.5</v>
      </c>
      <c r="C695" s="8">
        <v>0</v>
      </c>
      <c r="D695" s="8">
        <v>0</v>
      </c>
      <c r="E695" s="7" t="s">
        <v>508</v>
      </c>
      <c r="F695" s="3" t="str">
        <f t="shared" si="620"/>
        <v>FP-P2-58</v>
      </c>
      <c r="G695" s="4" t="s">
        <v>103</v>
      </c>
      <c r="H695" s="7" t="s">
        <v>508</v>
      </c>
      <c r="I695" s="4">
        <v>4.7</v>
      </c>
      <c r="J695" s="4">
        <v>25</v>
      </c>
      <c r="K695" s="4" t="s">
        <v>82</v>
      </c>
      <c r="L695" s="4" t="s">
        <v>1063</v>
      </c>
      <c r="M695" s="5">
        <v>1</v>
      </c>
      <c r="N695" s="5">
        <f t="shared" si="621"/>
        <v>5.2</v>
      </c>
      <c r="O695" s="5">
        <v>1</v>
      </c>
      <c r="P695" s="5">
        <v>2</v>
      </c>
      <c r="Q695" s="11">
        <v>1</v>
      </c>
      <c r="R695" s="5">
        <f t="shared" si="622"/>
        <v>5.2</v>
      </c>
      <c r="S695" s="6">
        <f t="shared" si="623"/>
        <v>5.2</v>
      </c>
      <c r="T695" s="53" t="str">
        <f>IF(K695="",IF(LEFT(H695,1)="c",IF(J695&lt;&gt;"S",VLOOKUP(H695,'DATOS GENERALES'!$B$36:$C$52,2,FALSE),""),""),IF(U695="pvc",VLOOKUP(VLOOKUP(K695,'DATOS GENERALES'!$B$58:$E$83,3,FALSE),'DATOS GENERALES'!$B$36:$C$52,2,FALSE),VLOOKUP(VLOOKUP(K695,'DATOS GENERALES'!$B$58:$E$83,4,FALSE),'DATOS GENERALES'!$B$36:$C$52,2,FALSE)))</f>
        <v>CUADRADA GANG</v>
      </c>
      <c r="U695" s="5" t="s">
        <v>45</v>
      </c>
      <c r="V695" s="5" t="s">
        <v>98</v>
      </c>
      <c r="Y695"/>
    </row>
    <row r="696" spans="1:25" s="2" customFormat="1" outlineLevel="1" x14ac:dyDescent="0.25">
      <c r="A696" s="177">
        <f t="shared" ref="A696" si="624">IF(E696=H696,1,0)</f>
        <v>1</v>
      </c>
      <c r="C696" s="8"/>
      <c r="D696" s="8"/>
      <c r="E696" s="7" t="s">
        <v>509</v>
      </c>
      <c r="F696" s="3"/>
      <c r="G696" s="4"/>
      <c r="H696" s="7" t="s">
        <v>509</v>
      </c>
      <c r="I696" s="4"/>
      <c r="J696" s="4"/>
      <c r="K696" s="4"/>
      <c r="L696" s="4"/>
      <c r="M696" s="5"/>
      <c r="N696" s="5"/>
      <c r="O696" s="5"/>
      <c r="P696" s="5"/>
      <c r="Q696" s="11"/>
      <c r="R696" s="5"/>
      <c r="S696" s="6">
        <f>SUM(S691:S695)</f>
        <v>46.2</v>
      </c>
      <c r="T696" s="53" t="str">
        <f>IF(K696="",IF(LEFT(H696,1)="c",IF(J696&lt;&gt;"S",VLOOKUP(H696,'DATOS GENERALES'!$B$36:$C$52,2,FALSE),""),""),IF(U696="pvc",VLOOKUP(VLOOKUP(K696,'DATOS GENERALES'!$B$58:$E$83,3,FALSE),'DATOS GENERALES'!$B$36:$C$52,2,FALSE),VLOOKUP(VLOOKUP(K696,'DATOS GENERALES'!$B$58:$E$83,4,FALSE),'DATOS GENERALES'!$B$36:$C$52,2,FALSE)))</f>
        <v/>
      </c>
      <c r="U696" s="5"/>
      <c r="V696" s="5" t="s">
        <v>98</v>
      </c>
      <c r="Y696"/>
    </row>
    <row r="697" spans="1:25" s="2" customFormat="1" outlineLevel="1" x14ac:dyDescent="0.25">
      <c r="A697" s="174"/>
      <c r="C697" s="8"/>
      <c r="D697" s="8"/>
      <c r="E697" s="70"/>
      <c r="F697" s="3"/>
      <c r="G697" s="4"/>
      <c r="H697" s="4"/>
      <c r="I697" s="4"/>
      <c r="J697" s="4"/>
      <c r="K697" s="4"/>
      <c r="L697" s="4"/>
      <c r="M697" s="5"/>
      <c r="N697" s="5"/>
      <c r="O697" s="5"/>
      <c r="P697" s="5"/>
      <c r="Q697" s="11"/>
      <c r="R697" s="5"/>
      <c r="S697" s="6"/>
      <c r="T697" s="53"/>
      <c r="U697" s="5"/>
      <c r="V697" s="5"/>
      <c r="Y697"/>
    </row>
    <row r="698" spans="1:25" s="2" customFormat="1" outlineLevel="1" x14ac:dyDescent="0.25">
      <c r="A698" s="174"/>
      <c r="B698" s="2">
        <v>0</v>
      </c>
      <c r="C698" s="8">
        <v>0</v>
      </c>
      <c r="D698" s="8">
        <v>0</v>
      </c>
      <c r="E698" s="7" t="s">
        <v>510</v>
      </c>
      <c r="F698" s="3">
        <f t="shared" ref="F698:F699" si="625">H698</f>
        <v>0</v>
      </c>
      <c r="G698" s="4" t="s">
        <v>183</v>
      </c>
      <c r="H698" s="4"/>
      <c r="I698" s="4">
        <v>41</v>
      </c>
      <c r="J698" s="4"/>
      <c r="K698" s="4"/>
      <c r="L698" s="4"/>
      <c r="M698" s="5">
        <v>1</v>
      </c>
      <c r="N698" s="5">
        <f t="shared" ref="N698:N699" si="626">IF(J698&lt;&gt;"S",(I698+C698+B698+D698)*M698,0)</f>
        <v>41</v>
      </c>
      <c r="O698" s="5">
        <v>0</v>
      </c>
      <c r="P698" s="5">
        <v>0</v>
      </c>
      <c r="Q698" s="11">
        <v>1</v>
      </c>
      <c r="R698" s="5">
        <f t="shared" ref="R698:R699" si="627">IF(N698=0,IF(I698=0,0,I698+D698+C698+B698),N698)</f>
        <v>41</v>
      </c>
      <c r="S698" s="6">
        <f t="shared" ref="S698:S699" si="628">R698*Q698</f>
        <v>41</v>
      </c>
      <c r="T698" s="53" t="str">
        <f>IF(K698="",IF(LEFT(H698,1)="c",IF(J698&lt;&gt;"S",VLOOKUP(H698,'DATOS GENERALES'!$B$36:$C$52,2,FALSE),""),""),IF(U698="pvc",VLOOKUP(VLOOKUP(K698,'DATOS GENERALES'!$B$58:$E$83,3,FALSE),'DATOS GENERALES'!$B$36:$C$52,2,FALSE),VLOOKUP(VLOOKUP(K698,'DATOS GENERALES'!$B$58:$E$83,4,FALSE),'DATOS GENERALES'!$B$36:$C$52,2,FALSE)))</f>
        <v/>
      </c>
      <c r="U698" s="5" t="s">
        <v>153</v>
      </c>
      <c r="V698" s="5" t="s">
        <v>98</v>
      </c>
      <c r="Y698"/>
    </row>
    <row r="699" spans="1:25" s="2" customFormat="1" outlineLevel="1" x14ac:dyDescent="0.25">
      <c r="A699" s="174">
        <f>IF(E699=H699,1,0)</f>
        <v>1</v>
      </c>
      <c r="B699" s="2">
        <v>0.5</v>
      </c>
      <c r="C699" s="8">
        <v>0</v>
      </c>
      <c r="D699" s="8">
        <v>0</v>
      </c>
      <c r="E699" s="7" t="s">
        <v>510</v>
      </c>
      <c r="F699" s="3" t="str">
        <f t="shared" si="625"/>
        <v>FP-P2-60</v>
      </c>
      <c r="G699" s="4" t="s">
        <v>103</v>
      </c>
      <c r="H699" s="7" t="s">
        <v>510</v>
      </c>
      <c r="I699" s="4">
        <v>5.6</v>
      </c>
      <c r="J699" s="4">
        <v>25</v>
      </c>
      <c r="K699" s="4" t="s">
        <v>82</v>
      </c>
      <c r="L699" s="4" t="s">
        <v>1063</v>
      </c>
      <c r="M699" s="5">
        <v>1</v>
      </c>
      <c r="N699" s="5">
        <f t="shared" si="626"/>
        <v>6.1</v>
      </c>
      <c r="O699" s="5">
        <v>1</v>
      </c>
      <c r="P699" s="5">
        <v>2</v>
      </c>
      <c r="Q699" s="11">
        <v>1</v>
      </c>
      <c r="R699" s="5">
        <f t="shared" si="627"/>
        <v>6.1</v>
      </c>
      <c r="S699" s="6">
        <f t="shared" si="628"/>
        <v>6.1</v>
      </c>
      <c r="T699" s="53" t="str">
        <f>IF(K699="",IF(LEFT(H699,1)="c",IF(J699&lt;&gt;"S",VLOOKUP(H699,'DATOS GENERALES'!$B$36:$C$52,2,FALSE),""),""),IF(U699="pvc",VLOOKUP(VLOOKUP(K699,'DATOS GENERALES'!$B$58:$E$83,3,FALSE),'DATOS GENERALES'!$B$36:$C$52,2,FALSE),VLOOKUP(VLOOKUP(K699,'DATOS GENERALES'!$B$58:$E$83,4,FALSE),'DATOS GENERALES'!$B$36:$C$52,2,FALSE)))</f>
        <v>CUADRADA GANG</v>
      </c>
      <c r="U699" s="5" t="s">
        <v>45</v>
      </c>
      <c r="V699" s="5" t="s">
        <v>98</v>
      </c>
      <c r="Y699"/>
    </row>
    <row r="700" spans="1:25" s="2" customFormat="1" outlineLevel="1" x14ac:dyDescent="0.25">
      <c r="A700" s="177">
        <f t="shared" ref="A700" si="629">IF(E700=H700,1,0)</f>
        <v>1</v>
      </c>
      <c r="C700" s="8"/>
      <c r="D700" s="8"/>
      <c r="E700" s="7" t="s">
        <v>511</v>
      </c>
      <c r="F700" s="3"/>
      <c r="G700" s="4"/>
      <c r="H700" s="7" t="s">
        <v>511</v>
      </c>
      <c r="I700" s="4"/>
      <c r="J700" s="4"/>
      <c r="K700" s="4"/>
      <c r="L700" s="4"/>
      <c r="M700" s="5"/>
      <c r="N700" s="5"/>
      <c r="O700" s="5"/>
      <c r="P700" s="5"/>
      <c r="Q700" s="11"/>
      <c r="R700" s="5"/>
      <c r="S700" s="6">
        <f>SUM(S698:S699)</f>
        <v>47.1</v>
      </c>
      <c r="T700" s="53" t="str">
        <f>IF(K700="",IF(LEFT(H700,1)="c",IF(J700&lt;&gt;"S",VLOOKUP(H700,'DATOS GENERALES'!$B$36:$C$52,2,FALSE),""),""),IF(U700="pvc",VLOOKUP(VLOOKUP(K700,'DATOS GENERALES'!$B$58:$E$83,3,FALSE),'DATOS GENERALES'!$B$36:$C$52,2,FALSE),VLOOKUP(VLOOKUP(K700,'DATOS GENERALES'!$B$58:$E$83,4,FALSE),'DATOS GENERALES'!$B$36:$C$52,2,FALSE)))</f>
        <v/>
      </c>
      <c r="U700" s="5"/>
      <c r="V700" s="5" t="s">
        <v>98</v>
      </c>
      <c r="Y700"/>
    </row>
    <row r="701" spans="1:25" s="2" customFormat="1" outlineLevel="1" x14ac:dyDescent="0.25">
      <c r="A701" s="177"/>
      <c r="C701" s="8"/>
      <c r="D701" s="8"/>
      <c r="E701" s="7"/>
      <c r="F701" s="3"/>
      <c r="G701" s="4"/>
      <c r="H701" s="7"/>
      <c r="I701" s="4"/>
      <c r="J701" s="4"/>
      <c r="K701" s="4"/>
      <c r="L701" s="4"/>
      <c r="M701" s="5"/>
      <c r="N701" s="5"/>
      <c r="O701" s="5"/>
      <c r="P701" s="5"/>
      <c r="Q701" s="11"/>
      <c r="R701" s="5"/>
      <c r="S701" s="6"/>
      <c r="T701" s="53"/>
      <c r="U701" s="5"/>
      <c r="V701" s="5"/>
      <c r="Y701"/>
    </row>
    <row r="702" spans="1:25" s="2" customFormat="1" outlineLevel="1" x14ac:dyDescent="0.25">
      <c r="A702" s="174"/>
      <c r="B702" s="2">
        <v>0</v>
      </c>
      <c r="C702" s="8">
        <v>0</v>
      </c>
      <c r="D702" s="8">
        <v>0</v>
      </c>
      <c r="E702" s="7" t="s">
        <v>512</v>
      </c>
      <c r="F702" s="3">
        <f t="shared" ref="F702:F703" si="630">H702</f>
        <v>0</v>
      </c>
      <c r="G702" s="4" t="s">
        <v>183</v>
      </c>
      <c r="H702" s="4"/>
      <c r="I702" s="4">
        <v>41</v>
      </c>
      <c r="J702" s="4"/>
      <c r="K702" s="4"/>
      <c r="L702" s="4"/>
      <c r="M702" s="5">
        <v>1</v>
      </c>
      <c r="N702" s="5">
        <f t="shared" ref="N702:N703" si="631">IF(J702&lt;&gt;"S",(I702+C702+B702+D702)*M702,0)</f>
        <v>41</v>
      </c>
      <c r="O702" s="5">
        <v>0</v>
      </c>
      <c r="P702" s="5">
        <v>0</v>
      </c>
      <c r="Q702" s="11">
        <v>1</v>
      </c>
      <c r="R702" s="5">
        <f t="shared" ref="R702:R703" si="632">IF(N702=0,IF(I702=0,0,I702+D702+C702+B702),N702)</f>
        <v>41</v>
      </c>
      <c r="S702" s="6">
        <f t="shared" ref="S702:S703" si="633">R702*Q702</f>
        <v>41</v>
      </c>
      <c r="T702" s="53" t="str">
        <f>IF(K702="",IF(LEFT(H702,1)="c",IF(J702&lt;&gt;"S",VLOOKUP(H702,'DATOS GENERALES'!$B$36:$C$52,2,FALSE),""),""),IF(U702="pvc",VLOOKUP(VLOOKUP(K702,'DATOS GENERALES'!$B$58:$E$83,3,FALSE),'DATOS GENERALES'!$B$36:$C$52,2,FALSE),VLOOKUP(VLOOKUP(K702,'DATOS GENERALES'!$B$58:$E$83,4,FALSE),'DATOS GENERALES'!$B$36:$C$52,2,FALSE)))</f>
        <v/>
      </c>
      <c r="U702" s="5" t="s">
        <v>153</v>
      </c>
      <c r="V702" s="5" t="s">
        <v>98</v>
      </c>
      <c r="Y702"/>
    </row>
    <row r="703" spans="1:25" s="2" customFormat="1" outlineLevel="1" x14ac:dyDescent="0.25">
      <c r="A703" s="174">
        <f>IF(E703=H703,1,0)</f>
        <v>1</v>
      </c>
      <c r="B703" s="2">
        <v>0.5</v>
      </c>
      <c r="C703" s="8">
        <v>0</v>
      </c>
      <c r="D703" s="8">
        <v>0.5</v>
      </c>
      <c r="E703" s="7" t="s">
        <v>512</v>
      </c>
      <c r="F703" s="3" t="str">
        <f t="shared" si="630"/>
        <v>FP-P2-63</v>
      </c>
      <c r="G703" s="4" t="s">
        <v>103</v>
      </c>
      <c r="H703" s="7" t="s">
        <v>512</v>
      </c>
      <c r="I703" s="4">
        <v>5.6</v>
      </c>
      <c r="J703" s="4">
        <v>25</v>
      </c>
      <c r="K703" s="4" t="s">
        <v>82</v>
      </c>
      <c r="L703" s="4"/>
      <c r="M703" s="5">
        <v>1</v>
      </c>
      <c r="N703" s="5">
        <f t="shared" si="631"/>
        <v>6.6</v>
      </c>
      <c r="O703" s="5">
        <v>2</v>
      </c>
      <c r="P703" s="5">
        <v>2</v>
      </c>
      <c r="Q703" s="11">
        <v>1</v>
      </c>
      <c r="R703" s="5">
        <f t="shared" si="632"/>
        <v>6.6</v>
      </c>
      <c r="S703" s="6">
        <f t="shared" si="633"/>
        <v>6.6</v>
      </c>
      <c r="T703" s="53" t="str">
        <f>IF(K703="",IF(LEFT(H703,1)="c",IF(J703&lt;&gt;"S",VLOOKUP(H703,'DATOS GENERALES'!$B$36:$C$52,2,FALSE),""),""),IF(U703="pvc",VLOOKUP(VLOOKUP(K703,'DATOS GENERALES'!$B$58:$E$83,3,FALSE),'DATOS GENERALES'!$B$36:$C$52,2,FALSE),VLOOKUP(VLOOKUP(K703,'DATOS GENERALES'!$B$58:$E$83,4,FALSE),'DATOS GENERALES'!$B$36:$C$52,2,FALSE)))</f>
        <v>CUADRADA GANG</v>
      </c>
      <c r="U703" s="5" t="s">
        <v>45</v>
      </c>
      <c r="V703" s="5" t="s">
        <v>98</v>
      </c>
      <c r="Y703"/>
    </row>
    <row r="704" spans="1:25" s="2" customFormat="1" outlineLevel="1" x14ac:dyDescent="0.25">
      <c r="A704" s="177">
        <f t="shared" ref="A704" si="634">IF(E704=H704,1,0)</f>
        <v>1</v>
      </c>
      <c r="C704" s="8"/>
      <c r="D704" s="8"/>
      <c r="E704" s="7" t="s">
        <v>513</v>
      </c>
      <c r="F704" s="3"/>
      <c r="G704" s="4"/>
      <c r="H704" s="7" t="s">
        <v>513</v>
      </c>
      <c r="I704" s="4"/>
      <c r="J704" s="4"/>
      <c r="K704" s="4"/>
      <c r="L704" s="4"/>
      <c r="M704" s="5"/>
      <c r="N704" s="5"/>
      <c r="O704" s="5"/>
      <c r="P704" s="5"/>
      <c r="Q704" s="11"/>
      <c r="R704" s="5"/>
      <c r="S704" s="6">
        <f>SUM(S702:S703)</f>
        <v>47.6</v>
      </c>
      <c r="T704" s="53" t="str">
        <f>IF(K704="",IF(LEFT(H704,1)="c",IF(J704&lt;&gt;"S",VLOOKUP(H704,'DATOS GENERALES'!$B$36:$C$52,2,FALSE),""),""),IF(U704="pvc",VLOOKUP(VLOOKUP(K704,'DATOS GENERALES'!$B$58:$E$83,3,FALSE),'DATOS GENERALES'!$B$36:$C$52,2,FALSE),VLOOKUP(VLOOKUP(K704,'DATOS GENERALES'!$B$58:$E$83,4,FALSE),'DATOS GENERALES'!$B$36:$C$52,2,FALSE)))</f>
        <v/>
      </c>
      <c r="U704" s="5"/>
      <c r="V704" s="5" t="s">
        <v>98</v>
      </c>
      <c r="Y704"/>
    </row>
    <row r="705" spans="1:25" s="2" customFormat="1" outlineLevel="1" x14ac:dyDescent="0.25">
      <c r="A705" s="177"/>
      <c r="C705" s="8"/>
      <c r="D705" s="8"/>
      <c r="E705" s="7"/>
      <c r="F705" s="3"/>
      <c r="G705" s="4"/>
      <c r="H705" s="7"/>
      <c r="I705" s="4"/>
      <c r="J705" s="4"/>
      <c r="K705" s="4"/>
      <c r="L705" s="4"/>
      <c r="M705" s="5"/>
      <c r="N705" s="5"/>
      <c r="O705" s="5"/>
      <c r="P705" s="5"/>
      <c r="Q705" s="11"/>
      <c r="R705" s="5"/>
      <c r="S705" s="6"/>
      <c r="T705" s="53"/>
      <c r="U705" s="5"/>
      <c r="V705" s="5"/>
      <c r="Y705"/>
    </row>
    <row r="706" spans="1:25" s="2" customFormat="1" outlineLevel="1" x14ac:dyDescent="0.25">
      <c r="A706" s="174"/>
      <c r="B706" s="2">
        <v>0</v>
      </c>
      <c r="C706" s="8">
        <v>0</v>
      </c>
      <c r="D706" s="8">
        <v>0</v>
      </c>
      <c r="E706" s="7" t="s">
        <v>514</v>
      </c>
      <c r="F706" s="3">
        <f t="shared" ref="F706:F710" si="635">H706</f>
        <v>0</v>
      </c>
      <c r="G706" s="4" t="s">
        <v>183</v>
      </c>
      <c r="H706" s="4"/>
      <c r="I706" s="4">
        <v>38.299999999999997</v>
      </c>
      <c r="J706" s="4"/>
      <c r="K706" s="4"/>
      <c r="L706" s="4"/>
      <c r="M706" s="5">
        <v>1</v>
      </c>
      <c r="N706" s="5">
        <f t="shared" ref="N706:N710" si="636">IF(J706&lt;&gt;"S",(I706+C706+B706+D706)*M706,0)</f>
        <v>38.299999999999997</v>
      </c>
      <c r="O706" s="5">
        <v>0</v>
      </c>
      <c r="P706" s="5">
        <v>0</v>
      </c>
      <c r="Q706" s="11">
        <v>1</v>
      </c>
      <c r="R706" s="5">
        <f t="shared" ref="R706:R710" si="637">IF(N706=0,IF(I706=0,0,I706+D706+C706+B706),N706)</f>
        <v>38.299999999999997</v>
      </c>
      <c r="S706" s="6">
        <f t="shared" ref="S706:S710" si="638">R706*Q706</f>
        <v>38.299999999999997</v>
      </c>
      <c r="T706" s="53" t="str">
        <f>IF(K706="",IF(LEFT(H706,1)="c",IF(J706&lt;&gt;"S",VLOOKUP(H706,'DATOS GENERALES'!$B$36:$C$52,2,FALSE),""),""),IF(U706="pvc",VLOOKUP(VLOOKUP(K706,'DATOS GENERALES'!$B$58:$E$83,3,FALSE),'DATOS GENERALES'!$B$36:$C$52,2,FALSE),VLOOKUP(VLOOKUP(K706,'DATOS GENERALES'!$B$58:$E$83,4,FALSE),'DATOS GENERALES'!$B$36:$C$52,2,FALSE)))</f>
        <v/>
      </c>
      <c r="U706" s="5" t="s">
        <v>153</v>
      </c>
      <c r="V706" s="5" t="s">
        <v>98</v>
      </c>
      <c r="Y706"/>
    </row>
    <row r="707" spans="1:25" s="2" customFormat="1" outlineLevel="1" x14ac:dyDescent="0.25">
      <c r="A707" s="174"/>
      <c r="B707" s="2">
        <v>0</v>
      </c>
      <c r="C707" s="8">
        <v>0</v>
      </c>
      <c r="D707" s="8">
        <v>0</v>
      </c>
      <c r="E707" s="7" t="s">
        <v>514</v>
      </c>
      <c r="F707" s="3" t="str">
        <f t="shared" si="635"/>
        <v>S12</v>
      </c>
      <c r="G707" s="4"/>
      <c r="H707" s="4" t="s">
        <v>94</v>
      </c>
      <c r="I707" s="4">
        <v>0.5</v>
      </c>
      <c r="J707" s="4">
        <v>50</v>
      </c>
      <c r="K707" s="4" t="s">
        <v>94</v>
      </c>
      <c r="L707" s="4"/>
      <c r="M707" s="5">
        <v>1</v>
      </c>
      <c r="N707" s="5">
        <f t="shared" si="636"/>
        <v>0.5</v>
      </c>
      <c r="O707" s="5">
        <v>1</v>
      </c>
      <c r="P707" s="5">
        <v>1</v>
      </c>
      <c r="Q707" s="11">
        <v>1</v>
      </c>
      <c r="R707" s="5">
        <f t="shared" si="637"/>
        <v>0.5</v>
      </c>
      <c r="S707" s="6">
        <f t="shared" si="638"/>
        <v>0.5</v>
      </c>
      <c r="T707" s="53" t="str">
        <f>IF(K707="",IF(LEFT(H707,1)="c",IF(J707&lt;&gt;"S",VLOOKUP(H707,'DATOS GENERALES'!$B$36:$C$52,2,FALSE),""),""),IF(U707="pvc",VLOOKUP(VLOOKUP(K707,'DATOS GENERALES'!$B$58:$E$83,3,FALSE),'DATOS GENERALES'!$B$36:$C$52,2,FALSE),VLOOKUP(VLOOKUP(K707,'DATOS GENERALES'!$B$58:$E$83,4,FALSE),'DATOS GENERALES'!$B$36:$C$52,2,FALSE)))</f>
        <v>ACCESORIO SALIDA BANDEJA</v>
      </c>
      <c r="U707" s="5" t="s">
        <v>48</v>
      </c>
      <c r="V707" s="5" t="s">
        <v>98</v>
      </c>
      <c r="Y707"/>
    </row>
    <row r="708" spans="1:25" s="2" customFormat="1" outlineLevel="1" x14ac:dyDescent="0.25">
      <c r="A708" s="174"/>
      <c r="B708" s="2">
        <v>0</v>
      </c>
      <c r="C708" s="8">
        <v>0</v>
      </c>
      <c r="D708" s="8">
        <v>0</v>
      </c>
      <c r="E708" s="7" t="s">
        <v>514</v>
      </c>
      <c r="F708" s="3" t="str">
        <f t="shared" si="635"/>
        <v>C1</v>
      </c>
      <c r="G708" s="4" t="s">
        <v>94</v>
      </c>
      <c r="H708" s="4" t="s">
        <v>103</v>
      </c>
      <c r="I708" s="4">
        <v>4.5</v>
      </c>
      <c r="J708" s="4">
        <v>50</v>
      </c>
      <c r="K708" s="4"/>
      <c r="L708" s="4"/>
      <c r="M708" s="5">
        <v>1</v>
      </c>
      <c r="N708" s="5">
        <f t="shared" si="636"/>
        <v>4.5</v>
      </c>
      <c r="O708" s="5">
        <v>0</v>
      </c>
      <c r="P708" s="5">
        <v>1</v>
      </c>
      <c r="Q708" s="11">
        <v>1</v>
      </c>
      <c r="R708" s="5">
        <f t="shared" si="637"/>
        <v>4.5</v>
      </c>
      <c r="S708" s="6">
        <f t="shared" si="638"/>
        <v>4.5</v>
      </c>
      <c r="T708" s="53" t="str">
        <f>IF(K708="",IF(LEFT(H708,1)="c",IF(J708&lt;&gt;"S",VLOOKUP(H708,'DATOS GENERALES'!$B$36:$C$52,2,FALSE),""),""),IF(U708="pvc",VLOOKUP(VLOOKUP(K708,'DATOS GENERALES'!$B$58:$E$83,3,FALSE),'DATOS GENERALES'!$B$36:$C$52,2,FALSE),VLOOKUP(VLOOKUP(K708,'DATOS GENERALES'!$B$58:$E$83,4,FALSE),'DATOS GENERALES'!$B$36:$C$52,2,FALSE)))</f>
        <v>CUADRADA 150X150X100</v>
      </c>
      <c r="U708" s="5" t="s">
        <v>48</v>
      </c>
      <c r="V708" s="5" t="s">
        <v>98</v>
      </c>
      <c r="Y708"/>
    </row>
    <row r="709" spans="1:25" s="2" customFormat="1" outlineLevel="1" x14ac:dyDescent="0.25">
      <c r="A709" s="174"/>
      <c r="B709" s="2">
        <v>0</v>
      </c>
      <c r="C709" s="8">
        <v>0</v>
      </c>
      <c r="D709" s="8">
        <v>0</v>
      </c>
      <c r="E709" s="7" t="s">
        <v>514</v>
      </c>
      <c r="F709" s="3" t="str">
        <f t="shared" si="635"/>
        <v>C1</v>
      </c>
      <c r="G709" s="4" t="s">
        <v>103</v>
      </c>
      <c r="H709" s="4" t="s">
        <v>103</v>
      </c>
      <c r="I709" s="4">
        <v>3</v>
      </c>
      <c r="J709" s="4">
        <v>50</v>
      </c>
      <c r="K709" s="4"/>
      <c r="L709" s="4"/>
      <c r="M709" s="5">
        <v>1</v>
      </c>
      <c r="N709" s="5">
        <f t="shared" si="636"/>
        <v>3</v>
      </c>
      <c r="O709" s="5">
        <v>0</v>
      </c>
      <c r="P709" s="5">
        <v>2</v>
      </c>
      <c r="Q709" s="11">
        <v>1</v>
      </c>
      <c r="R709" s="5">
        <f t="shared" si="637"/>
        <v>3</v>
      </c>
      <c r="S709" s="6">
        <f t="shared" si="638"/>
        <v>3</v>
      </c>
      <c r="T709" s="53" t="str">
        <f>IF(K709="",IF(LEFT(H709,1)="c",IF(J709&lt;&gt;"S",VLOOKUP(H709,'DATOS GENERALES'!$B$36:$C$52,2,FALSE),""),""),IF(U709="pvc",VLOOKUP(VLOOKUP(K709,'DATOS GENERALES'!$B$58:$E$83,3,FALSE),'DATOS GENERALES'!$B$36:$C$52,2,FALSE),VLOOKUP(VLOOKUP(K709,'DATOS GENERALES'!$B$58:$E$83,4,FALSE),'DATOS GENERALES'!$B$36:$C$52,2,FALSE)))</f>
        <v>CUADRADA 150X150X100</v>
      </c>
      <c r="U709" s="5" t="s">
        <v>45</v>
      </c>
      <c r="V709" s="5" t="s">
        <v>98</v>
      </c>
      <c r="Y709"/>
    </row>
    <row r="710" spans="1:25" s="2" customFormat="1" outlineLevel="1" x14ac:dyDescent="0.25">
      <c r="A710" s="174">
        <f>IF(E710=H710,1,0)</f>
        <v>1</v>
      </c>
      <c r="B710" s="2">
        <v>0.5</v>
      </c>
      <c r="C710" s="8">
        <v>0</v>
      </c>
      <c r="D710" s="8">
        <v>0</v>
      </c>
      <c r="E710" s="7" t="s">
        <v>514</v>
      </c>
      <c r="F710" s="3" t="str">
        <f t="shared" si="635"/>
        <v>FP-P2-65</v>
      </c>
      <c r="G710" s="4" t="s">
        <v>103</v>
      </c>
      <c r="H710" s="7" t="s">
        <v>514</v>
      </c>
      <c r="I710" s="4">
        <v>4.7</v>
      </c>
      <c r="J710" s="4">
        <v>25</v>
      </c>
      <c r="K710" s="4" t="s">
        <v>82</v>
      </c>
      <c r="L710" s="4" t="s">
        <v>1063</v>
      </c>
      <c r="M710" s="5">
        <v>1</v>
      </c>
      <c r="N710" s="5">
        <f t="shared" si="636"/>
        <v>5.2</v>
      </c>
      <c r="O710" s="5">
        <v>1</v>
      </c>
      <c r="P710" s="5">
        <v>2</v>
      </c>
      <c r="Q710" s="11">
        <v>1</v>
      </c>
      <c r="R710" s="5">
        <f t="shared" si="637"/>
        <v>5.2</v>
      </c>
      <c r="S710" s="6">
        <f t="shared" si="638"/>
        <v>5.2</v>
      </c>
      <c r="T710" s="53" t="str">
        <f>IF(K710="",IF(LEFT(H710,1)="c",IF(J710&lt;&gt;"S",VLOOKUP(H710,'DATOS GENERALES'!$B$36:$C$52,2,FALSE),""),""),IF(U710="pvc",VLOOKUP(VLOOKUP(K710,'DATOS GENERALES'!$B$58:$E$83,3,FALSE),'DATOS GENERALES'!$B$36:$C$52,2,FALSE),VLOOKUP(VLOOKUP(K710,'DATOS GENERALES'!$B$58:$E$83,4,FALSE),'DATOS GENERALES'!$B$36:$C$52,2,FALSE)))</f>
        <v>CUADRADA GANG</v>
      </c>
      <c r="U710" s="5" t="s">
        <v>45</v>
      </c>
      <c r="V710" s="5" t="s">
        <v>98</v>
      </c>
      <c r="Y710"/>
    </row>
    <row r="711" spans="1:25" s="2" customFormat="1" outlineLevel="1" x14ac:dyDescent="0.25">
      <c r="A711" s="177">
        <f t="shared" ref="A711" si="639">IF(E711=H711,1,0)</f>
        <v>1</v>
      </c>
      <c r="C711" s="8"/>
      <c r="D711" s="8"/>
      <c r="E711" s="7" t="s">
        <v>515</v>
      </c>
      <c r="F711" s="3"/>
      <c r="G711" s="4"/>
      <c r="H711" s="7" t="s">
        <v>515</v>
      </c>
      <c r="I711" s="4"/>
      <c r="J711" s="4"/>
      <c r="K711" s="4"/>
      <c r="L711" s="4"/>
      <c r="M711" s="5"/>
      <c r="N711" s="5"/>
      <c r="O711" s="5"/>
      <c r="P711" s="5"/>
      <c r="Q711" s="11"/>
      <c r="R711" s="5"/>
      <c r="S711" s="6">
        <f>SUM(S706:S710)</f>
        <v>51.5</v>
      </c>
      <c r="T711" s="53" t="str">
        <f>IF(K711="",IF(LEFT(H711,1)="c",IF(J711&lt;&gt;"S",VLOOKUP(H711,'DATOS GENERALES'!$B$36:$C$52,2,FALSE),""),""),IF(U711="pvc",VLOOKUP(VLOOKUP(K711,'DATOS GENERALES'!$B$58:$E$83,3,FALSE),'DATOS GENERALES'!$B$36:$C$52,2,FALSE),VLOOKUP(VLOOKUP(K711,'DATOS GENERALES'!$B$58:$E$83,4,FALSE),'DATOS GENERALES'!$B$36:$C$52,2,FALSE)))</f>
        <v/>
      </c>
      <c r="U711" s="5"/>
      <c r="V711" s="5" t="s">
        <v>98</v>
      </c>
      <c r="Y711"/>
    </row>
    <row r="712" spans="1:25" s="2" customFormat="1" outlineLevel="1" x14ac:dyDescent="0.25">
      <c r="A712" s="174"/>
      <c r="C712" s="8"/>
      <c r="D712" s="8"/>
      <c r="E712" s="70"/>
      <c r="F712" s="3"/>
      <c r="G712" s="4"/>
      <c r="H712" s="4"/>
      <c r="I712" s="4"/>
      <c r="J712" s="4"/>
      <c r="K712" s="4"/>
      <c r="L712" s="4"/>
      <c r="M712" s="5"/>
      <c r="N712" s="5"/>
      <c r="O712" s="5"/>
      <c r="P712" s="5"/>
      <c r="Q712" s="11"/>
      <c r="R712" s="5"/>
      <c r="S712" s="6"/>
      <c r="T712" s="53"/>
      <c r="U712" s="5"/>
      <c r="V712" s="5"/>
      <c r="Y712"/>
    </row>
    <row r="713" spans="1:25" s="2" customFormat="1" outlineLevel="1" x14ac:dyDescent="0.25">
      <c r="A713" s="174"/>
      <c r="B713" s="2">
        <v>0</v>
      </c>
      <c r="C713" s="8">
        <v>0</v>
      </c>
      <c r="D713" s="8">
        <v>0</v>
      </c>
      <c r="E713" s="7" t="s">
        <v>517</v>
      </c>
      <c r="F713" s="3">
        <f t="shared" ref="F713:F714" si="640">H713</f>
        <v>0</v>
      </c>
      <c r="G713" s="4" t="s">
        <v>183</v>
      </c>
      <c r="H713" s="4"/>
      <c r="I713" s="4">
        <v>46.3</v>
      </c>
      <c r="J713" s="4"/>
      <c r="K713" s="4"/>
      <c r="L713" s="4"/>
      <c r="M713" s="5">
        <v>1</v>
      </c>
      <c r="N713" s="5">
        <f t="shared" ref="N713:N714" si="641">IF(J713&lt;&gt;"S",(I713+C713+B713+D713)*M713,0)</f>
        <v>46.3</v>
      </c>
      <c r="O713" s="5">
        <v>0</v>
      </c>
      <c r="P713" s="5">
        <v>0</v>
      </c>
      <c r="Q713" s="11">
        <v>1</v>
      </c>
      <c r="R713" s="5">
        <f t="shared" ref="R713:R714" si="642">IF(N713=0,IF(I713=0,0,I713+D713+C713+B713),N713)</f>
        <v>46.3</v>
      </c>
      <c r="S713" s="6">
        <f t="shared" ref="S713:S714" si="643">R713*Q713</f>
        <v>46.3</v>
      </c>
      <c r="T713" s="53" t="str">
        <f>IF(K713="",IF(LEFT(H713,1)="c",IF(J713&lt;&gt;"S",VLOOKUP(H713,'DATOS GENERALES'!$B$36:$C$52,2,FALSE),""),""),IF(U713="pvc",VLOOKUP(VLOOKUP(K713,'DATOS GENERALES'!$B$58:$E$83,3,FALSE),'DATOS GENERALES'!$B$36:$C$52,2,FALSE),VLOOKUP(VLOOKUP(K713,'DATOS GENERALES'!$B$58:$E$83,4,FALSE),'DATOS GENERALES'!$B$36:$C$52,2,FALSE)))</f>
        <v/>
      </c>
      <c r="U713" s="5" t="s">
        <v>153</v>
      </c>
      <c r="V713" s="5" t="s">
        <v>98</v>
      </c>
      <c r="Y713"/>
    </row>
    <row r="714" spans="1:25" s="2" customFormat="1" outlineLevel="1" x14ac:dyDescent="0.25">
      <c r="A714" s="174">
        <f>IF(E714=H714,1,0)</f>
        <v>1</v>
      </c>
      <c r="B714" s="2">
        <v>0.5</v>
      </c>
      <c r="C714" s="8">
        <v>0</v>
      </c>
      <c r="D714" s="8">
        <v>0</v>
      </c>
      <c r="E714" s="7" t="s">
        <v>517</v>
      </c>
      <c r="F714" s="3" t="str">
        <f t="shared" si="640"/>
        <v>FP-P2-68</v>
      </c>
      <c r="G714" s="4" t="s">
        <v>103</v>
      </c>
      <c r="H714" s="7" t="s">
        <v>517</v>
      </c>
      <c r="I714" s="4">
        <v>5.6</v>
      </c>
      <c r="J714" s="4">
        <v>25</v>
      </c>
      <c r="K714" s="4" t="s">
        <v>82</v>
      </c>
      <c r="L714" s="4" t="s">
        <v>1063</v>
      </c>
      <c r="M714" s="5">
        <v>1</v>
      </c>
      <c r="N714" s="5">
        <f t="shared" si="641"/>
        <v>6.1</v>
      </c>
      <c r="O714" s="5">
        <v>1</v>
      </c>
      <c r="P714" s="5">
        <v>2</v>
      </c>
      <c r="Q714" s="11">
        <v>1</v>
      </c>
      <c r="R714" s="5">
        <f t="shared" si="642"/>
        <v>6.1</v>
      </c>
      <c r="S714" s="6">
        <f t="shared" si="643"/>
        <v>6.1</v>
      </c>
      <c r="T714" s="53" t="str">
        <f>IF(K714="",IF(LEFT(H714,1)="c",IF(J714&lt;&gt;"S",VLOOKUP(H714,'DATOS GENERALES'!$B$36:$C$52,2,FALSE),""),""),IF(U714="pvc",VLOOKUP(VLOOKUP(K714,'DATOS GENERALES'!$B$58:$E$83,3,FALSE),'DATOS GENERALES'!$B$36:$C$52,2,FALSE),VLOOKUP(VLOOKUP(K714,'DATOS GENERALES'!$B$58:$E$83,4,FALSE),'DATOS GENERALES'!$B$36:$C$52,2,FALSE)))</f>
        <v>CUADRADA GANG</v>
      </c>
      <c r="U714" s="5" t="s">
        <v>45</v>
      </c>
      <c r="V714" s="5" t="s">
        <v>98</v>
      </c>
      <c r="Y714"/>
    </row>
    <row r="715" spans="1:25" s="2" customFormat="1" outlineLevel="1" x14ac:dyDescent="0.25">
      <c r="A715" s="177">
        <f t="shared" ref="A715" si="644">IF(E715=H715,1,0)</f>
        <v>1</v>
      </c>
      <c r="C715" s="8"/>
      <c r="D715" s="8"/>
      <c r="E715" s="7" t="s">
        <v>519</v>
      </c>
      <c r="F715" s="3"/>
      <c r="G715" s="4"/>
      <c r="H715" s="7" t="s">
        <v>519</v>
      </c>
      <c r="I715" s="4"/>
      <c r="J715" s="4"/>
      <c r="K715" s="4"/>
      <c r="L715" s="4"/>
      <c r="M715" s="5"/>
      <c r="N715" s="5"/>
      <c r="O715" s="5"/>
      <c r="P715" s="5"/>
      <c r="Q715" s="11"/>
      <c r="R715" s="5"/>
      <c r="S715" s="6">
        <f>SUM(S713:S714)</f>
        <v>52.4</v>
      </c>
      <c r="T715" s="53" t="str">
        <f>IF(K715="",IF(LEFT(H715,1)="c",IF(J715&lt;&gt;"S",VLOOKUP(H715,'DATOS GENERALES'!$B$36:$C$52,2,FALSE),""),""),IF(U715="pvc",VLOOKUP(VLOOKUP(K715,'DATOS GENERALES'!$B$58:$E$83,3,FALSE),'DATOS GENERALES'!$B$36:$C$52,2,FALSE),VLOOKUP(VLOOKUP(K715,'DATOS GENERALES'!$B$58:$E$83,4,FALSE),'DATOS GENERALES'!$B$36:$C$52,2,FALSE)))</f>
        <v/>
      </c>
      <c r="U715" s="5"/>
      <c r="V715" s="5" t="s">
        <v>98</v>
      </c>
      <c r="Y715"/>
    </row>
    <row r="716" spans="1:25" s="2" customFormat="1" outlineLevel="1" x14ac:dyDescent="0.25">
      <c r="A716" s="174"/>
      <c r="C716" s="8"/>
      <c r="D716" s="8"/>
      <c r="E716" s="7"/>
      <c r="F716" s="3"/>
      <c r="G716" s="4"/>
      <c r="H716" s="7"/>
      <c r="I716" s="4"/>
      <c r="J716" s="4"/>
      <c r="K716" s="4"/>
      <c r="L716" s="4"/>
      <c r="M716" s="5"/>
      <c r="N716" s="5"/>
      <c r="O716" s="5"/>
      <c r="P716" s="5"/>
      <c r="Q716" s="11"/>
      <c r="R716" s="5"/>
      <c r="S716" s="6"/>
      <c r="T716" s="53"/>
      <c r="U716" s="5"/>
      <c r="V716" s="5"/>
      <c r="Y716"/>
    </row>
    <row r="717" spans="1:25" s="2" customFormat="1" outlineLevel="1" x14ac:dyDescent="0.25">
      <c r="A717" s="174"/>
      <c r="B717" s="2">
        <v>0</v>
      </c>
      <c r="C717" s="8">
        <v>0</v>
      </c>
      <c r="D717" s="8">
        <v>0</v>
      </c>
      <c r="E717" s="7" t="s">
        <v>516</v>
      </c>
      <c r="F717" s="3">
        <f t="shared" ref="F717:F719" si="645">H717</f>
        <v>0</v>
      </c>
      <c r="G717" s="4" t="s">
        <v>183</v>
      </c>
      <c r="H717" s="4"/>
      <c r="I717" s="4">
        <v>40</v>
      </c>
      <c r="J717" s="4"/>
      <c r="K717" s="4"/>
      <c r="L717" s="4"/>
      <c r="M717" s="5">
        <v>1</v>
      </c>
      <c r="N717" s="5">
        <f t="shared" ref="N717:N719" si="646">IF(J717&lt;&gt;"S",(I717+C717+B717+D717)*M717,0)</f>
        <v>40</v>
      </c>
      <c r="O717" s="5">
        <v>0</v>
      </c>
      <c r="P717" s="5">
        <v>0</v>
      </c>
      <c r="Q717" s="11">
        <v>1</v>
      </c>
      <c r="R717" s="5">
        <f t="shared" ref="R717:R719" si="647">IF(N717=0,IF(I717=0,0,I717+D717+C717+B717),N717)</f>
        <v>40</v>
      </c>
      <c r="S717" s="6">
        <f t="shared" ref="S717:S719" si="648">R717*Q717</f>
        <v>40</v>
      </c>
      <c r="T717" s="53" t="str">
        <f>IF(K717="",IF(LEFT(H717,1)="c",IF(J717&lt;&gt;"S",VLOOKUP(H717,'DATOS GENERALES'!$B$36:$C$52,2,FALSE),""),""),IF(U717="pvc",VLOOKUP(VLOOKUP(K717,'DATOS GENERALES'!$B$58:$E$83,3,FALSE),'DATOS GENERALES'!$B$36:$C$52,2,FALSE),VLOOKUP(VLOOKUP(K717,'DATOS GENERALES'!$B$58:$E$83,4,FALSE),'DATOS GENERALES'!$B$36:$C$52,2,FALSE)))</f>
        <v/>
      </c>
      <c r="U717" s="5" t="s">
        <v>153</v>
      </c>
      <c r="V717" s="5" t="s">
        <v>98</v>
      </c>
      <c r="Y717"/>
    </row>
    <row r="718" spans="1:25" s="2" customFormat="1" outlineLevel="1" x14ac:dyDescent="0.25">
      <c r="A718" s="174"/>
      <c r="B718" s="2">
        <v>0</v>
      </c>
      <c r="C718" s="8">
        <v>0</v>
      </c>
      <c r="D718" s="8">
        <v>0</v>
      </c>
      <c r="E718" s="7" t="s">
        <v>516</v>
      </c>
      <c r="F718" s="3" t="str">
        <f t="shared" si="645"/>
        <v>S12</v>
      </c>
      <c r="G718" s="4"/>
      <c r="H718" s="4" t="s">
        <v>94</v>
      </c>
      <c r="I718" s="4">
        <v>0.5</v>
      </c>
      <c r="J718" s="4">
        <v>25</v>
      </c>
      <c r="K718" s="4" t="s">
        <v>94</v>
      </c>
      <c r="L718" s="4"/>
      <c r="M718" s="5">
        <v>1</v>
      </c>
      <c r="N718" s="5">
        <f t="shared" si="646"/>
        <v>0.5</v>
      </c>
      <c r="O718" s="5">
        <v>1</v>
      </c>
      <c r="P718" s="5">
        <v>1</v>
      </c>
      <c r="Q718" s="11">
        <v>1</v>
      </c>
      <c r="R718" s="5">
        <f t="shared" si="647"/>
        <v>0.5</v>
      </c>
      <c r="S718" s="6">
        <f t="shared" si="648"/>
        <v>0.5</v>
      </c>
      <c r="T718" s="53" t="str">
        <f>IF(K718="",IF(LEFT(H718,1)="c",IF(J718&lt;&gt;"S",VLOOKUP(H718,'DATOS GENERALES'!$B$36:$C$52,2,FALSE),""),""),IF(U718="pvc",VLOOKUP(VLOOKUP(K718,'DATOS GENERALES'!$B$58:$E$83,3,FALSE),'DATOS GENERALES'!$B$36:$C$52,2,FALSE),VLOOKUP(VLOOKUP(K718,'DATOS GENERALES'!$B$58:$E$83,4,FALSE),'DATOS GENERALES'!$B$36:$C$52,2,FALSE)))</f>
        <v>ACCESORIO SALIDA BANDEJA</v>
      </c>
      <c r="U718" s="5" t="s">
        <v>48</v>
      </c>
      <c r="V718" s="5" t="s">
        <v>98</v>
      </c>
      <c r="Y718"/>
    </row>
    <row r="719" spans="1:25" s="2" customFormat="1" outlineLevel="1" x14ac:dyDescent="0.25">
      <c r="A719" s="174">
        <f>IF(E719=H719,1,0)</f>
        <v>1</v>
      </c>
      <c r="B719" s="2">
        <v>0</v>
      </c>
      <c r="C719" s="8">
        <v>0</v>
      </c>
      <c r="D719" s="8">
        <v>0</v>
      </c>
      <c r="E719" s="7" t="s">
        <v>516</v>
      </c>
      <c r="F719" s="3" t="str">
        <f t="shared" si="645"/>
        <v>FP-P2-67</v>
      </c>
      <c r="G719" s="4" t="s">
        <v>94</v>
      </c>
      <c r="H719" s="7" t="s">
        <v>516</v>
      </c>
      <c r="I719" s="4">
        <v>2.5</v>
      </c>
      <c r="J719" s="4">
        <v>25</v>
      </c>
      <c r="K719" s="4" t="s">
        <v>83</v>
      </c>
      <c r="L719" s="4" t="s">
        <v>203</v>
      </c>
      <c r="M719" s="5">
        <v>1</v>
      </c>
      <c r="N719" s="5">
        <f t="shared" si="646"/>
        <v>2.5</v>
      </c>
      <c r="O719" s="5">
        <v>2</v>
      </c>
      <c r="P719" s="5">
        <v>2</v>
      </c>
      <c r="Q719" s="11">
        <v>1</v>
      </c>
      <c r="R719" s="5">
        <f t="shared" si="647"/>
        <v>2.5</v>
      </c>
      <c r="S719" s="6">
        <f t="shared" si="648"/>
        <v>2.5</v>
      </c>
      <c r="T719" s="53" t="str">
        <f>IF(K719="",IF(LEFT(H719,1)="c",IF(J719&lt;&gt;"S",VLOOKUP(H719,'DATOS GENERALES'!$B$36:$C$52,2,FALSE),""),""),IF(U719="pvc",VLOOKUP(VLOOKUP(K719,'DATOS GENERALES'!$B$58:$E$83,3,FALSE),'DATOS GENERALES'!$B$36:$C$52,2,FALSE),VLOOKUP(VLOOKUP(K719,'DATOS GENERALES'!$B$58:$E$83,4,FALSE),'DATOS GENERALES'!$B$36:$C$52,2,FALSE)))</f>
        <v>CUADRADA CONDUIT</v>
      </c>
      <c r="U719" s="5" t="s">
        <v>48</v>
      </c>
      <c r="V719" s="5" t="s">
        <v>98</v>
      </c>
      <c r="Y719"/>
    </row>
    <row r="720" spans="1:25" s="2" customFormat="1" outlineLevel="1" x14ac:dyDescent="0.25">
      <c r="A720" s="174"/>
      <c r="C720" s="8"/>
      <c r="D720" s="8"/>
      <c r="E720" s="7"/>
      <c r="F720" s="3"/>
      <c r="G720" s="4"/>
      <c r="H720" s="7"/>
      <c r="I720" s="4"/>
      <c r="J720" s="4"/>
      <c r="K720" s="4"/>
      <c r="L720" s="4"/>
      <c r="M720" s="5"/>
      <c r="N720" s="5"/>
      <c r="O720" s="5"/>
      <c r="P720" s="5"/>
      <c r="Q720" s="11"/>
      <c r="R720" s="5"/>
      <c r="S720" s="6"/>
      <c r="T720" s="53"/>
      <c r="U720" s="5"/>
      <c r="V720" s="5"/>
      <c r="Y720"/>
    </row>
    <row r="721" spans="1:25" s="2" customFormat="1" outlineLevel="1" x14ac:dyDescent="0.25">
      <c r="A721" s="174"/>
      <c r="C721" s="8"/>
      <c r="D721" s="8"/>
      <c r="E721" s="7"/>
      <c r="F721" s="3"/>
      <c r="G721" s="4"/>
      <c r="H721" s="7"/>
      <c r="I721" s="4"/>
      <c r="J721" s="4"/>
      <c r="K721" s="4"/>
      <c r="L721" s="4"/>
      <c r="M721" s="5"/>
      <c r="N721" s="5"/>
      <c r="O721" s="5"/>
      <c r="P721" s="5"/>
      <c r="Q721" s="11"/>
      <c r="R721" s="5"/>
      <c r="S721" s="6"/>
      <c r="T721" s="53"/>
      <c r="U721" s="5"/>
      <c r="V721" s="5"/>
      <c r="Y721"/>
    </row>
    <row r="722" spans="1:25" s="2" customFormat="1" outlineLevel="1" x14ac:dyDescent="0.25">
      <c r="A722" s="174"/>
      <c r="C722" s="8"/>
      <c r="D722" s="8"/>
      <c r="E722" s="7"/>
      <c r="F722" s="3"/>
      <c r="G722" s="4"/>
      <c r="H722" s="7"/>
      <c r="I722" s="4"/>
      <c r="J722" s="4"/>
      <c r="K722" s="4"/>
      <c r="L722" s="4"/>
      <c r="M722" s="5"/>
      <c r="N722" s="5"/>
      <c r="O722" s="5"/>
      <c r="P722" s="5"/>
      <c r="Q722" s="11"/>
      <c r="R722" s="5"/>
      <c r="S722" s="6"/>
      <c r="T722" s="53"/>
      <c r="U722" s="5"/>
      <c r="V722" s="5"/>
      <c r="Y722"/>
    </row>
    <row r="723" spans="1:25" s="2" customFormat="1" outlineLevel="1" x14ac:dyDescent="0.25">
      <c r="A723" s="174"/>
      <c r="C723" s="8"/>
      <c r="D723" s="8"/>
      <c r="E723" s="70"/>
      <c r="F723" s="3"/>
      <c r="G723" s="4"/>
      <c r="H723" s="7"/>
      <c r="I723" s="4"/>
      <c r="J723" s="4"/>
      <c r="K723" s="4"/>
      <c r="L723" s="4"/>
      <c r="M723" s="5"/>
      <c r="N723" s="5"/>
      <c r="O723" s="5"/>
      <c r="P723" s="5"/>
      <c r="Q723" s="11"/>
      <c r="R723" s="5"/>
      <c r="S723" s="6"/>
      <c r="T723" s="53"/>
      <c r="U723" s="5"/>
      <c r="V723" s="5"/>
      <c r="Y723"/>
    </row>
    <row r="724" spans="1:25" s="2" customFormat="1" outlineLevel="1" x14ac:dyDescent="0.25">
      <c r="A724" s="174">
        <f t="shared" si="468"/>
        <v>1</v>
      </c>
      <c r="C724" s="8"/>
      <c r="D724" s="8"/>
      <c r="E724" s="70"/>
      <c r="F724" s="3"/>
      <c r="G724" s="4"/>
      <c r="H724" s="7"/>
      <c r="I724" s="4"/>
      <c r="J724" s="4"/>
      <c r="K724" s="4"/>
      <c r="L724" s="4"/>
      <c r="M724" s="5"/>
      <c r="N724" s="5"/>
      <c r="O724" s="5"/>
      <c r="P724" s="5"/>
      <c r="Q724" s="11"/>
      <c r="R724" s="5"/>
      <c r="S724" s="6"/>
      <c r="T724" s="53"/>
      <c r="U724" s="5"/>
      <c r="V724" s="5"/>
      <c r="Y724"/>
    </row>
    <row r="725" spans="1:25" x14ac:dyDescent="0.25">
      <c r="A725" s="174">
        <f t="shared" si="468"/>
        <v>1</v>
      </c>
      <c r="E725" s="71"/>
      <c r="H725" s="65"/>
      <c r="I725" s="65"/>
      <c r="J725" s="65"/>
      <c r="K725" s="65"/>
      <c r="L725" s="65"/>
      <c r="M725" s="108"/>
      <c r="N725" s="108"/>
      <c r="O725" s="108"/>
      <c r="P725" s="108"/>
      <c r="T725" s="107"/>
    </row>
    <row r="726" spans="1:25" x14ac:dyDescent="0.25">
      <c r="A726" s="174">
        <f t="shared" si="468"/>
        <v>1</v>
      </c>
      <c r="E726" s="71"/>
      <c r="H726" s="65"/>
      <c r="I726" s="65"/>
      <c r="J726" s="65"/>
      <c r="K726" s="65"/>
      <c r="L726" s="65"/>
      <c r="M726" s="108"/>
      <c r="N726" s="108"/>
      <c r="O726" s="108"/>
      <c r="P726" s="108"/>
      <c r="T726" s="107"/>
    </row>
    <row r="727" spans="1:25" ht="14.4" thickBot="1" x14ac:dyDescent="0.3">
      <c r="A727" s="174">
        <f t="shared" si="468"/>
        <v>1</v>
      </c>
      <c r="E727" s="71"/>
      <c r="H727" s="65"/>
      <c r="I727" s="65"/>
      <c r="J727" s="65"/>
      <c r="K727" s="65"/>
      <c r="L727" s="65"/>
      <c r="M727" s="108"/>
      <c r="N727" s="108"/>
      <c r="O727" s="108"/>
      <c r="P727" s="108"/>
      <c r="T727" s="107"/>
    </row>
    <row r="728" spans="1:25" ht="58.8" customHeight="1" thickBot="1" x14ac:dyDescent="0.3">
      <c r="A728" s="174">
        <f t="shared" si="468"/>
        <v>1</v>
      </c>
      <c r="E728" s="71"/>
      <c r="N728" s="98" t="s">
        <v>24</v>
      </c>
      <c r="O728" s="98" t="s">
        <v>77</v>
      </c>
      <c r="P728" s="98" t="s">
        <v>25</v>
      </c>
      <c r="T728" s="110" t="s">
        <v>116</v>
      </c>
      <c r="U728" s="111" t="s">
        <v>117</v>
      </c>
    </row>
    <row r="729" spans="1:25" ht="14.4" thickBot="1" x14ac:dyDescent="0.3">
      <c r="A729" s="174">
        <f t="shared" si="468"/>
        <v>1</v>
      </c>
      <c r="E729" s="71"/>
      <c r="N729" s="98" t="s">
        <v>21</v>
      </c>
      <c r="O729" s="98" t="s">
        <v>22</v>
      </c>
      <c r="P729" s="98" t="s">
        <v>22</v>
      </c>
      <c r="T729" s="112" t="s">
        <v>56</v>
      </c>
      <c r="U729" s="69">
        <f t="shared" ref="U729:U742" si="649">COUNTIF($T$539:$T$724,T729)</f>
        <v>10</v>
      </c>
    </row>
    <row r="730" spans="1:25" ht="14.4" thickBot="1" x14ac:dyDescent="0.3">
      <c r="A730" s="174">
        <f t="shared" si="468"/>
        <v>1</v>
      </c>
      <c r="E730" s="71"/>
      <c r="I730" s="203" t="s">
        <v>151</v>
      </c>
      <c r="J730" s="204"/>
      <c r="K730" s="204"/>
      <c r="L730" s="204"/>
      <c r="M730" s="205"/>
      <c r="N730" s="87">
        <f>SUMIFS(N539:N724,$J539:$J724,"BE",$U539:$U724,"BE")</f>
        <v>0</v>
      </c>
      <c r="O730" s="87">
        <f>SUMIFS(O539:O724,J539:J724,"BE",U539:U724,"BE")</f>
        <v>0</v>
      </c>
      <c r="P730" s="87">
        <f>SUMIFS(P539:P724,J539:J724,"BE",U539:U724,"BE")</f>
        <v>0</v>
      </c>
      <c r="T730" s="113" t="s">
        <v>57</v>
      </c>
      <c r="U730" s="69">
        <f t="shared" si="649"/>
        <v>8</v>
      </c>
    </row>
    <row r="731" spans="1:25" ht="14.4" thickBot="1" x14ac:dyDescent="0.3">
      <c r="A731" s="174">
        <f t="shared" si="468"/>
        <v>1</v>
      </c>
      <c r="E731" s="71"/>
      <c r="I731" s="203" t="s">
        <v>158</v>
      </c>
      <c r="J731" s="204"/>
      <c r="K731" s="204"/>
      <c r="L731" s="204"/>
      <c r="M731" s="205"/>
      <c r="N731" s="87">
        <f>SUMIFS(N539:N724,J539:J724,25,U539:U724,"PVC")</f>
        <v>157.69999999999993</v>
      </c>
      <c r="O731" s="87">
        <f>SUMIFS(O539:O724,J539:J724,25,U539:U724,"PVC")</f>
        <v>42</v>
      </c>
      <c r="P731" s="87">
        <f>SUMIFS(P539:P724,J539:J724,25,U539:U724,"PVC")</f>
        <v>64</v>
      </c>
      <c r="T731" s="113" t="s">
        <v>58</v>
      </c>
      <c r="U731" s="69">
        <f t="shared" si="649"/>
        <v>0</v>
      </c>
    </row>
    <row r="732" spans="1:25" ht="14.4" thickBot="1" x14ac:dyDescent="0.3">
      <c r="A732" s="174">
        <f t="shared" si="468"/>
        <v>1</v>
      </c>
      <c r="E732" s="71"/>
      <c r="I732" s="203" t="s">
        <v>159</v>
      </c>
      <c r="J732" s="204"/>
      <c r="K732" s="204"/>
      <c r="L732" s="204"/>
      <c r="M732" s="205"/>
      <c r="N732" s="87">
        <f>SUMIFS(N539:N724,J539:J724,50,U539:U724,"PVC")</f>
        <v>27</v>
      </c>
      <c r="O732" s="87">
        <f>SUMIFS(O539:O724,J539:J724,50,U539:U724,"PVC")</f>
        <v>0</v>
      </c>
      <c r="P732" s="87">
        <f>SUMIFS(P539:P724,J539:J724,50,U539:U724,"PVC")</f>
        <v>18</v>
      </c>
      <c r="T732" s="113" t="s">
        <v>59</v>
      </c>
      <c r="U732" s="69">
        <f t="shared" si="649"/>
        <v>0</v>
      </c>
    </row>
    <row r="733" spans="1:25" ht="14.4" thickBot="1" x14ac:dyDescent="0.3">
      <c r="A733" s="174">
        <f t="shared" si="468"/>
        <v>1</v>
      </c>
      <c r="E733" s="71"/>
      <c r="I733" s="203" t="s">
        <v>187</v>
      </c>
      <c r="J733" s="204"/>
      <c r="K733" s="204"/>
      <c r="L733" s="204"/>
      <c r="M733" s="205"/>
      <c r="N733" s="87">
        <f>SUMIFS(N539:N724,J539:J724,100,U539:U724,"PVC")</f>
        <v>0</v>
      </c>
      <c r="O733" s="87">
        <f>SUMIFS(O539:O724,J539:J724,100,U539:U724,"PVC")</f>
        <v>0</v>
      </c>
      <c r="P733" s="87">
        <f>SUMIFS(P539:P724,J539:J724,100,U539:U724,"PVC")</f>
        <v>0</v>
      </c>
      <c r="T733" s="113" t="s">
        <v>53</v>
      </c>
      <c r="U733" s="69">
        <f t="shared" si="649"/>
        <v>0</v>
      </c>
    </row>
    <row r="734" spans="1:25" ht="14.4" thickBot="1" x14ac:dyDescent="0.3">
      <c r="A734" s="174">
        <f t="shared" si="468"/>
        <v>1</v>
      </c>
      <c r="E734" s="71"/>
      <c r="I734" s="203" t="s">
        <v>160</v>
      </c>
      <c r="J734" s="204"/>
      <c r="K734" s="204"/>
      <c r="L734" s="204"/>
      <c r="M734" s="205"/>
      <c r="N734" s="87">
        <f>SUMIFS(N539:N724,J539:J724,25,U539:U724,"EMT")</f>
        <v>14.1</v>
      </c>
      <c r="O734" s="87">
        <f>SUMIFS(O539:O724,J539:J724,25,U539:U724,"EMT")</f>
        <v>15</v>
      </c>
      <c r="P734" s="87">
        <f>SUMIFS(P539:P724,J539:J724,25,U539:U724,"EMT")</f>
        <v>15</v>
      </c>
      <c r="T734" s="113" t="s">
        <v>54</v>
      </c>
      <c r="U734" s="69">
        <f t="shared" si="649"/>
        <v>0</v>
      </c>
    </row>
    <row r="735" spans="1:25" ht="14.4" thickBot="1" x14ac:dyDescent="0.3">
      <c r="A735" s="174">
        <f t="shared" si="468"/>
        <v>1</v>
      </c>
      <c r="E735" s="71"/>
      <c r="I735" s="203" t="s">
        <v>161</v>
      </c>
      <c r="J735" s="204"/>
      <c r="K735" s="204"/>
      <c r="L735" s="204"/>
      <c r="M735" s="205"/>
      <c r="N735" s="114">
        <f>SUMIFS(N539:N724,J539:J724,50,U539:U724,"EMT")</f>
        <v>32</v>
      </c>
      <c r="O735" s="114">
        <f>SUMIFS(O539:O724,J539:J724,50,U539:U724,"EMT")</f>
        <v>9</v>
      </c>
      <c r="P735" s="114">
        <f>SUMIFS(P539:P724,J539:J724,50,U539:U724,"EMT")</f>
        <v>18</v>
      </c>
      <c r="T735" s="113" t="s">
        <v>55</v>
      </c>
      <c r="U735" s="69">
        <f t="shared" si="649"/>
        <v>32</v>
      </c>
    </row>
    <row r="736" spans="1:25" ht="14.4" thickBot="1" x14ac:dyDescent="0.3">
      <c r="A736" s="174">
        <f t="shared" si="468"/>
        <v>1</v>
      </c>
      <c r="E736" s="71"/>
      <c r="I736" s="203" t="s">
        <v>188</v>
      </c>
      <c r="J736" s="204"/>
      <c r="K736" s="204"/>
      <c r="L736" s="204"/>
      <c r="M736" s="205"/>
      <c r="N736" s="87">
        <f>SUMIFS(N539:N724,J539:J724,25,U539:U724,"TUBO FLEX")</f>
        <v>0</v>
      </c>
      <c r="O736" s="87">
        <f>SUMIFS(O539:O724,J539:J724,25,U539:U724,"TUBO FLEX")</f>
        <v>0</v>
      </c>
      <c r="P736" s="87">
        <f>SUMIFS(P539:P724,J539:J724,25,U539:U724,"TUBO FLEX")</f>
        <v>0</v>
      </c>
      <c r="T736" s="113" t="s">
        <v>60</v>
      </c>
      <c r="U736" s="69">
        <f t="shared" si="649"/>
        <v>0</v>
      </c>
    </row>
    <row r="737" spans="1:25" ht="14.4" thickBot="1" x14ac:dyDescent="0.3">
      <c r="A737" s="174">
        <f t="shared" si="468"/>
        <v>1</v>
      </c>
      <c r="E737" s="71"/>
      <c r="I737" s="203" t="s">
        <v>189</v>
      </c>
      <c r="J737" s="204"/>
      <c r="K737" s="204"/>
      <c r="L737" s="204"/>
      <c r="M737" s="205"/>
      <c r="N737" s="114">
        <f>SUMIFS(N539:N724,J539:J724,50,U539:U724,"TUBO FLEX")</f>
        <v>0</v>
      </c>
      <c r="O737" s="114">
        <f>SUMIFS(O539:O724,J539:J724,50,U539:U724,"TUBO FLEX")</f>
        <v>0</v>
      </c>
      <c r="P737" s="114">
        <f>SUMIFS(P539:P724,J539:J724,50,U539:U724,"TUBO FLEX")</f>
        <v>0</v>
      </c>
      <c r="T737" s="113" t="s">
        <v>61</v>
      </c>
      <c r="U737" s="69">
        <f t="shared" si="649"/>
        <v>0</v>
      </c>
    </row>
    <row r="738" spans="1:25" x14ac:dyDescent="0.25">
      <c r="A738" s="174">
        <f t="shared" ref="A738:A749" si="650">IF(E738=H738,1,0)</f>
        <v>1</v>
      </c>
      <c r="E738" s="71"/>
      <c r="T738" s="113" t="s">
        <v>62</v>
      </c>
      <c r="U738" s="69">
        <f t="shared" si="649"/>
        <v>5</v>
      </c>
    </row>
    <row r="739" spans="1:25" x14ac:dyDescent="0.25">
      <c r="A739" s="174">
        <f t="shared" si="650"/>
        <v>1</v>
      </c>
      <c r="E739" s="71"/>
      <c r="T739" s="113" t="s">
        <v>216</v>
      </c>
      <c r="U739" s="69">
        <f t="shared" si="649"/>
        <v>14</v>
      </c>
    </row>
    <row r="740" spans="1:25" x14ac:dyDescent="0.25">
      <c r="A740" s="174">
        <f t="shared" si="650"/>
        <v>1</v>
      </c>
      <c r="E740" s="71"/>
      <c r="T740" s="113" t="s">
        <v>175</v>
      </c>
      <c r="U740" s="69">
        <f t="shared" si="649"/>
        <v>0</v>
      </c>
    </row>
    <row r="741" spans="1:25" x14ac:dyDescent="0.25">
      <c r="A741" s="174">
        <f t="shared" si="650"/>
        <v>1</v>
      </c>
      <c r="E741" s="71"/>
      <c r="T741" s="113" t="s">
        <v>185</v>
      </c>
      <c r="U741" s="69">
        <f t="shared" si="649"/>
        <v>0</v>
      </c>
    </row>
    <row r="742" spans="1:25" ht="14.4" thickBot="1" x14ac:dyDescent="0.3">
      <c r="A742" s="174">
        <f t="shared" si="650"/>
        <v>1</v>
      </c>
      <c r="E742" s="71"/>
      <c r="T742" s="115"/>
      <c r="U742" s="69">
        <f t="shared" si="649"/>
        <v>0</v>
      </c>
    </row>
    <row r="743" spans="1:25" x14ac:dyDescent="0.25">
      <c r="A743" s="174">
        <f t="shared" si="650"/>
        <v>1</v>
      </c>
      <c r="E743" s="71"/>
      <c r="H743" s="65"/>
      <c r="I743" s="65"/>
      <c r="J743" s="65"/>
      <c r="K743" s="65"/>
      <c r="L743" s="65"/>
      <c r="M743" s="108"/>
      <c r="N743" s="108"/>
      <c r="O743" s="108"/>
      <c r="P743" s="108"/>
      <c r="T743" s="107"/>
    </row>
    <row r="744" spans="1:25" x14ac:dyDescent="0.25">
      <c r="A744" s="174">
        <f t="shared" si="650"/>
        <v>1</v>
      </c>
      <c r="E744" s="71"/>
      <c r="H744" s="65"/>
      <c r="I744" s="65"/>
      <c r="J744" s="65"/>
      <c r="K744" s="65"/>
      <c r="L744" s="65"/>
      <c r="M744" s="108"/>
      <c r="N744" s="108"/>
      <c r="O744" s="108"/>
      <c r="P744" s="108"/>
      <c r="T744" s="107"/>
    </row>
    <row r="745" spans="1:25" x14ac:dyDescent="0.25">
      <c r="A745" s="174">
        <f t="shared" si="650"/>
        <v>1</v>
      </c>
      <c r="E745" s="71"/>
      <c r="T745" s="107"/>
    </row>
    <row r="746" spans="1:25" ht="54.6" customHeight="1" x14ac:dyDescent="0.25">
      <c r="A746" s="174">
        <f t="shared" si="650"/>
        <v>1</v>
      </c>
      <c r="B746" s="208" t="s">
        <v>149</v>
      </c>
      <c r="C746" s="208" t="s">
        <v>180</v>
      </c>
      <c r="D746" s="208" t="s">
        <v>147</v>
      </c>
      <c r="F746" s="209" t="s">
        <v>0</v>
      </c>
      <c r="G746" s="209"/>
      <c r="H746" s="209"/>
      <c r="I746" s="210" t="s">
        <v>121</v>
      </c>
      <c r="J746" s="210" t="s">
        <v>122</v>
      </c>
      <c r="K746" s="210" t="s">
        <v>119</v>
      </c>
      <c r="L746" s="210" t="s">
        <v>120</v>
      </c>
      <c r="M746" s="210" t="s">
        <v>182</v>
      </c>
      <c r="N746" s="143" t="s">
        <v>162</v>
      </c>
      <c r="O746" s="143" t="s">
        <v>184</v>
      </c>
      <c r="P746" s="143" t="s">
        <v>163</v>
      </c>
      <c r="Q746" s="212" t="s">
        <v>46</v>
      </c>
      <c r="R746" s="209"/>
      <c r="S746" s="209"/>
      <c r="T746" s="206" t="s">
        <v>51</v>
      </c>
      <c r="U746" s="206" t="s">
        <v>47</v>
      </c>
      <c r="V746" s="206" t="s">
        <v>78</v>
      </c>
    </row>
    <row r="747" spans="1:25" x14ac:dyDescent="0.25">
      <c r="A747" s="174">
        <f t="shared" si="650"/>
        <v>0</v>
      </c>
      <c r="B747" s="208"/>
      <c r="C747" s="208"/>
      <c r="D747" s="208"/>
      <c r="E747" t="s">
        <v>148</v>
      </c>
      <c r="F747" s="144" t="s">
        <v>79</v>
      </c>
      <c r="G747" s="145" t="s">
        <v>1</v>
      </c>
      <c r="H747" s="144" t="s">
        <v>2</v>
      </c>
      <c r="I747" s="211"/>
      <c r="J747" s="211"/>
      <c r="K747" s="211"/>
      <c r="L747" s="211"/>
      <c r="M747" s="211"/>
      <c r="N747" s="146" t="s">
        <v>21</v>
      </c>
      <c r="O747" s="146" t="s">
        <v>22</v>
      </c>
      <c r="P747" s="146" t="s">
        <v>22</v>
      </c>
      <c r="Q747" s="144" t="s">
        <v>3</v>
      </c>
      <c r="R747" s="144" t="s">
        <v>14</v>
      </c>
      <c r="S747" s="144" t="s">
        <v>13</v>
      </c>
      <c r="T747" s="207"/>
      <c r="U747" s="207"/>
      <c r="V747" s="207"/>
    </row>
    <row r="748" spans="1:25" x14ac:dyDescent="0.25">
      <c r="A748" s="174">
        <f t="shared" si="650"/>
        <v>1</v>
      </c>
      <c r="E748" s="71"/>
      <c r="F748" s="99" t="s">
        <v>302</v>
      </c>
      <c r="G748" s="116"/>
      <c r="H748" s="64"/>
      <c r="I748" s="64"/>
      <c r="J748" s="64"/>
      <c r="K748" s="64"/>
      <c r="L748" s="64"/>
      <c r="M748" s="17"/>
      <c r="N748" s="17"/>
      <c r="O748" s="17"/>
      <c r="P748" s="17"/>
      <c r="Q748" s="18"/>
      <c r="R748" s="18"/>
      <c r="S748" s="18"/>
      <c r="T748" s="54"/>
      <c r="U748" s="19"/>
      <c r="V748" s="19"/>
    </row>
    <row r="749" spans="1:25" x14ac:dyDescent="0.25">
      <c r="A749" s="174">
        <f t="shared" si="650"/>
        <v>1</v>
      </c>
      <c r="E749" s="71"/>
      <c r="F749" s="162" t="s">
        <v>256</v>
      </c>
      <c r="G749" s="163"/>
      <c r="H749" s="164"/>
      <c r="I749" s="75"/>
      <c r="J749" s="75"/>
      <c r="K749" s="75"/>
      <c r="L749" s="75"/>
      <c r="M749" s="158"/>
      <c r="N749" s="158"/>
      <c r="O749" s="158"/>
      <c r="P749" s="158"/>
      <c r="Q749" s="159"/>
      <c r="R749" s="159"/>
      <c r="S749" s="159"/>
      <c r="T749" s="160"/>
      <c r="U749" s="161"/>
      <c r="V749" s="161"/>
    </row>
    <row r="750" spans="1:25" s="2" customFormat="1" outlineLevel="1" x14ac:dyDescent="0.25">
      <c r="A750" s="174">
        <f t="shared" ref="A750:A1121" si="651">IF(E750=H750,1,0)</f>
        <v>1</v>
      </c>
      <c r="C750" s="8"/>
      <c r="D750" s="8"/>
      <c r="E750" s="70"/>
      <c r="F750" s="3"/>
      <c r="G750" s="4"/>
      <c r="H750" s="7"/>
      <c r="I750" s="4"/>
      <c r="J750" s="4"/>
      <c r="K750" s="4"/>
      <c r="L750" s="4"/>
      <c r="M750" s="5"/>
      <c r="N750" s="5"/>
      <c r="O750" s="5"/>
      <c r="P750" s="5"/>
      <c r="Q750" s="11"/>
      <c r="R750" s="5"/>
      <c r="S750" s="6"/>
      <c r="T750" s="53"/>
      <c r="U750" s="5"/>
      <c r="V750" s="5"/>
      <c r="Y750"/>
    </row>
    <row r="751" spans="1:25" s="2" customFormat="1" outlineLevel="1" x14ac:dyDescent="0.25">
      <c r="A751" s="174"/>
      <c r="C751" s="8"/>
      <c r="D751" s="8"/>
      <c r="E751" s="70"/>
      <c r="F751" s="3"/>
      <c r="G751" s="4"/>
      <c r="H751" s="7"/>
      <c r="I751" s="4"/>
      <c r="J751" s="4"/>
      <c r="K751" s="4"/>
      <c r="L751" s="4"/>
      <c r="M751" s="5"/>
      <c r="N751" s="5"/>
      <c r="O751" s="5"/>
      <c r="P751" s="5"/>
      <c r="Q751" s="11"/>
      <c r="R751" s="5"/>
      <c r="S751" s="6"/>
      <c r="T751" s="53"/>
      <c r="U751" s="5"/>
      <c r="V751" s="5"/>
      <c r="Y751"/>
    </row>
    <row r="752" spans="1:25" s="2" customFormat="1" outlineLevel="1" x14ac:dyDescent="0.25">
      <c r="A752" s="174"/>
      <c r="B752" s="2">
        <v>0</v>
      </c>
      <c r="C752" s="8">
        <v>0</v>
      </c>
      <c r="D752" s="8">
        <v>0</v>
      </c>
      <c r="E752" s="7" t="s">
        <v>1029</v>
      </c>
      <c r="F752" s="3">
        <f t="shared" ref="F752:F756" si="652">H752</f>
        <v>0</v>
      </c>
      <c r="G752" s="4" t="s">
        <v>183</v>
      </c>
      <c r="H752" s="4"/>
      <c r="I752" s="4">
        <v>18.5</v>
      </c>
      <c r="J752" s="4"/>
      <c r="K752" s="4"/>
      <c r="L752" s="4"/>
      <c r="M752" s="5">
        <v>1</v>
      </c>
      <c r="N752" s="5">
        <f t="shared" ref="N752:N756" si="653">IF(J752&lt;&gt;"S",(I752+C752+B752+D752)*M752,0)</f>
        <v>18.5</v>
      </c>
      <c r="O752" s="5">
        <v>0</v>
      </c>
      <c r="P752" s="5">
        <v>0</v>
      </c>
      <c r="Q752" s="11">
        <v>1</v>
      </c>
      <c r="R752" s="5">
        <f t="shared" ref="R752:R756" si="654">IF(N752=0,IF(I752=0,0,I752+D752+C752+B752),N752)</f>
        <v>18.5</v>
      </c>
      <c r="S752" s="6">
        <f t="shared" ref="S752:S756" si="655">R752*Q752</f>
        <v>18.5</v>
      </c>
      <c r="T752" s="53" t="str">
        <f>IF(K752="",IF(LEFT(H752,1)="c",IF(J752&lt;&gt;"S",VLOOKUP(H752,'DATOS GENERALES'!$B$36:$C$52,2,FALSE),""),""),IF(U752="pvc",VLOOKUP(VLOOKUP(K752,'DATOS GENERALES'!$B$58:$E$83,3,FALSE),'DATOS GENERALES'!$B$36:$C$52,2,FALSE),VLOOKUP(VLOOKUP(K752,'DATOS GENERALES'!$B$58:$E$83,4,FALSE),'DATOS GENERALES'!$B$36:$C$52,2,FALSE)))</f>
        <v/>
      </c>
      <c r="U752" s="5" t="s">
        <v>153</v>
      </c>
      <c r="V752" s="5" t="s">
        <v>98</v>
      </c>
      <c r="Y752"/>
    </row>
    <row r="753" spans="1:25" s="2" customFormat="1" outlineLevel="1" x14ac:dyDescent="0.25">
      <c r="A753" s="174"/>
      <c r="B753" s="2">
        <v>0</v>
      </c>
      <c r="C753" s="8">
        <v>0</v>
      </c>
      <c r="D753" s="8">
        <v>0</v>
      </c>
      <c r="E753" s="7" t="s">
        <v>1029</v>
      </c>
      <c r="F753" s="3" t="str">
        <f t="shared" si="652"/>
        <v>S12</v>
      </c>
      <c r="G753" s="4"/>
      <c r="H753" s="4" t="s">
        <v>94</v>
      </c>
      <c r="I753" s="4">
        <v>0.5</v>
      </c>
      <c r="J753" s="4">
        <v>50</v>
      </c>
      <c r="K753" s="4" t="s">
        <v>94</v>
      </c>
      <c r="L753" s="4"/>
      <c r="M753" s="5">
        <v>1</v>
      </c>
      <c r="N753" s="5">
        <f t="shared" si="653"/>
        <v>0.5</v>
      </c>
      <c r="O753" s="5">
        <v>1</v>
      </c>
      <c r="P753" s="5">
        <v>1</v>
      </c>
      <c r="Q753" s="11">
        <v>1</v>
      </c>
      <c r="R753" s="5">
        <f t="shared" si="654"/>
        <v>0.5</v>
      </c>
      <c r="S753" s="6">
        <f t="shared" si="655"/>
        <v>0.5</v>
      </c>
      <c r="T753" s="53" t="str">
        <f>IF(K753="",IF(LEFT(H753,1)="c",IF(J753&lt;&gt;"S",VLOOKUP(H753,'DATOS GENERALES'!$B$36:$C$52,2,FALSE),""),""),IF(U753="pvc",VLOOKUP(VLOOKUP(K753,'DATOS GENERALES'!$B$58:$E$83,3,FALSE),'DATOS GENERALES'!$B$36:$C$52,2,FALSE),VLOOKUP(VLOOKUP(K753,'DATOS GENERALES'!$B$58:$E$83,4,FALSE),'DATOS GENERALES'!$B$36:$C$52,2,FALSE)))</f>
        <v>ACCESORIO SALIDA BANDEJA</v>
      </c>
      <c r="U753" s="5" t="s">
        <v>48</v>
      </c>
      <c r="V753" s="5" t="s">
        <v>98</v>
      </c>
      <c r="Y753"/>
    </row>
    <row r="754" spans="1:25" s="2" customFormat="1" outlineLevel="1" x14ac:dyDescent="0.25">
      <c r="A754" s="174"/>
      <c r="B754" s="2">
        <v>0</v>
      </c>
      <c r="C754" s="8">
        <v>0</v>
      </c>
      <c r="D754" s="8">
        <v>0</v>
      </c>
      <c r="E754" s="7" t="s">
        <v>1029</v>
      </c>
      <c r="F754" s="3" t="str">
        <f t="shared" si="652"/>
        <v>C1</v>
      </c>
      <c r="G754" s="4" t="s">
        <v>94</v>
      </c>
      <c r="H754" s="4" t="s">
        <v>103</v>
      </c>
      <c r="I754" s="4">
        <v>6</v>
      </c>
      <c r="J754" s="4">
        <v>50</v>
      </c>
      <c r="K754" s="4"/>
      <c r="L754" s="4"/>
      <c r="M754" s="5">
        <v>1</v>
      </c>
      <c r="N754" s="5">
        <f t="shared" si="653"/>
        <v>6</v>
      </c>
      <c r="O754" s="5">
        <v>0</v>
      </c>
      <c r="P754" s="5">
        <v>1</v>
      </c>
      <c r="Q754" s="11">
        <v>1</v>
      </c>
      <c r="R754" s="5">
        <f t="shared" si="654"/>
        <v>6</v>
      </c>
      <c r="S754" s="6">
        <f t="shared" si="655"/>
        <v>6</v>
      </c>
      <c r="T754" s="53" t="str">
        <f>IF(K754="",IF(LEFT(H754,1)="c",IF(J754&lt;&gt;"S",VLOOKUP(H754,'DATOS GENERALES'!$B$36:$C$52,2,FALSE),""),""),IF(U754="pvc",VLOOKUP(VLOOKUP(K754,'DATOS GENERALES'!$B$58:$E$83,3,FALSE),'DATOS GENERALES'!$B$36:$C$52,2,FALSE),VLOOKUP(VLOOKUP(K754,'DATOS GENERALES'!$B$58:$E$83,4,FALSE),'DATOS GENERALES'!$B$36:$C$52,2,FALSE)))</f>
        <v>CUADRADA 150X150X100</v>
      </c>
      <c r="U754" s="5" t="s">
        <v>48</v>
      </c>
      <c r="V754" s="5" t="s">
        <v>98</v>
      </c>
      <c r="Y754"/>
    </row>
    <row r="755" spans="1:25" s="2" customFormat="1" outlineLevel="1" x14ac:dyDescent="0.25">
      <c r="A755" s="174"/>
      <c r="B755" s="2">
        <v>0</v>
      </c>
      <c r="C755" s="8">
        <v>0</v>
      </c>
      <c r="D755" s="8">
        <v>0</v>
      </c>
      <c r="E755" s="7" t="s">
        <v>1029</v>
      </c>
      <c r="F755" s="3" t="str">
        <f t="shared" si="652"/>
        <v>C1</v>
      </c>
      <c r="G755" s="4" t="s">
        <v>103</v>
      </c>
      <c r="H755" s="4" t="s">
        <v>103</v>
      </c>
      <c r="I755" s="4">
        <v>3</v>
      </c>
      <c r="J755" s="4">
        <v>50</v>
      </c>
      <c r="K755" s="4"/>
      <c r="L755" s="4"/>
      <c r="M755" s="5">
        <v>1</v>
      </c>
      <c r="N755" s="5">
        <f t="shared" si="653"/>
        <v>3</v>
      </c>
      <c r="O755" s="5">
        <v>0</v>
      </c>
      <c r="P755" s="5">
        <v>2</v>
      </c>
      <c r="Q755" s="11">
        <v>1</v>
      </c>
      <c r="R755" s="5">
        <f t="shared" si="654"/>
        <v>3</v>
      </c>
      <c r="S755" s="6">
        <f t="shared" si="655"/>
        <v>3</v>
      </c>
      <c r="T755" s="53" t="str">
        <f>IF(K755="",IF(LEFT(H755,1)="c",IF(J755&lt;&gt;"S",VLOOKUP(H755,'DATOS GENERALES'!$B$36:$C$52,2,FALSE),""),""),IF(U755="pvc",VLOOKUP(VLOOKUP(K755,'DATOS GENERALES'!$B$58:$E$83,3,FALSE),'DATOS GENERALES'!$B$36:$C$52,2,FALSE),VLOOKUP(VLOOKUP(K755,'DATOS GENERALES'!$B$58:$E$83,4,FALSE),'DATOS GENERALES'!$B$36:$C$52,2,FALSE)))</f>
        <v>CUADRADA 150X150X100</v>
      </c>
      <c r="U755" s="5" t="s">
        <v>45</v>
      </c>
      <c r="V755" s="5" t="s">
        <v>98</v>
      </c>
      <c r="Y755"/>
    </row>
    <row r="756" spans="1:25" s="2" customFormat="1" outlineLevel="1" x14ac:dyDescent="0.25">
      <c r="A756" s="174">
        <f>IF(E756=H756,1,0)</f>
        <v>1</v>
      </c>
      <c r="B756" s="2">
        <v>0.5</v>
      </c>
      <c r="C756" s="8">
        <v>0</v>
      </c>
      <c r="D756" s="8">
        <v>0</v>
      </c>
      <c r="E756" s="7" t="s">
        <v>1029</v>
      </c>
      <c r="F756" s="3" t="str">
        <f t="shared" si="652"/>
        <v>FP-P3-01</v>
      </c>
      <c r="G756" s="4" t="s">
        <v>103</v>
      </c>
      <c r="H756" s="7" t="s">
        <v>1029</v>
      </c>
      <c r="I756" s="4">
        <v>3.6</v>
      </c>
      <c r="J756" s="4">
        <v>25</v>
      </c>
      <c r="K756" s="4" t="s">
        <v>82</v>
      </c>
      <c r="L756" s="4"/>
      <c r="M756" s="5">
        <v>1</v>
      </c>
      <c r="N756" s="5">
        <f t="shared" si="653"/>
        <v>4.0999999999999996</v>
      </c>
      <c r="O756" s="5">
        <v>1</v>
      </c>
      <c r="P756" s="5">
        <v>2</v>
      </c>
      <c r="Q756" s="11">
        <v>1</v>
      </c>
      <c r="R756" s="5">
        <f t="shared" si="654"/>
        <v>4.0999999999999996</v>
      </c>
      <c r="S756" s="6">
        <f t="shared" si="655"/>
        <v>4.0999999999999996</v>
      </c>
      <c r="T756" s="53" t="str">
        <f>IF(K756="",IF(LEFT(H756,1)="c",IF(J756&lt;&gt;"S",VLOOKUP(H756,'DATOS GENERALES'!$B$36:$C$52,2,FALSE),""),""),IF(U756="pvc",VLOOKUP(VLOOKUP(K756,'DATOS GENERALES'!$B$58:$E$83,3,FALSE),'DATOS GENERALES'!$B$36:$C$52,2,FALSE),VLOOKUP(VLOOKUP(K756,'DATOS GENERALES'!$B$58:$E$83,4,FALSE),'DATOS GENERALES'!$B$36:$C$52,2,FALSE)))</f>
        <v>CUADRADA GANG</v>
      </c>
      <c r="U756" s="5" t="s">
        <v>45</v>
      </c>
      <c r="V756" s="5" t="s">
        <v>98</v>
      </c>
      <c r="Y756"/>
    </row>
    <row r="757" spans="1:25" s="2" customFormat="1" outlineLevel="1" x14ac:dyDescent="0.25">
      <c r="A757" s="177">
        <f t="shared" ref="A757" si="656">IF(E757=H757,1,0)</f>
        <v>1</v>
      </c>
      <c r="C757" s="8"/>
      <c r="D757" s="8"/>
      <c r="E757" s="7" t="s">
        <v>1030</v>
      </c>
      <c r="F757" s="3"/>
      <c r="G757" s="4"/>
      <c r="H757" s="7" t="s">
        <v>1030</v>
      </c>
      <c r="I757" s="4"/>
      <c r="J757" s="4"/>
      <c r="K757" s="4"/>
      <c r="L757" s="4"/>
      <c r="M757" s="5"/>
      <c r="N757" s="5"/>
      <c r="O757" s="5"/>
      <c r="P757" s="5"/>
      <c r="Q757" s="11"/>
      <c r="R757" s="5"/>
      <c r="S757" s="6">
        <f>SUM(S752:S756)</f>
        <v>32.1</v>
      </c>
      <c r="T757" s="53" t="str">
        <f>IF(K757="",IF(LEFT(H757,1)="c",IF(J757&lt;&gt;"S",VLOOKUP(H757,'DATOS GENERALES'!$B$36:$C$52,2,FALSE),""),""),IF(U757="pvc",VLOOKUP(VLOOKUP(K757,'DATOS GENERALES'!$B$58:$E$83,3,FALSE),'DATOS GENERALES'!$B$36:$C$52,2,FALSE),VLOOKUP(VLOOKUP(K757,'DATOS GENERALES'!$B$58:$E$83,4,FALSE),'DATOS GENERALES'!$B$36:$C$52,2,FALSE)))</f>
        <v/>
      </c>
      <c r="U757" s="5"/>
      <c r="V757" s="5" t="s">
        <v>98</v>
      </c>
      <c r="Y757"/>
    </row>
    <row r="758" spans="1:25" s="2" customFormat="1" outlineLevel="1" x14ac:dyDescent="0.25">
      <c r="A758" s="174"/>
      <c r="C758" s="8"/>
      <c r="D758" s="8"/>
      <c r="E758" s="70"/>
      <c r="F758" s="3"/>
      <c r="G758" s="4"/>
      <c r="H758" s="7"/>
      <c r="I758" s="4"/>
      <c r="J758" s="4"/>
      <c r="K758" s="4"/>
      <c r="L758" s="4"/>
      <c r="M758" s="5"/>
      <c r="N758" s="5"/>
      <c r="O758" s="5"/>
      <c r="P758" s="5"/>
      <c r="Q758" s="11"/>
      <c r="R758" s="5"/>
      <c r="S758" s="6"/>
      <c r="T758" s="53"/>
      <c r="U758" s="5"/>
      <c r="V758" s="5"/>
      <c r="Y758"/>
    </row>
    <row r="759" spans="1:25" s="2" customFormat="1" outlineLevel="1" x14ac:dyDescent="0.25">
      <c r="A759" s="174"/>
      <c r="B759" s="2">
        <v>0</v>
      </c>
      <c r="C759" s="8">
        <v>0</v>
      </c>
      <c r="D759" s="8">
        <v>0</v>
      </c>
      <c r="E759" s="7" t="s">
        <v>1027</v>
      </c>
      <c r="F759" s="3">
        <f t="shared" ref="F759:F760" si="657">H759</f>
        <v>0</v>
      </c>
      <c r="G759" s="4" t="s">
        <v>183</v>
      </c>
      <c r="H759" s="4"/>
      <c r="I759" s="4">
        <v>28</v>
      </c>
      <c r="J759" s="4"/>
      <c r="K759" s="4"/>
      <c r="L759" s="4"/>
      <c r="M759" s="5">
        <v>1</v>
      </c>
      <c r="N759" s="5">
        <f t="shared" ref="N759:N760" si="658">IF(J759&lt;&gt;"S",(I759+C759+B759+D759)*M759,0)</f>
        <v>28</v>
      </c>
      <c r="O759" s="5">
        <v>0</v>
      </c>
      <c r="P759" s="5">
        <v>0</v>
      </c>
      <c r="Q759" s="11">
        <v>1</v>
      </c>
      <c r="R759" s="5">
        <f t="shared" ref="R759:R760" si="659">IF(N759=0,IF(I759=0,0,I759+D759+C759+B759),N759)</f>
        <v>28</v>
      </c>
      <c r="S759" s="6">
        <f t="shared" ref="S759:S760" si="660">R759*Q759</f>
        <v>28</v>
      </c>
      <c r="T759" s="53" t="str">
        <f>IF(K759="",IF(LEFT(H759,1)="c",IF(J759&lt;&gt;"S",VLOOKUP(H759,'DATOS GENERALES'!$B$36:$C$52,2,FALSE),""),""),IF(U759="pvc",VLOOKUP(VLOOKUP(K759,'DATOS GENERALES'!$B$58:$E$83,3,FALSE),'DATOS GENERALES'!$B$36:$C$52,2,FALSE),VLOOKUP(VLOOKUP(K759,'DATOS GENERALES'!$B$58:$E$83,4,FALSE),'DATOS GENERALES'!$B$36:$C$52,2,FALSE)))</f>
        <v/>
      </c>
      <c r="U759" s="5" t="s">
        <v>153</v>
      </c>
      <c r="V759" s="5" t="s">
        <v>98</v>
      </c>
      <c r="Y759"/>
    </row>
    <row r="760" spans="1:25" s="2" customFormat="1" outlineLevel="1" x14ac:dyDescent="0.25">
      <c r="A760" s="174">
        <f>IF(E760=H760,1,0)</f>
        <v>1</v>
      </c>
      <c r="B760" s="2">
        <v>0.5</v>
      </c>
      <c r="C760" s="8">
        <v>0</v>
      </c>
      <c r="D760" s="8">
        <v>0</v>
      </c>
      <c r="E760" s="7" t="s">
        <v>1027</v>
      </c>
      <c r="F760" s="3" t="str">
        <f t="shared" si="657"/>
        <v>FP-P3-03</v>
      </c>
      <c r="G760" s="4" t="s">
        <v>103</v>
      </c>
      <c r="H760" s="7" t="s">
        <v>1027</v>
      </c>
      <c r="I760" s="4">
        <v>2.2999999999999998</v>
      </c>
      <c r="J760" s="4">
        <v>25</v>
      </c>
      <c r="K760" s="4" t="s">
        <v>82</v>
      </c>
      <c r="L760" s="4"/>
      <c r="M760" s="5">
        <v>1</v>
      </c>
      <c r="N760" s="5">
        <f t="shared" si="658"/>
        <v>2.8</v>
      </c>
      <c r="O760" s="5">
        <v>1</v>
      </c>
      <c r="P760" s="5">
        <v>2</v>
      </c>
      <c r="Q760" s="11">
        <v>1</v>
      </c>
      <c r="R760" s="5">
        <f t="shared" si="659"/>
        <v>2.8</v>
      </c>
      <c r="S760" s="6">
        <f t="shared" si="660"/>
        <v>2.8</v>
      </c>
      <c r="T760" s="53" t="str">
        <f>IF(K760="",IF(LEFT(H760,1)="c",IF(J760&lt;&gt;"S",VLOOKUP(H760,'DATOS GENERALES'!$B$36:$C$52,2,FALSE),""),""),IF(U760="pvc",VLOOKUP(VLOOKUP(K760,'DATOS GENERALES'!$B$58:$E$83,3,FALSE),'DATOS GENERALES'!$B$36:$C$52,2,FALSE),VLOOKUP(VLOOKUP(K760,'DATOS GENERALES'!$B$58:$E$83,4,FALSE),'DATOS GENERALES'!$B$36:$C$52,2,FALSE)))</f>
        <v>CUADRADA GANG</v>
      </c>
      <c r="U760" s="5" t="s">
        <v>45</v>
      </c>
      <c r="V760" s="5" t="s">
        <v>98</v>
      </c>
      <c r="Y760"/>
    </row>
    <row r="761" spans="1:25" s="2" customFormat="1" outlineLevel="1" x14ac:dyDescent="0.25">
      <c r="A761" s="177">
        <f t="shared" ref="A761" si="661">IF(E761=H761,1,0)</f>
        <v>1</v>
      </c>
      <c r="C761" s="8"/>
      <c r="D761" s="8"/>
      <c r="E761" s="7" t="s">
        <v>1028</v>
      </c>
      <c r="F761" s="3"/>
      <c r="G761" s="4"/>
      <c r="H761" s="7" t="s">
        <v>1028</v>
      </c>
      <c r="I761" s="4"/>
      <c r="J761" s="4"/>
      <c r="K761" s="4"/>
      <c r="L761" s="4"/>
      <c r="M761" s="5"/>
      <c r="N761" s="5"/>
      <c r="O761" s="5"/>
      <c r="P761" s="5"/>
      <c r="Q761" s="11"/>
      <c r="R761" s="5"/>
      <c r="S761" s="6">
        <f>SUM(S759:S760)</f>
        <v>30.8</v>
      </c>
      <c r="T761" s="53" t="str">
        <f>IF(K761="",IF(LEFT(H761,1)="c",IF(J761&lt;&gt;"S",VLOOKUP(H761,'DATOS GENERALES'!$B$36:$C$52,2,FALSE),""),""),IF(U761="pvc",VLOOKUP(VLOOKUP(K761,'DATOS GENERALES'!$B$58:$E$83,3,FALSE),'DATOS GENERALES'!$B$36:$C$52,2,FALSE),VLOOKUP(VLOOKUP(K761,'DATOS GENERALES'!$B$58:$E$83,4,FALSE),'DATOS GENERALES'!$B$36:$C$52,2,FALSE)))</f>
        <v/>
      </c>
      <c r="U761" s="5"/>
      <c r="V761" s="5" t="s">
        <v>98</v>
      </c>
      <c r="Y761"/>
    </row>
    <row r="762" spans="1:25" s="2" customFormat="1" outlineLevel="1" x14ac:dyDescent="0.25">
      <c r="A762" s="177"/>
      <c r="C762" s="8"/>
      <c r="D762" s="8"/>
      <c r="E762" s="7"/>
      <c r="F762" s="3"/>
      <c r="G762" s="4"/>
      <c r="H762" s="7"/>
      <c r="I762" s="4"/>
      <c r="J762" s="4"/>
      <c r="K762" s="4"/>
      <c r="L762" s="4"/>
      <c r="M762" s="5"/>
      <c r="N762" s="5"/>
      <c r="O762" s="5"/>
      <c r="P762" s="5"/>
      <c r="Q762" s="11"/>
      <c r="R762" s="5"/>
      <c r="S762" s="6"/>
      <c r="T762" s="53"/>
      <c r="U762" s="5"/>
      <c r="V762" s="5"/>
      <c r="Y762"/>
    </row>
    <row r="763" spans="1:25" s="2" customFormat="1" outlineLevel="1" x14ac:dyDescent="0.25">
      <c r="A763" s="174"/>
      <c r="B763" s="2">
        <v>0</v>
      </c>
      <c r="C763" s="8">
        <v>0</v>
      </c>
      <c r="D763" s="8">
        <v>0</v>
      </c>
      <c r="E763" s="7" t="s">
        <v>1031</v>
      </c>
      <c r="F763" s="3">
        <f t="shared" ref="F763:F764" si="662">H763</f>
        <v>0</v>
      </c>
      <c r="G763" s="4" t="s">
        <v>183</v>
      </c>
      <c r="H763" s="4"/>
      <c r="I763" s="4">
        <v>28</v>
      </c>
      <c r="J763" s="4"/>
      <c r="K763" s="4"/>
      <c r="L763" s="4"/>
      <c r="M763" s="5">
        <v>1</v>
      </c>
      <c r="N763" s="5">
        <f t="shared" ref="N763:N764" si="663">IF(J763&lt;&gt;"S",(I763+C763+B763+D763)*M763,0)</f>
        <v>28</v>
      </c>
      <c r="O763" s="5">
        <v>0</v>
      </c>
      <c r="P763" s="5">
        <v>0</v>
      </c>
      <c r="Q763" s="11">
        <v>1</v>
      </c>
      <c r="R763" s="5">
        <f t="shared" ref="R763:R764" si="664">IF(N763=0,IF(I763=0,0,I763+D763+C763+B763),N763)</f>
        <v>28</v>
      </c>
      <c r="S763" s="6">
        <f t="shared" ref="S763:S764" si="665">R763*Q763</f>
        <v>28</v>
      </c>
      <c r="T763" s="53" t="str">
        <f>IF(K763="",IF(LEFT(H763,1)="c",IF(J763&lt;&gt;"S",VLOOKUP(H763,'DATOS GENERALES'!$B$36:$C$52,2,FALSE),""),""),IF(U763="pvc",VLOOKUP(VLOOKUP(K763,'DATOS GENERALES'!$B$58:$E$83,3,FALSE),'DATOS GENERALES'!$B$36:$C$52,2,FALSE),VLOOKUP(VLOOKUP(K763,'DATOS GENERALES'!$B$58:$E$83,4,FALSE),'DATOS GENERALES'!$B$36:$C$52,2,FALSE)))</f>
        <v/>
      </c>
      <c r="U763" s="5" t="s">
        <v>153</v>
      </c>
      <c r="V763" s="5" t="s">
        <v>98</v>
      </c>
      <c r="Y763"/>
    </row>
    <row r="764" spans="1:25" s="2" customFormat="1" outlineLevel="1" x14ac:dyDescent="0.25">
      <c r="A764" s="174">
        <f>IF(E764=H764,1,0)</f>
        <v>1</v>
      </c>
      <c r="B764" s="2">
        <v>0.5</v>
      </c>
      <c r="C764" s="8">
        <v>0</v>
      </c>
      <c r="D764" s="8">
        <v>0</v>
      </c>
      <c r="E764" s="7" t="s">
        <v>1031</v>
      </c>
      <c r="F764" s="3" t="str">
        <f t="shared" si="662"/>
        <v>FP-P3-05</v>
      </c>
      <c r="G764" s="4" t="s">
        <v>103</v>
      </c>
      <c r="H764" s="7" t="s">
        <v>1031</v>
      </c>
      <c r="I764" s="4">
        <v>2.5</v>
      </c>
      <c r="J764" s="4">
        <v>25</v>
      </c>
      <c r="K764" s="4" t="s">
        <v>82</v>
      </c>
      <c r="L764" s="4"/>
      <c r="M764" s="5">
        <v>1</v>
      </c>
      <c r="N764" s="5">
        <f t="shared" si="663"/>
        <v>3</v>
      </c>
      <c r="O764" s="5">
        <v>1</v>
      </c>
      <c r="P764" s="5">
        <v>2</v>
      </c>
      <c r="Q764" s="11">
        <v>1</v>
      </c>
      <c r="R764" s="5">
        <f t="shared" si="664"/>
        <v>3</v>
      </c>
      <c r="S764" s="6">
        <f t="shared" si="665"/>
        <v>3</v>
      </c>
      <c r="T764" s="53" t="str">
        <f>IF(K764="",IF(LEFT(H764,1)="c",IF(J764&lt;&gt;"S",VLOOKUP(H764,'DATOS GENERALES'!$B$36:$C$52,2,FALSE),""),""),IF(U764="pvc",VLOOKUP(VLOOKUP(K764,'DATOS GENERALES'!$B$58:$E$83,3,FALSE),'DATOS GENERALES'!$B$36:$C$52,2,FALSE),VLOOKUP(VLOOKUP(K764,'DATOS GENERALES'!$B$58:$E$83,4,FALSE),'DATOS GENERALES'!$B$36:$C$52,2,FALSE)))</f>
        <v>CUADRADA GANG</v>
      </c>
      <c r="U764" s="5" t="s">
        <v>45</v>
      </c>
      <c r="V764" s="5" t="s">
        <v>98</v>
      </c>
      <c r="Y764"/>
    </row>
    <row r="765" spans="1:25" s="2" customFormat="1" outlineLevel="1" x14ac:dyDescent="0.25">
      <c r="A765" s="177">
        <f t="shared" ref="A765" si="666">IF(E765=H765,1,0)</f>
        <v>1</v>
      </c>
      <c r="C765" s="8"/>
      <c r="D765" s="8"/>
      <c r="E765" s="7" t="s">
        <v>1032</v>
      </c>
      <c r="F765" s="3"/>
      <c r="G765" s="4"/>
      <c r="H765" s="7" t="s">
        <v>1032</v>
      </c>
      <c r="I765" s="4"/>
      <c r="J765" s="4"/>
      <c r="K765" s="4"/>
      <c r="L765" s="4"/>
      <c r="M765" s="5"/>
      <c r="N765" s="5"/>
      <c r="O765" s="5"/>
      <c r="P765" s="5"/>
      <c r="Q765" s="11"/>
      <c r="R765" s="5"/>
      <c r="S765" s="6">
        <f>SUM(S763:S764)</f>
        <v>31</v>
      </c>
      <c r="T765" s="53" t="str">
        <f>IF(K765="",IF(LEFT(H765,1)="c",IF(J765&lt;&gt;"S",VLOOKUP(H765,'DATOS GENERALES'!$B$36:$C$52,2,FALSE),""),""),IF(U765="pvc",VLOOKUP(VLOOKUP(K765,'DATOS GENERALES'!$B$58:$E$83,3,FALSE),'DATOS GENERALES'!$B$36:$C$52,2,FALSE),VLOOKUP(VLOOKUP(K765,'DATOS GENERALES'!$B$58:$E$83,4,FALSE),'DATOS GENERALES'!$B$36:$C$52,2,FALSE)))</f>
        <v/>
      </c>
      <c r="U765" s="5"/>
      <c r="V765" s="5" t="s">
        <v>98</v>
      </c>
      <c r="Y765"/>
    </row>
    <row r="766" spans="1:25" s="2" customFormat="1" outlineLevel="1" x14ac:dyDescent="0.25">
      <c r="A766" s="174"/>
      <c r="C766" s="8"/>
      <c r="D766" s="8"/>
      <c r="E766" s="70"/>
      <c r="F766" s="3"/>
      <c r="G766" s="4"/>
      <c r="H766" s="7"/>
      <c r="I766" s="4"/>
      <c r="J766" s="4"/>
      <c r="K766" s="4"/>
      <c r="L766" s="4"/>
      <c r="M766" s="5"/>
      <c r="N766" s="5"/>
      <c r="O766" s="5"/>
      <c r="P766" s="5"/>
      <c r="Q766" s="11"/>
      <c r="R766" s="5"/>
      <c r="S766" s="6"/>
      <c r="T766" s="53"/>
      <c r="U766" s="5"/>
      <c r="V766" s="5"/>
      <c r="Y766"/>
    </row>
    <row r="767" spans="1:25" s="2" customFormat="1" outlineLevel="1" x14ac:dyDescent="0.25">
      <c r="A767" s="174"/>
      <c r="B767" s="2">
        <v>0</v>
      </c>
      <c r="C767" s="8">
        <v>0</v>
      </c>
      <c r="D767" s="8">
        <v>0</v>
      </c>
      <c r="E767" s="7" t="s">
        <v>1033</v>
      </c>
      <c r="F767" s="3">
        <f t="shared" ref="F767:F768" si="667">H767</f>
        <v>0</v>
      </c>
      <c r="G767" s="4" t="s">
        <v>183</v>
      </c>
      <c r="H767" s="4"/>
      <c r="I767" s="4">
        <v>28</v>
      </c>
      <c r="J767" s="4"/>
      <c r="K767" s="4"/>
      <c r="L767" s="4"/>
      <c r="M767" s="5">
        <v>1</v>
      </c>
      <c r="N767" s="5">
        <f t="shared" ref="N767:N768" si="668">IF(J767&lt;&gt;"S",(I767+C767+B767+D767)*M767,0)</f>
        <v>28</v>
      </c>
      <c r="O767" s="5">
        <v>0</v>
      </c>
      <c r="P767" s="5">
        <v>0</v>
      </c>
      <c r="Q767" s="11">
        <v>1</v>
      </c>
      <c r="R767" s="5">
        <f t="shared" ref="R767:R768" si="669">IF(N767=0,IF(I767=0,0,I767+D767+C767+B767),N767)</f>
        <v>28</v>
      </c>
      <c r="S767" s="6">
        <f t="shared" ref="S767:S768" si="670">R767*Q767</f>
        <v>28</v>
      </c>
      <c r="T767" s="53" t="str">
        <f>IF(K767="",IF(LEFT(H767,1)="c",IF(J767&lt;&gt;"S",VLOOKUP(H767,'DATOS GENERALES'!$B$36:$C$52,2,FALSE),""),""),IF(U767="pvc",VLOOKUP(VLOOKUP(K767,'DATOS GENERALES'!$B$58:$E$83,3,FALSE),'DATOS GENERALES'!$B$36:$C$52,2,FALSE),VLOOKUP(VLOOKUP(K767,'DATOS GENERALES'!$B$58:$E$83,4,FALSE),'DATOS GENERALES'!$B$36:$C$52,2,FALSE)))</f>
        <v/>
      </c>
      <c r="U767" s="5" t="s">
        <v>153</v>
      </c>
      <c r="V767" s="5" t="s">
        <v>98</v>
      </c>
      <c r="Y767"/>
    </row>
    <row r="768" spans="1:25" s="2" customFormat="1" outlineLevel="1" x14ac:dyDescent="0.25">
      <c r="A768" s="174">
        <f>IF(E768=H768,1,0)</f>
        <v>1</v>
      </c>
      <c r="B768" s="2">
        <v>0.5</v>
      </c>
      <c r="C768" s="8">
        <v>0</v>
      </c>
      <c r="D768" s="8">
        <v>0</v>
      </c>
      <c r="E768" s="7" t="s">
        <v>1033</v>
      </c>
      <c r="F768" s="3" t="str">
        <f t="shared" si="667"/>
        <v>FP-P3-07</v>
      </c>
      <c r="G768" s="4" t="s">
        <v>103</v>
      </c>
      <c r="H768" s="7" t="s">
        <v>1033</v>
      </c>
      <c r="I768" s="4">
        <v>3.5</v>
      </c>
      <c r="J768" s="4">
        <v>25</v>
      </c>
      <c r="K768" s="4" t="s">
        <v>82</v>
      </c>
      <c r="L768" s="4"/>
      <c r="M768" s="5">
        <v>1</v>
      </c>
      <c r="N768" s="5">
        <f t="shared" si="668"/>
        <v>4</v>
      </c>
      <c r="O768" s="5">
        <v>1</v>
      </c>
      <c r="P768" s="5">
        <v>2</v>
      </c>
      <c r="Q768" s="11">
        <v>1</v>
      </c>
      <c r="R768" s="5">
        <f t="shared" si="669"/>
        <v>4</v>
      </c>
      <c r="S768" s="6">
        <f t="shared" si="670"/>
        <v>4</v>
      </c>
      <c r="T768" s="53" t="str">
        <f>IF(K768="",IF(LEFT(H768,1)="c",IF(J768&lt;&gt;"S",VLOOKUP(H768,'DATOS GENERALES'!$B$36:$C$52,2,FALSE),""),""),IF(U768="pvc",VLOOKUP(VLOOKUP(K768,'DATOS GENERALES'!$B$58:$E$83,3,FALSE),'DATOS GENERALES'!$B$36:$C$52,2,FALSE),VLOOKUP(VLOOKUP(K768,'DATOS GENERALES'!$B$58:$E$83,4,FALSE),'DATOS GENERALES'!$B$36:$C$52,2,FALSE)))</f>
        <v>CUADRADA GANG</v>
      </c>
      <c r="U768" s="5" t="s">
        <v>45</v>
      </c>
      <c r="V768" s="5" t="s">
        <v>98</v>
      </c>
      <c r="Y768"/>
    </row>
    <row r="769" spans="1:25" s="2" customFormat="1" outlineLevel="1" x14ac:dyDescent="0.25">
      <c r="A769" s="177">
        <f t="shared" ref="A769" si="671">IF(E769=H769,1,0)</f>
        <v>1</v>
      </c>
      <c r="C769" s="8"/>
      <c r="D769" s="8"/>
      <c r="E769" s="7" t="s">
        <v>1034</v>
      </c>
      <c r="F769" s="3"/>
      <c r="G769" s="4"/>
      <c r="H769" s="7" t="s">
        <v>1034</v>
      </c>
      <c r="I769" s="4"/>
      <c r="J769" s="4"/>
      <c r="K769" s="4"/>
      <c r="L769" s="4"/>
      <c r="M769" s="5"/>
      <c r="N769" s="5"/>
      <c r="O769" s="5"/>
      <c r="P769" s="5"/>
      <c r="Q769" s="11"/>
      <c r="R769" s="5"/>
      <c r="S769" s="6">
        <f>SUM(S767:S768)</f>
        <v>32</v>
      </c>
      <c r="T769" s="53" t="str">
        <f>IF(K769="",IF(LEFT(H769,1)="c",IF(J769&lt;&gt;"S",VLOOKUP(H769,'DATOS GENERALES'!$B$36:$C$52,2,FALSE),""),""),IF(U769="pvc",VLOOKUP(VLOOKUP(K769,'DATOS GENERALES'!$B$58:$E$83,3,FALSE),'DATOS GENERALES'!$B$36:$C$52,2,FALSE),VLOOKUP(VLOOKUP(K769,'DATOS GENERALES'!$B$58:$E$83,4,FALSE),'DATOS GENERALES'!$B$36:$C$52,2,FALSE)))</f>
        <v/>
      </c>
      <c r="U769" s="5"/>
      <c r="V769" s="5" t="s">
        <v>98</v>
      </c>
      <c r="Y769"/>
    </row>
    <row r="770" spans="1:25" s="2" customFormat="1" outlineLevel="1" x14ac:dyDescent="0.25">
      <c r="A770" s="174"/>
      <c r="C770" s="8"/>
      <c r="D770" s="8"/>
      <c r="E770" s="70"/>
      <c r="F770" s="3"/>
      <c r="G770" s="4"/>
      <c r="H770" s="4"/>
      <c r="I770" s="4"/>
      <c r="J770" s="4"/>
      <c r="K770" s="4"/>
      <c r="L770" s="4"/>
      <c r="M770" s="5"/>
      <c r="N770" s="5"/>
      <c r="O770" s="5"/>
      <c r="P770" s="5"/>
      <c r="Q770" s="11"/>
      <c r="R770" s="5"/>
      <c r="S770" s="6"/>
      <c r="T770" s="53"/>
      <c r="U770" s="5"/>
      <c r="V770" s="5"/>
      <c r="Y770"/>
    </row>
    <row r="771" spans="1:25" s="2" customFormat="1" outlineLevel="1" x14ac:dyDescent="0.25">
      <c r="A771" s="174"/>
      <c r="B771" s="2">
        <v>0</v>
      </c>
      <c r="C771" s="8">
        <v>0</v>
      </c>
      <c r="D771" s="8">
        <v>0</v>
      </c>
      <c r="E771" s="7" t="s">
        <v>1035</v>
      </c>
      <c r="F771" s="3">
        <f t="shared" ref="F771:F775" si="672">H771</f>
        <v>0</v>
      </c>
      <c r="G771" s="4" t="s">
        <v>183</v>
      </c>
      <c r="H771" s="4"/>
      <c r="I771" s="4">
        <v>14</v>
      </c>
      <c r="J771" s="4"/>
      <c r="K771" s="4"/>
      <c r="L771" s="4"/>
      <c r="M771" s="5">
        <v>1</v>
      </c>
      <c r="N771" s="5">
        <f t="shared" ref="N771:N775" si="673">IF(J771&lt;&gt;"S",(I771+C771+B771+D771)*M771,0)</f>
        <v>14</v>
      </c>
      <c r="O771" s="5">
        <v>0</v>
      </c>
      <c r="P771" s="5">
        <v>0</v>
      </c>
      <c r="Q771" s="11">
        <v>1</v>
      </c>
      <c r="R771" s="5">
        <f t="shared" ref="R771:R775" si="674">IF(N771=0,IF(I771=0,0,I771+D771+C771+B771),N771)</f>
        <v>14</v>
      </c>
      <c r="S771" s="6">
        <f t="shared" ref="S771:S775" si="675">R771*Q771</f>
        <v>14</v>
      </c>
      <c r="T771" s="53" t="str">
        <f>IF(K771="",IF(LEFT(H771,1)="c",IF(J771&lt;&gt;"S",VLOOKUP(H771,'DATOS GENERALES'!$B$36:$C$52,2,FALSE),""),""),IF(U771="pvc",VLOOKUP(VLOOKUP(K771,'DATOS GENERALES'!$B$58:$E$83,3,FALSE),'DATOS GENERALES'!$B$36:$C$52,2,FALSE),VLOOKUP(VLOOKUP(K771,'DATOS GENERALES'!$B$58:$E$83,4,FALSE),'DATOS GENERALES'!$B$36:$C$52,2,FALSE)))</f>
        <v/>
      </c>
      <c r="U771" s="5" t="s">
        <v>153</v>
      </c>
      <c r="V771" s="5" t="s">
        <v>98</v>
      </c>
      <c r="Y771"/>
    </row>
    <row r="772" spans="1:25" s="2" customFormat="1" outlineLevel="1" x14ac:dyDescent="0.25">
      <c r="A772" s="174"/>
      <c r="B772" s="2">
        <v>0</v>
      </c>
      <c r="C772" s="8">
        <v>0</v>
      </c>
      <c r="D772" s="8">
        <v>0</v>
      </c>
      <c r="E772" s="7" t="s">
        <v>1035</v>
      </c>
      <c r="F772" s="3" t="str">
        <f t="shared" si="672"/>
        <v>S12</v>
      </c>
      <c r="G772" s="4"/>
      <c r="H772" s="4" t="s">
        <v>94</v>
      </c>
      <c r="I772" s="4">
        <v>0.5</v>
      </c>
      <c r="J772" s="4">
        <v>50</v>
      </c>
      <c r="K772" s="4" t="s">
        <v>94</v>
      </c>
      <c r="L772" s="4"/>
      <c r="M772" s="5">
        <v>1</v>
      </c>
      <c r="N772" s="5">
        <f t="shared" si="673"/>
        <v>0.5</v>
      </c>
      <c r="O772" s="5">
        <v>1</v>
      </c>
      <c r="P772" s="5">
        <v>1</v>
      </c>
      <c r="Q772" s="11">
        <v>1</v>
      </c>
      <c r="R772" s="5">
        <f t="shared" si="674"/>
        <v>0.5</v>
      </c>
      <c r="S772" s="6">
        <f t="shared" si="675"/>
        <v>0.5</v>
      </c>
      <c r="T772" s="53" t="str">
        <f>IF(K772="",IF(LEFT(H772,1)="c",IF(J772&lt;&gt;"S",VLOOKUP(H772,'DATOS GENERALES'!$B$36:$C$52,2,FALSE),""),""),IF(U772="pvc",VLOOKUP(VLOOKUP(K772,'DATOS GENERALES'!$B$58:$E$83,3,FALSE),'DATOS GENERALES'!$B$36:$C$52,2,FALSE),VLOOKUP(VLOOKUP(K772,'DATOS GENERALES'!$B$58:$E$83,4,FALSE),'DATOS GENERALES'!$B$36:$C$52,2,FALSE)))</f>
        <v>ACCESORIO SALIDA BANDEJA</v>
      </c>
      <c r="U772" s="5" t="s">
        <v>48</v>
      </c>
      <c r="V772" s="5" t="s">
        <v>98</v>
      </c>
      <c r="Y772"/>
    </row>
    <row r="773" spans="1:25" s="2" customFormat="1" outlineLevel="1" x14ac:dyDescent="0.25">
      <c r="A773" s="174"/>
      <c r="B773" s="2">
        <v>0</v>
      </c>
      <c r="C773" s="8">
        <v>0</v>
      </c>
      <c r="D773" s="8">
        <v>0</v>
      </c>
      <c r="E773" s="7" t="s">
        <v>1035</v>
      </c>
      <c r="F773" s="3" t="str">
        <f t="shared" si="672"/>
        <v>C1</v>
      </c>
      <c r="G773" s="4" t="s">
        <v>94</v>
      </c>
      <c r="H773" s="4" t="s">
        <v>103</v>
      </c>
      <c r="I773" s="4">
        <v>2</v>
      </c>
      <c r="J773" s="4">
        <v>50</v>
      </c>
      <c r="K773" s="4"/>
      <c r="L773" s="4"/>
      <c r="M773" s="5">
        <v>1</v>
      </c>
      <c r="N773" s="5">
        <f t="shared" si="673"/>
        <v>2</v>
      </c>
      <c r="O773" s="5">
        <v>0</v>
      </c>
      <c r="P773" s="5">
        <v>1</v>
      </c>
      <c r="Q773" s="11">
        <v>1</v>
      </c>
      <c r="R773" s="5">
        <f t="shared" si="674"/>
        <v>2</v>
      </c>
      <c r="S773" s="6">
        <f t="shared" si="675"/>
        <v>2</v>
      </c>
      <c r="T773" s="53" t="str">
        <f>IF(K773="",IF(LEFT(H773,1)="c",IF(J773&lt;&gt;"S",VLOOKUP(H773,'DATOS GENERALES'!$B$36:$C$52,2,FALSE),""),""),IF(U773="pvc",VLOOKUP(VLOOKUP(K773,'DATOS GENERALES'!$B$58:$E$83,3,FALSE),'DATOS GENERALES'!$B$36:$C$52,2,FALSE),VLOOKUP(VLOOKUP(K773,'DATOS GENERALES'!$B$58:$E$83,4,FALSE),'DATOS GENERALES'!$B$36:$C$52,2,FALSE)))</f>
        <v>CUADRADA 150X150X100</v>
      </c>
      <c r="U773" s="5" t="s">
        <v>48</v>
      </c>
      <c r="V773" s="5" t="s">
        <v>98</v>
      </c>
      <c r="Y773"/>
    </row>
    <row r="774" spans="1:25" s="2" customFormat="1" outlineLevel="1" x14ac:dyDescent="0.25">
      <c r="A774" s="174"/>
      <c r="B774" s="2">
        <v>0</v>
      </c>
      <c r="C774" s="8">
        <v>0</v>
      </c>
      <c r="D774" s="8">
        <v>0</v>
      </c>
      <c r="E774" s="7" t="s">
        <v>1035</v>
      </c>
      <c r="F774" s="3" t="str">
        <f t="shared" si="672"/>
        <v>C1</v>
      </c>
      <c r="G774" s="4" t="s">
        <v>103</v>
      </c>
      <c r="H774" s="4" t="s">
        <v>103</v>
      </c>
      <c r="I774" s="4">
        <v>3</v>
      </c>
      <c r="J774" s="4">
        <v>50</v>
      </c>
      <c r="K774" s="4"/>
      <c r="L774" s="4"/>
      <c r="M774" s="5">
        <v>1</v>
      </c>
      <c r="N774" s="5">
        <f t="shared" si="673"/>
        <v>3</v>
      </c>
      <c r="O774" s="5">
        <v>0</v>
      </c>
      <c r="P774" s="5">
        <v>2</v>
      </c>
      <c r="Q774" s="11">
        <v>1</v>
      </c>
      <c r="R774" s="5">
        <f t="shared" si="674"/>
        <v>3</v>
      </c>
      <c r="S774" s="6">
        <f t="shared" si="675"/>
        <v>3</v>
      </c>
      <c r="T774" s="53" t="str">
        <f>IF(K774="",IF(LEFT(H774,1)="c",IF(J774&lt;&gt;"S",VLOOKUP(H774,'DATOS GENERALES'!$B$36:$C$52,2,FALSE),""),""),IF(U774="pvc",VLOOKUP(VLOOKUP(K774,'DATOS GENERALES'!$B$58:$E$83,3,FALSE),'DATOS GENERALES'!$B$36:$C$52,2,FALSE),VLOOKUP(VLOOKUP(K774,'DATOS GENERALES'!$B$58:$E$83,4,FALSE),'DATOS GENERALES'!$B$36:$C$52,2,FALSE)))</f>
        <v>CUADRADA 150X150X100</v>
      </c>
      <c r="U774" s="5" t="s">
        <v>45</v>
      </c>
      <c r="V774" s="5" t="s">
        <v>98</v>
      </c>
      <c r="Y774"/>
    </row>
    <row r="775" spans="1:25" s="2" customFormat="1" outlineLevel="1" x14ac:dyDescent="0.25">
      <c r="A775" s="174">
        <f>IF(E775=H775,1,0)</f>
        <v>1</v>
      </c>
      <c r="B775" s="2">
        <v>0.5</v>
      </c>
      <c r="C775" s="8">
        <v>0</v>
      </c>
      <c r="D775" s="8">
        <v>0</v>
      </c>
      <c r="E775" s="7" t="s">
        <v>1035</v>
      </c>
      <c r="F775" s="3" t="str">
        <f t="shared" si="672"/>
        <v>FP-P3-09</v>
      </c>
      <c r="G775" s="4" t="s">
        <v>103</v>
      </c>
      <c r="H775" s="7" t="s">
        <v>1035</v>
      </c>
      <c r="I775" s="4">
        <v>6.7</v>
      </c>
      <c r="J775" s="4">
        <v>25</v>
      </c>
      <c r="K775" s="4" t="s">
        <v>82</v>
      </c>
      <c r="L775" s="4"/>
      <c r="M775" s="5">
        <v>1</v>
      </c>
      <c r="N775" s="5">
        <f t="shared" si="673"/>
        <v>7.2</v>
      </c>
      <c r="O775" s="5">
        <v>1</v>
      </c>
      <c r="P775" s="5">
        <v>2</v>
      </c>
      <c r="Q775" s="11">
        <v>1</v>
      </c>
      <c r="R775" s="5">
        <f t="shared" si="674"/>
        <v>7.2</v>
      </c>
      <c r="S775" s="6">
        <f t="shared" si="675"/>
        <v>7.2</v>
      </c>
      <c r="T775" s="53" t="str">
        <f>IF(K775="",IF(LEFT(H775,1)="c",IF(J775&lt;&gt;"S",VLOOKUP(H775,'DATOS GENERALES'!$B$36:$C$52,2,FALSE),""),""),IF(U775="pvc",VLOOKUP(VLOOKUP(K775,'DATOS GENERALES'!$B$58:$E$83,3,FALSE),'DATOS GENERALES'!$B$36:$C$52,2,FALSE),VLOOKUP(VLOOKUP(K775,'DATOS GENERALES'!$B$58:$E$83,4,FALSE),'DATOS GENERALES'!$B$36:$C$52,2,FALSE)))</f>
        <v>CUADRADA GANG</v>
      </c>
      <c r="U775" s="5" t="s">
        <v>45</v>
      </c>
      <c r="V775" s="5" t="s">
        <v>98</v>
      </c>
      <c r="Y775"/>
    </row>
    <row r="776" spans="1:25" s="2" customFormat="1" outlineLevel="1" x14ac:dyDescent="0.25">
      <c r="A776" s="177">
        <f t="shared" ref="A776" si="676">IF(E776=H776,1,0)</f>
        <v>1</v>
      </c>
      <c r="C776" s="8"/>
      <c r="D776" s="8"/>
      <c r="E776" s="7" t="s">
        <v>520</v>
      </c>
      <c r="F776" s="3"/>
      <c r="G776" s="4"/>
      <c r="H776" s="7" t="s">
        <v>520</v>
      </c>
      <c r="I776" s="4"/>
      <c r="J776" s="4"/>
      <c r="K776" s="4"/>
      <c r="L776" s="4"/>
      <c r="M776" s="5"/>
      <c r="N776" s="5"/>
      <c r="O776" s="5"/>
      <c r="P776" s="5"/>
      <c r="Q776" s="11"/>
      <c r="R776" s="5"/>
      <c r="S776" s="6">
        <f>SUM(S771:S775)</f>
        <v>26.7</v>
      </c>
      <c r="T776" s="53" t="str">
        <f>IF(K776="",IF(LEFT(H776,1)="c",IF(J776&lt;&gt;"S",VLOOKUP(H776,'DATOS GENERALES'!$B$36:$C$52,2,FALSE),""),""),IF(U776="pvc",VLOOKUP(VLOOKUP(K776,'DATOS GENERALES'!$B$58:$E$83,3,FALSE),'DATOS GENERALES'!$B$36:$C$52,2,FALSE),VLOOKUP(VLOOKUP(K776,'DATOS GENERALES'!$B$58:$E$83,4,FALSE),'DATOS GENERALES'!$B$36:$C$52,2,FALSE)))</f>
        <v/>
      </c>
      <c r="U776" s="5"/>
      <c r="V776" s="5" t="s">
        <v>98</v>
      </c>
      <c r="Y776"/>
    </row>
    <row r="777" spans="1:25" s="2" customFormat="1" outlineLevel="1" x14ac:dyDescent="0.25">
      <c r="A777" s="174"/>
      <c r="C777" s="8"/>
      <c r="D777" s="8"/>
      <c r="E777" s="70"/>
      <c r="F777" s="3"/>
      <c r="G777" s="4"/>
      <c r="H777" s="7"/>
      <c r="I777" s="4"/>
      <c r="J777" s="4"/>
      <c r="K777" s="4"/>
      <c r="L777" s="4"/>
      <c r="M777" s="5"/>
      <c r="N777" s="5"/>
      <c r="O777" s="5"/>
      <c r="P777" s="5"/>
      <c r="Q777" s="11"/>
      <c r="R777" s="5"/>
      <c r="S777" s="6"/>
      <c r="T777" s="53"/>
      <c r="U777" s="5"/>
      <c r="V777" s="5"/>
      <c r="Y777"/>
    </row>
    <row r="778" spans="1:25" s="2" customFormat="1" outlineLevel="1" x14ac:dyDescent="0.25">
      <c r="A778" s="174"/>
      <c r="B778" s="2">
        <v>0</v>
      </c>
      <c r="C778" s="8">
        <v>0</v>
      </c>
      <c r="D778" s="8">
        <v>0</v>
      </c>
      <c r="E778" s="7" t="s">
        <v>521</v>
      </c>
      <c r="F778" s="3">
        <f t="shared" ref="F778:F779" si="677">H778</f>
        <v>0</v>
      </c>
      <c r="G778" s="4" t="s">
        <v>183</v>
      </c>
      <c r="H778" s="4"/>
      <c r="I778" s="4">
        <v>23.5</v>
      </c>
      <c r="J778" s="4"/>
      <c r="K778" s="4"/>
      <c r="L778" s="4"/>
      <c r="M778" s="5">
        <v>1</v>
      </c>
      <c r="N778" s="5">
        <f t="shared" ref="N778:N779" si="678">IF(J778&lt;&gt;"S",(I778+C778+B778+D778)*M778,0)</f>
        <v>23.5</v>
      </c>
      <c r="O778" s="5">
        <v>0</v>
      </c>
      <c r="P778" s="5">
        <v>0</v>
      </c>
      <c r="Q778" s="11">
        <v>1</v>
      </c>
      <c r="R778" s="5">
        <f t="shared" ref="R778:R779" si="679">IF(N778=0,IF(I778=0,0,I778+D778+C778+B778),N778)</f>
        <v>23.5</v>
      </c>
      <c r="S778" s="6">
        <f t="shared" ref="S778:S779" si="680">R778*Q778</f>
        <v>23.5</v>
      </c>
      <c r="T778" s="53" t="str">
        <f>IF(K778="",IF(LEFT(H778,1)="c",IF(J778&lt;&gt;"S",VLOOKUP(H778,'DATOS GENERALES'!$B$36:$C$52,2,FALSE),""),""),IF(U778="pvc",VLOOKUP(VLOOKUP(K778,'DATOS GENERALES'!$B$58:$E$83,3,FALSE),'DATOS GENERALES'!$B$36:$C$52,2,FALSE),VLOOKUP(VLOOKUP(K778,'DATOS GENERALES'!$B$58:$E$83,4,FALSE),'DATOS GENERALES'!$B$36:$C$52,2,FALSE)))</f>
        <v/>
      </c>
      <c r="U778" s="5" t="s">
        <v>153</v>
      </c>
      <c r="V778" s="5" t="s">
        <v>98</v>
      </c>
      <c r="Y778"/>
    </row>
    <row r="779" spans="1:25" s="2" customFormat="1" outlineLevel="1" x14ac:dyDescent="0.25">
      <c r="A779" s="174">
        <f>IF(E779=H779,1,0)</f>
        <v>1</v>
      </c>
      <c r="B779" s="2">
        <v>0.5</v>
      </c>
      <c r="C779" s="8">
        <v>0</v>
      </c>
      <c r="D779" s="8">
        <v>0.5</v>
      </c>
      <c r="E779" s="7" t="s">
        <v>521</v>
      </c>
      <c r="F779" s="3" t="str">
        <f t="shared" si="677"/>
        <v>FP-P3-11</v>
      </c>
      <c r="G779" s="4" t="s">
        <v>103</v>
      </c>
      <c r="H779" s="7" t="s">
        <v>521</v>
      </c>
      <c r="I779" s="4">
        <v>7.6</v>
      </c>
      <c r="J779" s="4">
        <v>25</v>
      </c>
      <c r="K779" s="4" t="s">
        <v>82</v>
      </c>
      <c r="L779" s="4"/>
      <c r="M779" s="5">
        <v>1</v>
      </c>
      <c r="N779" s="5">
        <f t="shared" si="678"/>
        <v>8.6</v>
      </c>
      <c r="O779" s="5">
        <v>2</v>
      </c>
      <c r="P779" s="5">
        <v>2</v>
      </c>
      <c r="Q779" s="11">
        <v>1</v>
      </c>
      <c r="R779" s="5">
        <f t="shared" si="679"/>
        <v>8.6</v>
      </c>
      <c r="S779" s="6">
        <f t="shared" si="680"/>
        <v>8.6</v>
      </c>
      <c r="T779" s="53" t="str">
        <f>IF(K779="",IF(LEFT(H779,1)="c",IF(J779&lt;&gt;"S",VLOOKUP(H779,'DATOS GENERALES'!$B$36:$C$52,2,FALSE),""),""),IF(U779="pvc",VLOOKUP(VLOOKUP(K779,'DATOS GENERALES'!$B$58:$E$83,3,FALSE),'DATOS GENERALES'!$B$36:$C$52,2,FALSE),VLOOKUP(VLOOKUP(K779,'DATOS GENERALES'!$B$58:$E$83,4,FALSE),'DATOS GENERALES'!$B$36:$C$52,2,FALSE)))</f>
        <v>CUADRADA GANG</v>
      </c>
      <c r="U779" s="5" t="s">
        <v>45</v>
      </c>
      <c r="V779" s="5" t="s">
        <v>98</v>
      </c>
      <c r="Y779"/>
    </row>
    <row r="780" spans="1:25" s="2" customFormat="1" outlineLevel="1" x14ac:dyDescent="0.25">
      <c r="A780" s="177">
        <f t="shared" ref="A780" si="681">IF(E780=H780,1,0)</f>
        <v>1</v>
      </c>
      <c r="C780" s="8"/>
      <c r="D780" s="8"/>
      <c r="E780" s="7" t="s">
        <v>522</v>
      </c>
      <c r="F780" s="3"/>
      <c r="G780" s="4"/>
      <c r="H780" s="7" t="s">
        <v>522</v>
      </c>
      <c r="I780" s="4"/>
      <c r="J780" s="4"/>
      <c r="K780" s="4"/>
      <c r="L780" s="4"/>
      <c r="M780" s="5"/>
      <c r="N780" s="5"/>
      <c r="O780" s="5"/>
      <c r="P780" s="5"/>
      <c r="Q780" s="11"/>
      <c r="R780" s="5"/>
      <c r="S780" s="6">
        <f>SUM(S778:S779)</f>
        <v>32.1</v>
      </c>
      <c r="T780" s="53" t="str">
        <f>IF(K780="",IF(LEFT(H780,1)="c",IF(J780&lt;&gt;"S",VLOOKUP(H780,'DATOS GENERALES'!$B$36:$C$52,2,FALSE),""),""),IF(U780="pvc",VLOOKUP(VLOOKUP(K780,'DATOS GENERALES'!$B$58:$E$83,3,FALSE),'DATOS GENERALES'!$B$36:$C$52,2,FALSE),VLOOKUP(VLOOKUP(K780,'DATOS GENERALES'!$B$58:$E$83,4,FALSE),'DATOS GENERALES'!$B$36:$C$52,2,FALSE)))</f>
        <v/>
      </c>
      <c r="U780" s="5"/>
      <c r="V780" s="5" t="s">
        <v>98</v>
      </c>
      <c r="Y780"/>
    </row>
    <row r="781" spans="1:25" s="2" customFormat="1" outlineLevel="1" x14ac:dyDescent="0.25">
      <c r="A781" s="177"/>
      <c r="C781" s="8"/>
      <c r="D781" s="8"/>
      <c r="E781" s="7"/>
      <c r="F781" s="3"/>
      <c r="G781" s="4"/>
      <c r="H781" s="7"/>
      <c r="I781" s="4"/>
      <c r="J781" s="4"/>
      <c r="K781" s="4"/>
      <c r="L781" s="4"/>
      <c r="M781" s="5"/>
      <c r="N781" s="5"/>
      <c r="O781" s="5"/>
      <c r="P781" s="5"/>
      <c r="Q781" s="11"/>
      <c r="R781" s="5"/>
      <c r="S781" s="6"/>
      <c r="T781" s="53"/>
      <c r="U781" s="5"/>
      <c r="V781" s="5"/>
      <c r="Y781"/>
    </row>
    <row r="782" spans="1:25" s="2" customFormat="1" outlineLevel="1" x14ac:dyDescent="0.25">
      <c r="A782" s="174"/>
      <c r="B782" s="2">
        <v>0</v>
      </c>
      <c r="C782" s="8">
        <v>0</v>
      </c>
      <c r="D782" s="8">
        <v>0</v>
      </c>
      <c r="E782" s="7" t="s">
        <v>523</v>
      </c>
      <c r="F782" s="3">
        <f t="shared" ref="F782:F786" si="682">H782</f>
        <v>0</v>
      </c>
      <c r="G782" s="4" t="s">
        <v>183</v>
      </c>
      <c r="H782" s="4"/>
      <c r="I782" s="4">
        <v>14</v>
      </c>
      <c r="J782" s="4"/>
      <c r="K782" s="4"/>
      <c r="L782" s="4"/>
      <c r="M782" s="5">
        <v>1</v>
      </c>
      <c r="N782" s="5">
        <f t="shared" ref="N782:N786" si="683">IF(J782&lt;&gt;"S",(I782+C782+B782+D782)*M782,0)</f>
        <v>14</v>
      </c>
      <c r="O782" s="5">
        <v>0</v>
      </c>
      <c r="P782" s="5">
        <v>0</v>
      </c>
      <c r="Q782" s="11">
        <v>1</v>
      </c>
      <c r="R782" s="5">
        <f t="shared" ref="R782:R786" si="684">IF(N782=0,IF(I782=0,0,I782+D782+C782+B782),N782)</f>
        <v>14</v>
      </c>
      <c r="S782" s="6">
        <f t="shared" ref="S782:S786" si="685">R782*Q782</f>
        <v>14</v>
      </c>
      <c r="T782" s="53" t="str">
        <f>IF(K782="",IF(LEFT(H782,1)="c",IF(J782&lt;&gt;"S",VLOOKUP(H782,'DATOS GENERALES'!$B$36:$C$52,2,FALSE),""),""),IF(U782="pvc",VLOOKUP(VLOOKUP(K782,'DATOS GENERALES'!$B$58:$E$83,3,FALSE),'DATOS GENERALES'!$B$36:$C$52,2,FALSE),VLOOKUP(VLOOKUP(K782,'DATOS GENERALES'!$B$58:$E$83,4,FALSE),'DATOS GENERALES'!$B$36:$C$52,2,FALSE)))</f>
        <v/>
      </c>
      <c r="U782" s="5" t="s">
        <v>153</v>
      </c>
      <c r="V782" s="5" t="s">
        <v>98</v>
      </c>
      <c r="Y782"/>
    </row>
    <row r="783" spans="1:25" s="2" customFormat="1" outlineLevel="1" x14ac:dyDescent="0.25">
      <c r="A783" s="174"/>
      <c r="B783" s="2">
        <v>0</v>
      </c>
      <c r="C783" s="8">
        <v>0</v>
      </c>
      <c r="D783" s="8">
        <v>0</v>
      </c>
      <c r="E783" s="7" t="s">
        <v>523</v>
      </c>
      <c r="F783" s="3" t="str">
        <f t="shared" si="682"/>
        <v>S12</v>
      </c>
      <c r="G783" s="4"/>
      <c r="H783" s="4" t="s">
        <v>94</v>
      </c>
      <c r="I783" s="4">
        <v>0.5</v>
      </c>
      <c r="J783" s="4">
        <v>50</v>
      </c>
      <c r="K783" s="4" t="s">
        <v>94</v>
      </c>
      <c r="L783" s="4"/>
      <c r="M783" s="5">
        <v>1</v>
      </c>
      <c r="N783" s="5">
        <f t="shared" si="683"/>
        <v>0.5</v>
      </c>
      <c r="O783" s="5">
        <v>1</v>
      </c>
      <c r="P783" s="5">
        <v>1</v>
      </c>
      <c r="Q783" s="11">
        <v>1</v>
      </c>
      <c r="R783" s="5">
        <f t="shared" si="684"/>
        <v>0.5</v>
      </c>
      <c r="S783" s="6">
        <f t="shared" si="685"/>
        <v>0.5</v>
      </c>
      <c r="T783" s="53" t="str">
        <f>IF(K783="",IF(LEFT(H783,1)="c",IF(J783&lt;&gt;"S",VLOOKUP(H783,'DATOS GENERALES'!$B$36:$C$52,2,FALSE),""),""),IF(U783="pvc",VLOOKUP(VLOOKUP(K783,'DATOS GENERALES'!$B$58:$E$83,3,FALSE),'DATOS GENERALES'!$B$36:$C$52,2,FALSE),VLOOKUP(VLOOKUP(K783,'DATOS GENERALES'!$B$58:$E$83,4,FALSE),'DATOS GENERALES'!$B$36:$C$52,2,FALSE)))</f>
        <v>ACCESORIO SALIDA BANDEJA</v>
      </c>
      <c r="U783" s="5" t="s">
        <v>48</v>
      </c>
      <c r="V783" s="5" t="s">
        <v>98</v>
      </c>
      <c r="Y783"/>
    </row>
    <row r="784" spans="1:25" s="2" customFormat="1" outlineLevel="1" x14ac:dyDescent="0.25">
      <c r="A784" s="174"/>
      <c r="B784" s="2">
        <v>0</v>
      </c>
      <c r="C784" s="8">
        <v>0</v>
      </c>
      <c r="D784" s="8">
        <v>0</v>
      </c>
      <c r="E784" s="7" t="s">
        <v>523</v>
      </c>
      <c r="F784" s="3" t="str">
        <f t="shared" si="682"/>
        <v>C1</v>
      </c>
      <c r="G784" s="4" t="s">
        <v>94</v>
      </c>
      <c r="H784" s="4" t="s">
        <v>103</v>
      </c>
      <c r="I784" s="4">
        <v>6</v>
      </c>
      <c r="J784" s="4">
        <v>50</v>
      </c>
      <c r="K784" s="4"/>
      <c r="L784" s="4"/>
      <c r="M784" s="5">
        <v>1</v>
      </c>
      <c r="N784" s="5">
        <f t="shared" si="683"/>
        <v>6</v>
      </c>
      <c r="O784" s="5">
        <v>0</v>
      </c>
      <c r="P784" s="5">
        <v>1</v>
      </c>
      <c r="Q784" s="11">
        <v>1</v>
      </c>
      <c r="R784" s="5">
        <f t="shared" si="684"/>
        <v>6</v>
      </c>
      <c r="S784" s="6">
        <f t="shared" si="685"/>
        <v>6</v>
      </c>
      <c r="T784" s="53" t="str">
        <f>IF(K784="",IF(LEFT(H784,1)="c",IF(J784&lt;&gt;"S",VLOOKUP(H784,'DATOS GENERALES'!$B$36:$C$52,2,FALSE),""),""),IF(U784="pvc",VLOOKUP(VLOOKUP(K784,'DATOS GENERALES'!$B$58:$E$83,3,FALSE),'DATOS GENERALES'!$B$36:$C$52,2,FALSE),VLOOKUP(VLOOKUP(K784,'DATOS GENERALES'!$B$58:$E$83,4,FALSE),'DATOS GENERALES'!$B$36:$C$52,2,FALSE)))</f>
        <v>CUADRADA 150X150X100</v>
      </c>
      <c r="U784" s="5" t="s">
        <v>48</v>
      </c>
      <c r="V784" s="5" t="s">
        <v>98</v>
      </c>
      <c r="Y784"/>
    </row>
    <row r="785" spans="1:25" s="2" customFormat="1" outlineLevel="1" x14ac:dyDescent="0.25">
      <c r="A785" s="174"/>
      <c r="B785" s="2">
        <v>0</v>
      </c>
      <c r="C785" s="8">
        <v>0</v>
      </c>
      <c r="D785" s="8">
        <v>0</v>
      </c>
      <c r="E785" s="7" t="s">
        <v>523</v>
      </c>
      <c r="F785" s="3" t="str">
        <f t="shared" si="682"/>
        <v>C1</v>
      </c>
      <c r="G785" s="4" t="s">
        <v>103</v>
      </c>
      <c r="H785" s="4" t="s">
        <v>103</v>
      </c>
      <c r="I785" s="4">
        <v>3</v>
      </c>
      <c r="J785" s="4">
        <v>50</v>
      </c>
      <c r="K785" s="4"/>
      <c r="L785" s="4"/>
      <c r="M785" s="5">
        <v>1</v>
      </c>
      <c r="N785" s="5">
        <f t="shared" si="683"/>
        <v>3</v>
      </c>
      <c r="O785" s="5">
        <v>0</v>
      </c>
      <c r="P785" s="5">
        <v>2</v>
      </c>
      <c r="Q785" s="11">
        <v>1</v>
      </c>
      <c r="R785" s="5">
        <f t="shared" si="684"/>
        <v>3</v>
      </c>
      <c r="S785" s="6">
        <f t="shared" si="685"/>
        <v>3</v>
      </c>
      <c r="T785" s="53" t="str">
        <f>IF(K785="",IF(LEFT(H785,1)="c",IF(J785&lt;&gt;"S",VLOOKUP(H785,'DATOS GENERALES'!$B$36:$C$52,2,FALSE),""),""),IF(U785="pvc",VLOOKUP(VLOOKUP(K785,'DATOS GENERALES'!$B$58:$E$83,3,FALSE),'DATOS GENERALES'!$B$36:$C$52,2,FALSE),VLOOKUP(VLOOKUP(K785,'DATOS GENERALES'!$B$58:$E$83,4,FALSE),'DATOS GENERALES'!$B$36:$C$52,2,FALSE)))</f>
        <v>CUADRADA 150X150X100</v>
      </c>
      <c r="U785" s="5" t="s">
        <v>45</v>
      </c>
      <c r="V785" s="5" t="s">
        <v>98</v>
      </c>
      <c r="Y785"/>
    </row>
    <row r="786" spans="1:25" s="2" customFormat="1" outlineLevel="1" x14ac:dyDescent="0.25">
      <c r="A786" s="174">
        <f>IF(E786=H786,1,0)</f>
        <v>1</v>
      </c>
      <c r="B786" s="2">
        <v>0.5</v>
      </c>
      <c r="C786" s="8">
        <v>0</v>
      </c>
      <c r="D786" s="8">
        <v>0</v>
      </c>
      <c r="E786" s="7" t="s">
        <v>523</v>
      </c>
      <c r="F786" s="3" t="str">
        <f t="shared" si="682"/>
        <v>FP-P3-13</v>
      </c>
      <c r="G786" s="4" t="s">
        <v>103</v>
      </c>
      <c r="H786" s="7" t="s">
        <v>523</v>
      </c>
      <c r="I786" s="4">
        <v>3.6</v>
      </c>
      <c r="J786" s="4">
        <v>25</v>
      </c>
      <c r="K786" s="4" t="s">
        <v>82</v>
      </c>
      <c r="L786" s="4"/>
      <c r="M786" s="5">
        <v>1</v>
      </c>
      <c r="N786" s="5">
        <f t="shared" si="683"/>
        <v>4.0999999999999996</v>
      </c>
      <c r="O786" s="5">
        <v>1</v>
      </c>
      <c r="P786" s="5">
        <v>2</v>
      </c>
      <c r="Q786" s="11">
        <v>1</v>
      </c>
      <c r="R786" s="5">
        <f t="shared" si="684"/>
        <v>4.0999999999999996</v>
      </c>
      <c r="S786" s="6">
        <f t="shared" si="685"/>
        <v>4.0999999999999996</v>
      </c>
      <c r="T786" s="53" t="str">
        <f>IF(K786="",IF(LEFT(H786,1)="c",IF(J786&lt;&gt;"S",VLOOKUP(H786,'DATOS GENERALES'!$B$36:$C$52,2,FALSE),""),""),IF(U786="pvc",VLOOKUP(VLOOKUP(K786,'DATOS GENERALES'!$B$58:$E$83,3,FALSE),'DATOS GENERALES'!$B$36:$C$52,2,FALSE),VLOOKUP(VLOOKUP(K786,'DATOS GENERALES'!$B$58:$E$83,4,FALSE),'DATOS GENERALES'!$B$36:$C$52,2,FALSE)))</f>
        <v>CUADRADA GANG</v>
      </c>
      <c r="U786" s="5" t="s">
        <v>45</v>
      </c>
      <c r="V786" s="5" t="s">
        <v>98</v>
      </c>
      <c r="Y786"/>
    </row>
    <row r="787" spans="1:25" s="2" customFormat="1" outlineLevel="1" x14ac:dyDescent="0.25">
      <c r="A787" s="177">
        <f t="shared" ref="A787" si="686">IF(E787=H787,1,0)</f>
        <v>1</v>
      </c>
      <c r="C787" s="8"/>
      <c r="D787" s="8"/>
      <c r="E787" s="7" t="s">
        <v>524</v>
      </c>
      <c r="F787" s="3"/>
      <c r="G787" s="4"/>
      <c r="H787" s="7" t="s">
        <v>524</v>
      </c>
      <c r="I787" s="4"/>
      <c r="J787" s="4"/>
      <c r="K787" s="4"/>
      <c r="L787" s="4"/>
      <c r="M787" s="5"/>
      <c r="N787" s="5"/>
      <c r="O787" s="5"/>
      <c r="P787" s="5"/>
      <c r="Q787" s="11"/>
      <c r="R787" s="5"/>
      <c r="S787" s="6">
        <f>SUM(S782:S786)</f>
        <v>27.6</v>
      </c>
      <c r="T787" s="53" t="str">
        <f>IF(K787="",IF(LEFT(H787,1)="c",IF(J787&lt;&gt;"S",VLOOKUP(H787,'DATOS GENERALES'!$B$36:$C$52,2,FALSE),""),""),IF(U787="pvc",VLOOKUP(VLOOKUP(K787,'DATOS GENERALES'!$B$58:$E$83,3,FALSE),'DATOS GENERALES'!$B$36:$C$52,2,FALSE),VLOOKUP(VLOOKUP(K787,'DATOS GENERALES'!$B$58:$E$83,4,FALSE),'DATOS GENERALES'!$B$36:$C$52,2,FALSE)))</f>
        <v/>
      </c>
      <c r="U787" s="5"/>
      <c r="V787" s="5" t="s">
        <v>98</v>
      </c>
      <c r="Y787"/>
    </row>
    <row r="788" spans="1:25" s="2" customFormat="1" outlineLevel="1" x14ac:dyDescent="0.25">
      <c r="A788" s="174"/>
      <c r="C788" s="8"/>
      <c r="D788" s="8"/>
      <c r="E788" s="70"/>
      <c r="F788" s="3"/>
      <c r="G788" s="4"/>
      <c r="H788" s="7"/>
      <c r="I788" s="4"/>
      <c r="J788" s="4"/>
      <c r="K788" s="4"/>
      <c r="L788" s="4"/>
      <c r="M788" s="5"/>
      <c r="N788" s="5"/>
      <c r="O788" s="5"/>
      <c r="P788" s="5"/>
      <c r="Q788" s="11"/>
      <c r="R788" s="5"/>
      <c r="S788" s="6"/>
      <c r="T788" s="53"/>
      <c r="U788" s="5"/>
      <c r="V788" s="5"/>
      <c r="Y788"/>
    </row>
    <row r="789" spans="1:25" s="2" customFormat="1" outlineLevel="1" x14ac:dyDescent="0.25">
      <c r="A789" s="174"/>
      <c r="B789" s="2">
        <v>0</v>
      </c>
      <c r="C789" s="8">
        <v>0</v>
      </c>
      <c r="D789" s="8">
        <v>0</v>
      </c>
      <c r="E789" s="7" t="s">
        <v>525</v>
      </c>
      <c r="F789" s="3">
        <f t="shared" ref="F789:F790" si="687">H789</f>
        <v>0</v>
      </c>
      <c r="G789" s="4" t="s">
        <v>183</v>
      </c>
      <c r="H789" s="4"/>
      <c r="I789" s="4">
        <v>23.5</v>
      </c>
      <c r="J789" s="4"/>
      <c r="K789" s="4"/>
      <c r="L789" s="4"/>
      <c r="M789" s="5">
        <v>1</v>
      </c>
      <c r="N789" s="5">
        <f t="shared" ref="N789:N790" si="688">IF(J789&lt;&gt;"S",(I789+C789+B789+D789)*M789,0)</f>
        <v>23.5</v>
      </c>
      <c r="O789" s="5">
        <v>0</v>
      </c>
      <c r="P789" s="5">
        <v>0</v>
      </c>
      <c r="Q789" s="11">
        <v>1</v>
      </c>
      <c r="R789" s="5">
        <f t="shared" ref="R789:R790" si="689">IF(N789=0,IF(I789=0,0,I789+D789+C789+B789),N789)</f>
        <v>23.5</v>
      </c>
      <c r="S789" s="6">
        <f t="shared" ref="S789:S790" si="690">R789*Q789</f>
        <v>23.5</v>
      </c>
      <c r="T789" s="53" t="str">
        <f>IF(K789="",IF(LEFT(H789,1)="c",IF(J789&lt;&gt;"S",VLOOKUP(H789,'DATOS GENERALES'!$B$36:$C$52,2,FALSE),""),""),IF(U789="pvc",VLOOKUP(VLOOKUP(K789,'DATOS GENERALES'!$B$58:$E$83,3,FALSE),'DATOS GENERALES'!$B$36:$C$52,2,FALSE),VLOOKUP(VLOOKUP(K789,'DATOS GENERALES'!$B$58:$E$83,4,FALSE),'DATOS GENERALES'!$B$36:$C$52,2,FALSE)))</f>
        <v/>
      </c>
      <c r="U789" s="5" t="s">
        <v>153</v>
      </c>
      <c r="V789" s="5" t="s">
        <v>98</v>
      </c>
      <c r="Y789"/>
    </row>
    <row r="790" spans="1:25" s="2" customFormat="1" outlineLevel="1" x14ac:dyDescent="0.25">
      <c r="A790" s="174">
        <f>IF(E790=H790,1,0)</f>
        <v>1</v>
      </c>
      <c r="B790" s="2">
        <v>0.5</v>
      </c>
      <c r="C790" s="8">
        <v>0</v>
      </c>
      <c r="D790" s="8">
        <v>0</v>
      </c>
      <c r="E790" s="7" t="s">
        <v>525</v>
      </c>
      <c r="F790" s="3" t="str">
        <f t="shared" si="687"/>
        <v>FP-P3-15</v>
      </c>
      <c r="G790" s="4" t="s">
        <v>103</v>
      </c>
      <c r="H790" s="7" t="s">
        <v>525</v>
      </c>
      <c r="I790" s="4">
        <v>2.2999999999999998</v>
      </c>
      <c r="J790" s="4">
        <v>25</v>
      </c>
      <c r="K790" s="4" t="s">
        <v>82</v>
      </c>
      <c r="L790" s="4"/>
      <c r="M790" s="5">
        <v>1</v>
      </c>
      <c r="N790" s="5">
        <f t="shared" si="688"/>
        <v>2.8</v>
      </c>
      <c r="O790" s="5">
        <v>1</v>
      </c>
      <c r="P790" s="5">
        <v>2</v>
      </c>
      <c r="Q790" s="11">
        <v>1</v>
      </c>
      <c r="R790" s="5">
        <f t="shared" si="689"/>
        <v>2.8</v>
      </c>
      <c r="S790" s="6">
        <f t="shared" si="690"/>
        <v>2.8</v>
      </c>
      <c r="T790" s="53" t="str">
        <f>IF(K790="",IF(LEFT(H790,1)="c",IF(J790&lt;&gt;"S",VLOOKUP(H790,'DATOS GENERALES'!$B$36:$C$52,2,FALSE),""),""),IF(U790="pvc",VLOOKUP(VLOOKUP(K790,'DATOS GENERALES'!$B$58:$E$83,3,FALSE),'DATOS GENERALES'!$B$36:$C$52,2,FALSE),VLOOKUP(VLOOKUP(K790,'DATOS GENERALES'!$B$58:$E$83,4,FALSE),'DATOS GENERALES'!$B$36:$C$52,2,FALSE)))</f>
        <v>CUADRADA GANG</v>
      </c>
      <c r="U790" s="5" t="s">
        <v>45</v>
      </c>
      <c r="V790" s="5" t="s">
        <v>98</v>
      </c>
      <c r="Y790"/>
    </row>
    <row r="791" spans="1:25" s="2" customFormat="1" outlineLevel="1" x14ac:dyDescent="0.25">
      <c r="A791" s="177">
        <f t="shared" ref="A791" si="691">IF(E791=H791,1,0)</f>
        <v>1</v>
      </c>
      <c r="C791" s="8"/>
      <c r="D791" s="8"/>
      <c r="E791" s="7" t="s">
        <v>526</v>
      </c>
      <c r="F791" s="3"/>
      <c r="G791" s="4"/>
      <c r="H791" s="7" t="s">
        <v>526</v>
      </c>
      <c r="I791" s="4"/>
      <c r="J791" s="4"/>
      <c r="K791" s="4"/>
      <c r="L791" s="4"/>
      <c r="M791" s="5"/>
      <c r="N791" s="5"/>
      <c r="O791" s="5"/>
      <c r="P791" s="5"/>
      <c r="Q791" s="11"/>
      <c r="R791" s="5"/>
      <c r="S791" s="6">
        <f>SUM(S789:S790)</f>
        <v>26.3</v>
      </c>
      <c r="T791" s="53" t="str">
        <f>IF(K791="",IF(LEFT(H791,1)="c",IF(J791&lt;&gt;"S",VLOOKUP(H791,'DATOS GENERALES'!$B$36:$C$52,2,FALSE),""),""),IF(U791="pvc",VLOOKUP(VLOOKUP(K791,'DATOS GENERALES'!$B$58:$E$83,3,FALSE),'DATOS GENERALES'!$B$36:$C$52,2,FALSE),VLOOKUP(VLOOKUP(K791,'DATOS GENERALES'!$B$58:$E$83,4,FALSE),'DATOS GENERALES'!$B$36:$C$52,2,FALSE)))</f>
        <v/>
      </c>
      <c r="U791" s="5"/>
      <c r="V791" s="5" t="s">
        <v>98</v>
      </c>
      <c r="Y791"/>
    </row>
    <row r="792" spans="1:25" s="2" customFormat="1" outlineLevel="1" x14ac:dyDescent="0.25">
      <c r="A792" s="177"/>
      <c r="C792" s="8"/>
      <c r="D792" s="8"/>
      <c r="E792" s="7"/>
      <c r="F792" s="3"/>
      <c r="G792" s="4"/>
      <c r="H792" s="7"/>
      <c r="I792" s="4"/>
      <c r="J792" s="4"/>
      <c r="K792" s="4"/>
      <c r="L792" s="4"/>
      <c r="M792" s="5"/>
      <c r="N792" s="5"/>
      <c r="O792" s="5"/>
      <c r="P792" s="5"/>
      <c r="Q792" s="11"/>
      <c r="R792" s="5"/>
      <c r="S792" s="6"/>
      <c r="T792" s="53"/>
      <c r="U792" s="5"/>
      <c r="V792" s="5"/>
      <c r="Y792"/>
    </row>
    <row r="793" spans="1:25" s="2" customFormat="1" outlineLevel="1" x14ac:dyDescent="0.25">
      <c r="A793" s="174"/>
      <c r="B793" s="2">
        <v>0</v>
      </c>
      <c r="C793" s="8">
        <v>0</v>
      </c>
      <c r="D793" s="8">
        <v>0</v>
      </c>
      <c r="E793" s="7" t="s">
        <v>527</v>
      </c>
      <c r="F793" s="3">
        <f t="shared" ref="F793:F794" si="692">H793</f>
        <v>0</v>
      </c>
      <c r="G793" s="4" t="s">
        <v>183</v>
      </c>
      <c r="H793" s="4"/>
      <c r="I793" s="4">
        <v>23.5</v>
      </c>
      <c r="J793" s="4"/>
      <c r="K793" s="4"/>
      <c r="L793" s="4"/>
      <c r="M793" s="5">
        <v>1</v>
      </c>
      <c r="N793" s="5">
        <f t="shared" ref="N793:N794" si="693">IF(J793&lt;&gt;"S",(I793+C793+B793+D793)*M793,0)</f>
        <v>23.5</v>
      </c>
      <c r="O793" s="5">
        <v>0</v>
      </c>
      <c r="P793" s="5">
        <v>0</v>
      </c>
      <c r="Q793" s="11">
        <v>1</v>
      </c>
      <c r="R793" s="5">
        <f t="shared" ref="R793:R794" si="694">IF(N793=0,IF(I793=0,0,I793+D793+C793+B793),N793)</f>
        <v>23.5</v>
      </c>
      <c r="S793" s="6">
        <f t="shared" ref="S793:S794" si="695">R793*Q793</f>
        <v>23.5</v>
      </c>
      <c r="T793" s="53" t="str">
        <f>IF(K793="",IF(LEFT(H793,1)="c",IF(J793&lt;&gt;"S",VLOOKUP(H793,'DATOS GENERALES'!$B$36:$C$52,2,FALSE),""),""),IF(U793="pvc",VLOOKUP(VLOOKUP(K793,'DATOS GENERALES'!$B$58:$E$83,3,FALSE),'DATOS GENERALES'!$B$36:$C$52,2,FALSE),VLOOKUP(VLOOKUP(K793,'DATOS GENERALES'!$B$58:$E$83,4,FALSE),'DATOS GENERALES'!$B$36:$C$52,2,FALSE)))</f>
        <v/>
      </c>
      <c r="U793" s="5" t="s">
        <v>153</v>
      </c>
      <c r="V793" s="5" t="s">
        <v>98</v>
      </c>
      <c r="Y793"/>
    </row>
    <row r="794" spans="1:25" s="2" customFormat="1" outlineLevel="1" x14ac:dyDescent="0.25">
      <c r="A794" s="174">
        <f>IF(E794=H794,1,0)</f>
        <v>1</v>
      </c>
      <c r="B794" s="2">
        <v>0.5</v>
      </c>
      <c r="C794" s="8">
        <v>0</v>
      </c>
      <c r="D794" s="8">
        <v>0</v>
      </c>
      <c r="E794" s="7" t="s">
        <v>527</v>
      </c>
      <c r="F794" s="3" t="str">
        <f t="shared" si="692"/>
        <v>FP-P3-17</v>
      </c>
      <c r="G794" s="4" t="s">
        <v>103</v>
      </c>
      <c r="H794" s="7" t="s">
        <v>527</v>
      </c>
      <c r="I794" s="4">
        <v>2.5</v>
      </c>
      <c r="J794" s="4">
        <v>25</v>
      </c>
      <c r="K794" s="4" t="s">
        <v>82</v>
      </c>
      <c r="L794" s="4"/>
      <c r="M794" s="5">
        <v>1</v>
      </c>
      <c r="N794" s="5">
        <f t="shared" si="693"/>
        <v>3</v>
      </c>
      <c r="O794" s="5">
        <v>1</v>
      </c>
      <c r="P794" s="5">
        <v>2</v>
      </c>
      <c r="Q794" s="11">
        <v>1</v>
      </c>
      <c r="R794" s="5">
        <f t="shared" si="694"/>
        <v>3</v>
      </c>
      <c r="S794" s="6">
        <f t="shared" si="695"/>
        <v>3</v>
      </c>
      <c r="T794" s="53" t="str">
        <f>IF(K794="",IF(LEFT(H794,1)="c",IF(J794&lt;&gt;"S",VLOOKUP(H794,'DATOS GENERALES'!$B$36:$C$52,2,FALSE),""),""),IF(U794="pvc",VLOOKUP(VLOOKUP(K794,'DATOS GENERALES'!$B$58:$E$83,3,FALSE),'DATOS GENERALES'!$B$36:$C$52,2,FALSE),VLOOKUP(VLOOKUP(K794,'DATOS GENERALES'!$B$58:$E$83,4,FALSE),'DATOS GENERALES'!$B$36:$C$52,2,FALSE)))</f>
        <v>CUADRADA GANG</v>
      </c>
      <c r="U794" s="5" t="s">
        <v>45</v>
      </c>
      <c r="V794" s="5" t="s">
        <v>98</v>
      </c>
      <c r="Y794"/>
    </row>
    <row r="795" spans="1:25" s="2" customFormat="1" outlineLevel="1" x14ac:dyDescent="0.25">
      <c r="A795" s="177">
        <f t="shared" ref="A795" si="696">IF(E795=H795,1,0)</f>
        <v>1</v>
      </c>
      <c r="C795" s="8"/>
      <c r="D795" s="8"/>
      <c r="E795" s="7" t="s">
        <v>528</v>
      </c>
      <c r="F795" s="3"/>
      <c r="G795" s="4"/>
      <c r="H795" s="7" t="s">
        <v>528</v>
      </c>
      <c r="I795" s="4"/>
      <c r="J795" s="4"/>
      <c r="K795" s="4"/>
      <c r="L795" s="4"/>
      <c r="M795" s="5"/>
      <c r="N795" s="5"/>
      <c r="O795" s="5"/>
      <c r="P795" s="5"/>
      <c r="Q795" s="11"/>
      <c r="R795" s="5"/>
      <c r="S795" s="6">
        <f>SUM(S793:S794)</f>
        <v>26.5</v>
      </c>
      <c r="T795" s="53" t="str">
        <f>IF(K795="",IF(LEFT(H795,1)="c",IF(J795&lt;&gt;"S",VLOOKUP(H795,'DATOS GENERALES'!$B$36:$C$52,2,FALSE),""),""),IF(U795="pvc",VLOOKUP(VLOOKUP(K795,'DATOS GENERALES'!$B$58:$E$83,3,FALSE),'DATOS GENERALES'!$B$36:$C$52,2,FALSE),VLOOKUP(VLOOKUP(K795,'DATOS GENERALES'!$B$58:$E$83,4,FALSE),'DATOS GENERALES'!$B$36:$C$52,2,FALSE)))</f>
        <v/>
      </c>
      <c r="U795" s="5"/>
      <c r="V795" s="5" t="s">
        <v>98</v>
      </c>
      <c r="Y795"/>
    </row>
    <row r="796" spans="1:25" s="2" customFormat="1" outlineLevel="1" x14ac:dyDescent="0.25">
      <c r="A796" s="174"/>
      <c r="C796" s="8"/>
      <c r="D796" s="8"/>
      <c r="E796" s="70"/>
      <c r="F796" s="3"/>
      <c r="G796" s="4"/>
      <c r="H796" s="7"/>
      <c r="I796" s="4"/>
      <c r="J796" s="4"/>
      <c r="K796" s="4"/>
      <c r="L796" s="4"/>
      <c r="M796" s="5"/>
      <c r="N796" s="5"/>
      <c r="O796" s="5"/>
      <c r="P796" s="5"/>
      <c r="Q796" s="11"/>
      <c r="R796" s="5"/>
      <c r="S796" s="6"/>
      <c r="T796" s="53"/>
      <c r="U796" s="5"/>
      <c r="V796" s="5"/>
      <c r="Y796"/>
    </row>
    <row r="797" spans="1:25" s="2" customFormat="1" outlineLevel="1" x14ac:dyDescent="0.25">
      <c r="A797" s="174"/>
      <c r="B797" s="2">
        <v>0</v>
      </c>
      <c r="C797" s="8">
        <v>0</v>
      </c>
      <c r="D797" s="8">
        <v>0</v>
      </c>
      <c r="E797" s="7" t="s">
        <v>529</v>
      </c>
      <c r="F797" s="3">
        <f t="shared" ref="F797:F798" si="697">H797</f>
        <v>0</v>
      </c>
      <c r="G797" s="4" t="s">
        <v>183</v>
      </c>
      <c r="H797" s="4"/>
      <c r="I797" s="4">
        <v>23.5</v>
      </c>
      <c r="J797" s="4"/>
      <c r="K797" s="4"/>
      <c r="L797" s="4"/>
      <c r="M797" s="5">
        <v>1</v>
      </c>
      <c r="N797" s="5">
        <f t="shared" ref="N797:N798" si="698">IF(J797&lt;&gt;"S",(I797+C797+B797+D797)*M797,0)</f>
        <v>23.5</v>
      </c>
      <c r="O797" s="5">
        <v>0</v>
      </c>
      <c r="P797" s="5">
        <v>0</v>
      </c>
      <c r="Q797" s="11">
        <v>1</v>
      </c>
      <c r="R797" s="5">
        <f t="shared" ref="R797:R798" si="699">IF(N797=0,IF(I797=0,0,I797+D797+C797+B797),N797)</f>
        <v>23.5</v>
      </c>
      <c r="S797" s="6">
        <f t="shared" ref="S797:S798" si="700">R797*Q797</f>
        <v>23.5</v>
      </c>
      <c r="T797" s="53" t="str">
        <f>IF(K797="",IF(LEFT(H797,1)="c",IF(J797&lt;&gt;"S",VLOOKUP(H797,'DATOS GENERALES'!$B$36:$C$52,2,FALSE),""),""),IF(U797="pvc",VLOOKUP(VLOOKUP(K797,'DATOS GENERALES'!$B$58:$E$83,3,FALSE),'DATOS GENERALES'!$B$36:$C$52,2,FALSE),VLOOKUP(VLOOKUP(K797,'DATOS GENERALES'!$B$58:$E$83,4,FALSE),'DATOS GENERALES'!$B$36:$C$52,2,FALSE)))</f>
        <v/>
      </c>
      <c r="U797" s="5" t="s">
        <v>153</v>
      </c>
      <c r="V797" s="5" t="s">
        <v>98</v>
      </c>
      <c r="Y797"/>
    </row>
    <row r="798" spans="1:25" s="2" customFormat="1" outlineLevel="1" x14ac:dyDescent="0.25">
      <c r="A798" s="174">
        <f>IF(E798=H798,1,0)</f>
        <v>1</v>
      </c>
      <c r="B798" s="2">
        <v>0.5</v>
      </c>
      <c r="C798" s="8">
        <v>0</v>
      </c>
      <c r="D798" s="8">
        <v>0</v>
      </c>
      <c r="E798" s="7" t="s">
        <v>529</v>
      </c>
      <c r="F798" s="3" t="str">
        <f t="shared" si="697"/>
        <v>FP-P3-19</v>
      </c>
      <c r="G798" s="4" t="s">
        <v>103</v>
      </c>
      <c r="H798" s="7" t="s">
        <v>529</v>
      </c>
      <c r="I798" s="4">
        <v>3.5</v>
      </c>
      <c r="J798" s="4">
        <v>25</v>
      </c>
      <c r="K798" s="4" t="s">
        <v>82</v>
      </c>
      <c r="L798" s="4"/>
      <c r="M798" s="5">
        <v>1</v>
      </c>
      <c r="N798" s="5">
        <f t="shared" si="698"/>
        <v>4</v>
      </c>
      <c r="O798" s="5">
        <v>1</v>
      </c>
      <c r="P798" s="5">
        <v>2</v>
      </c>
      <c r="Q798" s="11">
        <v>1</v>
      </c>
      <c r="R798" s="5">
        <f t="shared" si="699"/>
        <v>4</v>
      </c>
      <c r="S798" s="6">
        <f t="shared" si="700"/>
        <v>4</v>
      </c>
      <c r="T798" s="53" t="str">
        <f>IF(K798="",IF(LEFT(H798,1)="c",IF(J798&lt;&gt;"S",VLOOKUP(H798,'DATOS GENERALES'!$B$36:$C$52,2,FALSE),""),""),IF(U798="pvc",VLOOKUP(VLOOKUP(K798,'DATOS GENERALES'!$B$58:$E$83,3,FALSE),'DATOS GENERALES'!$B$36:$C$52,2,FALSE),VLOOKUP(VLOOKUP(K798,'DATOS GENERALES'!$B$58:$E$83,4,FALSE),'DATOS GENERALES'!$B$36:$C$52,2,FALSE)))</f>
        <v>CUADRADA GANG</v>
      </c>
      <c r="U798" s="5" t="s">
        <v>45</v>
      </c>
      <c r="V798" s="5" t="s">
        <v>98</v>
      </c>
      <c r="Y798"/>
    </row>
    <row r="799" spans="1:25" s="2" customFormat="1" outlineLevel="1" x14ac:dyDescent="0.25">
      <c r="A799" s="177">
        <f t="shared" ref="A799" si="701">IF(E799=H799,1,0)</f>
        <v>1</v>
      </c>
      <c r="C799" s="8"/>
      <c r="D799" s="8"/>
      <c r="E799" s="7" t="s">
        <v>530</v>
      </c>
      <c r="F799" s="3"/>
      <c r="G799" s="4"/>
      <c r="H799" s="7" t="s">
        <v>530</v>
      </c>
      <c r="I799" s="4"/>
      <c r="J799" s="4"/>
      <c r="K799" s="4"/>
      <c r="L799" s="4"/>
      <c r="M799" s="5"/>
      <c r="N799" s="5"/>
      <c r="O799" s="5"/>
      <c r="P799" s="5"/>
      <c r="Q799" s="11"/>
      <c r="R799" s="5"/>
      <c r="S799" s="6">
        <f>SUM(S797:S798)</f>
        <v>27.5</v>
      </c>
      <c r="T799" s="53" t="str">
        <f>IF(K799="",IF(LEFT(H799,1)="c",IF(J799&lt;&gt;"S",VLOOKUP(H799,'DATOS GENERALES'!$B$36:$C$52,2,FALSE),""),""),IF(U799="pvc",VLOOKUP(VLOOKUP(K799,'DATOS GENERALES'!$B$58:$E$83,3,FALSE),'DATOS GENERALES'!$B$36:$C$52,2,FALSE),VLOOKUP(VLOOKUP(K799,'DATOS GENERALES'!$B$58:$E$83,4,FALSE),'DATOS GENERALES'!$B$36:$C$52,2,FALSE)))</f>
        <v/>
      </c>
      <c r="U799" s="5"/>
      <c r="V799" s="5" t="s">
        <v>98</v>
      </c>
      <c r="Y799"/>
    </row>
    <row r="800" spans="1:25" s="2" customFormat="1" outlineLevel="1" x14ac:dyDescent="0.25">
      <c r="A800" s="177"/>
      <c r="C800" s="8"/>
      <c r="D800" s="8"/>
      <c r="E800" s="7"/>
      <c r="F800" s="3"/>
      <c r="G800" s="4"/>
      <c r="H800" s="7"/>
      <c r="I800" s="4"/>
      <c r="J800" s="4"/>
      <c r="K800" s="4"/>
      <c r="L800" s="4"/>
      <c r="M800" s="5"/>
      <c r="N800" s="5"/>
      <c r="O800" s="5"/>
      <c r="P800" s="5"/>
      <c r="Q800" s="11"/>
      <c r="R800" s="5"/>
      <c r="S800" s="6"/>
      <c r="T800" s="53"/>
      <c r="U800" s="5"/>
      <c r="V800" s="5"/>
      <c r="Y800"/>
    </row>
    <row r="801" spans="1:25" s="2" customFormat="1" outlineLevel="1" x14ac:dyDescent="0.25">
      <c r="A801" s="174"/>
      <c r="B801" s="2">
        <v>0</v>
      </c>
      <c r="C801" s="8">
        <v>0</v>
      </c>
      <c r="D801" s="8">
        <v>0</v>
      </c>
      <c r="E801" s="7" t="s">
        <v>531</v>
      </c>
      <c r="F801" s="3">
        <f t="shared" ref="F801:F802" si="702">H801</f>
        <v>0</v>
      </c>
      <c r="G801" s="4" t="s">
        <v>183</v>
      </c>
      <c r="H801" s="4"/>
      <c r="I801" s="4">
        <v>23.5</v>
      </c>
      <c r="J801" s="4"/>
      <c r="K801" s="4"/>
      <c r="L801" s="4"/>
      <c r="M801" s="5">
        <v>1</v>
      </c>
      <c r="N801" s="5">
        <f t="shared" ref="N801:N802" si="703">IF(J801&lt;&gt;"S",(I801+C801+B801+D801)*M801,0)</f>
        <v>23.5</v>
      </c>
      <c r="O801" s="5">
        <v>0</v>
      </c>
      <c r="P801" s="5">
        <v>0</v>
      </c>
      <c r="Q801" s="11">
        <v>1</v>
      </c>
      <c r="R801" s="5">
        <f t="shared" ref="R801:R802" si="704">IF(N801=0,IF(I801=0,0,I801+D801+C801+B801),N801)</f>
        <v>23.5</v>
      </c>
      <c r="S801" s="6">
        <f t="shared" ref="S801:S802" si="705">R801*Q801</f>
        <v>23.5</v>
      </c>
      <c r="T801" s="53" t="str">
        <f>IF(K801="",IF(LEFT(H801,1)="c",IF(J801&lt;&gt;"S",VLOOKUP(H801,'DATOS GENERALES'!$B$36:$C$52,2,FALSE),""),""),IF(U801="pvc",VLOOKUP(VLOOKUP(K801,'DATOS GENERALES'!$B$58:$E$83,3,FALSE),'DATOS GENERALES'!$B$36:$C$52,2,FALSE),VLOOKUP(VLOOKUP(K801,'DATOS GENERALES'!$B$58:$E$83,4,FALSE),'DATOS GENERALES'!$B$36:$C$52,2,FALSE)))</f>
        <v/>
      </c>
      <c r="U801" s="5" t="s">
        <v>153</v>
      </c>
      <c r="V801" s="5" t="s">
        <v>98</v>
      </c>
      <c r="Y801"/>
    </row>
    <row r="802" spans="1:25" s="2" customFormat="1" outlineLevel="1" x14ac:dyDescent="0.25">
      <c r="A802" s="174">
        <f>IF(E802=H802,1,0)</f>
        <v>1</v>
      </c>
      <c r="B802" s="2">
        <v>0.5</v>
      </c>
      <c r="C802" s="8">
        <v>0</v>
      </c>
      <c r="D802" s="8">
        <v>0</v>
      </c>
      <c r="E802" s="7" t="s">
        <v>531</v>
      </c>
      <c r="F802" s="3" t="str">
        <f t="shared" si="702"/>
        <v>FP-P3-21</v>
      </c>
      <c r="G802" s="4" t="s">
        <v>103</v>
      </c>
      <c r="H802" s="7" t="s">
        <v>531</v>
      </c>
      <c r="I802" s="4">
        <v>5</v>
      </c>
      <c r="J802" s="4">
        <v>25</v>
      </c>
      <c r="K802" s="4" t="s">
        <v>82</v>
      </c>
      <c r="L802" s="4"/>
      <c r="M802" s="5">
        <v>1</v>
      </c>
      <c r="N802" s="5">
        <f t="shared" si="703"/>
        <v>5.5</v>
      </c>
      <c r="O802" s="5">
        <v>1</v>
      </c>
      <c r="P802" s="5">
        <v>2</v>
      </c>
      <c r="Q802" s="11">
        <v>1</v>
      </c>
      <c r="R802" s="5">
        <f t="shared" si="704"/>
        <v>5.5</v>
      </c>
      <c r="S802" s="6">
        <f t="shared" si="705"/>
        <v>5.5</v>
      </c>
      <c r="T802" s="53" t="str">
        <f>IF(K802="",IF(LEFT(H802,1)="c",IF(J802&lt;&gt;"S",VLOOKUP(H802,'DATOS GENERALES'!$B$36:$C$52,2,FALSE),""),""),IF(U802="pvc",VLOOKUP(VLOOKUP(K802,'DATOS GENERALES'!$B$58:$E$83,3,FALSE),'DATOS GENERALES'!$B$36:$C$52,2,FALSE),VLOOKUP(VLOOKUP(K802,'DATOS GENERALES'!$B$58:$E$83,4,FALSE),'DATOS GENERALES'!$B$36:$C$52,2,FALSE)))</f>
        <v>CUADRADA GANG</v>
      </c>
      <c r="U802" s="5" t="s">
        <v>45</v>
      </c>
      <c r="V802" s="5" t="s">
        <v>98</v>
      </c>
      <c r="Y802"/>
    </row>
    <row r="803" spans="1:25" s="2" customFormat="1" outlineLevel="1" x14ac:dyDescent="0.25">
      <c r="A803" s="177">
        <f t="shared" ref="A803" si="706">IF(E803=H803,1,0)</f>
        <v>1</v>
      </c>
      <c r="C803" s="8"/>
      <c r="D803" s="8"/>
      <c r="E803" s="7" t="s">
        <v>532</v>
      </c>
      <c r="F803" s="3"/>
      <c r="G803" s="4"/>
      <c r="H803" s="7" t="s">
        <v>532</v>
      </c>
      <c r="I803" s="4"/>
      <c r="J803" s="4"/>
      <c r="K803" s="4"/>
      <c r="L803" s="4"/>
      <c r="M803" s="5"/>
      <c r="N803" s="5"/>
      <c r="O803" s="5"/>
      <c r="P803" s="5"/>
      <c r="Q803" s="11"/>
      <c r="R803" s="5"/>
      <c r="S803" s="6">
        <f>SUM(S801:S802)</f>
        <v>29</v>
      </c>
      <c r="T803" s="53" t="str">
        <f>IF(K803="",IF(LEFT(H803,1)="c",IF(J803&lt;&gt;"S",VLOOKUP(H803,'DATOS GENERALES'!$B$36:$C$52,2,FALSE),""),""),IF(U803="pvc",VLOOKUP(VLOOKUP(K803,'DATOS GENERALES'!$B$58:$E$83,3,FALSE),'DATOS GENERALES'!$B$36:$C$52,2,FALSE),VLOOKUP(VLOOKUP(K803,'DATOS GENERALES'!$B$58:$E$83,4,FALSE),'DATOS GENERALES'!$B$36:$C$52,2,FALSE)))</f>
        <v/>
      </c>
      <c r="U803" s="5"/>
      <c r="V803" s="5" t="s">
        <v>98</v>
      </c>
      <c r="Y803"/>
    </row>
    <row r="804" spans="1:25" s="2" customFormat="1" outlineLevel="1" x14ac:dyDescent="0.25">
      <c r="A804" s="174"/>
      <c r="C804" s="8"/>
      <c r="D804" s="8"/>
      <c r="E804" s="70"/>
      <c r="F804" s="3"/>
      <c r="G804" s="4"/>
      <c r="H804" s="7"/>
      <c r="I804" s="4"/>
      <c r="J804" s="4"/>
      <c r="K804" s="4"/>
      <c r="L804" s="4"/>
      <c r="M804" s="5"/>
      <c r="N804" s="5"/>
      <c r="O804" s="5"/>
      <c r="P804" s="5"/>
      <c r="Q804" s="11"/>
      <c r="R804" s="5"/>
      <c r="S804" s="6"/>
      <c r="T804" s="53"/>
      <c r="U804" s="5"/>
      <c r="V804" s="5"/>
      <c r="Y804"/>
    </row>
    <row r="805" spans="1:25" s="2" customFormat="1" outlineLevel="1" x14ac:dyDescent="0.25">
      <c r="A805" s="174"/>
      <c r="B805" s="2">
        <v>0</v>
      </c>
      <c r="C805" s="8">
        <v>0</v>
      </c>
      <c r="D805" s="8">
        <v>0</v>
      </c>
      <c r="E805" s="7" t="s">
        <v>533</v>
      </c>
      <c r="F805" s="3">
        <f t="shared" ref="F805:F806" si="707">H805</f>
        <v>0</v>
      </c>
      <c r="G805" s="4" t="s">
        <v>183</v>
      </c>
      <c r="H805" s="4"/>
      <c r="I805" s="4">
        <v>23.5</v>
      </c>
      <c r="J805" s="4"/>
      <c r="K805" s="4"/>
      <c r="L805" s="4"/>
      <c r="M805" s="5">
        <v>1</v>
      </c>
      <c r="N805" s="5">
        <f t="shared" ref="N805:N806" si="708">IF(J805&lt;&gt;"S",(I805+C805+B805+D805)*M805,0)</f>
        <v>23.5</v>
      </c>
      <c r="O805" s="5">
        <v>0</v>
      </c>
      <c r="P805" s="5">
        <v>0</v>
      </c>
      <c r="Q805" s="11">
        <v>1</v>
      </c>
      <c r="R805" s="5">
        <f t="shared" ref="R805:R806" si="709">IF(N805=0,IF(I805=0,0,I805+D805+C805+B805),N805)</f>
        <v>23.5</v>
      </c>
      <c r="S805" s="6">
        <f t="shared" ref="S805:S806" si="710">R805*Q805</f>
        <v>23.5</v>
      </c>
      <c r="T805" s="53" t="str">
        <f>IF(K805="",IF(LEFT(H805,1)="c",IF(J805&lt;&gt;"S",VLOOKUP(H805,'DATOS GENERALES'!$B$36:$C$52,2,FALSE),""),""),IF(U805="pvc",VLOOKUP(VLOOKUP(K805,'DATOS GENERALES'!$B$58:$E$83,3,FALSE),'DATOS GENERALES'!$B$36:$C$52,2,FALSE),VLOOKUP(VLOOKUP(K805,'DATOS GENERALES'!$B$58:$E$83,4,FALSE),'DATOS GENERALES'!$B$36:$C$52,2,FALSE)))</f>
        <v/>
      </c>
      <c r="U805" s="5" t="s">
        <v>153</v>
      </c>
      <c r="V805" s="5" t="s">
        <v>98</v>
      </c>
      <c r="Y805"/>
    </row>
    <row r="806" spans="1:25" s="2" customFormat="1" outlineLevel="1" x14ac:dyDescent="0.25">
      <c r="A806" s="174">
        <f>IF(E806=H806,1,0)</f>
        <v>1</v>
      </c>
      <c r="B806" s="2">
        <v>0.5</v>
      </c>
      <c r="C806" s="8">
        <v>0</v>
      </c>
      <c r="D806" s="8">
        <v>0.5</v>
      </c>
      <c r="E806" s="7" t="s">
        <v>533</v>
      </c>
      <c r="F806" s="3" t="str">
        <f t="shared" si="707"/>
        <v>FP-P3-23</v>
      </c>
      <c r="G806" s="4" t="s">
        <v>103</v>
      </c>
      <c r="H806" s="7" t="s">
        <v>533</v>
      </c>
      <c r="I806" s="4">
        <v>5</v>
      </c>
      <c r="J806" s="4">
        <v>25</v>
      </c>
      <c r="K806" s="4" t="s">
        <v>82</v>
      </c>
      <c r="L806" s="4"/>
      <c r="M806" s="5">
        <v>1</v>
      </c>
      <c r="N806" s="5">
        <f t="shared" si="708"/>
        <v>6</v>
      </c>
      <c r="O806" s="5">
        <v>2</v>
      </c>
      <c r="P806" s="5">
        <v>2</v>
      </c>
      <c r="Q806" s="11">
        <v>1</v>
      </c>
      <c r="R806" s="5">
        <f t="shared" si="709"/>
        <v>6</v>
      </c>
      <c r="S806" s="6">
        <f t="shared" si="710"/>
        <v>6</v>
      </c>
      <c r="T806" s="53" t="str">
        <f>IF(K806="",IF(LEFT(H806,1)="c",IF(J806&lt;&gt;"S",VLOOKUP(H806,'DATOS GENERALES'!$B$36:$C$52,2,FALSE),""),""),IF(U806="pvc",VLOOKUP(VLOOKUP(K806,'DATOS GENERALES'!$B$58:$E$83,3,FALSE),'DATOS GENERALES'!$B$36:$C$52,2,FALSE),VLOOKUP(VLOOKUP(K806,'DATOS GENERALES'!$B$58:$E$83,4,FALSE),'DATOS GENERALES'!$B$36:$C$52,2,FALSE)))</f>
        <v>CUADRADA GANG</v>
      </c>
      <c r="U806" s="5" t="s">
        <v>45</v>
      </c>
      <c r="V806" s="5" t="s">
        <v>98</v>
      </c>
      <c r="Y806"/>
    </row>
    <row r="807" spans="1:25" s="2" customFormat="1" outlineLevel="1" x14ac:dyDescent="0.25">
      <c r="A807" s="177">
        <f t="shared" ref="A807" si="711">IF(E807=H807,1,0)</f>
        <v>1</v>
      </c>
      <c r="C807" s="8"/>
      <c r="D807" s="8"/>
      <c r="E807" s="7" t="s">
        <v>534</v>
      </c>
      <c r="F807" s="3"/>
      <c r="G807" s="4"/>
      <c r="H807" s="7" t="s">
        <v>534</v>
      </c>
      <c r="I807" s="4"/>
      <c r="J807" s="4"/>
      <c r="K807" s="4"/>
      <c r="L807" s="4"/>
      <c r="M807" s="5"/>
      <c r="N807" s="5"/>
      <c r="O807" s="5"/>
      <c r="P807" s="5"/>
      <c r="Q807" s="11"/>
      <c r="R807" s="5"/>
      <c r="S807" s="6">
        <f>SUM(S805:S806)</f>
        <v>29.5</v>
      </c>
      <c r="T807" s="53" t="str">
        <f>IF(K807="",IF(LEFT(H807,1)="c",IF(J807&lt;&gt;"S",VLOOKUP(H807,'DATOS GENERALES'!$B$36:$C$52,2,FALSE),""),""),IF(U807="pvc",VLOOKUP(VLOOKUP(K807,'DATOS GENERALES'!$B$58:$E$83,3,FALSE),'DATOS GENERALES'!$B$36:$C$52,2,FALSE),VLOOKUP(VLOOKUP(K807,'DATOS GENERALES'!$B$58:$E$83,4,FALSE),'DATOS GENERALES'!$B$36:$C$52,2,FALSE)))</f>
        <v/>
      </c>
      <c r="U807" s="5"/>
      <c r="V807" s="5" t="s">
        <v>98</v>
      </c>
      <c r="Y807"/>
    </row>
    <row r="808" spans="1:25" s="2" customFormat="1" outlineLevel="1" x14ac:dyDescent="0.25">
      <c r="A808" s="177"/>
      <c r="C808" s="8"/>
      <c r="D808" s="8"/>
      <c r="E808" s="7"/>
      <c r="F808" s="3"/>
      <c r="G808" s="4"/>
      <c r="H808" s="7"/>
      <c r="I808" s="4"/>
      <c r="J808" s="4"/>
      <c r="K808" s="4"/>
      <c r="L808" s="4"/>
      <c r="M808" s="5"/>
      <c r="N808" s="5"/>
      <c r="O808" s="5"/>
      <c r="P808" s="5"/>
      <c r="Q808" s="11"/>
      <c r="R808" s="5"/>
      <c r="S808" s="6"/>
      <c r="T808" s="53"/>
      <c r="U808" s="5"/>
      <c r="V808" s="5"/>
      <c r="Y808"/>
    </row>
    <row r="809" spans="1:25" s="2" customFormat="1" outlineLevel="1" x14ac:dyDescent="0.25">
      <c r="A809" s="174"/>
      <c r="B809" s="2">
        <v>0</v>
      </c>
      <c r="C809" s="8">
        <v>0</v>
      </c>
      <c r="D809" s="8">
        <v>0</v>
      </c>
      <c r="E809" s="7" t="s">
        <v>535</v>
      </c>
      <c r="F809" s="3">
        <f t="shared" ref="F809:F813" si="712">H809</f>
        <v>0</v>
      </c>
      <c r="G809" s="4" t="s">
        <v>183</v>
      </c>
      <c r="H809" s="4"/>
      <c r="I809" s="4">
        <v>11.5</v>
      </c>
      <c r="J809" s="4"/>
      <c r="K809" s="4"/>
      <c r="L809" s="4"/>
      <c r="M809" s="5">
        <v>1</v>
      </c>
      <c r="N809" s="5">
        <f t="shared" ref="N809:N813" si="713">IF(J809&lt;&gt;"S",(I809+C809+B809+D809)*M809,0)</f>
        <v>11.5</v>
      </c>
      <c r="O809" s="5">
        <v>0</v>
      </c>
      <c r="P809" s="5">
        <v>0</v>
      </c>
      <c r="Q809" s="11">
        <v>1</v>
      </c>
      <c r="R809" s="5">
        <f t="shared" ref="R809:R813" si="714">IF(N809=0,IF(I809=0,0,I809+D809+C809+B809),N809)</f>
        <v>11.5</v>
      </c>
      <c r="S809" s="6">
        <f t="shared" ref="S809:S813" si="715">R809*Q809</f>
        <v>11.5</v>
      </c>
      <c r="T809" s="53" t="str">
        <f>IF(K809="",IF(LEFT(H809,1)="c",IF(J809&lt;&gt;"S",VLOOKUP(H809,'DATOS GENERALES'!$B$36:$C$52,2,FALSE),""),""),IF(U809="pvc",VLOOKUP(VLOOKUP(K809,'DATOS GENERALES'!$B$58:$E$83,3,FALSE),'DATOS GENERALES'!$B$36:$C$52,2,FALSE),VLOOKUP(VLOOKUP(K809,'DATOS GENERALES'!$B$58:$E$83,4,FALSE),'DATOS GENERALES'!$B$36:$C$52,2,FALSE)))</f>
        <v/>
      </c>
      <c r="U809" s="5" t="s">
        <v>153</v>
      </c>
      <c r="V809" s="5" t="s">
        <v>98</v>
      </c>
      <c r="Y809"/>
    </row>
    <row r="810" spans="1:25" s="2" customFormat="1" outlineLevel="1" x14ac:dyDescent="0.25">
      <c r="A810" s="174"/>
      <c r="B810" s="2">
        <v>0</v>
      </c>
      <c r="C810" s="8">
        <v>0</v>
      </c>
      <c r="D810" s="8">
        <v>0</v>
      </c>
      <c r="E810" s="7" t="s">
        <v>535</v>
      </c>
      <c r="F810" s="3" t="str">
        <f t="shared" si="712"/>
        <v>S12</v>
      </c>
      <c r="G810" s="4"/>
      <c r="H810" s="4" t="s">
        <v>94</v>
      </c>
      <c r="I810" s="4">
        <v>0.5</v>
      </c>
      <c r="J810" s="4">
        <v>50</v>
      </c>
      <c r="K810" s="4" t="s">
        <v>94</v>
      </c>
      <c r="L810" s="4"/>
      <c r="M810" s="5">
        <v>1</v>
      </c>
      <c r="N810" s="5">
        <f t="shared" si="713"/>
        <v>0.5</v>
      </c>
      <c r="O810" s="5">
        <v>1</v>
      </c>
      <c r="P810" s="5">
        <v>1</v>
      </c>
      <c r="Q810" s="11">
        <v>1</v>
      </c>
      <c r="R810" s="5">
        <f t="shared" si="714"/>
        <v>0.5</v>
      </c>
      <c r="S810" s="6">
        <f t="shared" si="715"/>
        <v>0.5</v>
      </c>
      <c r="T810" s="53" t="str">
        <f>IF(K810="",IF(LEFT(H810,1)="c",IF(J810&lt;&gt;"S",VLOOKUP(H810,'DATOS GENERALES'!$B$36:$C$52,2,FALSE),""),""),IF(U810="pvc",VLOOKUP(VLOOKUP(K810,'DATOS GENERALES'!$B$58:$E$83,3,FALSE),'DATOS GENERALES'!$B$36:$C$52,2,FALSE),VLOOKUP(VLOOKUP(K810,'DATOS GENERALES'!$B$58:$E$83,4,FALSE),'DATOS GENERALES'!$B$36:$C$52,2,FALSE)))</f>
        <v>ACCESORIO SALIDA BANDEJA</v>
      </c>
      <c r="U810" s="5" t="s">
        <v>48</v>
      </c>
      <c r="V810" s="5" t="s">
        <v>98</v>
      </c>
      <c r="Y810"/>
    </row>
    <row r="811" spans="1:25" s="2" customFormat="1" outlineLevel="1" x14ac:dyDescent="0.25">
      <c r="A811" s="174"/>
      <c r="B811" s="2">
        <v>0</v>
      </c>
      <c r="C811" s="8">
        <v>0</v>
      </c>
      <c r="D811" s="8">
        <v>0</v>
      </c>
      <c r="E811" s="7" t="s">
        <v>535</v>
      </c>
      <c r="F811" s="3" t="str">
        <f t="shared" si="712"/>
        <v>C1</v>
      </c>
      <c r="G811" s="4" t="s">
        <v>94</v>
      </c>
      <c r="H811" s="4" t="s">
        <v>103</v>
      </c>
      <c r="I811" s="4">
        <v>6</v>
      </c>
      <c r="J811" s="4">
        <v>50</v>
      </c>
      <c r="K811" s="4"/>
      <c r="L811" s="4"/>
      <c r="M811" s="5">
        <v>1</v>
      </c>
      <c r="N811" s="5">
        <f t="shared" si="713"/>
        <v>6</v>
      </c>
      <c r="O811" s="5">
        <v>0</v>
      </c>
      <c r="P811" s="5">
        <v>1</v>
      </c>
      <c r="Q811" s="11">
        <v>1</v>
      </c>
      <c r="R811" s="5">
        <f t="shared" si="714"/>
        <v>6</v>
      </c>
      <c r="S811" s="6">
        <f t="shared" si="715"/>
        <v>6</v>
      </c>
      <c r="T811" s="53" t="str">
        <f>IF(K811="",IF(LEFT(H811,1)="c",IF(J811&lt;&gt;"S",VLOOKUP(H811,'DATOS GENERALES'!$B$36:$C$52,2,FALSE),""),""),IF(U811="pvc",VLOOKUP(VLOOKUP(K811,'DATOS GENERALES'!$B$58:$E$83,3,FALSE),'DATOS GENERALES'!$B$36:$C$52,2,FALSE),VLOOKUP(VLOOKUP(K811,'DATOS GENERALES'!$B$58:$E$83,4,FALSE),'DATOS GENERALES'!$B$36:$C$52,2,FALSE)))</f>
        <v>CUADRADA 150X150X100</v>
      </c>
      <c r="U811" s="5" t="s">
        <v>48</v>
      </c>
      <c r="V811" s="5" t="s">
        <v>98</v>
      </c>
      <c r="Y811"/>
    </row>
    <row r="812" spans="1:25" s="2" customFormat="1" outlineLevel="1" x14ac:dyDescent="0.25">
      <c r="A812" s="174"/>
      <c r="B812" s="2">
        <v>0</v>
      </c>
      <c r="C812" s="8">
        <v>0</v>
      </c>
      <c r="D812" s="8">
        <v>0</v>
      </c>
      <c r="E812" s="7" t="s">
        <v>535</v>
      </c>
      <c r="F812" s="3" t="str">
        <f t="shared" si="712"/>
        <v>C1</v>
      </c>
      <c r="G812" s="4" t="s">
        <v>103</v>
      </c>
      <c r="H812" s="4" t="s">
        <v>103</v>
      </c>
      <c r="I812" s="4">
        <v>3</v>
      </c>
      <c r="J812" s="4">
        <v>50</v>
      </c>
      <c r="K812" s="4"/>
      <c r="L812" s="4"/>
      <c r="M812" s="5">
        <v>1</v>
      </c>
      <c r="N812" s="5">
        <f t="shared" si="713"/>
        <v>3</v>
      </c>
      <c r="O812" s="5">
        <v>0</v>
      </c>
      <c r="P812" s="5">
        <v>2</v>
      </c>
      <c r="Q812" s="11">
        <v>1</v>
      </c>
      <c r="R812" s="5">
        <f t="shared" si="714"/>
        <v>3</v>
      </c>
      <c r="S812" s="6">
        <f t="shared" si="715"/>
        <v>3</v>
      </c>
      <c r="T812" s="53" t="str">
        <f>IF(K812="",IF(LEFT(H812,1)="c",IF(J812&lt;&gt;"S",VLOOKUP(H812,'DATOS GENERALES'!$B$36:$C$52,2,FALSE),""),""),IF(U812="pvc",VLOOKUP(VLOOKUP(K812,'DATOS GENERALES'!$B$58:$E$83,3,FALSE),'DATOS GENERALES'!$B$36:$C$52,2,FALSE),VLOOKUP(VLOOKUP(K812,'DATOS GENERALES'!$B$58:$E$83,4,FALSE),'DATOS GENERALES'!$B$36:$C$52,2,FALSE)))</f>
        <v>CUADRADA 150X150X100</v>
      </c>
      <c r="U812" s="5" t="s">
        <v>45</v>
      </c>
      <c r="V812" s="5" t="s">
        <v>98</v>
      </c>
      <c r="Y812"/>
    </row>
    <row r="813" spans="1:25" s="2" customFormat="1" outlineLevel="1" x14ac:dyDescent="0.25">
      <c r="A813" s="174">
        <f>IF(E813=H813,1,0)</f>
        <v>1</v>
      </c>
      <c r="B813" s="2">
        <v>0.5</v>
      </c>
      <c r="C813" s="8">
        <v>0</v>
      </c>
      <c r="D813" s="8">
        <v>0</v>
      </c>
      <c r="E813" s="7" t="s">
        <v>535</v>
      </c>
      <c r="F813" s="3" t="str">
        <f t="shared" si="712"/>
        <v>FP-P3-25</v>
      </c>
      <c r="G813" s="4" t="s">
        <v>103</v>
      </c>
      <c r="H813" s="7" t="s">
        <v>535</v>
      </c>
      <c r="I813" s="4">
        <v>3.6</v>
      </c>
      <c r="J813" s="4">
        <v>25</v>
      </c>
      <c r="K813" s="4" t="s">
        <v>82</v>
      </c>
      <c r="L813" s="4"/>
      <c r="M813" s="5">
        <v>1</v>
      </c>
      <c r="N813" s="5">
        <f t="shared" si="713"/>
        <v>4.0999999999999996</v>
      </c>
      <c r="O813" s="5">
        <v>1</v>
      </c>
      <c r="P813" s="5">
        <v>2</v>
      </c>
      <c r="Q813" s="11">
        <v>1</v>
      </c>
      <c r="R813" s="5">
        <f t="shared" si="714"/>
        <v>4.0999999999999996</v>
      </c>
      <c r="S813" s="6">
        <f t="shared" si="715"/>
        <v>4.0999999999999996</v>
      </c>
      <c r="T813" s="53" t="str">
        <f>IF(K813="",IF(LEFT(H813,1)="c",IF(J813&lt;&gt;"S",VLOOKUP(H813,'DATOS GENERALES'!$B$36:$C$52,2,FALSE),""),""),IF(U813="pvc",VLOOKUP(VLOOKUP(K813,'DATOS GENERALES'!$B$58:$E$83,3,FALSE),'DATOS GENERALES'!$B$36:$C$52,2,FALSE),VLOOKUP(VLOOKUP(K813,'DATOS GENERALES'!$B$58:$E$83,4,FALSE),'DATOS GENERALES'!$B$36:$C$52,2,FALSE)))</f>
        <v>CUADRADA GANG</v>
      </c>
      <c r="U813" s="5" t="s">
        <v>45</v>
      </c>
      <c r="V813" s="5" t="s">
        <v>98</v>
      </c>
      <c r="Y813"/>
    </row>
    <row r="814" spans="1:25" s="2" customFormat="1" outlineLevel="1" x14ac:dyDescent="0.25">
      <c r="A814" s="177">
        <f t="shared" ref="A814" si="716">IF(E814=H814,1,0)</f>
        <v>1</v>
      </c>
      <c r="C814" s="8"/>
      <c r="D814" s="8"/>
      <c r="E814" s="7" t="s">
        <v>536</v>
      </c>
      <c r="F814" s="3"/>
      <c r="G814" s="4"/>
      <c r="H814" s="7" t="s">
        <v>536</v>
      </c>
      <c r="I814" s="4"/>
      <c r="J814" s="4"/>
      <c r="K814" s="4"/>
      <c r="L814" s="4"/>
      <c r="M814" s="5"/>
      <c r="N814" s="5"/>
      <c r="O814" s="5"/>
      <c r="P814" s="5"/>
      <c r="Q814" s="11"/>
      <c r="R814" s="5"/>
      <c r="S814" s="6">
        <f>SUM(S809:S813)</f>
        <v>25.1</v>
      </c>
      <c r="T814" s="53" t="str">
        <f>IF(K814="",IF(LEFT(H814,1)="c",IF(J814&lt;&gt;"S",VLOOKUP(H814,'DATOS GENERALES'!$B$36:$C$52,2,FALSE),""),""),IF(U814="pvc",VLOOKUP(VLOOKUP(K814,'DATOS GENERALES'!$B$58:$E$83,3,FALSE),'DATOS GENERALES'!$B$36:$C$52,2,FALSE),VLOOKUP(VLOOKUP(K814,'DATOS GENERALES'!$B$58:$E$83,4,FALSE),'DATOS GENERALES'!$B$36:$C$52,2,FALSE)))</f>
        <v/>
      </c>
      <c r="U814" s="5"/>
      <c r="V814" s="5" t="s">
        <v>98</v>
      </c>
      <c r="Y814"/>
    </row>
    <row r="815" spans="1:25" s="2" customFormat="1" outlineLevel="1" x14ac:dyDescent="0.25">
      <c r="A815" s="174"/>
      <c r="C815" s="8"/>
      <c r="D815" s="8"/>
      <c r="E815" s="70"/>
      <c r="F815" s="3"/>
      <c r="G815" s="4"/>
      <c r="H815" s="7"/>
      <c r="I815" s="4"/>
      <c r="J815" s="4"/>
      <c r="K815" s="4"/>
      <c r="L815" s="4"/>
      <c r="M815" s="5"/>
      <c r="N815" s="5"/>
      <c r="O815" s="5"/>
      <c r="P815" s="5"/>
      <c r="Q815" s="11"/>
      <c r="R815" s="5"/>
      <c r="S815" s="6"/>
      <c r="T815" s="53"/>
      <c r="U815" s="5"/>
      <c r="V815" s="5"/>
      <c r="Y815"/>
    </row>
    <row r="816" spans="1:25" s="2" customFormat="1" outlineLevel="1" x14ac:dyDescent="0.25">
      <c r="A816" s="174"/>
      <c r="B816" s="2">
        <v>0</v>
      </c>
      <c r="C816" s="8">
        <v>0</v>
      </c>
      <c r="D816" s="8">
        <v>0</v>
      </c>
      <c r="E816" s="7" t="s">
        <v>537</v>
      </c>
      <c r="F816" s="3">
        <f t="shared" ref="F816:F817" si="717">H816</f>
        <v>0</v>
      </c>
      <c r="G816" s="4" t="s">
        <v>183</v>
      </c>
      <c r="H816" s="4"/>
      <c r="I816" s="4">
        <v>21</v>
      </c>
      <c r="J816" s="4"/>
      <c r="K816" s="4"/>
      <c r="L816" s="4"/>
      <c r="M816" s="5">
        <v>1</v>
      </c>
      <c r="N816" s="5">
        <f t="shared" ref="N816:N817" si="718">IF(J816&lt;&gt;"S",(I816+C816+B816+D816)*M816,0)</f>
        <v>21</v>
      </c>
      <c r="O816" s="5">
        <v>0</v>
      </c>
      <c r="P816" s="5">
        <v>0</v>
      </c>
      <c r="Q816" s="11">
        <v>1</v>
      </c>
      <c r="R816" s="5">
        <f t="shared" ref="R816:R817" si="719">IF(N816=0,IF(I816=0,0,I816+D816+C816+B816),N816)</f>
        <v>21</v>
      </c>
      <c r="S816" s="6">
        <f t="shared" ref="S816:S817" si="720">R816*Q816</f>
        <v>21</v>
      </c>
      <c r="T816" s="53" t="str">
        <f>IF(K816="",IF(LEFT(H816,1)="c",IF(J816&lt;&gt;"S",VLOOKUP(H816,'DATOS GENERALES'!$B$36:$C$52,2,FALSE),""),""),IF(U816="pvc",VLOOKUP(VLOOKUP(K816,'DATOS GENERALES'!$B$58:$E$83,3,FALSE),'DATOS GENERALES'!$B$36:$C$52,2,FALSE),VLOOKUP(VLOOKUP(K816,'DATOS GENERALES'!$B$58:$E$83,4,FALSE),'DATOS GENERALES'!$B$36:$C$52,2,FALSE)))</f>
        <v/>
      </c>
      <c r="U816" s="5" t="s">
        <v>153</v>
      </c>
      <c r="V816" s="5" t="s">
        <v>98</v>
      </c>
      <c r="Y816"/>
    </row>
    <row r="817" spans="1:25" s="2" customFormat="1" outlineLevel="1" x14ac:dyDescent="0.25">
      <c r="A817" s="174">
        <f>IF(E817=H817,1,0)</f>
        <v>1</v>
      </c>
      <c r="B817" s="2">
        <v>0.5</v>
      </c>
      <c r="C817" s="8">
        <v>0</v>
      </c>
      <c r="D817" s="8">
        <v>0</v>
      </c>
      <c r="E817" s="7" t="s">
        <v>537</v>
      </c>
      <c r="F817" s="3" t="str">
        <f t="shared" si="717"/>
        <v>FP-P3-27</v>
      </c>
      <c r="G817" s="4" t="s">
        <v>103</v>
      </c>
      <c r="H817" s="7" t="s">
        <v>537</v>
      </c>
      <c r="I817" s="4">
        <v>2.2999999999999998</v>
      </c>
      <c r="J817" s="4">
        <v>25</v>
      </c>
      <c r="K817" s="4" t="s">
        <v>82</v>
      </c>
      <c r="L817" s="4"/>
      <c r="M817" s="5">
        <v>1</v>
      </c>
      <c r="N817" s="5">
        <f t="shared" si="718"/>
        <v>2.8</v>
      </c>
      <c r="O817" s="5">
        <v>1</v>
      </c>
      <c r="P817" s="5">
        <v>2</v>
      </c>
      <c r="Q817" s="11">
        <v>1</v>
      </c>
      <c r="R817" s="5">
        <f t="shared" si="719"/>
        <v>2.8</v>
      </c>
      <c r="S817" s="6">
        <f t="shared" si="720"/>
        <v>2.8</v>
      </c>
      <c r="T817" s="53" t="str">
        <f>IF(K817="",IF(LEFT(H817,1)="c",IF(J817&lt;&gt;"S",VLOOKUP(H817,'DATOS GENERALES'!$B$36:$C$52,2,FALSE),""),""),IF(U817="pvc",VLOOKUP(VLOOKUP(K817,'DATOS GENERALES'!$B$58:$E$83,3,FALSE),'DATOS GENERALES'!$B$36:$C$52,2,FALSE),VLOOKUP(VLOOKUP(K817,'DATOS GENERALES'!$B$58:$E$83,4,FALSE),'DATOS GENERALES'!$B$36:$C$52,2,FALSE)))</f>
        <v>CUADRADA GANG</v>
      </c>
      <c r="U817" s="5" t="s">
        <v>45</v>
      </c>
      <c r="V817" s="5" t="s">
        <v>98</v>
      </c>
      <c r="Y817"/>
    </row>
    <row r="818" spans="1:25" s="2" customFormat="1" outlineLevel="1" x14ac:dyDescent="0.25">
      <c r="A818" s="177">
        <f t="shared" ref="A818" si="721">IF(E818=H818,1,0)</f>
        <v>1</v>
      </c>
      <c r="C818" s="8"/>
      <c r="D818" s="8"/>
      <c r="E818" s="7" t="s">
        <v>538</v>
      </c>
      <c r="F818" s="3"/>
      <c r="G818" s="4"/>
      <c r="H818" s="7" t="s">
        <v>538</v>
      </c>
      <c r="I818" s="4"/>
      <c r="J818" s="4"/>
      <c r="K818" s="4"/>
      <c r="L818" s="4"/>
      <c r="M818" s="5"/>
      <c r="N818" s="5"/>
      <c r="O818" s="5"/>
      <c r="P818" s="5"/>
      <c r="Q818" s="11"/>
      <c r="R818" s="5"/>
      <c r="S818" s="6">
        <f>SUM(S816:S817)</f>
        <v>23.8</v>
      </c>
      <c r="T818" s="53" t="str">
        <f>IF(K818="",IF(LEFT(H818,1)="c",IF(J818&lt;&gt;"S",VLOOKUP(H818,'DATOS GENERALES'!$B$36:$C$52,2,FALSE),""),""),IF(U818="pvc",VLOOKUP(VLOOKUP(K818,'DATOS GENERALES'!$B$58:$E$83,3,FALSE),'DATOS GENERALES'!$B$36:$C$52,2,FALSE),VLOOKUP(VLOOKUP(K818,'DATOS GENERALES'!$B$58:$E$83,4,FALSE),'DATOS GENERALES'!$B$36:$C$52,2,FALSE)))</f>
        <v/>
      </c>
      <c r="U818" s="5"/>
      <c r="V818" s="5" t="s">
        <v>98</v>
      </c>
      <c r="Y818"/>
    </row>
    <row r="819" spans="1:25" s="2" customFormat="1" outlineLevel="1" x14ac:dyDescent="0.25">
      <c r="A819" s="177"/>
      <c r="C819" s="8"/>
      <c r="D819" s="8"/>
      <c r="E819" s="7"/>
      <c r="F819" s="3"/>
      <c r="G819" s="4"/>
      <c r="H819" s="7"/>
      <c r="I819" s="4"/>
      <c r="J819" s="4"/>
      <c r="K819" s="4"/>
      <c r="L819" s="4"/>
      <c r="M819" s="5"/>
      <c r="N819" s="5"/>
      <c r="O819" s="5"/>
      <c r="P819" s="5"/>
      <c r="Q819" s="11"/>
      <c r="R819" s="5"/>
      <c r="S819" s="6"/>
      <c r="T819" s="53"/>
      <c r="U819" s="5"/>
      <c r="V819" s="5"/>
      <c r="Y819"/>
    </row>
    <row r="820" spans="1:25" s="2" customFormat="1" outlineLevel="1" x14ac:dyDescent="0.25">
      <c r="A820" s="174"/>
      <c r="B820" s="2">
        <v>0</v>
      </c>
      <c r="C820" s="8">
        <v>0</v>
      </c>
      <c r="D820" s="8">
        <v>0</v>
      </c>
      <c r="E820" s="7" t="s">
        <v>539</v>
      </c>
      <c r="F820" s="3">
        <f t="shared" ref="F820:F821" si="722">H820</f>
        <v>0</v>
      </c>
      <c r="G820" s="4" t="s">
        <v>183</v>
      </c>
      <c r="H820" s="4"/>
      <c r="I820" s="4">
        <v>21</v>
      </c>
      <c r="J820" s="4"/>
      <c r="K820" s="4"/>
      <c r="L820" s="4"/>
      <c r="M820" s="5">
        <v>1</v>
      </c>
      <c r="N820" s="5">
        <f t="shared" ref="N820:N821" si="723">IF(J820&lt;&gt;"S",(I820+C820+B820+D820)*M820,0)</f>
        <v>21</v>
      </c>
      <c r="O820" s="5">
        <v>0</v>
      </c>
      <c r="P820" s="5">
        <v>0</v>
      </c>
      <c r="Q820" s="11">
        <v>1</v>
      </c>
      <c r="R820" s="5">
        <f t="shared" ref="R820:R821" si="724">IF(N820=0,IF(I820=0,0,I820+D820+C820+B820),N820)</f>
        <v>21</v>
      </c>
      <c r="S820" s="6">
        <f t="shared" ref="S820:S821" si="725">R820*Q820</f>
        <v>21</v>
      </c>
      <c r="T820" s="53" t="str">
        <f>IF(K820="",IF(LEFT(H820,1)="c",IF(J820&lt;&gt;"S",VLOOKUP(H820,'DATOS GENERALES'!$B$36:$C$52,2,FALSE),""),""),IF(U820="pvc",VLOOKUP(VLOOKUP(K820,'DATOS GENERALES'!$B$58:$E$83,3,FALSE),'DATOS GENERALES'!$B$36:$C$52,2,FALSE),VLOOKUP(VLOOKUP(K820,'DATOS GENERALES'!$B$58:$E$83,4,FALSE),'DATOS GENERALES'!$B$36:$C$52,2,FALSE)))</f>
        <v/>
      </c>
      <c r="U820" s="5" t="s">
        <v>153</v>
      </c>
      <c r="V820" s="5" t="s">
        <v>98</v>
      </c>
      <c r="Y820"/>
    </row>
    <row r="821" spans="1:25" s="2" customFormat="1" outlineLevel="1" x14ac:dyDescent="0.25">
      <c r="A821" s="174">
        <f>IF(E821=H821,1,0)</f>
        <v>1</v>
      </c>
      <c r="B821" s="2">
        <v>0.5</v>
      </c>
      <c r="C821" s="8">
        <v>0</v>
      </c>
      <c r="D821" s="8">
        <v>0</v>
      </c>
      <c r="E821" s="7" t="s">
        <v>539</v>
      </c>
      <c r="F821" s="3" t="str">
        <f t="shared" si="722"/>
        <v>FP-P3-29</v>
      </c>
      <c r="G821" s="4" t="s">
        <v>103</v>
      </c>
      <c r="H821" s="7" t="s">
        <v>539</v>
      </c>
      <c r="I821" s="4">
        <v>2.5</v>
      </c>
      <c r="J821" s="4">
        <v>25</v>
      </c>
      <c r="K821" s="4" t="s">
        <v>82</v>
      </c>
      <c r="L821" s="4"/>
      <c r="M821" s="5">
        <v>1</v>
      </c>
      <c r="N821" s="5">
        <f t="shared" si="723"/>
        <v>3</v>
      </c>
      <c r="O821" s="5">
        <v>1</v>
      </c>
      <c r="P821" s="5">
        <v>2</v>
      </c>
      <c r="Q821" s="11">
        <v>1</v>
      </c>
      <c r="R821" s="5">
        <f t="shared" si="724"/>
        <v>3</v>
      </c>
      <c r="S821" s="6">
        <f t="shared" si="725"/>
        <v>3</v>
      </c>
      <c r="T821" s="53" t="str">
        <f>IF(K821="",IF(LEFT(H821,1)="c",IF(J821&lt;&gt;"S",VLOOKUP(H821,'DATOS GENERALES'!$B$36:$C$52,2,FALSE),""),""),IF(U821="pvc",VLOOKUP(VLOOKUP(K821,'DATOS GENERALES'!$B$58:$E$83,3,FALSE),'DATOS GENERALES'!$B$36:$C$52,2,FALSE),VLOOKUP(VLOOKUP(K821,'DATOS GENERALES'!$B$58:$E$83,4,FALSE),'DATOS GENERALES'!$B$36:$C$52,2,FALSE)))</f>
        <v>CUADRADA GANG</v>
      </c>
      <c r="U821" s="5" t="s">
        <v>45</v>
      </c>
      <c r="V821" s="5" t="s">
        <v>98</v>
      </c>
      <c r="Y821"/>
    </row>
    <row r="822" spans="1:25" s="2" customFormat="1" outlineLevel="1" x14ac:dyDescent="0.25">
      <c r="A822" s="177">
        <f t="shared" ref="A822" si="726">IF(E822=H822,1,0)</f>
        <v>1</v>
      </c>
      <c r="C822" s="8"/>
      <c r="D822" s="8"/>
      <c r="E822" s="7" t="s">
        <v>540</v>
      </c>
      <c r="F822" s="3"/>
      <c r="G822" s="4"/>
      <c r="H822" s="7" t="s">
        <v>540</v>
      </c>
      <c r="I822" s="4"/>
      <c r="J822" s="4"/>
      <c r="K822" s="4"/>
      <c r="L822" s="4"/>
      <c r="M822" s="5"/>
      <c r="N822" s="5"/>
      <c r="O822" s="5"/>
      <c r="P822" s="5"/>
      <c r="Q822" s="11"/>
      <c r="R822" s="5"/>
      <c r="S822" s="6">
        <f>SUM(S820:S821)</f>
        <v>24</v>
      </c>
      <c r="T822" s="53" t="str">
        <f>IF(K822="",IF(LEFT(H822,1)="c",IF(J822&lt;&gt;"S",VLOOKUP(H822,'DATOS GENERALES'!$B$36:$C$52,2,FALSE),""),""),IF(U822="pvc",VLOOKUP(VLOOKUP(K822,'DATOS GENERALES'!$B$58:$E$83,3,FALSE),'DATOS GENERALES'!$B$36:$C$52,2,FALSE),VLOOKUP(VLOOKUP(K822,'DATOS GENERALES'!$B$58:$E$83,4,FALSE),'DATOS GENERALES'!$B$36:$C$52,2,FALSE)))</f>
        <v/>
      </c>
      <c r="U822" s="5"/>
      <c r="V822" s="5" t="s">
        <v>98</v>
      </c>
      <c r="Y822"/>
    </row>
    <row r="823" spans="1:25" s="2" customFormat="1" outlineLevel="1" x14ac:dyDescent="0.25">
      <c r="A823" s="174"/>
      <c r="C823" s="8"/>
      <c r="D823" s="8"/>
      <c r="E823" s="70"/>
      <c r="F823" s="3"/>
      <c r="G823" s="4"/>
      <c r="H823" s="7"/>
      <c r="I823" s="4"/>
      <c r="J823" s="4"/>
      <c r="K823" s="4"/>
      <c r="L823" s="4"/>
      <c r="M823" s="5"/>
      <c r="N823" s="5"/>
      <c r="O823" s="5"/>
      <c r="P823" s="5"/>
      <c r="Q823" s="11"/>
      <c r="R823" s="5"/>
      <c r="S823" s="6"/>
      <c r="T823" s="53"/>
      <c r="U823" s="5"/>
      <c r="V823" s="5"/>
      <c r="Y823"/>
    </row>
    <row r="824" spans="1:25" s="2" customFormat="1" outlineLevel="1" x14ac:dyDescent="0.25">
      <c r="A824" s="174"/>
      <c r="B824" s="2">
        <v>0</v>
      </c>
      <c r="C824" s="8">
        <v>0</v>
      </c>
      <c r="D824" s="8">
        <v>0</v>
      </c>
      <c r="E824" s="7" t="s">
        <v>541</v>
      </c>
      <c r="F824" s="3">
        <f t="shared" ref="F824:F825" si="727">H824</f>
        <v>0</v>
      </c>
      <c r="G824" s="4" t="s">
        <v>183</v>
      </c>
      <c r="H824" s="4"/>
      <c r="I824" s="4">
        <v>21</v>
      </c>
      <c r="J824" s="4"/>
      <c r="K824" s="4"/>
      <c r="L824" s="4"/>
      <c r="M824" s="5">
        <v>1</v>
      </c>
      <c r="N824" s="5">
        <f t="shared" ref="N824:N825" si="728">IF(J824&lt;&gt;"S",(I824+C824+B824+D824)*M824,0)</f>
        <v>21</v>
      </c>
      <c r="O824" s="5">
        <v>0</v>
      </c>
      <c r="P824" s="5">
        <v>0</v>
      </c>
      <c r="Q824" s="11">
        <v>1</v>
      </c>
      <c r="R824" s="5">
        <f t="shared" ref="R824:R825" si="729">IF(N824=0,IF(I824=0,0,I824+D824+C824+B824),N824)</f>
        <v>21</v>
      </c>
      <c r="S824" s="6">
        <f t="shared" ref="S824:S825" si="730">R824*Q824</f>
        <v>21</v>
      </c>
      <c r="T824" s="53" t="str">
        <f>IF(K824="",IF(LEFT(H824,1)="c",IF(J824&lt;&gt;"S",VLOOKUP(H824,'DATOS GENERALES'!$B$36:$C$52,2,FALSE),""),""),IF(U824="pvc",VLOOKUP(VLOOKUP(K824,'DATOS GENERALES'!$B$58:$E$83,3,FALSE),'DATOS GENERALES'!$B$36:$C$52,2,FALSE),VLOOKUP(VLOOKUP(K824,'DATOS GENERALES'!$B$58:$E$83,4,FALSE),'DATOS GENERALES'!$B$36:$C$52,2,FALSE)))</f>
        <v/>
      </c>
      <c r="U824" s="5" t="s">
        <v>153</v>
      </c>
      <c r="V824" s="5" t="s">
        <v>98</v>
      </c>
      <c r="Y824"/>
    </row>
    <row r="825" spans="1:25" s="2" customFormat="1" outlineLevel="1" x14ac:dyDescent="0.25">
      <c r="A825" s="174">
        <f>IF(E825=H825,1,0)</f>
        <v>1</v>
      </c>
      <c r="B825" s="2">
        <v>0.5</v>
      </c>
      <c r="C825" s="8">
        <v>0</v>
      </c>
      <c r="D825" s="8">
        <v>0</v>
      </c>
      <c r="E825" s="7" t="s">
        <v>541</v>
      </c>
      <c r="F825" s="3" t="str">
        <f t="shared" si="727"/>
        <v>FP-P3-31</v>
      </c>
      <c r="G825" s="4" t="s">
        <v>103</v>
      </c>
      <c r="H825" s="7" t="s">
        <v>541</v>
      </c>
      <c r="I825" s="4">
        <v>3.5</v>
      </c>
      <c r="J825" s="4">
        <v>25</v>
      </c>
      <c r="K825" s="4" t="s">
        <v>82</v>
      </c>
      <c r="L825" s="4"/>
      <c r="M825" s="5">
        <v>1</v>
      </c>
      <c r="N825" s="5">
        <f t="shared" si="728"/>
        <v>4</v>
      </c>
      <c r="O825" s="5">
        <v>1</v>
      </c>
      <c r="P825" s="5">
        <v>2</v>
      </c>
      <c r="Q825" s="11">
        <v>1</v>
      </c>
      <c r="R825" s="5">
        <f t="shared" si="729"/>
        <v>4</v>
      </c>
      <c r="S825" s="6">
        <f t="shared" si="730"/>
        <v>4</v>
      </c>
      <c r="T825" s="53" t="str">
        <f>IF(K825="",IF(LEFT(H825,1)="c",IF(J825&lt;&gt;"S",VLOOKUP(H825,'DATOS GENERALES'!$B$36:$C$52,2,FALSE),""),""),IF(U825="pvc",VLOOKUP(VLOOKUP(K825,'DATOS GENERALES'!$B$58:$E$83,3,FALSE),'DATOS GENERALES'!$B$36:$C$52,2,FALSE),VLOOKUP(VLOOKUP(K825,'DATOS GENERALES'!$B$58:$E$83,4,FALSE),'DATOS GENERALES'!$B$36:$C$52,2,FALSE)))</f>
        <v>CUADRADA GANG</v>
      </c>
      <c r="U825" s="5" t="s">
        <v>45</v>
      </c>
      <c r="V825" s="5" t="s">
        <v>98</v>
      </c>
      <c r="Y825"/>
    </row>
    <row r="826" spans="1:25" s="2" customFormat="1" outlineLevel="1" x14ac:dyDescent="0.25">
      <c r="A826" s="177">
        <f t="shared" ref="A826" si="731">IF(E826=H826,1,0)</f>
        <v>1</v>
      </c>
      <c r="C826" s="8"/>
      <c r="D826" s="8"/>
      <c r="E826" s="7" t="s">
        <v>542</v>
      </c>
      <c r="F826" s="3"/>
      <c r="G826" s="4"/>
      <c r="H826" s="7" t="s">
        <v>542</v>
      </c>
      <c r="I826" s="4"/>
      <c r="J826" s="4"/>
      <c r="K826" s="4"/>
      <c r="L826" s="4"/>
      <c r="M826" s="5"/>
      <c r="N826" s="5"/>
      <c r="O826" s="5"/>
      <c r="P826" s="5"/>
      <c r="Q826" s="11"/>
      <c r="R826" s="5"/>
      <c r="S826" s="6">
        <f>SUM(S824:S825)</f>
        <v>25</v>
      </c>
      <c r="T826" s="53" t="str">
        <f>IF(K826="",IF(LEFT(H826,1)="c",IF(J826&lt;&gt;"S",VLOOKUP(H826,'DATOS GENERALES'!$B$36:$C$52,2,FALSE),""),""),IF(U826="pvc",VLOOKUP(VLOOKUP(K826,'DATOS GENERALES'!$B$58:$E$83,3,FALSE),'DATOS GENERALES'!$B$36:$C$52,2,FALSE),VLOOKUP(VLOOKUP(K826,'DATOS GENERALES'!$B$58:$E$83,4,FALSE),'DATOS GENERALES'!$B$36:$C$52,2,FALSE)))</f>
        <v/>
      </c>
      <c r="U826" s="5"/>
      <c r="V826" s="5" t="s">
        <v>98</v>
      </c>
      <c r="Y826"/>
    </row>
    <row r="827" spans="1:25" s="2" customFormat="1" outlineLevel="1" x14ac:dyDescent="0.25">
      <c r="A827" s="177"/>
      <c r="C827" s="8"/>
      <c r="D827" s="8"/>
      <c r="E827" s="7"/>
      <c r="F827" s="3"/>
      <c r="G827" s="4"/>
      <c r="H827" s="7"/>
      <c r="I827" s="4"/>
      <c r="J827" s="4"/>
      <c r="K827" s="4"/>
      <c r="L827" s="4"/>
      <c r="M827" s="5"/>
      <c r="N827" s="5"/>
      <c r="O827" s="5"/>
      <c r="P827" s="5"/>
      <c r="Q827" s="11"/>
      <c r="R827" s="5"/>
      <c r="S827" s="6"/>
      <c r="T827" s="53"/>
      <c r="U827" s="5"/>
      <c r="V827" s="5"/>
      <c r="Y827"/>
    </row>
    <row r="828" spans="1:25" s="2" customFormat="1" outlineLevel="1" x14ac:dyDescent="0.25">
      <c r="A828" s="174"/>
      <c r="B828" s="2">
        <v>0</v>
      </c>
      <c r="C828" s="8">
        <v>0</v>
      </c>
      <c r="D828" s="8">
        <v>0</v>
      </c>
      <c r="E828" s="7" t="s">
        <v>543</v>
      </c>
      <c r="F828" s="3">
        <f t="shared" ref="F828:F829" si="732">H828</f>
        <v>0</v>
      </c>
      <c r="G828" s="4" t="s">
        <v>183</v>
      </c>
      <c r="H828" s="4"/>
      <c r="I828" s="4">
        <v>23.5</v>
      </c>
      <c r="J828" s="4"/>
      <c r="K828" s="4"/>
      <c r="L828" s="4"/>
      <c r="M828" s="5">
        <v>1</v>
      </c>
      <c r="N828" s="5">
        <f t="shared" ref="N828:N829" si="733">IF(J828&lt;&gt;"S",(I828+C828+B828+D828)*M828,0)</f>
        <v>23.5</v>
      </c>
      <c r="O828" s="5">
        <v>0</v>
      </c>
      <c r="P828" s="5">
        <v>0</v>
      </c>
      <c r="Q828" s="11">
        <v>1</v>
      </c>
      <c r="R828" s="5">
        <f t="shared" ref="R828:R829" si="734">IF(N828=0,IF(I828=0,0,I828+D828+C828+B828),N828)</f>
        <v>23.5</v>
      </c>
      <c r="S828" s="6">
        <f t="shared" ref="S828:S829" si="735">R828*Q828</f>
        <v>23.5</v>
      </c>
      <c r="T828" s="53" t="str">
        <f>IF(K828="",IF(LEFT(H828,1)="c",IF(J828&lt;&gt;"S",VLOOKUP(H828,'DATOS GENERALES'!$B$36:$C$52,2,FALSE),""),""),IF(U828="pvc",VLOOKUP(VLOOKUP(K828,'DATOS GENERALES'!$B$58:$E$83,3,FALSE),'DATOS GENERALES'!$B$36:$C$52,2,FALSE),VLOOKUP(VLOOKUP(K828,'DATOS GENERALES'!$B$58:$E$83,4,FALSE),'DATOS GENERALES'!$B$36:$C$52,2,FALSE)))</f>
        <v/>
      </c>
      <c r="U828" s="5" t="s">
        <v>153</v>
      </c>
      <c r="V828" s="5" t="s">
        <v>98</v>
      </c>
      <c r="Y828"/>
    </row>
    <row r="829" spans="1:25" s="2" customFormat="1" outlineLevel="1" x14ac:dyDescent="0.25">
      <c r="A829" s="174">
        <f>IF(E829=H829,1,0)</f>
        <v>1</v>
      </c>
      <c r="B829" s="2">
        <v>0.5</v>
      </c>
      <c r="C829" s="8">
        <v>0</v>
      </c>
      <c r="D829" s="8">
        <v>0</v>
      </c>
      <c r="E829" s="7" t="s">
        <v>543</v>
      </c>
      <c r="F829" s="3" t="str">
        <f t="shared" si="732"/>
        <v>FP-P3-33</v>
      </c>
      <c r="G829" s="4" t="s">
        <v>103</v>
      </c>
      <c r="H829" s="7" t="s">
        <v>543</v>
      </c>
      <c r="I829" s="4">
        <v>5</v>
      </c>
      <c r="J829" s="4">
        <v>25</v>
      </c>
      <c r="K829" s="4" t="s">
        <v>82</v>
      </c>
      <c r="L829" s="4"/>
      <c r="M829" s="5">
        <v>1</v>
      </c>
      <c r="N829" s="5">
        <f t="shared" si="733"/>
        <v>5.5</v>
      </c>
      <c r="O829" s="5">
        <v>1</v>
      </c>
      <c r="P829" s="5">
        <v>2</v>
      </c>
      <c r="Q829" s="11">
        <v>1</v>
      </c>
      <c r="R829" s="5">
        <f t="shared" si="734"/>
        <v>5.5</v>
      </c>
      <c r="S829" s="6">
        <f t="shared" si="735"/>
        <v>5.5</v>
      </c>
      <c r="T829" s="53" t="str">
        <f>IF(K829="",IF(LEFT(H829,1)="c",IF(J829&lt;&gt;"S",VLOOKUP(H829,'DATOS GENERALES'!$B$36:$C$52,2,FALSE),""),""),IF(U829="pvc",VLOOKUP(VLOOKUP(K829,'DATOS GENERALES'!$B$58:$E$83,3,FALSE),'DATOS GENERALES'!$B$36:$C$52,2,FALSE),VLOOKUP(VLOOKUP(K829,'DATOS GENERALES'!$B$58:$E$83,4,FALSE),'DATOS GENERALES'!$B$36:$C$52,2,FALSE)))</f>
        <v>CUADRADA GANG</v>
      </c>
      <c r="U829" s="5" t="s">
        <v>45</v>
      </c>
      <c r="V829" s="5" t="s">
        <v>98</v>
      </c>
      <c r="Y829"/>
    </row>
    <row r="830" spans="1:25" s="2" customFormat="1" outlineLevel="1" x14ac:dyDescent="0.25">
      <c r="A830" s="177">
        <f t="shared" ref="A830" si="736">IF(E830=H830,1,0)</f>
        <v>1</v>
      </c>
      <c r="C830" s="8"/>
      <c r="D830" s="8"/>
      <c r="E830" s="7" t="s">
        <v>544</v>
      </c>
      <c r="F830" s="3"/>
      <c r="G830" s="4"/>
      <c r="H830" s="7" t="s">
        <v>544</v>
      </c>
      <c r="I830" s="4"/>
      <c r="J830" s="4"/>
      <c r="K830" s="4"/>
      <c r="L830" s="4"/>
      <c r="M830" s="5"/>
      <c r="N830" s="5"/>
      <c r="O830" s="5"/>
      <c r="P830" s="5"/>
      <c r="Q830" s="11"/>
      <c r="R830" s="5"/>
      <c r="S830" s="6">
        <f>SUM(S828:S829)</f>
        <v>29</v>
      </c>
      <c r="T830" s="53" t="str">
        <f>IF(K830="",IF(LEFT(H830,1)="c",IF(J830&lt;&gt;"S",VLOOKUP(H830,'DATOS GENERALES'!$B$36:$C$52,2,FALSE),""),""),IF(U830="pvc",VLOOKUP(VLOOKUP(K830,'DATOS GENERALES'!$B$58:$E$83,3,FALSE),'DATOS GENERALES'!$B$36:$C$52,2,FALSE),VLOOKUP(VLOOKUP(K830,'DATOS GENERALES'!$B$58:$E$83,4,FALSE),'DATOS GENERALES'!$B$36:$C$52,2,FALSE)))</f>
        <v/>
      </c>
      <c r="U830" s="5"/>
      <c r="V830" s="5" t="s">
        <v>98</v>
      </c>
      <c r="Y830"/>
    </row>
    <row r="831" spans="1:25" s="2" customFormat="1" outlineLevel="1" x14ac:dyDescent="0.25">
      <c r="A831" s="177"/>
      <c r="C831" s="8"/>
      <c r="D831" s="8"/>
      <c r="E831" s="7"/>
      <c r="F831" s="3"/>
      <c r="G831" s="4"/>
      <c r="H831" s="7"/>
      <c r="I831" s="4"/>
      <c r="J831" s="4"/>
      <c r="K831" s="4"/>
      <c r="L831" s="4"/>
      <c r="M831" s="5"/>
      <c r="N831" s="5"/>
      <c r="O831" s="5"/>
      <c r="P831" s="5"/>
      <c r="Q831" s="11"/>
      <c r="R831" s="5"/>
      <c r="S831" s="6"/>
      <c r="T831" s="53"/>
      <c r="U831" s="5"/>
      <c r="V831" s="5"/>
      <c r="Y831"/>
    </row>
    <row r="832" spans="1:25" s="2" customFormat="1" outlineLevel="1" x14ac:dyDescent="0.25">
      <c r="A832" s="174"/>
      <c r="B832" s="2">
        <v>0</v>
      </c>
      <c r="C832" s="8">
        <v>0</v>
      </c>
      <c r="D832" s="8">
        <v>0</v>
      </c>
      <c r="E832" s="7" t="s">
        <v>545</v>
      </c>
      <c r="F832" s="3">
        <f t="shared" ref="F832:F834" si="737">H832</f>
        <v>0</v>
      </c>
      <c r="G832" s="4" t="s">
        <v>183</v>
      </c>
      <c r="H832" s="4"/>
      <c r="I832" s="4">
        <v>13.5</v>
      </c>
      <c r="J832" s="4"/>
      <c r="K832" s="4"/>
      <c r="L832" s="4"/>
      <c r="M832" s="5">
        <v>1</v>
      </c>
      <c r="N832" s="5">
        <f t="shared" ref="N832:N834" si="738">IF(J832&lt;&gt;"S",(I832+C832+B832+D832)*M832,0)</f>
        <v>13.5</v>
      </c>
      <c r="O832" s="5">
        <v>0</v>
      </c>
      <c r="P832" s="5">
        <v>0</v>
      </c>
      <c r="Q832" s="11">
        <v>1</v>
      </c>
      <c r="R832" s="5">
        <f t="shared" ref="R832:R834" si="739">IF(N832=0,IF(I832=0,0,I832+D832+C832+B832),N832)</f>
        <v>13.5</v>
      </c>
      <c r="S832" s="6">
        <f t="shared" ref="S832:S834" si="740">R832*Q832</f>
        <v>13.5</v>
      </c>
      <c r="T832" s="53" t="str">
        <f>IF(K832="",IF(LEFT(H832,1)="c",IF(J832&lt;&gt;"S",VLOOKUP(H832,'DATOS GENERALES'!$B$36:$C$52,2,FALSE),""),""),IF(U832="pvc",VLOOKUP(VLOOKUP(K832,'DATOS GENERALES'!$B$58:$E$83,3,FALSE),'DATOS GENERALES'!$B$36:$C$52,2,FALSE),VLOOKUP(VLOOKUP(K832,'DATOS GENERALES'!$B$58:$E$83,4,FALSE),'DATOS GENERALES'!$B$36:$C$52,2,FALSE)))</f>
        <v/>
      </c>
      <c r="U832" s="5" t="s">
        <v>153</v>
      </c>
      <c r="V832" s="5" t="s">
        <v>98</v>
      </c>
      <c r="Y832"/>
    </row>
    <row r="833" spans="1:25" s="2" customFormat="1" outlineLevel="1" x14ac:dyDescent="0.25">
      <c r="A833" s="174"/>
      <c r="B833" s="2">
        <v>0</v>
      </c>
      <c r="C833" s="8">
        <v>0</v>
      </c>
      <c r="D833" s="8">
        <v>0</v>
      </c>
      <c r="E833" s="7" t="s">
        <v>545</v>
      </c>
      <c r="F833" s="3" t="str">
        <f t="shared" si="737"/>
        <v>S12</v>
      </c>
      <c r="G833" s="4"/>
      <c r="H833" s="4" t="s">
        <v>94</v>
      </c>
      <c r="I833" s="4">
        <v>0.5</v>
      </c>
      <c r="J833" s="4">
        <v>25</v>
      </c>
      <c r="K833" s="4" t="s">
        <v>94</v>
      </c>
      <c r="L833" s="4"/>
      <c r="M833" s="5">
        <v>1</v>
      </c>
      <c r="N833" s="5">
        <f t="shared" si="738"/>
        <v>0.5</v>
      </c>
      <c r="O833" s="5">
        <v>1</v>
      </c>
      <c r="P833" s="5">
        <v>1</v>
      </c>
      <c r="Q833" s="11">
        <v>1</v>
      </c>
      <c r="R833" s="5">
        <f t="shared" si="739"/>
        <v>0.5</v>
      </c>
      <c r="S833" s="6">
        <f t="shared" si="740"/>
        <v>0.5</v>
      </c>
      <c r="T833" s="53" t="str">
        <f>IF(K833="",IF(LEFT(H833,1)="c",IF(J833&lt;&gt;"S",VLOOKUP(H833,'DATOS GENERALES'!$B$36:$C$52,2,FALSE),""),""),IF(U833="pvc",VLOOKUP(VLOOKUP(K833,'DATOS GENERALES'!$B$58:$E$83,3,FALSE),'DATOS GENERALES'!$B$36:$C$52,2,FALSE),VLOOKUP(VLOOKUP(K833,'DATOS GENERALES'!$B$58:$E$83,4,FALSE),'DATOS GENERALES'!$B$36:$C$52,2,FALSE)))</f>
        <v>ACCESORIO SALIDA BANDEJA</v>
      </c>
      <c r="U833" s="5" t="s">
        <v>48</v>
      </c>
      <c r="V833" s="5" t="s">
        <v>98</v>
      </c>
      <c r="Y833"/>
    </row>
    <row r="834" spans="1:25" s="2" customFormat="1" outlineLevel="1" x14ac:dyDescent="0.25">
      <c r="A834" s="174">
        <f>IF(E834=H834,1,0)</f>
        <v>1</v>
      </c>
      <c r="B834" s="2">
        <v>0</v>
      </c>
      <c r="C834" s="8">
        <v>0</v>
      </c>
      <c r="D834" s="8">
        <v>0</v>
      </c>
      <c r="E834" s="7" t="s">
        <v>545</v>
      </c>
      <c r="F834" s="3" t="str">
        <f t="shared" si="737"/>
        <v>FP-P3-35</v>
      </c>
      <c r="G834" s="4" t="s">
        <v>94</v>
      </c>
      <c r="H834" s="7" t="s">
        <v>545</v>
      </c>
      <c r="I834" s="4">
        <v>4</v>
      </c>
      <c r="J834" s="4">
        <v>25</v>
      </c>
      <c r="K834" s="4" t="s">
        <v>83</v>
      </c>
      <c r="L834" s="4" t="s">
        <v>203</v>
      </c>
      <c r="M834" s="5">
        <v>1</v>
      </c>
      <c r="N834" s="5">
        <f t="shared" si="738"/>
        <v>4</v>
      </c>
      <c r="O834" s="5">
        <v>2</v>
      </c>
      <c r="P834" s="5">
        <v>2</v>
      </c>
      <c r="Q834" s="11">
        <v>1</v>
      </c>
      <c r="R834" s="5">
        <f t="shared" si="739"/>
        <v>4</v>
      </c>
      <c r="S834" s="6">
        <f t="shared" si="740"/>
        <v>4</v>
      </c>
      <c r="T834" s="53" t="str">
        <f>IF(K834="",IF(LEFT(H834,1)="c",IF(J834&lt;&gt;"S",VLOOKUP(H834,'DATOS GENERALES'!$B$36:$C$52,2,FALSE),""),""),IF(U834="pvc",VLOOKUP(VLOOKUP(K834,'DATOS GENERALES'!$B$58:$E$83,3,FALSE),'DATOS GENERALES'!$B$36:$C$52,2,FALSE),VLOOKUP(VLOOKUP(K834,'DATOS GENERALES'!$B$58:$E$83,4,FALSE),'DATOS GENERALES'!$B$36:$C$52,2,FALSE)))</f>
        <v>CUADRADA CONDUIT</v>
      </c>
      <c r="U834" s="5" t="s">
        <v>48</v>
      </c>
      <c r="V834" s="5" t="s">
        <v>98</v>
      </c>
      <c r="Y834"/>
    </row>
    <row r="835" spans="1:25" s="2" customFormat="1" outlineLevel="1" x14ac:dyDescent="0.25">
      <c r="A835" s="174"/>
      <c r="C835" s="8"/>
      <c r="D835" s="8"/>
      <c r="E835" s="7"/>
      <c r="F835" s="3"/>
      <c r="G835" s="4"/>
      <c r="H835" s="7"/>
      <c r="I835" s="4"/>
      <c r="J835" s="4"/>
      <c r="K835" s="4"/>
      <c r="L835" s="4"/>
      <c r="M835" s="5"/>
      <c r="N835" s="5"/>
      <c r="O835" s="5"/>
      <c r="P835" s="5"/>
      <c r="Q835" s="11"/>
      <c r="R835" s="5"/>
      <c r="S835" s="6"/>
      <c r="T835" s="53"/>
      <c r="U835" s="5"/>
      <c r="V835" s="5"/>
      <c r="Y835"/>
    </row>
    <row r="836" spans="1:25" s="2" customFormat="1" outlineLevel="1" x14ac:dyDescent="0.25">
      <c r="A836" s="174"/>
      <c r="B836" s="2">
        <v>0</v>
      </c>
      <c r="C836" s="8">
        <v>0</v>
      </c>
      <c r="D836" s="8">
        <v>0</v>
      </c>
      <c r="E836" s="7" t="s">
        <v>546</v>
      </c>
      <c r="F836" s="3">
        <f t="shared" ref="F836:F838" si="741">H836</f>
        <v>0</v>
      </c>
      <c r="G836" s="4" t="s">
        <v>183</v>
      </c>
      <c r="H836" s="4"/>
      <c r="I836" s="4">
        <v>13.5</v>
      </c>
      <c r="J836" s="4"/>
      <c r="K836" s="4"/>
      <c r="L836" s="4"/>
      <c r="M836" s="5">
        <v>1</v>
      </c>
      <c r="N836" s="5">
        <f t="shared" ref="N836:N838" si="742">IF(J836&lt;&gt;"S",(I836+C836+B836+D836)*M836,0)</f>
        <v>13.5</v>
      </c>
      <c r="O836" s="5">
        <v>0</v>
      </c>
      <c r="P836" s="5">
        <v>0</v>
      </c>
      <c r="Q836" s="11">
        <v>1</v>
      </c>
      <c r="R836" s="5">
        <f t="shared" ref="R836:R838" si="743">IF(N836=0,IF(I836=0,0,I836+D836+C836+B836),N836)</f>
        <v>13.5</v>
      </c>
      <c r="S836" s="6">
        <f t="shared" ref="S836:S838" si="744">R836*Q836</f>
        <v>13.5</v>
      </c>
      <c r="T836" s="53" t="str">
        <f>IF(K836="",IF(LEFT(H836,1)="c",IF(J836&lt;&gt;"S",VLOOKUP(H836,'DATOS GENERALES'!$B$36:$C$52,2,FALSE),""),""),IF(U836="pvc",VLOOKUP(VLOOKUP(K836,'DATOS GENERALES'!$B$58:$E$83,3,FALSE),'DATOS GENERALES'!$B$36:$C$52,2,FALSE),VLOOKUP(VLOOKUP(K836,'DATOS GENERALES'!$B$58:$E$83,4,FALSE),'DATOS GENERALES'!$B$36:$C$52,2,FALSE)))</f>
        <v/>
      </c>
      <c r="U836" s="5" t="s">
        <v>153</v>
      </c>
      <c r="V836" s="5" t="s">
        <v>98</v>
      </c>
      <c r="Y836"/>
    </row>
    <row r="837" spans="1:25" s="2" customFormat="1" outlineLevel="1" x14ac:dyDescent="0.25">
      <c r="A837" s="174"/>
      <c r="B837" s="2">
        <v>0</v>
      </c>
      <c r="C837" s="8">
        <v>0</v>
      </c>
      <c r="D837" s="8">
        <v>0</v>
      </c>
      <c r="E837" s="7" t="s">
        <v>546</v>
      </c>
      <c r="F837" s="3" t="str">
        <f t="shared" si="741"/>
        <v>S12</v>
      </c>
      <c r="G837" s="4"/>
      <c r="H837" s="4" t="s">
        <v>94</v>
      </c>
      <c r="I837" s="4">
        <v>0.5</v>
      </c>
      <c r="J837" s="4">
        <v>25</v>
      </c>
      <c r="K837" s="4" t="s">
        <v>94</v>
      </c>
      <c r="L837" s="4"/>
      <c r="M837" s="5">
        <v>1</v>
      </c>
      <c r="N837" s="5">
        <f t="shared" si="742"/>
        <v>0.5</v>
      </c>
      <c r="O837" s="5">
        <v>1</v>
      </c>
      <c r="P837" s="5">
        <v>1</v>
      </c>
      <c r="Q837" s="11">
        <v>1</v>
      </c>
      <c r="R837" s="5">
        <f t="shared" si="743"/>
        <v>0.5</v>
      </c>
      <c r="S837" s="6">
        <f t="shared" si="744"/>
        <v>0.5</v>
      </c>
      <c r="T837" s="53" t="str">
        <f>IF(K837="",IF(LEFT(H837,1)="c",IF(J837&lt;&gt;"S",VLOOKUP(H837,'DATOS GENERALES'!$B$36:$C$52,2,FALSE),""),""),IF(U837="pvc",VLOOKUP(VLOOKUP(K837,'DATOS GENERALES'!$B$58:$E$83,3,FALSE),'DATOS GENERALES'!$B$36:$C$52,2,FALSE),VLOOKUP(VLOOKUP(K837,'DATOS GENERALES'!$B$58:$E$83,4,FALSE),'DATOS GENERALES'!$B$36:$C$52,2,FALSE)))</f>
        <v>ACCESORIO SALIDA BANDEJA</v>
      </c>
      <c r="U837" s="5" t="s">
        <v>48</v>
      </c>
      <c r="V837" s="5" t="s">
        <v>98</v>
      </c>
      <c r="Y837"/>
    </row>
    <row r="838" spans="1:25" s="2" customFormat="1" outlineLevel="1" x14ac:dyDescent="0.25">
      <c r="A838" s="174">
        <f>IF(E838=H838,1,0)</f>
        <v>1</v>
      </c>
      <c r="B838" s="2">
        <v>0</v>
      </c>
      <c r="C838" s="8">
        <v>0</v>
      </c>
      <c r="D838" s="8">
        <v>0</v>
      </c>
      <c r="E838" s="7" t="s">
        <v>546</v>
      </c>
      <c r="F838" s="3" t="str">
        <f t="shared" si="741"/>
        <v>FP-P3-36</v>
      </c>
      <c r="G838" s="4" t="s">
        <v>94</v>
      </c>
      <c r="H838" s="7" t="s">
        <v>546</v>
      </c>
      <c r="I838" s="4">
        <v>1</v>
      </c>
      <c r="J838" s="4">
        <v>25</v>
      </c>
      <c r="K838" s="4" t="s">
        <v>83</v>
      </c>
      <c r="L838" s="4" t="s">
        <v>203</v>
      </c>
      <c r="M838" s="5">
        <v>1</v>
      </c>
      <c r="N838" s="5">
        <f t="shared" si="742"/>
        <v>1</v>
      </c>
      <c r="O838" s="5">
        <v>2</v>
      </c>
      <c r="P838" s="5">
        <v>2</v>
      </c>
      <c r="Q838" s="11">
        <v>1</v>
      </c>
      <c r="R838" s="5">
        <f t="shared" si="743"/>
        <v>1</v>
      </c>
      <c r="S838" s="6">
        <f t="shared" si="744"/>
        <v>1</v>
      </c>
      <c r="T838" s="53" t="str">
        <f>IF(K838="",IF(LEFT(H838,1)="c",IF(J838&lt;&gt;"S",VLOOKUP(H838,'DATOS GENERALES'!$B$36:$C$52,2,FALSE),""),""),IF(U838="pvc",VLOOKUP(VLOOKUP(K838,'DATOS GENERALES'!$B$58:$E$83,3,FALSE),'DATOS GENERALES'!$B$36:$C$52,2,FALSE),VLOOKUP(VLOOKUP(K838,'DATOS GENERALES'!$B$58:$E$83,4,FALSE),'DATOS GENERALES'!$B$36:$C$52,2,FALSE)))</f>
        <v>CUADRADA CONDUIT</v>
      </c>
      <c r="U838" s="5" t="s">
        <v>48</v>
      </c>
      <c r="V838" s="5" t="s">
        <v>98</v>
      </c>
      <c r="Y838"/>
    </row>
    <row r="839" spans="1:25" s="2" customFormat="1" outlineLevel="1" x14ac:dyDescent="0.25">
      <c r="A839" s="174"/>
      <c r="C839" s="8"/>
      <c r="D839" s="8"/>
      <c r="E839" s="7"/>
      <c r="F839" s="3"/>
      <c r="G839" s="4"/>
      <c r="H839" s="4"/>
      <c r="I839" s="4"/>
      <c r="J839" s="4"/>
      <c r="K839" s="4"/>
      <c r="L839" s="4"/>
      <c r="M839" s="5"/>
      <c r="N839" s="5"/>
      <c r="O839" s="5"/>
      <c r="P839" s="5"/>
      <c r="Q839" s="11"/>
      <c r="R839" s="5"/>
      <c r="S839" s="6"/>
      <c r="T839" s="53"/>
      <c r="U839" s="5"/>
      <c r="V839" s="5"/>
      <c r="Y839"/>
    </row>
    <row r="840" spans="1:25" s="2" customFormat="1" outlineLevel="1" x14ac:dyDescent="0.25">
      <c r="A840" s="174"/>
      <c r="B840" s="2">
        <v>0</v>
      </c>
      <c r="C840" s="8">
        <v>0</v>
      </c>
      <c r="D840" s="8">
        <v>0</v>
      </c>
      <c r="E840" s="7" t="s">
        <v>547</v>
      </c>
      <c r="F840" s="3">
        <f t="shared" ref="F840:F842" si="745">H840</f>
        <v>0</v>
      </c>
      <c r="G840" s="4" t="s">
        <v>183</v>
      </c>
      <c r="H840" s="4"/>
      <c r="I840" s="4">
        <v>5</v>
      </c>
      <c r="J840" s="4"/>
      <c r="K840" s="4"/>
      <c r="L840" s="4"/>
      <c r="M840" s="5">
        <v>1</v>
      </c>
      <c r="N840" s="5">
        <f t="shared" ref="N840:N842" si="746">IF(J840&lt;&gt;"S",(I840+C840+B840+D840)*M840,0)</f>
        <v>5</v>
      </c>
      <c r="O840" s="5">
        <v>0</v>
      </c>
      <c r="P840" s="5">
        <v>0</v>
      </c>
      <c r="Q840" s="11">
        <v>1</v>
      </c>
      <c r="R840" s="5">
        <f t="shared" ref="R840:R842" si="747">IF(N840=0,IF(I840=0,0,I840+D840+C840+B840),N840)</f>
        <v>5</v>
      </c>
      <c r="S840" s="6">
        <f t="shared" ref="S840:S842" si="748">R840*Q840</f>
        <v>5</v>
      </c>
      <c r="T840" s="53" t="str">
        <f>IF(K840="",IF(LEFT(H840,1)="c",IF(J840&lt;&gt;"S",VLOOKUP(H840,'DATOS GENERALES'!$B$36:$C$52,2,FALSE),""),""),IF(U840="pvc",VLOOKUP(VLOOKUP(K840,'DATOS GENERALES'!$B$58:$E$83,3,FALSE),'DATOS GENERALES'!$B$36:$C$52,2,FALSE),VLOOKUP(VLOOKUP(K840,'DATOS GENERALES'!$B$58:$E$83,4,FALSE),'DATOS GENERALES'!$B$36:$C$52,2,FALSE)))</f>
        <v/>
      </c>
      <c r="U840" s="5" t="s">
        <v>153</v>
      </c>
      <c r="V840" s="5" t="s">
        <v>98</v>
      </c>
      <c r="Y840"/>
    </row>
    <row r="841" spans="1:25" s="2" customFormat="1" outlineLevel="1" x14ac:dyDescent="0.25">
      <c r="A841" s="174"/>
      <c r="B841" s="2">
        <v>0</v>
      </c>
      <c r="C841" s="8">
        <v>0</v>
      </c>
      <c r="D841" s="8">
        <v>0</v>
      </c>
      <c r="E841" s="7" t="s">
        <v>547</v>
      </c>
      <c r="F841" s="3" t="str">
        <f t="shared" si="745"/>
        <v>S12</v>
      </c>
      <c r="G841" s="4"/>
      <c r="H841" s="4" t="s">
        <v>94</v>
      </c>
      <c r="I841" s="4">
        <v>0.5</v>
      </c>
      <c r="J841" s="4">
        <v>25</v>
      </c>
      <c r="K841" s="4" t="s">
        <v>94</v>
      </c>
      <c r="L841" s="4"/>
      <c r="M841" s="5">
        <v>1</v>
      </c>
      <c r="N841" s="5">
        <f t="shared" si="746"/>
        <v>0.5</v>
      </c>
      <c r="O841" s="5">
        <v>1</v>
      </c>
      <c r="P841" s="5">
        <v>1</v>
      </c>
      <c r="Q841" s="11">
        <v>1</v>
      </c>
      <c r="R841" s="5">
        <f t="shared" si="747"/>
        <v>0.5</v>
      </c>
      <c r="S841" s="6">
        <f t="shared" si="748"/>
        <v>0.5</v>
      </c>
      <c r="T841" s="53" t="str">
        <f>IF(K841="",IF(LEFT(H841,1)="c",IF(J841&lt;&gt;"S",VLOOKUP(H841,'DATOS GENERALES'!$B$36:$C$52,2,FALSE),""),""),IF(U841="pvc",VLOOKUP(VLOOKUP(K841,'DATOS GENERALES'!$B$58:$E$83,3,FALSE),'DATOS GENERALES'!$B$36:$C$52,2,FALSE),VLOOKUP(VLOOKUP(K841,'DATOS GENERALES'!$B$58:$E$83,4,FALSE),'DATOS GENERALES'!$B$36:$C$52,2,FALSE)))</f>
        <v>ACCESORIO SALIDA BANDEJA</v>
      </c>
      <c r="U841" s="5" t="s">
        <v>48</v>
      </c>
      <c r="V841" s="5" t="s">
        <v>98</v>
      </c>
      <c r="Y841"/>
    </row>
    <row r="842" spans="1:25" s="2" customFormat="1" outlineLevel="1" x14ac:dyDescent="0.25">
      <c r="A842" s="174">
        <f>IF(E842=H842,1,0)</f>
        <v>1</v>
      </c>
      <c r="B842" s="2">
        <v>0</v>
      </c>
      <c r="C842" s="8">
        <v>0</v>
      </c>
      <c r="D842" s="8">
        <v>0</v>
      </c>
      <c r="E842" s="7" t="s">
        <v>547</v>
      </c>
      <c r="F842" s="3" t="str">
        <f t="shared" si="745"/>
        <v>FP-P3-37</v>
      </c>
      <c r="G842" s="4" t="s">
        <v>94</v>
      </c>
      <c r="H842" s="7" t="s">
        <v>547</v>
      </c>
      <c r="I842" s="4">
        <v>3.1</v>
      </c>
      <c r="J842" s="4">
        <v>25</v>
      </c>
      <c r="K842" s="4" t="s">
        <v>83</v>
      </c>
      <c r="L842" s="4" t="s">
        <v>203</v>
      </c>
      <c r="M842" s="5">
        <v>1</v>
      </c>
      <c r="N842" s="5">
        <f t="shared" si="746"/>
        <v>3.1</v>
      </c>
      <c r="O842" s="5">
        <v>2</v>
      </c>
      <c r="P842" s="5">
        <v>2</v>
      </c>
      <c r="Q842" s="11">
        <v>1</v>
      </c>
      <c r="R842" s="5">
        <f t="shared" si="747"/>
        <v>3.1</v>
      </c>
      <c r="S842" s="6">
        <f t="shared" si="748"/>
        <v>3.1</v>
      </c>
      <c r="T842" s="53" t="str">
        <f>IF(K842="",IF(LEFT(H842,1)="c",IF(J842&lt;&gt;"S",VLOOKUP(H842,'DATOS GENERALES'!$B$36:$C$52,2,FALSE),""),""),IF(U842="pvc",VLOOKUP(VLOOKUP(K842,'DATOS GENERALES'!$B$58:$E$83,3,FALSE),'DATOS GENERALES'!$B$36:$C$52,2,FALSE),VLOOKUP(VLOOKUP(K842,'DATOS GENERALES'!$B$58:$E$83,4,FALSE),'DATOS GENERALES'!$B$36:$C$52,2,FALSE)))</f>
        <v>CUADRADA CONDUIT</v>
      </c>
      <c r="U842" s="5" t="s">
        <v>48</v>
      </c>
      <c r="V842" s="5" t="s">
        <v>98</v>
      </c>
      <c r="Y842"/>
    </row>
    <row r="843" spans="1:25" s="2" customFormat="1" outlineLevel="1" x14ac:dyDescent="0.25">
      <c r="A843" s="174"/>
      <c r="C843" s="8"/>
      <c r="D843" s="8"/>
      <c r="E843" s="70"/>
      <c r="F843" s="3"/>
      <c r="G843" s="4"/>
      <c r="H843" s="7"/>
      <c r="I843" s="4"/>
      <c r="J843" s="4"/>
      <c r="K843" s="4"/>
      <c r="L843" s="4"/>
      <c r="M843" s="5"/>
      <c r="N843" s="5"/>
      <c r="O843" s="5"/>
      <c r="P843" s="5"/>
      <c r="Q843" s="11"/>
      <c r="R843" s="5"/>
      <c r="S843" s="6"/>
      <c r="T843" s="53"/>
      <c r="U843" s="5"/>
      <c r="V843" s="5"/>
      <c r="Y843"/>
    </row>
    <row r="844" spans="1:25" s="2" customFormat="1" outlineLevel="1" x14ac:dyDescent="0.25">
      <c r="A844" s="174"/>
      <c r="C844" s="8"/>
      <c r="D844" s="8"/>
      <c r="E844" s="70"/>
      <c r="F844" s="3"/>
      <c r="G844" s="4"/>
      <c r="H844" s="4"/>
      <c r="I844" s="4"/>
      <c r="J844" s="4"/>
      <c r="K844" s="4"/>
      <c r="L844" s="4"/>
      <c r="M844" s="5"/>
      <c r="N844" s="5"/>
      <c r="O844" s="5"/>
      <c r="P844" s="5"/>
      <c r="Q844" s="11"/>
      <c r="R844" s="5"/>
      <c r="S844" s="6"/>
      <c r="T844" s="53"/>
      <c r="U844" s="5"/>
      <c r="V844" s="5"/>
      <c r="Y844"/>
    </row>
    <row r="845" spans="1:25" s="2" customFormat="1" outlineLevel="1" x14ac:dyDescent="0.25">
      <c r="A845" s="174"/>
      <c r="B845" s="2">
        <v>0</v>
      </c>
      <c r="C845" s="8">
        <v>0</v>
      </c>
      <c r="D845" s="8">
        <v>0</v>
      </c>
      <c r="E845" s="7" t="s">
        <v>548</v>
      </c>
      <c r="F845" s="3">
        <f t="shared" ref="F845:F849" si="749">H845</f>
        <v>0</v>
      </c>
      <c r="G845" s="4" t="s">
        <v>183</v>
      </c>
      <c r="H845" s="4"/>
      <c r="I845" s="4">
        <v>21.5</v>
      </c>
      <c r="J845" s="4"/>
      <c r="K845" s="4"/>
      <c r="L845" s="4"/>
      <c r="M845" s="5">
        <v>1</v>
      </c>
      <c r="N845" s="5">
        <f t="shared" ref="N845:N849" si="750">IF(J845&lt;&gt;"S",(I845+C845+B845+D845)*M845,0)</f>
        <v>21.5</v>
      </c>
      <c r="O845" s="5">
        <v>0</v>
      </c>
      <c r="P845" s="5">
        <v>0</v>
      </c>
      <c r="Q845" s="11">
        <v>1</v>
      </c>
      <c r="R845" s="5">
        <f t="shared" ref="R845:R849" si="751">IF(N845=0,IF(I845=0,0,I845+D845+C845+B845),N845)</f>
        <v>21.5</v>
      </c>
      <c r="S845" s="6">
        <f t="shared" ref="S845:S849" si="752">R845*Q845</f>
        <v>21.5</v>
      </c>
      <c r="T845" s="53" t="str">
        <f>IF(K845="",IF(LEFT(H845,1)="c",IF(J845&lt;&gt;"S",VLOOKUP(H845,'DATOS GENERALES'!$B$36:$C$52,2,FALSE),""),""),IF(U845="pvc",VLOOKUP(VLOOKUP(K845,'DATOS GENERALES'!$B$58:$E$83,3,FALSE),'DATOS GENERALES'!$B$36:$C$52,2,FALSE),VLOOKUP(VLOOKUP(K845,'DATOS GENERALES'!$B$58:$E$83,4,FALSE),'DATOS GENERALES'!$B$36:$C$52,2,FALSE)))</f>
        <v/>
      </c>
      <c r="U845" s="5" t="s">
        <v>153</v>
      </c>
      <c r="V845" s="5" t="s">
        <v>98</v>
      </c>
      <c r="Y845"/>
    </row>
    <row r="846" spans="1:25" s="2" customFormat="1" outlineLevel="1" x14ac:dyDescent="0.25">
      <c r="A846" s="174"/>
      <c r="B846" s="2">
        <v>0</v>
      </c>
      <c r="C846" s="8">
        <v>0</v>
      </c>
      <c r="D846" s="8">
        <v>0</v>
      </c>
      <c r="E846" s="7" t="s">
        <v>548</v>
      </c>
      <c r="F846" s="3" t="str">
        <f t="shared" si="749"/>
        <v>S12</v>
      </c>
      <c r="G846" s="4"/>
      <c r="H846" s="4" t="s">
        <v>94</v>
      </c>
      <c r="I846" s="4">
        <v>0.5</v>
      </c>
      <c r="J846" s="4">
        <v>50</v>
      </c>
      <c r="K846" s="4" t="s">
        <v>94</v>
      </c>
      <c r="L846" s="4"/>
      <c r="M846" s="5">
        <v>1</v>
      </c>
      <c r="N846" s="5">
        <f t="shared" si="750"/>
        <v>0.5</v>
      </c>
      <c r="O846" s="5">
        <v>1</v>
      </c>
      <c r="P846" s="5">
        <v>1</v>
      </c>
      <c r="Q846" s="11">
        <v>1</v>
      </c>
      <c r="R846" s="5">
        <f t="shared" si="751"/>
        <v>0.5</v>
      </c>
      <c r="S846" s="6">
        <f t="shared" si="752"/>
        <v>0.5</v>
      </c>
      <c r="T846" s="53" t="str">
        <f>IF(K846="",IF(LEFT(H846,1)="c",IF(J846&lt;&gt;"S",VLOOKUP(H846,'DATOS GENERALES'!$B$36:$C$52,2,FALSE),""),""),IF(U846="pvc",VLOOKUP(VLOOKUP(K846,'DATOS GENERALES'!$B$58:$E$83,3,FALSE),'DATOS GENERALES'!$B$36:$C$52,2,FALSE),VLOOKUP(VLOOKUP(K846,'DATOS GENERALES'!$B$58:$E$83,4,FALSE),'DATOS GENERALES'!$B$36:$C$52,2,FALSE)))</f>
        <v>ACCESORIO SALIDA BANDEJA</v>
      </c>
      <c r="U846" s="5" t="s">
        <v>48</v>
      </c>
      <c r="V846" s="5" t="s">
        <v>98</v>
      </c>
      <c r="Y846"/>
    </row>
    <row r="847" spans="1:25" s="2" customFormat="1" outlineLevel="1" x14ac:dyDescent="0.25">
      <c r="A847" s="174"/>
      <c r="B847" s="2">
        <v>0</v>
      </c>
      <c r="C847" s="8">
        <v>0</v>
      </c>
      <c r="D847" s="8">
        <v>0</v>
      </c>
      <c r="E847" s="7" t="s">
        <v>548</v>
      </c>
      <c r="F847" s="3" t="str">
        <f t="shared" si="749"/>
        <v>C1</v>
      </c>
      <c r="G847" s="4" t="s">
        <v>94</v>
      </c>
      <c r="H847" s="4" t="s">
        <v>103</v>
      </c>
      <c r="I847" s="4">
        <v>6</v>
      </c>
      <c r="J847" s="4">
        <v>50</v>
      </c>
      <c r="K847" s="4"/>
      <c r="L847" s="4"/>
      <c r="M847" s="5">
        <v>1</v>
      </c>
      <c r="N847" s="5">
        <f t="shared" si="750"/>
        <v>6</v>
      </c>
      <c r="O847" s="5">
        <v>0</v>
      </c>
      <c r="P847" s="5">
        <v>1</v>
      </c>
      <c r="Q847" s="11">
        <v>1</v>
      </c>
      <c r="R847" s="5">
        <f t="shared" si="751"/>
        <v>6</v>
      </c>
      <c r="S847" s="6">
        <f t="shared" si="752"/>
        <v>6</v>
      </c>
      <c r="T847" s="53" t="str">
        <f>IF(K847="",IF(LEFT(H847,1)="c",IF(J847&lt;&gt;"S",VLOOKUP(H847,'DATOS GENERALES'!$B$36:$C$52,2,FALSE),""),""),IF(U847="pvc",VLOOKUP(VLOOKUP(K847,'DATOS GENERALES'!$B$58:$E$83,3,FALSE),'DATOS GENERALES'!$B$36:$C$52,2,FALSE),VLOOKUP(VLOOKUP(K847,'DATOS GENERALES'!$B$58:$E$83,4,FALSE),'DATOS GENERALES'!$B$36:$C$52,2,FALSE)))</f>
        <v>CUADRADA 150X150X100</v>
      </c>
      <c r="U847" s="5" t="s">
        <v>48</v>
      </c>
      <c r="V847" s="5" t="s">
        <v>98</v>
      </c>
      <c r="Y847"/>
    </row>
    <row r="848" spans="1:25" s="2" customFormat="1" outlineLevel="1" x14ac:dyDescent="0.25">
      <c r="A848" s="174"/>
      <c r="B848" s="2">
        <v>0</v>
      </c>
      <c r="C848" s="8">
        <v>0</v>
      </c>
      <c r="D848" s="8">
        <v>0</v>
      </c>
      <c r="E848" s="7" t="s">
        <v>548</v>
      </c>
      <c r="F848" s="3" t="str">
        <f t="shared" si="749"/>
        <v>C1</v>
      </c>
      <c r="G848" s="4" t="s">
        <v>103</v>
      </c>
      <c r="H848" s="4" t="s">
        <v>103</v>
      </c>
      <c r="I848" s="4">
        <v>3</v>
      </c>
      <c r="J848" s="4">
        <v>50</v>
      </c>
      <c r="K848" s="4"/>
      <c r="L848" s="4"/>
      <c r="M848" s="5">
        <v>1</v>
      </c>
      <c r="N848" s="5">
        <f t="shared" si="750"/>
        <v>3</v>
      </c>
      <c r="O848" s="5">
        <v>0</v>
      </c>
      <c r="P848" s="5">
        <v>2</v>
      </c>
      <c r="Q848" s="11">
        <v>1</v>
      </c>
      <c r="R848" s="5">
        <f t="shared" si="751"/>
        <v>3</v>
      </c>
      <c r="S848" s="6">
        <f t="shared" si="752"/>
        <v>3</v>
      </c>
      <c r="T848" s="53" t="str">
        <f>IF(K848="",IF(LEFT(H848,1)="c",IF(J848&lt;&gt;"S",VLOOKUP(H848,'DATOS GENERALES'!$B$36:$C$52,2,FALSE),""),""),IF(U848="pvc",VLOOKUP(VLOOKUP(K848,'DATOS GENERALES'!$B$58:$E$83,3,FALSE),'DATOS GENERALES'!$B$36:$C$52,2,FALSE),VLOOKUP(VLOOKUP(K848,'DATOS GENERALES'!$B$58:$E$83,4,FALSE),'DATOS GENERALES'!$B$36:$C$52,2,FALSE)))</f>
        <v>CUADRADA 150X150X100</v>
      </c>
      <c r="U848" s="5" t="s">
        <v>45</v>
      </c>
      <c r="V848" s="5" t="s">
        <v>98</v>
      </c>
      <c r="Y848"/>
    </row>
    <row r="849" spans="1:25" s="2" customFormat="1" outlineLevel="1" x14ac:dyDescent="0.25">
      <c r="A849" s="174">
        <f>IF(E849=H849,1,0)</f>
        <v>1</v>
      </c>
      <c r="B849" s="2">
        <v>0.5</v>
      </c>
      <c r="C849" s="8">
        <v>0</v>
      </c>
      <c r="D849" s="8">
        <v>0</v>
      </c>
      <c r="E849" s="7" t="s">
        <v>548</v>
      </c>
      <c r="F849" s="3" t="str">
        <f t="shared" si="749"/>
        <v>FP-P3-38</v>
      </c>
      <c r="G849" s="4" t="s">
        <v>103</v>
      </c>
      <c r="H849" s="7" t="s">
        <v>548</v>
      </c>
      <c r="I849" s="4">
        <v>7.1</v>
      </c>
      <c r="J849" s="4">
        <v>25</v>
      </c>
      <c r="K849" s="4" t="s">
        <v>82</v>
      </c>
      <c r="L849" s="4"/>
      <c r="M849" s="5">
        <v>1</v>
      </c>
      <c r="N849" s="5">
        <f t="shared" si="750"/>
        <v>7.6</v>
      </c>
      <c r="O849" s="5">
        <v>1</v>
      </c>
      <c r="P849" s="5">
        <v>2</v>
      </c>
      <c r="Q849" s="11">
        <v>1</v>
      </c>
      <c r="R849" s="5">
        <f t="shared" si="751"/>
        <v>7.6</v>
      </c>
      <c r="S849" s="6">
        <f t="shared" si="752"/>
        <v>7.6</v>
      </c>
      <c r="T849" s="53" t="str">
        <f>IF(K849="",IF(LEFT(H849,1)="c",IF(J849&lt;&gt;"S",VLOOKUP(H849,'DATOS GENERALES'!$B$36:$C$52,2,FALSE),""),""),IF(U849="pvc",VLOOKUP(VLOOKUP(K849,'DATOS GENERALES'!$B$58:$E$83,3,FALSE),'DATOS GENERALES'!$B$36:$C$52,2,FALSE),VLOOKUP(VLOOKUP(K849,'DATOS GENERALES'!$B$58:$E$83,4,FALSE),'DATOS GENERALES'!$B$36:$C$52,2,FALSE)))</f>
        <v>CUADRADA GANG</v>
      </c>
      <c r="U849" s="5" t="s">
        <v>45</v>
      </c>
      <c r="V849" s="5" t="s">
        <v>98</v>
      </c>
      <c r="Y849"/>
    </row>
    <row r="850" spans="1:25" s="2" customFormat="1" outlineLevel="1" x14ac:dyDescent="0.25">
      <c r="A850" s="177">
        <f t="shared" ref="A850" si="753">IF(E850=H850,1,0)</f>
        <v>1</v>
      </c>
      <c r="C850" s="8"/>
      <c r="D850" s="8"/>
      <c r="E850" s="7" t="s">
        <v>549</v>
      </c>
      <c r="F850" s="3"/>
      <c r="G850" s="4"/>
      <c r="H850" s="7" t="s">
        <v>549</v>
      </c>
      <c r="I850" s="4"/>
      <c r="J850" s="4"/>
      <c r="K850" s="4"/>
      <c r="L850" s="4"/>
      <c r="M850" s="5"/>
      <c r="N850" s="5"/>
      <c r="O850" s="5"/>
      <c r="P850" s="5"/>
      <c r="Q850" s="11"/>
      <c r="R850" s="5"/>
      <c r="S850" s="6">
        <f>SUM(S845:S849)</f>
        <v>38.6</v>
      </c>
      <c r="T850" s="53" t="str">
        <f>IF(K850="",IF(LEFT(H850,1)="c",IF(J850&lt;&gt;"S",VLOOKUP(H850,'DATOS GENERALES'!$B$36:$C$52,2,FALSE),""),""),IF(U850="pvc",VLOOKUP(VLOOKUP(K850,'DATOS GENERALES'!$B$58:$E$83,3,FALSE),'DATOS GENERALES'!$B$36:$C$52,2,FALSE),VLOOKUP(VLOOKUP(K850,'DATOS GENERALES'!$B$58:$E$83,4,FALSE),'DATOS GENERALES'!$B$36:$C$52,2,FALSE)))</f>
        <v/>
      </c>
      <c r="U850" s="5"/>
      <c r="V850" s="5" t="s">
        <v>98</v>
      </c>
      <c r="Y850"/>
    </row>
    <row r="851" spans="1:25" s="2" customFormat="1" outlineLevel="1" x14ac:dyDescent="0.25">
      <c r="A851" s="174"/>
      <c r="C851" s="8"/>
      <c r="D851" s="8"/>
      <c r="E851" s="70"/>
      <c r="F851" s="3"/>
      <c r="G851" s="4"/>
      <c r="H851" s="7"/>
      <c r="I851" s="4"/>
      <c r="J851" s="4"/>
      <c r="K851" s="4"/>
      <c r="L851" s="4"/>
      <c r="M851" s="5"/>
      <c r="N851" s="5"/>
      <c r="O851" s="5"/>
      <c r="P851" s="5"/>
      <c r="Q851" s="11"/>
      <c r="R851" s="5"/>
      <c r="S851" s="6"/>
      <c r="T851" s="53"/>
      <c r="U851" s="5"/>
      <c r="V851" s="5"/>
      <c r="Y851"/>
    </row>
    <row r="852" spans="1:25" s="2" customFormat="1" outlineLevel="1" x14ac:dyDescent="0.25">
      <c r="A852" s="174"/>
      <c r="B852" s="2">
        <v>0</v>
      </c>
      <c r="C852" s="8">
        <v>0</v>
      </c>
      <c r="D852" s="8">
        <v>0</v>
      </c>
      <c r="E852" s="7" t="s">
        <v>550</v>
      </c>
      <c r="F852" s="3">
        <f t="shared" ref="F852:F853" si="754">H852</f>
        <v>0</v>
      </c>
      <c r="G852" s="4" t="s">
        <v>183</v>
      </c>
      <c r="H852" s="4"/>
      <c r="I852" s="4">
        <v>31</v>
      </c>
      <c r="J852" s="4"/>
      <c r="K852" s="4"/>
      <c r="L852" s="4"/>
      <c r="M852" s="5">
        <v>1</v>
      </c>
      <c r="N852" s="5">
        <f t="shared" ref="N852:N853" si="755">IF(J852&lt;&gt;"S",(I852+C852+B852+D852)*M852,0)</f>
        <v>31</v>
      </c>
      <c r="O852" s="5">
        <v>0</v>
      </c>
      <c r="P852" s="5">
        <v>0</v>
      </c>
      <c r="Q852" s="11">
        <v>1</v>
      </c>
      <c r="R852" s="5">
        <f t="shared" ref="R852:R853" si="756">IF(N852=0,IF(I852=0,0,I852+D852+C852+B852),N852)</f>
        <v>31</v>
      </c>
      <c r="S852" s="6">
        <f t="shared" ref="S852:S853" si="757">R852*Q852</f>
        <v>31</v>
      </c>
      <c r="T852" s="53" t="str">
        <f>IF(K852="",IF(LEFT(H852,1)="c",IF(J852&lt;&gt;"S",VLOOKUP(H852,'DATOS GENERALES'!$B$36:$C$52,2,FALSE),""),""),IF(U852="pvc",VLOOKUP(VLOOKUP(K852,'DATOS GENERALES'!$B$58:$E$83,3,FALSE),'DATOS GENERALES'!$B$36:$C$52,2,FALSE),VLOOKUP(VLOOKUP(K852,'DATOS GENERALES'!$B$58:$E$83,4,FALSE),'DATOS GENERALES'!$B$36:$C$52,2,FALSE)))</f>
        <v/>
      </c>
      <c r="U852" s="5" t="s">
        <v>153</v>
      </c>
      <c r="V852" s="5" t="s">
        <v>98</v>
      </c>
      <c r="Y852"/>
    </row>
    <row r="853" spans="1:25" s="2" customFormat="1" outlineLevel="1" x14ac:dyDescent="0.25">
      <c r="A853" s="174">
        <f>IF(E853=H853,1,0)</f>
        <v>1</v>
      </c>
      <c r="B853" s="2">
        <v>0.5</v>
      </c>
      <c r="C853" s="8">
        <v>0</v>
      </c>
      <c r="D853" s="8">
        <v>0</v>
      </c>
      <c r="E853" s="7" t="s">
        <v>550</v>
      </c>
      <c r="F853" s="3" t="str">
        <f t="shared" si="754"/>
        <v>FP-P3-40</v>
      </c>
      <c r="G853" s="4" t="s">
        <v>103</v>
      </c>
      <c r="H853" s="7" t="s">
        <v>550</v>
      </c>
      <c r="I853" s="4">
        <v>4.5</v>
      </c>
      <c r="J853" s="4">
        <v>25</v>
      </c>
      <c r="K853" s="4" t="s">
        <v>82</v>
      </c>
      <c r="L853" s="4"/>
      <c r="M853" s="5">
        <v>1</v>
      </c>
      <c r="N853" s="5">
        <f t="shared" si="755"/>
        <v>5</v>
      </c>
      <c r="O853" s="5">
        <v>1</v>
      </c>
      <c r="P853" s="5">
        <v>2</v>
      </c>
      <c r="Q853" s="11">
        <v>1</v>
      </c>
      <c r="R853" s="5">
        <f t="shared" si="756"/>
        <v>5</v>
      </c>
      <c r="S853" s="6">
        <f t="shared" si="757"/>
        <v>5</v>
      </c>
      <c r="T853" s="53" t="str">
        <f>IF(K853="",IF(LEFT(H853,1)="c",IF(J853&lt;&gt;"S",VLOOKUP(H853,'DATOS GENERALES'!$B$36:$C$52,2,FALSE),""),""),IF(U853="pvc",VLOOKUP(VLOOKUP(K853,'DATOS GENERALES'!$B$58:$E$83,3,FALSE),'DATOS GENERALES'!$B$36:$C$52,2,FALSE),VLOOKUP(VLOOKUP(K853,'DATOS GENERALES'!$B$58:$E$83,4,FALSE),'DATOS GENERALES'!$B$36:$C$52,2,FALSE)))</f>
        <v>CUADRADA GANG</v>
      </c>
      <c r="U853" s="5" t="s">
        <v>45</v>
      </c>
      <c r="V853" s="5" t="s">
        <v>98</v>
      </c>
      <c r="Y853"/>
    </row>
    <row r="854" spans="1:25" s="2" customFormat="1" outlineLevel="1" x14ac:dyDescent="0.25">
      <c r="A854" s="177">
        <f t="shared" ref="A854" si="758">IF(E854=H854,1,0)</f>
        <v>1</v>
      </c>
      <c r="C854" s="8"/>
      <c r="D854" s="8"/>
      <c r="E854" s="7" t="s">
        <v>551</v>
      </c>
      <c r="F854" s="3"/>
      <c r="G854" s="4"/>
      <c r="H854" s="7" t="s">
        <v>551</v>
      </c>
      <c r="I854" s="4"/>
      <c r="J854" s="4"/>
      <c r="K854" s="4"/>
      <c r="L854" s="4"/>
      <c r="M854" s="5"/>
      <c r="N854" s="5"/>
      <c r="O854" s="5"/>
      <c r="P854" s="5"/>
      <c r="Q854" s="11"/>
      <c r="R854" s="5"/>
      <c r="S854" s="6">
        <f>SUM(S852:S853)</f>
        <v>36</v>
      </c>
      <c r="T854" s="53" t="str">
        <f>IF(K854="",IF(LEFT(H854,1)="c",IF(J854&lt;&gt;"S",VLOOKUP(H854,'DATOS GENERALES'!$B$36:$C$52,2,FALSE),""),""),IF(U854="pvc",VLOOKUP(VLOOKUP(K854,'DATOS GENERALES'!$B$58:$E$83,3,FALSE),'DATOS GENERALES'!$B$36:$C$52,2,FALSE),VLOOKUP(VLOOKUP(K854,'DATOS GENERALES'!$B$58:$E$83,4,FALSE),'DATOS GENERALES'!$B$36:$C$52,2,FALSE)))</f>
        <v/>
      </c>
      <c r="U854" s="5"/>
      <c r="V854" s="5" t="s">
        <v>98</v>
      </c>
      <c r="Y854"/>
    </row>
    <row r="855" spans="1:25" s="2" customFormat="1" outlineLevel="1" x14ac:dyDescent="0.25">
      <c r="A855" s="177"/>
      <c r="C855" s="8"/>
      <c r="D855" s="8"/>
      <c r="E855" s="7"/>
      <c r="F855" s="3"/>
      <c r="G855" s="4"/>
      <c r="H855" s="7"/>
      <c r="I855" s="4"/>
      <c r="J855" s="4"/>
      <c r="K855" s="4"/>
      <c r="L855" s="4"/>
      <c r="M855" s="5"/>
      <c r="N855" s="5"/>
      <c r="O855" s="5"/>
      <c r="P855" s="5"/>
      <c r="Q855" s="11"/>
      <c r="R855" s="5"/>
      <c r="S855" s="6"/>
      <c r="T855" s="53"/>
      <c r="U855" s="5"/>
      <c r="V855" s="5"/>
      <c r="Y855"/>
    </row>
    <row r="856" spans="1:25" s="2" customFormat="1" outlineLevel="1" x14ac:dyDescent="0.25">
      <c r="A856" s="174"/>
      <c r="B856" s="2">
        <v>0</v>
      </c>
      <c r="C856" s="8">
        <v>0</v>
      </c>
      <c r="D856" s="8">
        <v>0</v>
      </c>
      <c r="E856" s="7" t="s">
        <v>552</v>
      </c>
      <c r="F856" s="3">
        <f t="shared" ref="F856:F857" si="759">H856</f>
        <v>0</v>
      </c>
      <c r="G856" s="4" t="s">
        <v>183</v>
      </c>
      <c r="H856" s="4"/>
      <c r="I856" s="4">
        <v>31</v>
      </c>
      <c r="J856" s="4"/>
      <c r="K856" s="4"/>
      <c r="L856" s="4"/>
      <c r="M856" s="5">
        <v>1</v>
      </c>
      <c r="N856" s="5">
        <f t="shared" ref="N856:N857" si="760">IF(J856&lt;&gt;"S",(I856+C856+B856+D856)*M856,0)</f>
        <v>31</v>
      </c>
      <c r="O856" s="5">
        <v>0</v>
      </c>
      <c r="P856" s="5">
        <v>0</v>
      </c>
      <c r="Q856" s="11">
        <v>1</v>
      </c>
      <c r="R856" s="5">
        <f t="shared" ref="R856:R857" si="761">IF(N856=0,IF(I856=0,0,I856+D856+C856+B856),N856)</f>
        <v>31</v>
      </c>
      <c r="S856" s="6">
        <f t="shared" ref="S856:S857" si="762">R856*Q856</f>
        <v>31</v>
      </c>
      <c r="T856" s="53" t="str">
        <f>IF(K856="",IF(LEFT(H856,1)="c",IF(J856&lt;&gt;"S",VLOOKUP(H856,'DATOS GENERALES'!$B$36:$C$52,2,FALSE),""),""),IF(U856="pvc",VLOOKUP(VLOOKUP(K856,'DATOS GENERALES'!$B$58:$E$83,3,FALSE),'DATOS GENERALES'!$B$36:$C$52,2,FALSE),VLOOKUP(VLOOKUP(K856,'DATOS GENERALES'!$B$58:$E$83,4,FALSE),'DATOS GENERALES'!$B$36:$C$52,2,FALSE)))</f>
        <v/>
      </c>
      <c r="U856" s="5" t="s">
        <v>153</v>
      </c>
      <c r="V856" s="5" t="s">
        <v>98</v>
      </c>
      <c r="Y856"/>
    </row>
    <row r="857" spans="1:25" s="2" customFormat="1" outlineLevel="1" x14ac:dyDescent="0.25">
      <c r="A857" s="174">
        <f>IF(E857=H857,1,0)</f>
        <v>1</v>
      </c>
      <c r="B857" s="2">
        <v>0.5</v>
      </c>
      <c r="C857" s="8">
        <v>0</v>
      </c>
      <c r="D857" s="8">
        <v>0</v>
      </c>
      <c r="E857" s="7" t="s">
        <v>552</v>
      </c>
      <c r="F857" s="3" t="str">
        <f t="shared" si="759"/>
        <v>FP-P3-42</v>
      </c>
      <c r="G857" s="4" t="s">
        <v>103</v>
      </c>
      <c r="H857" s="7" t="s">
        <v>552</v>
      </c>
      <c r="I857" s="4">
        <v>3.2</v>
      </c>
      <c r="J857" s="4">
        <v>25</v>
      </c>
      <c r="K857" s="4" t="s">
        <v>82</v>
      </c>
      <c r="L857" s="4"/>
      <c r="M857" s="5">
        <v>1</v>
      </c>
      <c r="N857" s="5">
        <f t="shared" si="760"/>
        <v>3.7</v>
      </c>
      <c r="O857" s="5">
        <v>1</v>
      </c>
      <c r="P857" s="5">
        <v>2</v>
      </c>
      <c r="Q857" s="11">
        <v>1</v>
      </c>
      <c r="R857" s="5">
        <f t="shared" si="761"/>
        <v>3.7</v>
      </c>
      <c r="S857" s="6">
        <f t="shared" si="762"/>
        <v>3.7</v>
      </c>
      <c r="T857" s="53" t="str">
        <f>IF(K857="",IF(LEFT(H857,1)="c",IF(J857&lt;&gt;"S",VLOOKUP(H857,'DATOS GENERALES'!$B$36:$C$52,2,FALSE),""),""),IF(U857="pvc",VLOOKUP(VLOOKUP(K857,'DATOS GENERALES'!$B$58:$E$83,3,FALSE),'DATOS GENERALES'!$B$36:$C$52,2,FALSE),VLOOKUP(VLOOKUP(K857,'DATOS GENERALES'!$B$58:$E$83,4,FALSE),'DATOS GENERALES'!$B$36:$C$52,2,FALSE)))</f>
        <v>CUADRADA GANG</v>
      </c>
      <c r="U857" s="5" t="s">
        <v>45</v>
      </c>
      <c r="V857" s="5" t="s">
        <v>98</v>
      </c>
      <c r="Y857"/>
    </row>
    <row r="858" spans="1:25" s="2" customFormat="1" outlineLevel="1" x14ac:dyDescent="0.25">
      <c r="A858" s="177">
        <f t="shared" ref="A858" si="763">IF(E858=H858,1,0)</f>
        <v>1</v>
      </c>
      <c r="C858" s="8"/>
      <c r="D858" s="8"/>
      <c r="E858" s="7" t="s">
        <v>553</v>
      </c>
      <c r="F858" s="3"/>
      <c r="G858" s="4"/>
      <c r="H858" s="7" t="s">
        <v>553</v>
      </c>
      <c r="I858" s="4"/>
      <c r="J858" s="4"/>
      <c r="K858" s="4"/>
      <c r="L858" s="4"/>
      <c r="M858" s="5"/>
      <c r="N858" s="5"/>
      <c r="O858" s="5"/>
      <c r="P858" s="5"/>
      <c r="Q858" s="11"/>
      <c r="R858" s="5"/>
      <c r="S858" s="6">
        <f>SUM(S856:S857)</f>
        <v>34.700000000000003</v>
      </c>
      <c r="T858" s="53" t="str">
        <f>IF(K858="",IF(LEFT(H858,1)="c",IF(J858&lt;&gt;"S",VLOOKUP(H858,'DATOS GENERALES'!$B$36:$C$52,2,FALSE),""),""),IF(U858="pvc",VLOOKUP(VLOOKUP(K858,'DATOS GENERALES'!$B$58:$E$83,3,FALSE),'DATOS GENERALES'!$B$36:$C$52,2,FALSE),VLOOKUP(VLOOKUP(K858,'DATOS GENERALES'!$B$58:$E$83,4,FALSE),'DATOS GENERALES'!$B$36:$C$52,2,FALSE)))</f>
        <v/>
      </c>
      <c r="U858" s="5"/>
      <c r="V858" s="5" t="s">
        <v>98</v>
      </c>
      <c r="Y858"/>
    </row>
    <row r="859" spans="1:25" s="2" customFormat="1" outlineLevel="1" x14ac:dyDescent="0.25">
      <c r="A859" s="174"/>
      <c r="C859" s="8"/>
      <c r="D859" s="8"/>
      <c r="E859" s="70"/>
      <c r="F859" s="3"/>
      <c r="G859" s="4"/>
      <c r="H859" s="7"/>
      <c r="I859" s="4"/>
      <c r="J859" s="4"/>
      <c r="K859" s="4"/>
      <c r="L859" s="4"/>
      <c r="M859" s="5"/>
      <c r="N859" s="5"/>
      <c r="O859" s="5"/>
      <c r="P859" s="5"/>
      <c r="Q859" s="11"/>
      <c r="R859" s="5"/>
      <c r="S859" s="6"/>
      <c r="T859" s="53"/>
      <c r="U859" s="5"/>
      <c r="V859" s="5"/>
      <c r="Y859"/>
    </row>
    <row r="860" spans="1:25" s="2" customFormat="1" outlineLevel="1" x14ac:dyDescent="0.25">
      <c r="A860" s="174"/>
      <c r="B860" s="2">
        <v>0</v>
      </c>
      <c r="C860" s="8">
        <v>0</v>
      </c>
      <c r="D860" s="8">
        <v>0</v>
      </c>
      <c r="E860" s="7" t="s">
        <v>555</v>
      </c>
      <c r="F860" s="3">
        <f t="shared" ref="F860:F861" si="764">H860</f>
        <v>0</v>
      </c>
      <c r="G860" s="4" t="s">
        <v>183</v>
      </c>
      <c r="H860" s="4"/>
      <c r="I860" s="4">
        <v>31</v>
      </c>
      <c r="J860" s="4"/>
      <c r="K860" s="4"/>
      <c r="L860" s="4"/>
      <c r="M860" s="5">
        <v>1</v>
      </c>
      <c r="N860" s="5">
        <f t="shared" ref="N860:N861" si="765">IF(J860&lt;&gt;"S",(I860+C860+B860+D860)*M860,0)</f>
        <v>31</v>
      </c>
      <c r="O860" s="5">
        <v>0</v>
      </c>
      <c r="P860" s="5">
        <v>0</v>
      </c>
      <c r="Q860" s="11">
        <v>1</v>
      </c>
      <c r="R860" s="5">
        <f t="shared" ref="R860:R861" si="766">IF(N860=0,IF(I860=0,0,I860+D860+C860+B860),N860)</f>
        <v>31</v>
      </c>
      <c r="S860" s="6">
        <f t="shared" ref="S860:S861" si="767">R860*Q860</f>
        <v>31</v>
      </c>
      <c r="T860" s="53" t="str">
        <f>IF(K860="",IF(LEFT(H860,1)="c",IF(J860&lt;&gt;"S",VLOOKUP(H860,'DATOS GENERALES'!$B$36:$C$52,2,FALSE),""),""),IF(U860="pvc",VLOOKUP(VLOOKUP(K860,'DATOS GENERALES'!$B$58:$E$83,3,FALSE),'DATOS GENERALES'!$B$36:$C$52,2,FALSE),VLOOKUP(VLOOKUP(K860,'DATOS GENERALES'!$B$58:$E$83,4,FALSE),'DATOS GENERALES'!$B$36:$C$52,2,FALSE)))</f>
        <v/>
      </c>
      <c r="U860" s="5" t="s">
        <v>153</v>
      </c>
      <c r="V860" s="5" t="s">
        <v>98</v>
      </c>
      <c r="Y860"/>
    </row>
    <row r="861" spans="1:25" s="2" customFormat="1" outlineLevel="1" x14ac:dyDescent="0.25">
      <c r="A861" s="174">
        <f>IF(E861=H861,1,0)</f>
        <v>1</v>
      </c>
      <c r="B861" s="2">
        <v>0.5</v>
      </c>
      <c r="C861" s="8">
        <v>0</v>
      </c>
      <c r="D861" s="8">
        <v>0</v>
      </c>
      <c r="E861" s="7" t="s">
        <v>555</v>
      </c>
      <c r="F861" s="3" t="str">
        <f t="shared" si="764"/>
        <v>FP-P3-44</v>
      </c>
      <c r="G861" s="4" t="s">
        <v>103</v>
      </c>
      <c r="H861" s="7" t="s">
        <v>555</v>
      </c>
      <c r="I861" s="4">
        <v>2</v>
      </c>
      <c r="J861" s="4">
        <v>25</v>
      </c>
      <c r="K861" s="4" t="s">
        <v>82</v>
      </c>
      <c r="L861" s="4"/>
      <c r="M861" s="5">
        <v>1</v>
      </c>
      <c r="N861" s="5">
        <f t="shared" si="765"/>
        <v>2.5</v>
      </c>
      <c r="O861" s="5">
        <v>1</v>
      </c>
      <c r="P861" s="5">
        <v>2</v>
      </c>
      <c r="Q861" s="11">
        <v>1</v>
      </c>
      <c r="R861" s="5">
        <f t="shared" si="766"/>
        <v>2.5</v>
      </c>
      <c r="S861" s="6">
        <f t="shared" si="767"/>
        <v>2.5</v>
      </c>
      <c r="T861" s="53" t="str">
        <f>IF(K861="",IF(LEFT(H861,1)="c",IF(J861&lt;&gt;"S",VLOOKUP(H861,'DATOS GENERALES'!$B$36:$C$52,2,FALSE),""),""),IF(U861="pvc",VLOOKUP(VLOOKUP(K861,'DATOS GENERALES'!$B$58:$E$83,3,FALSE),'DATOS GENERALES'!$B$36:$C$52,2,FALSE),VLOOKUP(VLOOKUP(K861,'DATOS GENERALES'!$B$58:$E$83,4,FALSE),'DATOS GENERALES'!$B$36:$C$52,2,FALSE)))</f>
        <v>CUADRADA GANG</v>
      </c>
      <c r="U861" s="5" t="s">
        <v>45</v>
      </c>
      <c r="V861" s="5" t="s">
        <v>98</v>
      </c>
      <c r="Y861"/>
    </row>
    <row r="862" spans="1:25" s="2" customFormat="1" outlineLevel="1" x14ac:dyDescent="0.25">
      <c r="A862" s="177">
        <f t="shared" ref="A862" si="768">IF(E862=H862,1,0)</f>
        <v>1</v>
      </c>
      <c r="C862" s="8"/>
      <c r="D862" s="8"/>
      <c r="E862" s="7" t="s">
        <v>554</v>
      </c>
      <c r="F862" s="3"/>
      <c r="G862" s="4"/>
      <c r="H862" s="7" t="s">
        <v>554</v>
      </c>
      <c r="I862" s="4"/>
      <c r="J862" s="4"/>
      <c r="K862" s="4"/>
      <c r="L862" s="4"/>
      <c r="M862" s="5"/>
      <c r="N862" s="5"/>
      <c r="O862" s="5"/>
      <c r="P862" s="5"/>
      <c r="Q862" s="11"/>
      <c r="R862" s="5"/>
      <c r="S862" s="6">
        <f>SUM(S860:S861)</f>
        <v>33.5</v>
      </c>
      <c r="T862" s="53" t="str">
        <f>IF(K862="",IF(LEFT(H862,1)="c",IF(J862&lt;&gt;"S",VLOOKUP(H862,'DATOS GENERALES'!$B$36:$C$52,2,FALSE),""),""),IF(U862="pvc",VLOOKUP(VLOOKUP(K862,'DATOS GENERALES'!$B$58:$E$83,3,FALSE),'DATOS GENERALES'!$B$36:$C$52,2,FALSE),VLOOKUP(VLOOKUP(K862,'DATOS GENERALES'!$B$58:$E$83,4,FALSE),'DATOS GENERALES'!$B$36:$C$52,2,FALSE)))</f>
        <v/>
      </c>
      <c r="U862" s="5"/>
      <c r="V862" s="5" t="s">
        <v>98</v>
      </c>
      <c r="Y862"/>
    </row>
    <row r="863" spans="1:25" s="2" customFormat="1" outlineLevel="1" x14ac:dyDescent="0.25">
      <c r="A863" s="174"/>
      <c r="C863" s="8"/>
      <c r="D863" s="8"/>
      <c r="E863" s="70"/>
      <c r="F863" s="3"/>
      <c r="G863" s="4"/>
      <c r="H863" s="4"/>
      <c r="I863" s="4"/>
      <c r="J863" s="4"/>
      <c r="K863" s="4"/>
      <c r="L863" s="4"/>
      <c r="M863" s="5"/>
      <c r="N863" s="5"/>
      <c r="O863" s="5"/>
      <c r="P863" s="5"/>
      <c r="Q863" s="11"/>
      <c r="R863" s="5"/>
      <c r="S863" s="6"/>
      <c r="T863" s="53"/>
      <c r="U863" s="5"/>
      <c r="V863" s="5"/>
      <c r="Y863"/>
    </row>
    <row r="864" spans="1:25" s="2" customFormat="1" outlineLevel="1" x14ac:dyDescent="0.25">
      <c r="A864" s="174"/>
      <c r="B864" s="2">
        <v>0</v>
      </c>
      <c r="C864" s="8">
        <v>0</v>
      </c>
      <c r="D864" s="8">
        <v>0</v>
      </c>
      <c r="E864" s="7" t="s">
        <v>556</v>
      </c>
      <c r="F864" s="3">
        <f t="shared" ref="F864:F868" si="769">H864</f>
        <v>0</v>
      </c>
      <c r="G864" s="4" t="s">
        <v>183</v>
      </c>
      <c r="H864" s="4"/>
      <c r="I864" s="4">
        <v>27</v>
      </c>
      <c r="J864" s="4"/>
      <c r="K864" s="4"/>
      <c r="L864" s="4"/>
      <c r="M864" s="5">
        <v>1</v>
      </c>
      <c r="N864" s="5">
        <f t="shared" ref="N864:N868" si="770">IF(J864&lt;&gt;"S",(I864+C864+B864+D864)*M864,0)</f>
        <v>27</v>
      </c>
      <c r="O864" s="5">
        <v>0</v>
      </c>
      <c r="P864" s="5">
        <v>0</v>
      </c>
      <c r="Q864" s="11">
        <v>1</v>
      </c>
      <c r="R864" s="5">
        <f t="shared" ref="R864:R868" si="771">IF(N864=0,IF(I864=0,0,I864+D864+C864+B864),N864)</f>
        <v>27</v>
      </c>
      <c r="S864" s="6">
        <f t="shared" ref="S864:S868" si="772">R864*Q864</f>
        <v>27</v>
      </c>
      <c r="T864" s="53" t="str">
        <f>IF(K864="",IF(LEFT(H864,1)="c",IF(J864&lt;&gt;"S",VLOOKUP(H864,'DATOS GENERALES'!$B$36:$C$52,2,FALSE),""),""),IF(U864="pvc",VLOOKUP(VLOOKUP(K864,'DATOS GENERALES'!$B$58:$E$83,3,FALSE),'DATOS GENERALES'!$B$36:$C$52,2,FALSE),VLOOKUP(VLOOKUP(K864,'DATOS GENERALES'!$B$58:$E$83,4,FALSE),'DATOS GENERALES'!$B$36:$C$52,2,FALSE)))</f>
        <v/>
      </c>
      <c r="U864" s="5" t="s">
        <v>153</v>
      </c>
      <c r="V864" s="5" t="s">
        <v>98</v>
      </c>
      <c r="Y864"/>
    </row>
    <row r="865" spans="1:25" s="2" customFormat="1" outlineLevel="1" x14ac:dyDescent="0.25">
      <c r="A865" s="174"/>
      <c r="B865" s="2">
        <v>0</v>
      </c>
      <c r="C865" s="8">
        <v>0</v>
      </c>
      <c r="D865" s="8">
        <v>0</v>
      </c>
      <c r="E865" s="7" t="s">
        <v>556</v>
      </c>
      <c r="F865" s="3" t="str">
        <f t="shared" si="769"/>
        <v>S12</v>
      </c>
      <c r="G865" s="4"/>
      <c r="H865" s="4" t="s">
        <v>94</v>
      </c>
      <c r="I865" s="4">
        <v>0.5</v>
      </c>
      <c r="J865" s="4">
        <v>50</v>
      </c>
      <c r="K865" s="4" t="s">
        <v>94</v>
      </c>
      <c r="L865" s="4"/>
      <c r="M865" s="5">
        <v>1</v>
      </c>
      <c r="N865" s="5">
        <f t="shared" si="770"/>
        <v>0.5</v>
      </c>
      <c r="O865" s="5">
        <v>1</v>
      </c>
      <c r="P865" s="5">
        <v>1</v>
      </c>
      <c r="Q865" s="11">
        <v>1</v>
      </c>
      <c r="R865" s="5">
        <f t="shared" si="771"/>
        <v>0.5</v>
      </c>
      <c r="S865" s="6">
        <f t="shared" si="772"/>
        <v>0.5</v>
      </c>
      <c r="T865" s="53" t="str">
        <f>IF(K865="",IF(LEFT(H865,1)="c",IF(J865&lt;&gt;"S",VLOOKUP(H865,'DATOS GENERALES'!$B$36:$C$52,2,FALSE),""),""),IF(U865="pvc",VLOOKUP(VLOOKUP(K865,'DATOS GENERALES'!$B$58:$E$83,3,FALSE),'DATOS GENERALES'!$B$36:$C$52,2,FALSE),VLOOKUP(VLOOKUP(K865,'DATOS GENERALES'!$B$58:$E$83,4,FALSE),'DATOS GENERALES'!$B$36:$C$52,2,FALSE)))</f>
        <v>ACCESORIO SALIDA BANDEJA</v>
      </c>
      <c r="U865" s="5" t="s">
        <v>48</v>
      </c>
      <c r="V865" s="5" t="s">
        <v>98</v>
      </c>
      <c r="Y865"/>
    </row>
    <row r="866" spans="1:25" s="2" customFormat="1" outlineLevel="1" x14ac:dyDescent="0.25">
      <c r="A866" s="174"/>
      <c r="B866" s="2">
        <v>0</v>
      </c>
      <c r="C866" s="8">
        <v>0</v>
      </c>
      <c r="D866" s="8">
        <v>0</v>
      </c>
      <c r="E866" s="7" t="s">
        <v>556</v>
      </c>
      <c r="F866" s="3" t="str">
        <f t="shared" si="769"/>
        <v>C1</v>
      </c>
      <c r="G866" s="4" t="s">
        <v>94</v>
      </c>
      <c r="H866" s="4" t="s">
        <v>103</v>
      </c>
      <c r="I866" s="4">
        <v>2</v>
      </c>
      <c r="J866" s="4">
        <v>50</v>
      </c>
      <c r="K866" s="4"/>
      <c r="L866" s="4"/>
      <c r="M866" s="5">
        <v>1</v>
      </c>
      <c r="N866" s="5">
        <f t="shared" si="770"/>
        <v>2</v>
      </c>
      <c r="O866" s="5">
        <v>0</v>
      </c>
      <c r="P866" s="5">
        <v>1</v>
      </c>
      <c r="Q866" s="11">
        <v>1</v>
      </c>
      <c r="R866" s="5">
        <f t="shared" si="771"/>
        <v>2</v>
      </c>
      <c r="S866" s="6">
        <f t="shared" si="772"/>
        <v>2</v>
      </c>
      <c r="T866" s="53" t="str">
        <f>IF(K866="",IF(LEFT(H866,1)="c",IF(J866&lt;&gt;"S",VLOOKUP(H866,'DATOS GENERALES'!$B$36:$C$52,2,FALSE),""),""),IF(U866="pvc",VLOOKUP(VLOOKUP(K866,'DATOS GENERALES'!$B$58:$E$83,3,FALSE),'DATOS GENERALES'!$B$36:$C$52,2,FALSE),VLOOKUP(VLOOKUP(K866,'DATOS GENERALES'!$B$58:$E$83,4,FALSE),'DATOS GENERALES'!$B$36:$C$52,2,FALSE)))</f>
        <v>CUADRADA 150X150X100</v>
      </c>
      <c r="U866" s="5" t="s">
        <v>48</v>
      </c>
      <c r="V866" s="5" t="s">
        <v>98</v>
      </c>
      <c r="Y866"/>
    </row>
    <row r="867" spans="1:25" s="2" customFormat="1" outlineLevel="1" x14ac:dyDescent="0.25">
      <c r="A867" s="174"/>
      <c r="B867" s="2">
        <v>0</v>
      </c>
      <c r="C867" s="8">
        <v>0</v>
      </c>
      <c r="D867" s="8">
        <v>0</v>
      </c>
      <c r="E867" s="7" t="s">
        <v>556</v>
      </c>
      <c r="F867" s="3" t="str">
        <f t="shared" si="769"/>
        <v>C1</v>
      </c>
      <c r="G867" s="4" t="s">
        <v>103</v>
      </c>
      <c r="H867" s="4" t="s">
        <v>103</v>
      </c>
      <c r="I867" s="4">
        <v>3</v>
      </c>
      <c r="J867" s="4">
        <v>50</v>
      </c>
      <c r="K867" s="4"/>
      <c r="L867" s="4"/>
      <c r="M867" s="5">
        <v>1</v>
      </c>
      <c r="N867" s="5">
        <f t="shared" si="770"/>
        <v>3</v>
      </c>
      <c r="O867" s="5">
        <v>0</v>
      </c>
      <c r="P867" s="5">
        <v>2</v>
      </c>
      <c r="Q867" s="11">
        <v>1</v>
      </c>
      <c r="R867" s="5">
        <f t="shared" si="771"/>
        <v>3</v>
      </c>
      <c r="S867" s="6">
        <f t="shared" si="772"/>
        <v>3</v>
      </c>
      <c r="T867" s="53" t="str">
        <f>IF(K867="",IF(LEFT(H867,1)="c",IF(J867&lt;&gt;"S",VLOOKUP(H867,'DATOS GENERALES'!$B$36:$C$52,2,FALSE),""),""),IF(U867="pvc",VLOOKUP(VLOOKUP(K867,'DATOS GENERALES'!$B$58:$E$83,3,FALSE),'DATOS GENERALES'!$B$36:$C$52,2,FALSE),VLOOKUP(VLOOKUP(K867,'DATOS GENERALES'!$B$58:$E$83,4,FALSE),'DATOS GENERALES'!$B$36:$C$52,2,FALSE)))</f>
        <v>CUADRADA 150X150X100</v>
      </c>
      <c r="U867" s="5" t="s">
        <v>45</v>
      </c>
      <c r="V867" s="5" t="s">
        <v>98</v>
      </c>
      <c r="Y867"/>
    </row>
    <row r="868" spans="1:25" s="2" customFormat="1" outlineLevel="1" x14ac:dyDescent="0.25">
      <c r="A868" s="174">
        <f>IF(E868=H868,1,0)</f>
        <v>1</v>
      </c>
      <c r="B868" s="2">
        <v>0.5</v>
      </c>
      <c r="C868" s="8">
        <v>0</v>
      </c>
      <c r="D868" s="8">
        <v>0</v>
      </c>
      <c r="E868" s="7" t="s">
        <v>556</v>
      </c>
      <c r="F868" s="3" t="str">
        <f t="shared" si="769"/>
        <v>FP-P3-46</v>
      </c>
      <c r="G868" s="4" t="s">
        <v>103</v>
      </c>
      <c r="H868" s="7" t="s">
        <v>556</v>
      </c>
      <c r="I868" s="4">
        <v>8</v>
      </c>
      <c r="J868" s="4">
        <v>25</v>
      </c>
      <c r="K868" s="4" t="s">
        <v>83</v>
      </c>
      <c r="L868" s="4"/>
      <c r="M868" s="5">
        <v>1</v>
      </c>
      <c r="N868" s="5">
        <f t="shared" si="770"/>
        <v>8.5</v>
      </c>
      <c r="O868" s="5">
        <v>1</v>
      </c>
      <c r="P868" s="5">
        <v>2</v>
      </c>
      <c r="Q868" s="11">
        <v>1</v>
      </c>
      <c r="R868" s="5">
        <f t="shared" si="771"/>
        <v>8.5</v>
      </c>
      <c r="S868" s="6">
        <f t="shared" si="772"/>
        <v>8.5</v>
      </c>
      <c r="T868" s="53" t="str">
        <f>IF(K868="",IF(LEFT(H868,1)="c",IF(J868&lt;&gt;"S",VLOOKUP(H868,'DATOS GENERALES'!$B$36:$C$52,2,FALSE),""),""),IF(U868="pvc",VLOOKUP(VLOOKUP(K868,'DATOS GENERALES'!$B$58:$E$83,3,FALSE),'DATOS GENERALES'!$B$36:$C$52,2,FALSE),VLOOKUP(VLOOKUP(K868,'DATOS GENERALES'!$B$58:$E$83,4,FALSE),'DATOS GENERALES'!$B$36:$C$52,2,FALSE)))</f>
        <v>CUADRADA GANG</v>
      </c>
      <c r="U868" s="5" t="s">
        <v>45</v>
      </c>
      <c r="V868" s="5" t="s">
        <v>98</v>
      </c>
      <c r="Y868"/>
    </row>
    <row r="869" spans="1:25" s="2" customFormat="1" outlineLevel="1" x14ac:dyDescent="0.25">
      <c r="A869" s="177"/>
      <c r="C869" s="8"/>
      <c r="D869" s="8"/>
      <c r="E869" s="7"/>
      <c r="F869" s="3"/>
      <c r="G869" s="4"/>
      <c r="H869" s="7"/>
      <c r="I869" s="4"/>
      <c r="J869" s="4"/>
      <c r="K869" s="4"/>
      <c r="L869" s="4"/>
      <c r="M869" s="5"/>
      <c r="N869" s="5"/>
      <c r="O869" s="5"/>
      <c r="P869" s="5"/>
      <c r="Q869" s="11"/>
      <c r="R869" s="5"/>
      <c r="S869" s="6"/>
      <c r="T869" s="53"/>
      <c r="U869" s="5"/>
      <c r="V869" s="5"/>
      <c r="Y869"/>
    </row>
    <row r="870" spans="1:25" s="2" customFormat="1" outlineLevel="1" x14ac:dyDescent="0.25">
      <c r="A870" s="174"/>
      <c r="B870" s="2">
        <v>0</v>
      </c>
      <c r="C870" s="8">
        <v>0</v>
      </c>
      <c r="D870" s="8">
        <v>0</v>
      </c>
      <c r="E870" s="7" t="s">
        <v>557</v>
      </c>
      <c r="F870" s="3">
        <f t="shared" ref="F870:F871" si="773">H870</f>
        <v>0</v>
      </c>
      <c r="G870" s="4" t="s">
        <v>183</v>
      </c>
      <c r="H870" s="4"/>
      <c r="I870" s="4">
        <v>32.5</v>
      </c>
      <c r="J870" s="4"/>
      <c r="K870" s="4"/>
      <c r="L870" s="4"/>
      <c r="M870" s="5">
        <v>1</v>
      </c>
      <c r="N870" s="5">
        <f t="shared" ref="N870:N871" si="774">IF(J870&lt;&gt;"S",(I870+C870+B870+D870)*M870,0)</f>
        <v>32.5</v>
      </c>
      <c r="O870" s="5">
        <v>0</v>
      </c>
      <c r="P870" s="5">
        <v>0</v>
      </c>
      <c r="Q870" s="11">
        <v>1</v>
      </c>
      <c r="R870" s="5">
        <f t="shared" ref="R870:R871" si="775">IF(N870=0,IF(I870=0,0,I870+D870+C870+B870),N870)</f>
        <v>32.5</v>
      </c>
      <c r="S870" s="6">
        <f t="shared" ref="S870:S871" si="776">R870*Q870</f>
        <v>32.5</v>
      </c>
      <c r="T870" s="53" t="str">
        <f>IF(K870="",IF(LEFT(H870,1)="c",IF(J870&lt;&gt;"S",VLOOKUP(H870,'DATOS GENERALES'!$B$36:$C$52,2,FALSE),""),""),IF(U870="pvc",VLOOKUP(VLOOKUP(K870,'DATOS GENERALES'!$B$58:$E$83,3,FALSE),'DATOS GENERALES'!$B$36:$C$52,2,FALSE),VLOOKUP(VLOOKUP(K870,'DATOS GENERALES'!$B$58:$E$83,4,FALSE),'DATOS GENERALES'!$B$36:$C$52,2,FALSE)))</f>
        <v/>
      </c>
      <c r="U870" s="5" t="s">
        <v>153</v>
      </c>
      <c r="V870" s="5" t="s">
        <v>98</v>
      </c>
      <c r="Y870"/>
    </row>
    <row r="871" spans="1:25" s="2" customFormat="1" outlineLevel="1" x14ac:dyDescent="0.25">
      <c r="A871" s="174">
        <f>IF(E871=H871,1,0)</f>
        <v>1</v>
      </c>
      <c r="B871" s="2">
        <v>0.5</v>
      </c>
      <c r="C871" s="8">
        <v>0</v>
      </c>
      <c r="D871" s="8">
        <v>0</v>
      </c>
      <c r="E871" s="7" t="s">
        <v>557</v>
      </c>
      <c r="F871" s="3" t="str">
        <f t="shared" si="773"/>
        <v>FP-P3-47</v>
      </c>
      <c r="G871" s="4" t="s">
        <v>103</v>
      </c>
      <c r="H871" s="7" t="s">
        <v>557</v>
      </c>
      <c r="I871" s="4">
        <v>4.5</v>
      </c>
      <c r="J871" s="4">
        <v>25</v>
      </c>
      <c r="K871" s="4" t="s">
        <v>82</v>
      </c>
      <c r="L871" s="4"/>
      <c r="M871" s="5">
        <v>1</v>
      </c>
      <c r="N871" s="5">
        <f t="shared" si="774"/>
        <v>5</v>
      </c>
      <c r="O871" s="5">
        <v>1</v>
      </c>
      <c r="P871" s="5">
        <v>2</v>
      </c>
      <c r="Q871" s="11">
        <v>1</v>
      </c>
      <c r="R871" s="5">
        <f t="shared" si="775"/>
        <v>5</v>
      </c>
      <c r="S871" s="6">
        <f t="shared" si="776"/>
        <v>5</v>
      </c>
      <c r="T871" s="53" t="str">
        <f>IF(K871="",IF(LEFT(H871,1)="c",IF(J871&lt;&gt;"S",VLOOKUP(H871,'DATOS GENERALES'!$B$36:$C$52,2,FALSE),""),""),IF(U871="pvc",VLOOKUP(VLOOKUP(K871,'DATOS GENERALES'!$B$58:$E$83,3,FALSE),'DATOS GENERALES'!$B$36:$C$52,2,FALSE),VLOOKUP(VLOOKUP(K871,'DATOS GENERALES'!$B$58:$E$83,4,FALSE),'DATOS GENERALES'!$B$36:$C$52,2,FALSE)))</f>
        <v>CUADRADA GANG</v>
      </c>
      <c r="U871" s="5" t="s">
        <v>45</v>
      </c>
      <c r="V871" s="5" t="s">
        <v>98</v>
      </c>
      <c r="Y871"/>
    </row>
    <row r="872" spans="1:25" s="2" customFormat="1" outlineLevel="1" x14ac:dyDescent="0.25">
      <c r="A872" s="177">
        <f t="shared" ref="A872" si="777">IF(E872=H872,1,0)</f>
        <v>1</v>
      </c>
      <c r="C872" s="8"/>
      <c r="D872" s="8"/>
      <c r="E872" s="7" t="s">
        <v>558</v>
      </c>
      <c r="F872" s="3"/>
      <c r="G872" s="4"/>
      <c r="H872" s="7" t="s">
        <v>558</v>
      </c>
      <c r="I872" s="4"/>
      <c r="J872" s="4"/>
      <c r="K872" s="4"/>
      <c r="L872" s="4"/>
      <c r="M872" s="5"/>
      <c r="N872" s="5"/>
      <c r="O872" s="5"/>
      <c r="P872" s="5"/>
      <c r="Q872" s="11"/>
      <c r="R872" s="5"/>
      <c r="S872" s="6">
        <f>SUM(S870:S871)</f>
        <v>37.5</v>
      </c>
      <c r="T872" s="53" t="str">
        <f>IF(K872="",IF(LEFT(H872,1)="c",IF(J872&lt;&gt;"S",VLOOKUP(H872,'DATOS GENERALES'!$B$36:$C$52,2,FALSE),""),""),IF(U872="pvc",VLOOKUP(VLOOKUP(K872,'DATOS GENERALES'!$B$58:$E$83,3,FALSE),'DATOS GENERALES'!$B$36:$C$52,2,FALSE),VLOOKUP(VLOOKUP(K872,'DATOS GENERALES'!$B$58:$E$83,4,FALSE),'DATOS GENERALES'!$B$36:$C$52,2,FALSE)))</f>
        <v/>
      </c>
      <c r="U872" s="5"/>
      <c r="V872" s="5" t="s">
        <v>98</v>
      </c>
      <c r="Y872"/>
    </row>
    <row r="873" spans="1:25" s="2" customFormat="1" outlineLevel="1" x14ac:dyDescent="0.25">
      <c r="A873" s="177"/>
      <c r="C873" s="8"/>
      <c r="D873" s="8"/>
      <c r="E873" s="7"/>
      <c r="F873" s="3"/>
      <c r="G873" s="4"/>
      <c r="H873" s="7"/>
      <c r="I873" s="4"/>
      <c r="J873" s="4"/>
      <c r="K873" s="4"/>
      <c r="L873" s="4"/>
      <c r="M873" s="5"/>
      <c r="N873" s="5"/>
      <c r="O873" s="5"/>
      <c r="P873" s="5"/>
      <c r="Q873" s="11"/>
      <c r="R873" s="5"/>
      <c r="S873" s="6"/>
      <c r="T873" s="53"/>
      <c r="U873" s="5"/>
      <c r="V873" s="5"/>
      <c r="Y873"/>
    </row>
    <row r="874" spans="1:25" s="2" customFormat="1" outlineLevel="1" x14ac:dyDescent="0.25">
      <c r="A874" s="174"/>
      <c r="B874" s="2">
        <v>0</v>
      </c>
      <c r="C874" s="8">
        <v>0</v>
      </c>
      <c r="D874" s="8">
        <v>0</v>
      </c>
      <c r="E874" s="7" t="s">
        <v>1091</v>
      </c>
      <c r="F874" s="3">
        <f t="shared" ref="F874:F875" si="778">H874</f>
        <v>0</v>
      </c>
      <c r="G874" s="4" t="s">
        <v>183</v>
      </c>
      <c r="H874" s="4"/>
      <c r="I874" s="4">
        <v>32.5</v>
      </c>
      <c r="J874" s="4"/>
      <c r="K874" s="4"/>
      <c r="L874" s="4"/>
      <c r="M874" s="5">
        <v>1</v>
      </c>
      <c r="N874" s="5">
        <f t="shared" ref="N874:N875" si="779">IF(J874&lt;&gt;"S",(I874+C874+B874+D874)*M874,0)</f>
        <v>32.5</v>
      </c>
      <c r="O874" s="5">
        <v>0</v>
      </c>
      <c r="P874" s="5">
        <v>0</v>
      </c>
      <c r="Q874" s="11">
        <v>1</v>
      </c>
      <c r="R874" s="5">
        <f t="shared" ref="R874:R875" si="780">IF(N874=0,IF(I874=0,0,I874+D874+C874+B874),N874)</f>
        <v>32.5</v>
      </c>
      <c r="S874" s="6">
        <f t="shared" ref="S874:S875" si="781">R874*Q874</f>
        <v>32.5</v>
      </c>
      <c r="T874" s="53" t="str">
        <f>IF(K874="",IF(LEFT(H874,1)="c",IF(J874&lt;&gt;"S",VLOOKUP(H874,'DATOS GENERALES'!$B$36:$C$52,2,FALSE),""),""),IF(U874="pvc",VLOOKUP(VLOOKUP(K874,'DATOS GENERALES'!$B$58:$E$83,3,FALSE),'DATOS GENERALES'!$B$36:$C$52,2,FALSE),VLOOKUP(VLOOKUP(K874,'DATOS GENERALES'!$B$58:$E$83,4,FALSE),'DATOS GENERALES'!$B$36:$C$52,2,FALSE)))</f>
        <v/>
      </c>
      <c r="U874" s="5" t="s">
        <v>153</v>
      </c>
      <c r="V874" s="5" t="s">
        <v>98</v>
      </c>
      <c r="Y874"/>
    </row>
    <row r="875" spans="1:25" s="2" customFormat="1" outlineLevel="1" x14ac:dyDescent="0.25">
      <c r="A875" s="174">
        <f>IF(E875=H875,1,0)</f>
        <v>1</v>
      </c>
      <c r="B875" s="2">
        <v>0.5</v>
      </c>
      <c r="C875" s="8">
        <v>0</v>
      </c>
      <c r="D875" s="8">
        <v>0</v>
      </c>
      <c r="E875" s="7" t="s">
        <v>1091</v>
      </c>
      <c r="F875" s="3" t="str">
        <f t="shared" si="778"/>
        <v>FP-P3-64</v>
      </c>
      <c r="G875" s="4" t="s">
        <v>103</v>
      </c>
      <c r="H875" s="7" t="s">
        <v>1091</v>
      </c>
      <c r="I875" s="4">
        <v>4.5</v>
      </c>
      <c r="J875" s="4">
        <v>25</v>
      </c>
      <c r="K875" s="4" t="s">
        <v>82</v>
      </c>
      <c r="L875" s="4"/>
      <c r="M875" s="5">
        <v>1</v>
      </c>
      <c r="N875" s="5">
        <f t="shared" si="779"/>
        <v>5</v>
      </c>
      <c r="O875" s="5">
        <v>1</v>
      </c>
      <c r="P875" s="5">
        <v>2</v>
      </c>
      <c r="Q875" s="11">
        <v>1</v>
      </c>
      <c r="R875" s="5">
        <f t="shared" si="780"/>
        <v>5</v>
      </c>
      <c r="S875" s="6">
        <f t="shared" si="781"/>
        <v>5</v>
      </c>
      <c r="T875" s="53" t="str">
        <f>IF(K875="",IF(LEFT(H875,1)="c",IF(J875&lt;&gt;"S",VLOOKUP(H875,'DATOS GENERALES'!$B$36:$C$52,2,FALSE),""),""),IF(U875="pvc",VLOOKUP(VLOOKUP(K875,'DATOS GENERALES'!$B$58:$E$83,3,FALSE),'DATOS GENERALES'!$B$36:$C$52,2,FALSE),VLOOKUP(VLOOKUP(K875,'DATOS GENERALES'!$B$58:$E$83,4,FALSE),'DATOS GENERALES'!$B$36:$C$52,2,FALSE)))</f>
        <v>CUADRADA GANG</v>
      </c>
      <c r="U875" s="5" t="s">
        <v>45</v>
      </c>
      <c r="V875" s="5" t="s">
        <v>98</v>
      </c>
      <c r="Y875"/>
    </row>
    <row r="876" spans="1:25" s="2" customFormat="1" outlineLevel="1" x14ac:dyDescent="0.25">
      <c r="A876" s="177">
        <f t="shared" ref="A876" si="782">IF(E876=H876,1,0)</f>
        <v>1</v>
      </c>
      <c r="C876" s="8"/>
      <c r="D876" s="8"/>
      <c r="E876" s="7" t="s">
        <v>1092</v>
      </c>
      <c r="F876" s="3"/>
      <c r="G876" s="4"/>
      <c r="H876" s="7" t="s">
        <v>1092</v>
      </c>
      <c r="I876" s="4"/>
      <c r="J876" s="4"/>
      <c r="K876" s="4"/>
      <c r="L876" s="4"/>
      <c r="M876" s="5"/>
      <c r="N876" s="5"/>
      <c r="O876" s="5"/>
      <c r="P876" s="5"/>
      <c r="Q876" s="11"/>
      <c r="R876" s="5"/>
      <c r="S876" s="6">
        <f>SUM(S874:S875)</f>
        <v>37.5</v>
      </c>
      <c r="T876" s="53" t="str">
        <f>IF(K876="",IF(LEFT(H876,1)="c",IF(J876&lt;&gt;"S",VLOOKUP(H876,'DATOS GENERALES'!$B$36:$C$52,2,FALSE),""),""),IF(U876="pvc",VLOOKUP(VLOOKUP(K876,'DATOS GENERALES'!$B$58:$E$83,3,FALSE),'DATOS GENERALES'!$B$36:$C$52,2,FALSE),VLOOKUP(VLOOKUP(K876,'DATOS GENERALES'!$B$58:$E$83,4,FALSE),'DATOS GENERALES'!$B$36:$C$52,2,FALSE)))</f>
        <v/>
      </c>
      <c r="U876" s="5"/>
      <c r="V876" s="5" t="s">
        <v>98</v>
      </c>
      <c r="Y876"/>
    </row>
    <row r="877" spans="1:25" s="2" customFormat="1" outlineLevel="1" x14ac:dyDescent="0.25">
      <c r="A877" s="177"/>
      <c r="C877" s="8"/>
      <c r="D877" s="8"/>
      <c r="E877" s="7"/>
      <c r="F877" s="3"/>
      <c r="G877" s="4"/>
      <c r="H877" s="7"/>
      <c r="I877" s="4"/>
      <c r="J877" s="4"/>
      <c r="K877" s="4"/>
      <c r="L877" s="4"/>
      <c r="M877" s="5"/>
      <c r="N877" s="5"/>
      <c r="O877" s="5"/>
      <c r="P877" s="5"/>
      <c r="Q877" s="11"/>
      <c r="R877" s="5"/>
      <c r="S877" s="6"/>
      <c r="T877" s="53"/>
      <c r="U877" s="5"/>
      <c r="V877" s="5"/>
      <c r="Y877"/>
    </row>
    <row r="878" spans="1:25" s="2" customFormat="1" outlineLevel="1" x14ac:dyDescent="0.25">
      <c r="A878" s="174"/>
      <c r="B878" s="2">
        <v>0</v>
      </c>
      <c r="C878" s="8">
        <v>0</v>
      </c>
      <c r="D878" s="8">
        <v>0</v>
      </c>
      <c r="E878" s="7" t="s">
        <v>559</v>
      </c>
      <c r="F878" s="3">
        <f t="shared" ref="F878:F882" si="783">H878</f>
        <v>0</v>
      </c>
      <c r="G878" s="4" t="s">
        <v>183</v>
      </c>
      <c r="H878" s="4"/>
      <c r="I878" s="4">
        <v>33</v>
      </c>
      <c r="J878" s="4"/>
      <c r="K878" s="4"/>
      <c r="L878" s="4"/>
      <c r="M878" s="5">
        <v>1</v>
      </c>
      <c r="N878" s="5">
        <f t="shared" ref="N878:N882" si="784">IF(J878&lt;&gt;"S",(I878+C878+B878+D878)*M878,0)</f>
        <v>33</v>
      </c>
      <c r="O878" s="5">
        <v>0</v>
      </c>
      <c r="P878" s="5">
        <v>0</v>
      </c>
      <c r="Q878" s="11">
        <v>1</v>
      </c>
      <c r="R878" s="5">
        <f t="shared" ref="R878:R882" si="785">IF(N878=0,IF(I878=0,0,I878+D878+C878+B878),N878)</f>
        <v>33</v>
      </c>
      <c r="S878" s="6">
        <f t="shared" ref="S878:S882" si="786">R878*Q878</f>
        <v>33</v>
      </c>
      <c r="T878" s="53" t="str">
        <f>IF(K878="",IF(LEFT(H878,1)="c",IF(J878&lt;&gt;"S",VLOOKUP(H878,'DATOS GENERALES'!$B$36:$C$52,2,FALSE),""),""),IF(U878="pvc",VLOOKUP(VLOOKUP(K878,'DATOS GENERALES'!$B$58:$E$83,3,FALSE),'DATOS GENERALES'!$B$36:$C$52,2,FALSE),VLOOKUP(VLOOKUP(K878,'DATOS GENERALES'!$B$58:$E$83,4,FALSE),'DATOS GENERALES'!$B$36:$C$52,2,FALSE)))</f>
        <v/>
      </c>
      <c r="U878" s="5" t="s">
        <v>153</v>
      </c>
      <c r="V878" s="5" t="s">
        <v>98</v>
      </c>
      <c r="Y878"/>
    </row>
    <row r="879" spans="1:25" s="2" customFormat="1" outlineLevel="1" x14ac:dyDescent="0.25">
      <c r="A879" s="174"/>
      <c r="B879" s="2">
        <v>0</v>
      </c>
      <c r="C879" s="8">
        <v>0</v>
      </c>
      <c r="D879" s="8">
        <v>0</v>
      </c>
      <c r="E879" s="7" t="s">
        <v>559</v>
      </c>
      <c r="F879" s="3" t="str">
        <f t="shared" si="783"/>
        <v>S12</v>
      </c>
      <c r="G879" s="4"/>
      <c r="H879" s="4" t="s">
        <v>94</v>
      </c>
      <c r="I879" s="4">
        <v>0.5</v>
      </c>
      <c r="J879" s="4">
        <v>50</v>
      </c>
      <c r="K879" s="4" t="s">
        <v>94</v>
      </c>
      <c r="L879" s="4"/>
      <c r="M879" s="5">
        <v>1</v>
      </c>
      <c r="N879" s="5">
        <f t="shared" si="784"/>
        <v>0.5</v>
      </c>
      <c r="O879" s="5">
        <v>1</v>
      </c>
      <c r="P879" s="5">
        <v>1</v>
      </c>
      <c r="Q879" s="11">
        <v>1</v>
      </c>
      <c r="R879" s="5">
        <f t="shared" si="785"/>
        <v>0.5</v>
      </c>
      <c r="S879" s="6">
        <f t="shared" si="786"/>
        <v>0.5</v>
      </c>
      <c r="T879" s="53" t="str">
        <f>IF(K879="",IF(LEFT(H879,1)="c",IF(J879&lt;&gt;"S",VLOOKUP(H879,'DATOS GENERALES'!$B$36:$C$52,2,FALSE),""),""),IF(U879="pvc",VLOOKUP(VLOOKUP(K879,'DATOS GENERALES'!$B$58:$E$83,3,FALSE),'DATOS GENERALES'!$B$36:$C$52,2,FALSE),VLOOKUP(VLOOKUP(K879,'DATOS GENERALES'!$B$58:$E$83,4,FALSE),'DATOS GENERALES'!$B$36:$C$52,2,FALSE)))</f>
        <v>ACCESORIO SALIDA BANDEJA</v>
      </c>
      <c r="U879" s="5" t="s">
        <v>48</v>
      </c>
      <c r="V879" s="5" t="s">
        <v>98</v>
      </c>
      <c r="Y879"/>
    </row>
    <row r="880" spans="1:25" s="2" customFormat="1" outlineLevel="1" x14ac:dyDescent="0.25">
      <c r="A880" s="174"/>
      <c r="B880" s="2">
        <v>0</v>
      </c>
      <c r="C880" s="8">
        <v>0</v>
      </c>
      <c r="D880" s="8">
        <v>0</v>
      </c>
      <c r="E880" s="7" t="s">
        <v>559</v>
      </c>
      <c r="F880" s="3" t="str">
        <f t="shared" si="783"/>
        <v>C1</v>
      </c>
      <c r="G880" s="4" t="s">
        <v>94</v>
      </c>
      <c r="H880" s="4" t="s">
        <v>103</v>
      </c>
      <c r="I880" s="4">
        <v>2</v>
      </c>
      <c r="J880" s="4">
        <v>50</v>
      </c>
      <c r="K880" s="4"/>
      <c r="L880" s="4"/>
      <c r="M880" s="5">
        <v>1</v>
      </c>
      <c r="N880" s="5">
        <f t="shared" si="784"/>
        <v>2</v>
      </c>
      <c r="O880" s="5">
        <v>0</v>
      </c>
      <c r="P880" s="5">
        <v>1</v>
      </c>
      <c r="Q880" s="11">
        <v>1</v>
      </c>
      <c r="R880" s="5">
        <f t="shared" si="785"/>
        <v>2</v>
      </c>
      <c r="S880" s="6">
        <f t="shared" si="786"/>
        <v>2</v>
      </c>
      <c r="T880" s="53" t="str">
        <f>IF(K880="",IF(LEFT(H880,1)="c",IF(J880&lt;&gt;"S",VLOOKUP(H880,'DATOS GENERALES'!$B$36:$C$52,2,FALSE),""),""),IF(U880="pvc",VLOOKUP(VLOOKUP(K880,'DATOS GENERALES'!$B$58:$E$83,3,FALSE),'DATOS GENERALES'!$B$36:$C$52,2,FALSE),VLOOKUP(VLOOKUP(K880,'DATOS GENERALES'!$B$58:$E$83,4,FALSE),'DATOS GENERALES'!$B$36:$C$52,2,FALSE)))</f>
        <v>CUADRADA 150X150X100</v>
      </c>
      <c r="U880" s="5" t="s">
        <v>48</v>
      </c>
      <c r="V880" s="5" t="s">
        <v>98</v>
      </c>
      <c r="Y880"/>
    </row>
    <row r="881" spans="1:25" s="2" customFormat="1" outlineLevel="1" x14ac:dyDescent="0.25">
      <c r="A881" s="174"/>
      <c r="B881" s="2">
        <v>0</v>
      </c>
      <c r="C881" s="8">
        <v>0</v>
      </c>
      <c r="D881" s="8">
        <v>0</v>
      </c>
      <c r="E881" s="7" t="s">
        <v>559</v>
      </c>
      <c r="F881" s="3" t="str">
        <f t="shared" si="783"/>
        <v>C1</v>
      </c>
      <c r="G881" s="4" t="s">
        <v>103</v>
      </c>
      <c r="H881" s="4" t="s">
        <v>103</v>
      </c>
      <c r="I881" s="4">
        <v>3</v>
      </c>
      <c r="J881" s="4">
        <v>50</v>
      </c>
      <c r="K881" s="4"/>
      <c r="L881" s="4"/>
      <c r="M881" s="5">
        <v>1</v>
      </c>
      <c r="N881" s="5">
        <f t="shared" si="784"/>
        <v>3</v>
      </c>
      <c r="O881" s="5">
        <v>0</v>
      </c>
      <c r="P881" s="5">
        <v>2</v>
      </c>
      <c r="Q881" s="11">
        <v>1</v>
      </c>
      <c r="R881" s="5">
        <f t="shared" si="785"/>
        <v>3</v>
      </c>
      <c r="S881" s="6">
        <f t="shared" si="786"/>
        <v>3</v>
      </c>
      <c r="T881" s="53" t="str">
        <f>IF(K881="",IF(LEFT(H881,1)="c",IF(J881&lt;&gt;"S",VLOOKUP(H881,'DATOS GENERALES'!$B$36:$C$52,2,FALSE),""),""),IF(U881="pvc",VLOOKUP(VLOOKUP(K881,'DATOS GENERALES'!$B$58:$E$83,3,FALSE),'DATOS GENERALES'!$B$36:$C$52,2,FALSE),VLOOKUP(VLOOKUP(K881,'DATOS GENERALES'!$B$58:$E$83,4,FALSE),'DATOS GENERALES'!$B$36:$C$52,2,FALSE)))</f>
        <v>CUADRADA 150X150X100</v>
      </c>
      <c r="U881" s="5" t="s">
        <v>45</v>
      </c>
      <c r="V881" s="5" t="s">
        <v>98</v>
      </c>
      <c r="Y881"/>
    </row>
    <row r="882" spans="1:25" s="2" customFormat="1" outlineLevel="1" x14ac:dyDescent="0.25">
      <c r="A882" s="174">
        <f>IF(E882=H882,1,0)</f>
        <v>1</v>
      </c>
      <c r="B882" s="2">
        <v>0.5</v>
      </c>
      <c r="C882" s="8">
        <v>0</v>
      </c>
      <c r="D882" s="8">
        <v>0</v>
      </c>
      <c r="E882" s="7" t="s">
        <v>559</v>
      </c>
      <c r="F882" s="3" t="str">
        <f t="shared" si="783"/>
        <v>FP-P3-49</v>
      </c>
      <c r="G882" s="4" t="s">
        <v>103</v>
      </c>
      <c r="H882" s="7" t="s">
        <v>559</v>
      </c>
      <c r="I882" s="4">
        <v>8</v>
      </c>
      <c r="J882" s="4">
        <v>25</v>
      </c>
      <c r="K882" s="4" t="s">
        <v>83</v>
      </c>
      <c r="L882" s="4"/>
      <c r="M882" s="5">
        <v>1</v>
      </c>
      <c r="N882" s="5">
        <f t="shared" si="784"/>
        <v>8.5</v>
      </c>
      <c r="O882" s="5">
        <v>1</v>
      </c>
      <c r="P882" s="5">
        <v>2</v>
      </c>
      <c r="Q882" s="11">
        <v>1</v>
      </c>
      <c r="R882" s="5">
        <f t="shared" si="785"/>
        <v>8.5</v>
      </c>
      <c r="S882" s="6">
        <f t="shared" si="786"/>
        <v>8.5</v>
      </c>
      <c r="T882" s="53" t="str">
        <f>IF(K882="",IF(LEFT(H882,1)="c",IF(J882&lt;&gt;"S",VLOOKUP(H882,'DATOS GENERALES'!$B$36:$C$52,2,FALSE),""),""),IF(U882="pvc",VLOOKUP(VLOOKUP(K882,'DATOS GENERALES'!$B$58:$E$83,3,FALSE),'DATOS GENERALES'!$B$36:$C$52,2,FALSE),VLOOKUP(VLOOKUP(K882,'DATOS GENERALES'!$B$58:$E$83,4,FALSE),'DATOS GENERALES'!$B$36:$C$52,2,FALSE)))</f>
        <v>CUADRADA GANG</v>
      </c>
      <c r="U882" s="5" t="s">
        <v>45</v>
      </c>
      <c r="V882" s="5" t="s">
        <v>98</v>
      </c>
      <c r="Y882"/>
    </row>
    <row r="883" spans="1:25" s="2" customFormat="1" outlineLevel="1" x14ac:dyDescent="0.25">
      <c r="A883" s="177"/>
      <c r="C883" s="8"/>
      <c r="D883" s="8"/>
      <c r="E883" s="7"/>
      <c r="F883" s="3"/>
      <c r="G883" s="4"/>
      <c r="H883" s="7"/>
      <c r="I883" s="4"/>
      <c r="J883" s="4"/>
      <c r="K883" s="4"/>
      <c r="L883" s="4"/>
      <c r="M883" s="5"/>
      <c r="N883" s="5"/>
      <c r="O883" s="5"/>
      <c r="P883" s="5"/>
      <c r="Q883" s="11"/>
      <c r="R883" s="5"/>
      <c r="S883" s="6"/>
      <c r="T883" s="53"/>
      <c r="U883" s="5"/>
      <c r="V883" s="5"/>
      <c r="Y883"/>
    </row>
    <row r="884" spans="1:25" s="2" customFormat="1" outlineLevel="1" x14ac:dyDescent="0.25">
      <c r="A884" s="174"/>
      <c r="B884" s="2">
        <v>0</v>
      </c>
      <c r="C884" s="8">
        <v>0</v>
      </c>
      <c r="D884" s="8">
        <v>0</v>
      </c>
      <c r="E884" s="7" t="s">
        <v>560</v>
      </c>
      <c r="F884" s="3">
        <f t="shared" ref="F884:F885" si="787">H884</f>
        <v>0</v>
      </c>
      <c r="G884" s="4" t="s">
        <v>183</v>
      </c>
      <c r="H884" s="4"/>
      <c r="I884" s="4">
        <v>38.5</v>
      </c>
      <c r="J884" s="4"/>
      <c r="K884" s="4"/>
      <c r="L884" s="4"/>
      <c r="M884" s="5">
        <v>1</v>
      </c>
      <c r="N884" s="5">
        <f t="shared" ref="N884:N885" si="788">IF(J884&lt;&gt;"S",(I884+C884+B884+D884)*M884,0)</f>
        <v>38.5</v>
      </c>
      <c r="O884" s="5">
        <v>0</v>
      </c>
      <c r="P884" s="5">
        <v>0</v>
      </c>
      <c r="Q884" s="11">
        <v>1</v>
      </c>
      <c r="R884" s="5">
        <f t="shared" ref="R884:R885" si="789">IF(N884=0,IF(I884=0,0,I884+D884+C884+B884),N884)</f>
        <v>38.5</v>
      </c>
      <c r="S884" s="6">
        <f t="shared" ref="S884:S885" si="790">R884*Q884</f>
        <v>38.5</v>
      </c>
      <c r="T884" s="53" t="str">
        <f>IF(K884="",IF(LEFT(H884,1)="c",IF(J884&lt;&gt;"S",VLOOKUP(H884,'DATOS GENERALES'!$B$36:$C$52,2,FALSE),""),""),IF(U884="pvc",VLOOKUP(VLOOKUP(K884,'DATOS GENERALES'!$B$58:$E$83,3,FALSE),'DATOS GENERALES'!$B$36:$C$52,2,FALSE),VLOOKUP(VLOOKUP(K884,'DATOS GENERALES'!$B$58:$E$83,4,FALSE),'DATOS GENERALES'!$B$36:$C$52,2,FALSE)))</f>
        <v/>
      </c>
      <c r="U884" s="5" t="s">
        <v>153</v>
      </c>
      <c r="V884" s="5" t="s">
        <v>98</v>
      </c>
      <c r="Y884"/>
    </row>
    <row r="885" spans="1:25" s="2" customFormat="1" outlineLevel="1" x14ac:dyDescent="0.25">
      <c r="A885" s="174">
        <f>IF(E885=H885,1,0)</f>
        <v>1</v>
      </c>
      <c r="B885" s="2">
        <v>0.5</v>
      </c>
      <c r="C885" s="8">
        <v>0</v>
      </c>
      <c r="D885" s="8">
        <v>0</v>
      </c>
      <c r="E885" s="7" t="s">
        <v>560</v>
      </c>
      <c r="F885" s="3" t="str">
        <f t="shared" si="787"/>
        <v>FP-P3-50</v>
      </c>
      <c r="G885" s="4" t="s">
        <v>103</v>
      </c>
      <c r="H885" s="7" t="s">
        <v>560</v>
      </c>
      <c r="I885" s="4">
        <v>3</v>
      </c>
      <c r="J885" s="4">
        <v>25</v>
      </c>
      <c r="K885" s="4" t="s">
        <v>82</v>
      </c>
      <c r="L885" s="4"/>
      <c r="M885" s="5">
        <v>1</v>
      </c>
      <c r="N885" s="5">
        <f t="shared" si="788"/>
        <v>3.5</v>
      </c>
      <c r="O885" s="5">
        <v>1</v>
      </c>
      <c r="P885" s="5">
        <v>2</v>
      </c>
      <c r="Q885" s="11">
        <v>1</v>
      </c>
      <c r="R885" s="5">
        <f t="shared" si="789"/>
        <v>3.5</v>
      </c>
      <c r="S885" s="6">
        <f t="shared" si="790"/>
        <v>3.5</v>
      </c>
      <c r="T885" s="53" t="str">
        <f>IF(K885="",IF(LEFT(H885,1)="c",IF(J885&lt;&gt;"S",VLOOKUP(H885,'DATOS GENERALES'!$B$36:$C$52,2,FALSE),""),""),IF(U885="pvc",VLOOKUP(VLOOKUP(K885,'DATOS GENERALES'!$B$58:$E$83,3,FALSE),'DATOS GENERALES'!$B$36:$C$52,2,FALSE),VLOOKUP(VLOOKUP(K885,'DATOS GENERALES'!$B$58:$E$83,4,FALSE),'DATOS GENERALES'!$B$36:$C$52,2,FALSE)))</f>
        <v>CUADRADA GANG</v>
      </c>
      <c r="U885" s="5" t="s">
        <v>45</v>
      </c>
      <c r="V885" s="5" t="s">
        <v>98</v>
      </c>
      <c r="Y885"/>
    </row>
    <row r="886" spans="1:25" s="2" customFormat="1" outlineLevel="1" x14ac:dyDescent="0.25">
      <c r="A886" s="177">
        <f t="shared" ref="A886" si="791">IF(E886=H886,1,0)</f>
        <v>1</v>
      </c>
      <c r="C886" s="8"/>
      <c r="D886" s="8"/>
      <c r="E886" s="7" t="s">
        <v>561</v>
      </c>
      <c r="F886" s="3"/>
      <c r="G886" s="4"/>
      <c r="H886" s="7" t="s">
        <v>561</v>
      </c>
      <c r="I886" s="4"/>
      <c r="J886" s="4"/>
      <c r="K886" s="4"/>
      <c r="L886" s="4"/>
      <c r="M886" s="5"/>
      <c r="N886" s="5"/>
      <c r="O886" s="5"/>
      <c r="P886" s="5"/>
      <c r="Q886" s="11"/>
      <c r="R886" s="5"/>
      <c r="S886" s="6">
        <f>SUM(S884:S885)</f>
        <v>42</v>
      </c>
      <c r="T886" s="53" t="str">
        <f>IF(K886="",IF(LEFT(H886,1)="c",IF(J886&lt;&gt;"S",VLOOKUP(H886,'DATOS GENERALES'!$B$36:$C$52,2,FALSE),""),""),IF(U886="pvc",VLOOKUP(VLOOKUP(K886,'DATOS GENERALES'!$B$58:$E$83,3,FALSE),'DATOS GENERALES'!$B$36:$C$52,2,FALSE),VLOOKUP(VLOOKUP(K886,'DATOS GENERALES'!$B$58:$E$83,4,FALSE),'DATOS GENERALES'!$B$36:$C$52,2,FALSE)))</f>
        <v/>
      </c>
      <c r="U886" s="5"/>
      <c r="V886" s="5" t="s">
        <v>98</v>
      </c>
      <c r="Y886"/>
    </row>
    <row r="887" spans="1:25" s="2" customFormat="1" outlineLevel="1" x14ac:dyDescent="0.25">
      <c r="A887" s="177"/>
      <c r="C887" s="8"/>
      <c r="D887" s="8"/>
      <c r="E887" s="7"/>
      <c r="F887" s="3"/>
      <c r="G887" s="4"/>
      <c r="H887" s="4"/>
      <c r="I887" s="4"/>
      <c r="J887" s="4"/>
      <c r="K887" s="4"/>
      <c r="L887" s="4"/>
      <c r="M887" s="5"/>
      <c r="N887" s="5"/>
      <c r="O887" s="5"/>
      <c r="P887" s="5"/>
      <c r="Q887" s="11"/>
      <c r="R887" s="5"/>
      <c r="S887" s="6"/>
      <c r="T887" s="53"/>
      <c r="U887" s="5"/>
      <c r="V887" s="5"/>
      <c r="Y887"/>
    </row>
    <row r="888" spans="1:25" s="2" customFormat="1" outlineLevel="1" x14ac:dyDescent="0.25">
      <c r="A888" s="174"/>
      <c r="B888" s="2">
        <v>0</v>
      </c>
      <c r="C888" s="8">
        <v>0</v>
      </c>
      <c r="D888" s="8">
        <v>0</v>
      </c>
      <c r="E888" s="7" t="s">
        <v>1093</v>
      </c>
      <c r="F888" s="3">
        <f t="shared" ref="F888:F889" si="792">H888</f>
        <v>0</v>
      </c>
      <c r="G888" s="4" t="s">
        <v>183</v>
      </c>
      <c r="H888" s="4"/>
      <c r="I888" s="4">
        <v>38.5</v>
      </c>
      <c r="J888" s="4"/>
      <c r="K888" s="4"/>
      <c r="L888" s="4"/>
      <c r="M888" s="5">
        <v>1</v>
      </c>
      <c r="N888" s="5">
        <f t="shared" ref="N888:N889" si="793">IF(J888&lt;&gt;"S",(I888+C888+B888+D888)*M888,0)</f>
        <v>38.5</v>
      </c>
      <c r="O888" s="5">
        <v>0</v>
      </c>
      <c r="P888" s="5">
        <v>0</v>
      </c>
      <c r="Q888" s="11">
        <v>1</v>
      </c>
      <c r="R888" s="5">
        <f t="shared" ref="R888:R889" si="794">IF(N888=0,IF(I888=0,0,I888+D888+C888+B888),N888)</f>
        <v>38.5</v>
      </c>
      <c r="S888" s="6">
        <f t="shared" ref="S888:S889" si="795">R888*Q888</f>
        <v>38.5</v>
      </c>
      <c r="T888" s="53" t="str">
        <f>IF(K888="",IF(LEFT(H888,1)="c",IF(J888&lt;&gt;"S",VLOOKUP(H888,'DATOS GENERALES'!$B$36:$C$52,2,FALSE),""),""),IF(U888="pvc",VLOOKUP(VLOOKUP(K888,'DATOS GENERALES'!$B$58:$E$83,3,FALSE),'DATOS GENERALES'!$B$36:$C$52,2,FALSE),VLOOKUP(VLOOKUP(K888,'DATOS GENERALES'!$B$58:$E$83,4,FALSE),'DATOS GENERALES'!$B$36:$C$52,2,FALSE)))</f>
        <v/>
      </c>
      <c r="U888" s="5" t="s">
        <v>153</v>
      </c>
      <c r="V888" s="5" t="s">
        <v>98</v>
      </c>
      <c r="Y888"/>
    </row>
    <row r="889" spans="1:25" s="2" customFormat="1" outlineLevel="1" x14ac:dyDescent="0.25">
      <c r="A889" s="174">
        <f>IF(E889=H889,1,0)</f>
        <v>1</v>
      </c>
      <c r="B889" s="2">
        <v>0.5</v>
      </c>
      <c r="C889" s="8">
        <v>0</v>
      </c>
      <c r="D889" s="8">
        <v>0</v>
      </c>
      <c r="E889" s="7" t="s">
        <v>1093</v>
      </c>
      <c r="F889" s="3" t="str">
        <f t="shared" si="792"/>
        <v>FP-P3-66</v>
      </c>
      <c r="G889" s="4" t="s">
        <v>103</v>
      </c>
      <c r="H889" s="7" t="s">
        <v>1093</v>
      </c>
      <c r="I889" s="4">
        <v>2.5</v>
      </c>
      <c r="J889" s="4">
        <v>25</v>
      </c>
      <c r="K889" s="4" t="s">
        <v>82</v>
      </c>
      <c r="L889" s="4"/>
      <c r="M889" s="5">
        <v>1</v>
      </c>
      <c r="N889" s="5">
        <f t="shared" si="793"/>
        <v>3</v>
      </c>
      <c r="O889" s="5">
        <v>1</v>
      </c>
      <c r="P889" s="5">
        <v>2</v>
      </c>
      <c r="Q889" s="11">
        <v>1</v>
      </c>
      <c r="R889" s="5">
        <f t="shared" si="794"/>
        <v>3</v>
      </c>
      <c r="S889" s="6">
        <f t="shared" si="795"/>
        <v>3</v>
      </c>
      <c r="T889" s="53" t="str">
        <f>IF(K889="",IF(LEFT(H889,1)="c",IF(J889&lt;&gt;"S",VLOOKUP(H889,'DATOS GENERALES'!$B$36:$C$52,2,FALSE),""),""),IF(U889="pvc",VLOOKUP(VLOOKUP(K889,'DATOS GENERALES'!$B$58:$E$83,3,FALSE),'DATOS GENERALES'!$B$36:$C$52,2,FALSE),VLOOKUP(VLOOKUP(K889,'DATOS GENERALES'!$B$58:$E$83,4,FALSE),'DATOS GENERALES'!$B$36:$C$52,2,FALSE)))</f>
        <v>CUADRADA GANG</v>
      </c>
      <c r="U889" s="5" t="s">
        <v>45</v>
      </c>
      <c r="V889" s="5" t="s">
        <v>98</v>
      </c>
      <c r="Y889"/>
    </row>
    <row r="890" spans="1:25" s="2" customFormat="1" outlineLevel="1" x14ac:dyDescent="0.25">
      <c r="A890" s="177">
        <f t="shared" ref="A890" si="796">IF(E890=H890,1,0)</f>
        <v>1</v>
      </c>
      <c r="C890" s="8"/>
      <c r="D890" s="8"/>
      <c r="E890" s="7" t="s">
        <v>1094</v>
      </c>
      <c r="F890" s="3"/>
      <c r="G890" s="4"/>
      <c r="H890" s="7" t="s">
        <v>1094</v>
      </c>
      <c r="I890" s="4"/>
      <c r="J890" s="4"/>
      <c r="K890" s="4"/>
      <c r="L890" s="4"/>
      <c r="M890" s="5"/>
      <c r="N890" s="5"/>
      <c r="O890" s="5"/>
      <c r="P890" s="5"/>
      <c r="Q890" s="11"/>
      <c r="R890" s="5"/>
      <c r="S890" s="6">
        <f>SUM(S888:S889)</f>
        <v>41.5</v>
      </c>
      <c r="T890" s="53" t="str">
        <f>IF(K890="",IF(LEFT(H890,1)="c",IF(J890&lt;&gt;"S",VLOOKUP(H890,'DATOS GENERALES'!$B$36:$C$52,2,FALSE),""),""),IF(U890="pvc",VLOOKUP(VLOOKUP(K890,'DATOS GENERALES'!$B$58:$E$83,3,FALSE),'DATOS GENERALES'!$B$36:$C$52,2,FALSE),VLOOKUP(VLOOKUP(K890,'DATOS GENERALES'!$B$58:$E$83,4,FALSE),'DATOS GENERALES'!$B$36:$C$52,2,FALSE)))</f>
        <v/>
      </c>
      <c r="U890" s="5"/>
      <c r="V890" s="5" t="s">
        <v>98</v>
      </c>
      <c r="Y890"/>
    </row>
    <row r="891" spans="1:25" s="2" customFormat="1" outlineLevel="1" x14ac:dyDescent="0.25">
      <c r="A891" s="177"/>
      <c r="C891" s="8"/>
      <c r="D891" s="8"/>
      <c r="E891" s="7"/>
      <c r="F891" s="3"/>
      <c r="G891" s="4"/>
      <c r="H891" s="4"/>
      <c r="I891" s="4"/>
      <c r="J891" s="4"/>
      <c r="K891" s="4"/>
      <c r="L891" s="4"/>
      <c r="M891" s="5"/>
      <c r="N891" s="5"/>
      <c r="O891" s="5"/>
      <c r="P891" s="5"/>
      <c r="Q891" s="11"/>
      <c r="R891" s="5"/>
      <c r="S891" s="6"/>
      <c r="T891" s="53"/>
      <c r="U891" s="5"/>
      <c r="V891" s="5"/>
      <c r="Y891"/>
    </row>
    <row r="892" spans="1:25" s="2" customFormat="1" outlineLevel="1" x14ac:dyDescent="0.25">
      <c r="A892" s="177"/>
      <c r="C892" s="8"/>
      <c r="D892" s="8"/>
      <c r="E892" s="7"/>
      <c r="F892" s="3"/>
      <c r="G892" s="4"/>
      <c r="H892" s="4"/>
      <c r="I892" s="4"/>
      <c r="J892" s="4"/>
      <c r="K892" s="4"/>
      <c r="L892" s="4"/>
      <c r="M892" s="5"/>
      <c r="N892" s="5"/>
      <c r="O892" s="5"/>
      <c r="P892" s="5"/>
      <c r="Q892" s="11"/>
      <c r="R892" s="5"/>
      <c r="S892" s="6"/>
      <c r="T892" s="53"/>
      <c r="U892" s="5"/>
      <c r="V892" s="5"/>
      <c r="Y892"/>
    </row>
    <row r="893" spans="1:25" s="2" customFormat="1" outlineLevel="1" x14ac:dyDescent="0.25">
      <c r="A893" s="174"/>
      <c r="B893" s="2">
        <v>0</v>
      </c>
      <c r="C893" s="8">
        <v>0</v>
      </c>
      <c r="D893" s="8">
        <v>0</v>
      </c>
      <c r="E893" s="7" t="s">
        <v>562</v>
      </c>
      <c r="F893" s="3">
        <f t="shared" ref="F893:F895" si="797">H893</f>
        <v>0</v>
      </c>
      <c r="G893" s="4" t="s">
        <v>183</v>
      </c>
      <c r="H893" s="4"/>
      <c r="I893" s="4">
        <v>30</v>
      </c>
      <c r="J893" s="4"/>
      <c r="K893" s="4"/>
      <c r="L893" s="4"/>
      <c r="M893" s="5">
        <v>1</v>
      </c>
      <c r="N893" s="5">
        <f t="shared" ref="N893:N895" si="798">IF(J893&lt;&gt;"S",(I893+C893+B893+D893)*M893,0)</f>
        <v>30</v>
      </c>
      <c r="O893" s="5">
        <v>0</v>
      </c>
      <c r="P893" s="5">
        <v>0</v>
      </c>
      <c r="Q893" s="11">
        <v>1</v>
      </c>
      <c r="R893" s="5">
        <f t="shared" ref="R893:R895" si="799">IF(N893=0,IF(I893=0,0,I893+D893+C893+B893),N893)</f>
        <v>30</v>
      </c>
      <c r="S893" s="6">
        <f t="shared" ref="S893:S895" si="800">R893*Q893</f>
        <v>30</v>
      </c>
      <c r="T893" s="53" t="str">
        <f>IF(K893="",IF(LEFT(H893,1)="c",IF(J893&lt;&gt;"S",VLOOKUP(H893,'DATOS GENERALES'!$B$36:$C$52,2,FALSE),""),""),IF(U893="pvc",VLOOKUP(VLOOKUP(K893,'DATOS GENERALES'!$B$58:$E$83,3,FALSE),'DATOS GENERALES'!$B$36:$C$52,2,FALSE),VLOOKUP(VLOOKUP(K893,'DATOS GENERALES'!$B$58:$E$83,4,FALSE),'DATOS GENERALES'!$B$36:$C$52,2,FALSE)))</f>
        <v/>
      </c>
      <c r="U893" s="5" t="s">
        <v>153</v>
      </c>
      <c r="V893" s="5" t="s">
        <v>98</v>
      </c>
      <c r="Y893"/>
    </row>
    <row r="894" spans="1:25" s="2" customFormat="1" outlineLevel="1" x14ac:dyDescent="0.25">
      <c r="A894" s="174"/>
      <c r="B894" s="2">
        <v>0</v>
      </c>
      <c r="C894" s="8">
        <v>0</v>
      </c>
      <c r="D894" s="8">
        <v>0</v>
      </c>
      <c r="E894" s="7" t="s">
        <v>562</v>
      </c>
      <c r="F894" s="3" t="str">
        <f t="shared" si="797"/>
        <v>S12</v>
      </c>
      <c r="G894" s="4"/>
      <c r="H894" s="4" t="s">
        <v>94</v>
      </c>
      <c r="I894" s="4">
        <v>0.5</v>
      </c>
      <c r="J894" s="4">
        <v>25</v>
      </c>
      <c r="K894" s="4" t="s">
        <v>94</v>
      </c>
      <c r="L894" s="4"/>
      <c r="M894" s="5">
        <v>1</v>
      </c>
      <c r="N894" s="5">
        <f t="shared" si="798"/>
        <v>0.5</v>
      </c>
      <c r="O894" s="5">
        <v>1</v>
      </c>
      <c r="P894" s="5">
        <v>1</v>
      </c>
      <c r="Q894" s="11">
        <v>1</v>
      </c>
      <c r="R894" s="5">
        <f t="shared" si="799"/>
        <v>0.5</v>
      </c>
      <c r="S894" s="6">
        <f t="shared" si="800"/>
        <v>0.5</v>
      </c>
      <c r="T894" s="53" t="str">
        <f>IF(K894="",IF(LEFT(H894,1)="c",IF(J894&lt;&gt;"S",VLOOKUP(H894,'DATOS GENERALES'!$B$36:$C$52,2,FALSE),""),""),IF(U894="pvc",VLOOKUP(VLOOKUP(K894,'DATOS GENERALES'!$B$58:$E$83,3,FALSE),'DATOS GENERALES'!$B$36:$C$52,2,FALSE),VLOOKUP(VLOOKUP(K894,'DATOS GENERALES'!$B$58:$E$83,4,FALSE),'DATOS GENERALES'!$B$36:$C$52,2,FALSE)))</f>
        <v>ACCESORIO SALIDA BANDEJA</v>
      </c>
      <c r="U894" s="5" t="s">
        <v>48</v>
      </c>
      <c r="V894" s="5" t="s">
        <v>98</v>
      </c>
      <c r="Y894"/>
    </row>
    <row r="895" spans="1:25" s="2" customFormat="1" outlineLevel="1" x14ac:dyDescent="0.25">
      <c r="A895" s="174">
        <f>IF(E895=H895,1,0)</f>
        <v>1</v>
      </c>
      <c r="B895" s="2">
        <v>0</v>
      </c>
      <c r="C895" s="8">
        <v>0</v>
      </c>
      <c r="D895" s="8">
        <v>0</v>
      </c>
      <c r="E895" s="7" t="s">
        <v>562</v>
      </c>
      <c r="F895" s="3" t="str">
        <f t="shared" si="797"/>
        <v>FP-P3-52</v>
      </c>
      <c r="G895" s="4" t="s">
        <v>94</v>
      </c>
      <c r="H895" s="7" t="s">
        <v>562</v>
      </c>
      <c r="I895" s="4">
        <v>1</v>
      </c>
      <c r="J895" s="4">
        <v>25</v>
      </c>
      <c r="K895" s="4" t="s">
        <v>83</v>
      </c>
      <c r="L895" s="4" t="s">
        <v>203</v>
      </c>
      <c r="M895" s="5">
        <v>1</v>
      </c>
      <c r="N895" s="5">
        <f t="shared" si="798"/>
        <v>1</v>
      </c>
      <c r="O895" s="5">
        <v>2</v>
      </c>
      <c r="P895" s="5">
        <v>2</v>
      </c>
      <c r="Q895" s="11">
        <v>1</v>
      </c>
      <c r="R895" s="5">
        <f t="shared" si="799"/>
        <v>1</v>
      </c>
      <c r="S895" s="6">
        <f t="shared" si="800"/>
        <v>1</v>
      </c>
      <c r="T895" s="53" t="str">
        <f>IF(K895="",IF(LEFT(H895,1)="c",IF(J895&lt;&gt;"S",VLOOKUP(H895,'DATOS GENERALES'!$B$36:$C$52,2,FALSE),""),""),IF(U895="pvc",VLOOKUP(VLOOKUP(K895,'DATOS GENERALES'!$B$58:$E$83,3,FALSE),'DATOS GENERALES'!$B$36:$C$52,2,FALSE),VLOOKUP(VLOOKUP(K895,'DATOS GENERALES'!$B$58:$E$83,4,FALSE),'DATOS GENERALES'!$B$36:$C$52,2,FALSE)))</f>
        <v>CUADRADA CONDUIT</v>
      </c>
      <c r="U895" s="5" t="s">
        <v>48</v>
      </c>
      <c r="V895" s="5" t="s">
        <v>98</v>
      </c>
      <c r="Y895"/>
    </row>
    <row r="896" spans="1:25" s="2" customFormat="1" outlineLevel="1" x14ac:dyDescent="0.25">
      <c r="A896" s="177"/>
      <c r="C896" s="8"/>
      <c r="D896" s="8"/>
      <c r="E896" s="7"/>
      <c r="F896" s="3"/>
      <c r="G896" s="4"/>
      <c r="H896" s="7"/>
      <c r="I896" s="4"/>
      <c r="J896" s="4"/>
      <c r="K896" s="4"/>
      <c r="L896" s="4"/>
      <c r="M896" s="5"/>
      <c r="N896" s="5"/>
      <c r="O896" s="5"/>
      <c r="P896" s="5"/>
      <c r="Q896" s="11"/>
      <c r="R896" s="5"/>
      <c r="S896" s="6"/>
      <c r="T896" s="53"/>
      <c r="U896" s="5"/>
      <c r="V896" s="5"/>
      <c r="Y896"/>
    </row>
    <row r="897" spans="1:25" s="2" customFormat="1" outlineLevel="1" x14ac:dyDescent="0.25">
      <c r="A897" s="174"/>
      <c r="B897" s="2">
        <v>0</v>
      </c>
      <c r="C897" s="8">
        <v>0</v>
      </c>
      <c r="D897" s="8">
        <v>0</v>
      </c>
      <c r="E897" s="7" t="s">
        <v>563</v>
      </c>
      <c r="F897" s="3">
        <f t="shared" ref="F897:F898" si="801">H897</f>
        <v>0</v>
      </c>
      <c r="G897" s="4" t="s">
        <v>183</v>
      </c>
      <c r="H897" s="4"/>
      <c r="I897" s="4">
        <v>38.5</v>
      </c>
      <c r="J897" s="4"/>
      <c r="K897" s="4"/>
      <c r="L897" s="4"/>
      <c r="M897" s="5">
        <v>1</v>
      </c>
      <c r="N897" s="5">
        <f t="shared" ref="N897:N898" si="802">IF(J897&lt;&gt;"S",(I897+C897+B897+D897)*M897,0)</f>
        <v>38.5</v>
      </c>
      <c r="O897" s="5">
        <v>0</v>
      </c>
      <c r="P897" s="5">
        <v>0</v>
      </c>
      <c r="Q897" s="11">
        <v>1</v>
      </c>
      <c r="R897" s="5">
        <f t="shared" ref="R897:R898" si="803">IF(N897=0,IF(I897=0,0,I897+D897+C897+B897),N897)</f>
        <v>38.5</v>
      </c>
      <c r="S897" s="6">
        <f t="shared" ref="S897:S898" si="804">R897*Q897</f>
        <v>38.5</v>
      </c>
      <c r="T897" s="53" t="str">
        <f>IF(K897="",IF(LEFT(H897,1)="c",IF(J897&lt;&gt;"S",VLOOKUP(H897,'DATOS GENERALES'!$B$36:$C$52,2,FALSE),""),""),IF(U897="pvc",VLOOKUP(VLOOKUP(K897,'DATOS GENERALES'!$B$58:$E$83,3,FALSE),'DATOS GENERALES'!$B$36:$C$52,2,FALSE),VLOOKUP(VLOOKUP(K897,'DATOS GENERALES'!$B$58:$E$83,4,FALSE),'DATOS GENERALES'!$B$36:$C$52,2,FALSE)))</f>
        <v/>
      </c>
      <c r="U897" s="5" t="s">
        <v>153</v>
      </c>
      <c r="V897" s="5" t="s">
        <v>98</v>
      </c>
      <c r="Y897"/>
    </row>
    <row r="898" spans="1:25" s="2" customFormat="1" outlineLevel="1" x14ac:dyDescent="0.25">
      <c r="A898" s="174">
        <f>IF(E898=H898,1,0)</f>
        <v>1</v>
      </c>
      <c r="B898" s="2">
        <v>0.5</v>
      </c>
      <c r="C898" s="8">
        <v>0</v>
      </c>
      <c r="D898" s="8">
        <v>0</v>
      </c>
      <c r="E898" s="7" t="s">
        <v>563</v>
      </c>
      <c r="F898" s="3" t="str">
        <f t="shared" si="801"/>
        <v>FP-P3-53</v>
      </c>
      <c r="G898" s="4" t="s">
        <v>103</v>
      </c>
      <c r="H898" s="7" t="s">
        <v>563</v>
      </c>
      <c r="I898" s="4">
        <v>3</v>
      </c>
      <c r="J898" s="4">
        <v>25</v>
      </c>
      <c r="K898" s="4" t="s">
        <v>82</v>
      </c>
      <c r="L898" s="4"/>
      <c r="M898" s="5">
        <v>1</v>
      </c>
      <c r="N898" s="5">
        <f t="shared" si="802"/>
        <v>3.5</v>
      </c>
      <c r="O898" s="5">
        <v>1</v>
      </c>
      <c r="P898" s="5">
        <v>2</v>
      </c>
      <c r="Q898" s="11">
        <v>1</v>
      </c>
      <c r="R898" s="5">
        <f t="shared" si="803"/>
        <v>3.5</v>
      </c>
      <c r="S898" s="6">
        <f t="shared" si="804"/>
        <v>3.5</v>
      </c>
      <c r="T898" s="53" t="str">
        <f>IF(K898="",IF(LEFT(H898,1)="c",IF(J898&lt;&gt;"S",VLOOKUP(H898,'DATOS GENERALES'!$B$36:$C$52,2,FALSE),""),""),IF(U898="pvc",VLOOKUP(VLOOKUP(K898,'DATOS GENERALES'!$B$58:$E$83,3,FALSE),'DATOS GENERALES'!$B$36:$C$52,2,FALSE),VLOOKUP(VLOOKUP(K898,'DATOS GENERALES'!$B$58:$E$83,4,FALSE),'DATOS GENERALES'!$B$36:$C$52,2,FALSE)))</f>
        <v>CUADRADA GANG</v>
      </c>
      <c r="U898" s="5" t="s">
        <v>45</v>
      </c>
      <c r="V898" s="5" t="s">
        <v>98</v>
      </c>
      <c r="Y898"/>
    </row>
    <row r="899" spans="1:25" s="2" customFormat="1" outlineLevel="1" x14ac:dyDescent="0.25">
      <c r="A899" s="177">
        <f t="shared" ref="A899" si="805">IF(E899=H899,1,0)</f>
        <v>1</v>
      </c>
      <c r="C899" s="8"/>
      <c r="D899" s="8"/>
      <c r="E899" s="7" t="s">
        <v>564</v>
      </c>
      <c r="F899" s="3"/>
      <c r="G899" s="4"/>
      <c r="H899" s="7" t="s">
        <v>564</v>
      </c>
      <c r="I899" s="4"/>
      <c r="J899" s="4"/>
      <c r="K899" s="4"/>
      <c r="L899" s="4"/>
      <c r="M899" s="5"/>
      <c r="N899" s="5"/>
      <c r="O899" s="5"/>
      <c r="P899" s="5"/>
      <c r="Q899" s="11"/>
      <c r="R899" s="5"/>
      <c r="S899" s="6">
        <f>SUM(S897:S898)</f>
        <v>42</v>
      </c>
      <c r="T899" s="53" t="str">
        <f>IF(K899="",IF(LEFT(H899,1)="c",IF(J899&lt;&gt;"S",VLOOKUP(H899,'DATOS GENERALES'!$B$36:$C$52,2,FALSE),""),""),IF(U899="pvc",VLOOKUP(VLOOKUP(K899,'DATOS GENERALES'!$B$58:$E$83,3,FALSE),'DATOS GENERALES'!$B$36:$C$52,2,FALSE),VLOOKUP(VLOOKUP(K899,'DATOS GENERALES'!$B$58:$E$83,4,FALSE),'DATOS GENERALES'!$B$36:$C$52,2,FALSE)))</f>
        <v/>
      </c>
      <c r="U899" s="5"/>
      <c r="V899" s="5" t="s">
        <v>98</v>
      </c>
      <c r="Y899"/>
    </row>
    <row r="900" spans="1:25" s="2" customFormat="1" outlineLevel="1" x14ac:dyDescent="0.25">
      <c r="A900" s="177"/>
      <c r="C900" s="8"/>
      <c r="D900" s="8"/>
      <c r="E900" s="7"/>
      <c r="F900" s="3"/>
      <c r="G900" s="4"/>
      <c r="H900" s="7"/>
      <c r="I900" s="4"/>
      <c r="J900" s="4"/>
      <c r="K900" s="4"/>
      <c r="L900" s="4"/>
      <c r="M900" s="5"/>
      <c r="N900" s="5"/>
      <c r="O900" s="5"/>
      <c r="P900" s="5"/>
      <c r="Q900" s="11"/>
      <c r="R900" s="5"/>
      <c r="S900" s="6"/>
      <c r="T900" s="53"/>
      <c r="U900" s="5"/>
      <c r="V900" s="5"/>
      <c r="Y900"/>
    </row>
    <row r="901" spans="1:25" s="2" customFormat="1" outlineLevel="1" x14ac:dyDescent="0.25">
      <c r="A901" s="174"/>
      <c r="B901" s="2">
        <v>0</v>
      </c>
      <c r="C901" s="8">
        <v>0</v>
      </c>
      <c r="D901" s="8">
        <v>0</v>
      </c>
      <c r="E901" s="7" t="s">
        <v>565</v>
      </c>
      <c r="F901" s="3">
        <f t="shared" ref="F901:F902" si="806">H901</f>
        <v>0</v>
      </c>
      <c r="G901" s="4" t="s">
        <v>183</v>
      </c>
      <c r="H901" s="4"/>
      <c r="I901" s="4">
        <v>38.5</v>
      </c>
      <c r="J901" s="4"/>
      <c r="K901" s="4"/>
      <c r="L901" s="4"/>
      <c r="M901" s="5">
        <v>1</v>
      </c>
      <c r="N901" s="5">
        <f t="shared" ref="N901:N902" si="807">IF(J901&lt;&gt;"S",(I901+C901+B901+D901)*M901,0)</f>
        <v>38.5</v>
      </c>
      <c r="O901" s="5">
        <v>0</v>
      </c>
      <c r="P901" s="5">
        <v>0</v>
      </c>
      <c r="Q901" s="11">
        <v>1</v>
      </c>
      <c r="R901" s="5">
        <f t="shared" ref="R901:R902" si="808">IF(N901=0,IF(I901=0,0,I901+D901+C901+B901),N901)</f>
        <v>38.5</v>
      </c>
      <c r="S901" s="6">
        <f t="shared" ref="S901:S902" si="809">R901*Q901</f>
        <v>38.5</v>
      </c>
      <c r="T901" s="53" t="str">
        <f>IF(K901="",IF(LEFT(H901,1)="c",IF(J901&lt;&gt;"S",VLOOKUP(H901,'DATOS GENERALES'!$B$36:$C$52,2,FALSE),""),""),IF(U901="pvc",VLOOKUP(VLOOKUP(K901,'DATOS GENERALES'!$B$58:$E$83,3,FALSE),'DATOS GENERALES'!$B$36:$C$52,2,FALSE),VLOOKUP(VLOOKUP(K901,'DATOS GENERALES'!$B$58:$E$83,4,FALSE),'DATOS GENERALES'!$B$36:$C$52,2,FALSE)))</f>
        <v/>
      </c>
      <c r="U901" s="5" t="s">
        <v>153</v>
      </c>
      <c r="V901" s="5" t="s">
        <v>98</v>
      </c>
      <c r="Y901"/>
    </row>
    <row r="902" spans="1:25" s="2" customFormat="1" outlineLevel="1" x14ac:dyDescent="0.25">
      <c r="A902" s="174">
        <f>IF(E902=H902,1,0)</f>
        <v>1</v>
      </c>
      <c r="B902" s="2">
        <v>0.5</v>
      </c>
      <c r="C902" s="8">
        <v>0</v>
      </c>
      <c r="D902" s="8">
        <v>0</v>
      </c>
      <c r="E902" s="7" t="s">
        <v>565</v>
      </c>
      <c r="F902" s="3" t="str">
        <f t="shared" si="806"/>
        <v>FP-P3-55</v>
      </c>
      <c r="G902" s="4" t="s">
        <v>103</v>
      </c>
      <c r="H902" s="7" t="s">
        <v>565</v>
      </c>
      <c r="I902" s="4">
        <v>3</v>
      </c>
      <c r="J902" s="4">
        <v>25</v>
      </c>
      <c r="K902" s="4" t="s">
        <v>82</v>
      </c>
      <c r="L902" s="4"/>
      <c r="M902" s="5">
        <v>1</v>
      </c>
      <c r="N902" s="5">
        <f t="shared" si="807"/>
        <v>3.5</v>
      </c>
      <c r="O902" s="5">
        <v>1</v>
      </c>
      <c r="P902" s="5">
        <v>2</v>
      </c>
      <c r="Q902" s="11">
        <v>1</v>
      </c>
      <c r="R902" s="5">
        <f t="shared" si="808"/>
        <v>3.5</v>
      </c>
      <c r="S902" s="6">
        <f t="shared" si="809"/>
        <v>3.5</v>
      </c>
      <c r="T902" s="53" t="str">
        <f>IF(K902="",IF(LEFT(H902,1)="c",IF(J902&lt;&gt;"S",VLOOKUP(H902,'DATOS GENERALES'!$B$36:$C$52,2,FALSE),""),""),IF(U902="pvc",VLOOKUP(VLOOKUP(K902,'DATOS GENERALES'!$B$58:$E$83,3,FALSE),'DATOS GENERALES'!$B$36:$C$52,2,FALSE),VLOOKUP(VLOOKUP(K902,'DATOS GENERALES'!$B$58:$E$83,4,FALSE),'DATOS GENERALES'!$B$36:$C$52,2,FALSE)))</f>
        <v>CUADRADA GANG</v>
      </c>
      <c r="U902" s="5" t="s">
        <v>45</v>
      </c>
      <c r="V902" s="5" t="s">
        <v>98</v>
      </c>
      <c r="Y902"/>
    </row>
    <row r="903" spans="1:25" s="2" customFormat="1" outlineLevel="1" x14ac:dyDescent="0.25">
      <c r="A903" s="177">
        <f t="shared" ref="A903" si="810">IF(E903=H903,1,0)</f>
        <v>1</v>
      </c>
      <c r="C903" s="8"/>
      <c r="D903" s="8"/>
      <c r="E903" s="7" t="s">
        <v>566</v>
      </c>
      <c r="F903" s="3"/>
      <c r="G903" s="4"/>
      <c r="H903" s="7" t="s">
        <v>566</v>
      </c>
      <c r="I903" s="4"/>
      <c r="J903" s="4"/>
      <c r="K903" s="4"/>
      <c r="L903" s="4"/>
      <c r="M903" s="5"/>
      <c r="N903" s="5"/>
      <c r="O903" s="5"/>
      <c r="P903" s="5"/>
      <c r="Q903" s="11"/>
      <c r="R903" s="5"/>
      <c r="S903" s="6">
        <f>SUM(S901:S902)</f>
        <v>42</v>
      </c>
      <c r="T903" s="53" t="str">
        <f>IF(K903="",IF(LEFT(H903,1)="c",IF(J903&lt;&gt;"S",VLOOKUP(H903,'DATOS GENERALES'!$B$36:$C$52,2,FALSE),""),""),IF(U903="pvc",VLOOKUP(VLOOKUP(K903,'DATOS GENERALES'!$B$58:$E$83,3,FALSE),'DATOS GENERALES'!$B$36:$C$52,2,FALSE),VLOOKUP(VLOOKUP(K903,'DATOS GENERALES'!$B$58:$E$83,4,FALSE),'DATOS GENERALES'!$B$36:$C$52,2,FALSE)))</f>
        <v/>
      </c>
      <c r="U903" s="5"/>
      <c r="V903" s="5" t="s">
        <v>98</v>
      </c>
      <c r="Y903"/>
    </row>
    <row r="904" spans="1:25" s="2" customFormat="1" outlineLevel="1" x14ac:dyDescent="0.25">
      <c r="A904" s="177"/>
      <c r="C904" s="8"/>
      <c r="D904" s="8"/>
      <c r="E904" s="7"/>
      <c r="F904" s="3"/>
      <c r="G904" s="4"/>
      <c r="H904" s="7"/>
      <c r="I904" s="4"/>
      <c r="J904" s="4"/>
      <c r="K904" s="4"/>
      <c r="L904" s="4"/>
      <c r="M904" s="5"/>
      <c r="N904" s="5"/>
      <c r="O904" s="5"/>
      <c r="P904" s="5"/>
      <c r="Q904" s="11"/>
      <c r="R904" s="5"/>
      <c r="S904" s="6"/>
      <c r="T904" s="53"/>
      <c r="U904" s="5"/>
      <c r="V904" s="5"/>
      <c r="Y904"/>
    </row>
    <row r="905" spans="1:25" s="2" customFormat="1" outlineLevel="1" x14ac:dyDescent="0.25">
      <c r="A905" s="174"/>
      <c r="B905" s="2">
        <v>0</v>
      </c>
      <c r="C905" s="8">
        <v>0</v>
      </c>
      <c r="D905" s="8">
        <v>0</v>
      </c>
      <c r="E905" s="7" t="s">
        <v>567</v>
      </c>
      <c r="F905" s="3">
        <f t="shared" ref="F905:F906" si="811">H905</f>
        <v>0</v>
      </c>
      <c r="G905" s="4" t="s">
        <v>183</v>
      </c>
      <c r="H905" s="4"/>
      <c r="I905" s="4">
        <v>38.5</v>
      </c>
      <c r="J905" s="4"/>
      <c r="K905" s="4"/>
      <c r="L905" s="4"/>
      <c r="M905" s="5">
        <v>1</v>
      </c>
      <c r="N905" s="5">
        <f t="shared" ref="N905:N906" si="812">IF(J905&lt;&gt;"S",(I905+C905+B905+D905)*M905,0)</f>
        <v>38.5</v>
      </c>
      <c r="O905" s="5">
        <v>0</v>
      </c>
      <c r="P905" s="5">
        <v>0</v>
      </c>
      <c r="Q905" s="11">
        <v>1</v>
      </c>
      <c r="R905" s="5">
        <f t="shared" ref="R905:R906" si="813">IF(N905=0,IF(I905=0,0,I905+D905+C905+B905),N905)</f>
        <v>38.5</v>
      </c>
      <c r="S905" s="6">
        <f t="shared" ref="S905:S906" si="814">R905*Q905</f>
        <v>38.5</v>
      </c>
      <c r="T905" s="53" t="str">
        <f>IF(K905="",IF(LEFT(H905,1)="c",IF(J905&lt;&gt;"S",VLOOKUP(H905,'DATOS GENERALES'!$B$36:$C$52,2,FALSE),""),""),IF(U905="pvc",VLOOKUP(VLOOKUP(K905,'DATOS GENERALES'!$B$58:$E$83,3,FALSE),'DATOS GENERALES'!$B$36:$C$52,2,FALSE),VLOOKUP(VLOOKUP(K905,'DATOS GENERALES'!$B$58:$E$83,4,FALSE),'DATOS GENERALES'!$B$36:$C$52,2,FALSE)))</f>
        <v/>
      </c>
      <c r="U905" s="5" t="s">
        <v>153</v>
      </c>
      <c r="V905" s="5" t="s">
        <v>98</v>
      </c>
      <c r="Y905"/>
    </row>
    <row r="906" spans="1:25" s="2" customFormat="1" outlineLevel="1" x14ac:dyDescent="0.25">
      <c r="A906" s="174">
        <f>IF(E906=H906,1,0)</f>
        <v>1</v>
      </c>
      <c r="B906" s="2">
        <v>0.5</v>
      </c>
      <c r="C906" s="8">
        <v>0</v>
      </c>
      <c r="D906" s="8">
        <v>0.5</v>
      </c>
      <c r="E906" s="7" t="s">
        <v>567</v>
      </c>
      <c r="F906" s="3" t="str">
        <f t="shared" si="811"/>
        <v>FP-P3-57</v>
      </c>
      <c r="G906" s="4" t="s">
        <v>103</v>
      </c>
      <c r="H906" s="7" t="s">
        <v>567</v>
      </c>
      <c r="I906" s="4">
        <v>7</v>
      </c>
      <c r="J906" s="4">
        <v>25</v>
      </c>
      <c r="K906" s="4" t="s">
        <v>82</v>
      </c>
      <c r="L906" s="4"/>
      <c r="M906" s="5">
        <v>1</v>
      </c>
      <c r="N906" s="5">
        <f t="shared" si="812"/>
        <v>8</v>
      </c>
      <c r="O906" s="5">
        <v>2</v>
      </c>
      <c r="P906" s="5">
        <v>2</v>
      </c>
      <c r="Q906" s="11">
        <v>1</v>
      </c>
      <c r="R906" s="5">
        <f t="shared" si="813"/>
        <v>8</v>
      </c>
      <c r="S906" s="6">
        <f t="shared" si="814"/>
        <v>8</v>
      </c>
      <c r="T906" s="53" t="str">
        <f>IF(K906="",IF(LEFT(H906,1)="c",IF(J906&lt;&gt;"S",VLOOKUP(H906,'DATOS GENERALES'!$B$36:$C$52,2,FALSE),""),""),IF(U906="pvc",VLOOKUP(VLOOKUP(K906,'DATOS GENERALES'!$B$58:$E$83,3,FALSE),'DATOS GENERALES'!$B$36:$C$52,2,FALSE),VLOOKUP(VLOOKUP(K906,'DATOS GENERALES'!$B$58:$E$83,4,FALSE),'DATOS GENERALES'!$B$36:$C$52,2,FALSE)))</f>
        <v>CUADRADA GANG</v>
      </c>
      <c r="U906" s="5" t="s">
        <v>45</v>
      </c>
      <c r="V906" s="5" t="s">
        <v>98</v>
      </c>
      <c r="Y906"/>
    </row>
    <row r="907" spans="1:25" s="2" customFormat="1" outlineLevel="1" x14ac:dyDescent="0.25">
      <c r="A907" s="177">
        <f t="shared" ref="A907" si="815">IF(E907=H907,1,0)</f>
        <v>1</v>
      </c>
      <c r="C907" s="8"/>
      <c r="D907" s="8"/>
      <c r="E907" s="7" t="s">
        <v>1036</v>
      </c>
      <c r="F907" s="3"/>
      <c r="G907" s="4"/>
      <c r="H907" s="7" t="s">
        <v>1036</v>
      </c>
      <c r="I907" s="4"/>
      <c r="J907" s="4"/>
      <c r="K907" s="4"/>
      <c r="L907" s="4"/>
      <c r="M907" s="5"/>
      <c r="N907" s="5"/>
      <c r="O907" s="5"/>
      <c r="P907" s="5"/>
      <c r="Q907" s="11"/>
      <c r="R907" s="5"/>
      <c r="S907" s="6">
        <f>SUM(S905:S906)</f>
        <v>46.5</v>
      </c>
      <c r="T907" s="53" t="str">
        <f>IF(K907="",IF(LEFT(H907,1)="c",IF(J907&lt;&gt;"S",VLOOKUP(H907,'DATOS GENERALES'!$B$36:$C$52,2,FALSE),""),""),IF(U907="pvc",VLOOKUP(VLOOKUP(K907,'DATOS GENERALES'!$B$58:$E$83,3,FALSE),'DATOS GENERALES'!$B$36:$C$52,2,FALSE),VLOOKUP(VLOOKUP(K907,'DATOS GENERALES'!$B$58:$E$83,4,FALSE),'DATOS GENERALES'!$B$36:$C$52,2,FALSE)))</f>
        <v/>
      </c>
      <c r="U907" s="5"/>
      <c r="V907" s="5" t="s">
        <v>98</v>
      </c>
      <c r="Y907"/>
    </row>
    <row r="908" spans="1:25" s="2" customFormat="1" outlineLevel="1" x14ac:dyDescent="0.25">
      <c r="A908" s="177"/>
      <c r="C908" s="8"/>
      <c r="D908" s="8"/>
      <c r="E908" s="7"/>
      <c r="F908" s="3"/>
      <c r="G908" s="4"/>
      <c r="H908" s="7"/>
      <c r="I908" s="4"/>
      <c r="J908" s="4"/>
      <c r="K908" s="4"/>
      <c r="L908" s="4"/>
      <c r="M908" s="5"/>
      <c r="N908" s="5"/>
      <c r="O908" s="5"/>
      <c r="P908" s="5"/>
      <c r="Q908" s="11"/>
      <c r="R908" s="5"/>
      <c r="S908" s="6"/>
      <c r="T908" s="53"/>
      <c r="U908" s="5"/>
      <c r="V908" s="5"/>
      <c r="Y908"/>
    </row>
    <row r="909" spans="1:25" s="2" customFormat="1" outlineLevel="1" x14ac:dyDescent="0.25">
      <c r="A909" s="174"/>
      <c r="B909" s="2">
        <v>0</v>
      </c>
      <c r="C909" s="8">
        <v>0</v>
      </c>
      <c r="D909" s="8">
        <v>0</v>
      </c>
      <c r="E909" s="7" t="s">
        <v>1037</v>
      </c>
      <c r="F909" s="3">
        <f t="shared" ref="F909:F913" si="816">H909</f>
        <v>0</v>
      </c>
      <c r="G909" s="4" t="s">
        <v>183</v>
      </c>
      <c r="H909" s="4"/>
      <c r="I909" s="4">
        <v>37</v>
      </c>
      <c r="J909" s="4"/>
      <c r="K909" s="4"/>
      <c r="L909" s="4"/>
      <c r="M909" s="5">
        <v>1</v>
      </c>
      <c r="N909" s="5">
        <f t="shared" ref="N909:N913" si="817">IF(J909&lt;&gt;"S",(I909+C909+B909+D909)*M909,0)</f>
        <v>37</v>
      </c>
      <c r="O909" s="5">
        <v>0</v>
      </c>
      <c r="P909" s="5">
        <v>0</v>
      </c>
      <c r="Q909" s="11">
        <v>1</v>
      </c>
      <c r="R909" s="5">
        <f t="shared" ref="R909:R913" si="818">IF(N909=0,IF(I909=0,0,I909+D909+C909+B909),N909)</f>
        <v>37</v>
      </c>
      <c r="S909" s="6">
        <f t="shared" ref="S909:S913" si="819">R909*Q909</f>
        <v>37</v>
      </c>
      <c r="T909" s="53" t="str">
        <f>IF(K909="",IF(LEFT(H909,1)="c",IF(J909&lt;&gt;"S",VLOOKUP(H909,'DATOS GENERALES'!$B$36:$C$52,2,FALSE),""),""),IF(U909="pvc",VLOOKUP(VLOOKUP(K909,'DATOS GENERALES'!$B$58:$E$83,3,FALSE),'DATOS GENERALES'!$B$36:$C$52,2,FALSE),VLOOKUP(VLOOKUP(K909,'DATOS GENERALES'!$B$58:$E$83,4,FALSE),'DATOS GENERALES'!$B$36:$C$52,2,FALSE)))</f>
        <v/>
      </c>
      <c r="U909" s="5" t="s">
        <v>153</v>
      </c>
      <c r="V909" s="5" t="s">
        <v>98</v>
      </c>
      <c r="Y909"/>
    </row>
    <row r="910" spans="1:25" s="2" customFormat="1" outlineLevel="1" x14ac:dyDescent="0.25">
      <c r="A910" s="174"/>
      <c r="B910" s="2">
        <v>0</v>
      </c>
      <c r="C910" s="8">
        <v>0</v>
      </c>
      <c r="D910" s="8">
        <v>0</v>
      </c>
      <c r="E910" s="7" t="s">
        <v>1037</v>
      </c>
      <c r="F910" s="3" t="str">
        <f t="shared" si="816"/>
        <v>S12</v>
      </c>
      <c r="G910" s="4"/>
      <c r="H910" s="4" t="s">
        <v>94</v>
      </c>
      <c r="I910" s="4">
        <v>0.5</v>
      </c>
      <c r="J910" s="4">
        <v>50</v>
      </c>
      <c r="K910" s="4" t="s">
        <v>94</v>
      </c>
      <c r="L910" s="4"/>
      <c r="M910" s="5">
        <v>1</v>
      </c>
      <c r="N910" s="5">
        <f t="shared" si="817"/>
        <v>0.5</v>
      </c>
      <c r="O910" s="5">
        <v>1</v>
      </c>
      <c r="P910" s="5">
        <v>1</v>
      </c>
      <c r="Q910" s="11">
        <v>1</v>
      </c>
      <c r="R910" s="5">
        <f t="shared" si="818"/>
        <v>0.5</v>
      </c>
      <c r="S910" s="6">
        <f t="shared" si="819"/>
        <v>0.5</v>
      </c>
      <c r="T910" s="53" t="str">
        <f>IF(K910="",IF(LEFT(H910,1)="c",IF(J910&lt;&gt;"S",VLOOKUP(H910,'DATOS GENERALES'!$B$36:$C$52,2,FALSE),""),""),IF(U910="pvc",VLOOKUP(VLOOKUP(K910,'DATOS GENERALES'!$B$58:$E$83,3,FALSE),'DATOS GENERALES'!$B$36:$C$52,2,FALSE),VLOOKUP(VLOOKUP(K910,'DATOS GENERALES'!$B$58:$E$83,4,FALSE),'DATOS GENERALES'!$B$36:$C$52,2,FALSE)))</f>
        <v>ACCESORIO SALIDA BANDEJA</v>
      </c>
      <c r="U910" s="5" t="s">
        <v>48</v>
      </c>
      <c r="V910" s="5" t="s">
        <v>98</v>
      </c>
      <c r="Y910"/>
    </row>
    <row r="911" spans="1:25" s="2" customFormat="1" outlineLevel="1" x14ac:dyDescent="0.25">
      <c r="A911" s="174"/>
      <c r="B911" s="2">
        <v>0</v>
      </c>
      <c r="C911" s="8">
        <v>0</v>
      </c>
      <c r="D911" s="8">
        <v>0</v>
      </c>
      <c r="E911" s="7" t="s">
        <v>1037</v>
      </c>
      <c r="F911" s="3" t="str">
        <f t="shared" si="816"/>
        <v>C1</v>
      </c>
      <c r="G911" s="4" t="s">
        <v>94</v>
      </c>
      <c r="H911" s="4" t="s">
        <v>103</v>
      </c>
      <c r="I911" s="4">
        <v>7</v>
      </c>
      <c r="J911" s="4">
        <v>50</v>
      </c>
      <c r="K911" s="4"/>
      <c r="L911" s="4"/>
      <c r="M911" s="5">
        <v>1</v>
      </c>
      <c r="N911" s="5">
        <f t="shared" si="817"/>
        <v>7</v>
      </c>
      <c r="O911" s="5">
        <v>0</v>
      </c>
      <c r="P911" s="5">
        <v>1</v>
      </c>
      <c r="Q911" s="11">
        <v>1</v>
      </c>
      <c r="R911" s="5">
        <f t="shared" si="818"/>
        <v>7</v>
      </c>
      <c r="S911" s="6">
        <f t="shared" si="819"/>
        <v>7</v>
      </c>
      <c r="T911" s="53" t="str">
        <f>IF(K911="",IF(LEFT(H911,1)="c",IF(J911&lt;&gt;"S",VLOOKUP(H911,'DATOS GENERALES'!$B$36:$C$52,2,FALSE),""),""),IF(U911="pvc",VLOOKUP(VLOOKUP(K911,'DATOS GENERALES'!$B$58:$E$83,3,FALSE),'DATOS GENERALES'!$B$36:$C$52,2,FALSE),VLOOKUP(VLOOKUP(K911,'DATOS GENERALES'!$B$58:$E$83,4,FALSE),'DATOS GENERALES'!$B$36:$C$52,2,FALSE)))</f>
        <v>CUADRADA 150X150X100</v>
      </c>
      <c r="U911" s="5" t="s">
        <v>48</v>
      </c>
      <c r="V911" s="5" t="s">
        <v>98</v>
      </c>
      <c r="Y911"/>
    </row>
    <row r="912" spans="1:25" s="2" customFormat="1" outlineLevel="1" x14ac:dyDescent="0.25">
      <c r="A912" s="174"/>
      <c r="B912" s="2">
        <v>0</v>
      </c>
      <c r="C912" s="8">
        <v>0</v>
      </c>
      <c r="D912" s="8">
        <v>0</v>
      </c>
      <c r="E912" s="7" t="s">
        <v>1037</v>
      </c>
      <c r="F912" s="3" t="str">
        <f t="shared" si="816"/>
        <v>C1</v>
      </c>
      <c r="G912" s="4" t="s">
        <v>103</v>
      </c>
      <c r="H912" s="4" t="s">
        <v>103</v>
      </c>
      <c r="I912" s="4">
        <v>3</v>
      </c>
      <c r="J912" s="4">
        <v>50</v>
      </c>
      <c r="K912" s="4"/>
      <c r="L912" s="4"/>
      <c r="M912" s="5">
        <v>1</v>
      </c>
      <c r="N912" s="5">
        <f t="shared" si="817"/>
        <v>3</v>
      </c>
      <c r="O912" s="5">
        <v>0</v>
      </c>
      <c r="P912" s="5">
        <v>2</v>
      </c>
      <c r="Q912" s="11">
        <v>1</v>
      </c>
      <c r="R912" s="5">
        <f t="shared" si="818"/>
        <v>3</v>
      </c>
      <c r="S912" s="6">
        <f t="shared" si="819"/>
        <v>3</v>
      </c>
      <c r="T912" s="53" t="str">
        <f>IF(K912="",IF(LEFT(H912,1)="c",IF(J912&lt;&gt;"S",VLOOKUP(H912,'DATOS GENERALES'!$B$36:$C$52,2,FALSE),""),""),IF(U912="pvc",VLOOKUP(VLOOKUP(K912,'DATOS GENERALES'!$B$58:$E$83,3,FALSE),'DATOS GENERALES'!$B$36:$C$52,2,FALSE),VLOOKUP(VLOOKUP(K912,'DATOS GENERALES'!$B$58:$E$83,4,FALSE),'DATOS GENERALES'!$B$36:$C$52,2,FALSE)))</f>
        <v>CUADRADA 150X150X100</v>
      </c>
      <c r="U912" s="5" t="s">
        <v>45</v>
      </c>
      <c r="V912" s="5" t="s">
        <v>98</v>
      </c>
      <c r="Y912"/>
    </row>
    <row r="913" spans="1:25" s="2" customFormat="1" outlineLevel="1" x14ac:dyDescent="0.25">
      <c r="A913" s="174">
        <f>IF(E913=H913,1,0)</f>
        <v>1</v>
      </c>
      <c r="B913" s="2">
        <v>0.5</v>
      </c>
      <c r="C913" s="8">
        <v>0</v>
      </c>
      <c r="D913" s="8">
        <v>0</v>
      </c>
      <c r="E913" s="7" t="s">
        <v>1037</v>
      </c>
      <c r="F913" s="3" t="str">
        <f t="shared" si="816"/>
        <v>FP-P3-59</v>
      </c>
      <c r="G913" s="4" t="s">
        <v>103</v>
      </c>
      <c r="H913" s="7" t="s">
        <v>1037</v>
      </c>
      <c r="I913" s="4">
        <v>3</v>
      </c>
      <c r="J913" s="4">
        <v>25</v>
      </c>
      <c r="K913" s="4" t="s">
        <v>82</v>
      </c>
      <c r="L913" s="4"/>
      <c r="M913" s="5">
        <v>1</v>
      </c>
      <c r="N913" s="5">
        <f t="shared" si="817"/>
        <v>3.5</v>
      </c>
      <c r="O913" s="5">
        <v>1</v>
      </c>
      <c r="P913" s="5">
        <v>2</v>
      </c>
      <c r="Q913" s="11">
        <v>1</v>
      </c>
      <c r="R913" s="5">
        <f t="shared" si="818"/>
        <v>3.5</v>
      </c>
      <c r="S913" s="6">
        <f t="shared" si="819"/>
        <v>3.5</v>
      </c>
      <c r="T913" s="53" t="str">
        <f>IF(K913="",IF(LEFT(H913,1)="c",IF(J913&lt;&gt;"S",VLOOKUP(H913,'DATOS GENERALES'!$B$36:$C$52,2,FALSE),""),""),IF(U913="pvc",VLOOKUP(VLOOKUP(K913,'DATOS GENERALES'!$B$58:$E$83,3,FALSE),'DATOS GENERALES'!$B$36:$C$52,2,FALSE),VLOOKUP(VLOOKUP(K913,'DATOS GENERALES'!$B$58:$E$83,4,FALSE),'DATOS GENERALES'!$B$36:$C$52,2,FALSE)))</f>
        <v>CUADRADA GANG</v>
      </c>
      <c r="U913" s="5" t="s">
        <v>45</v>
      </c>
      <c r="V913" s="5" t="s">
        <v>98</v>
      </c>
      <c r="Y913"/>
    </row>
    <row r="914" spans="1:25" s="2" customFormat="1" outlineLevel="1" x14ac:dyDescent="0.25">
      <c r="A914" s="177">
        <f t="shared" ref="A914" si="820">IF(E914=H914,1,0)</f>
        <v>1</v>
      </c>
      <c r="C914" s="8"/>
      <c r="D914" s="8"/>
      <c r="E914" s="7" t="s">
        <v>1038</v>
      </c>
      <c r="F914" s="3"/>
      <c r="G914" s="4"/>
      <c r="H914" s="7" t="s">
        <v>1038</v>
      </c>
      <c r="I914" s="4"/>
      <c r="J914" s="4"/>
      <c r="K914" s="4"/>
      <c r="L914" s="4"/>
      <c r="M914" s="5"/>
      <c r="N914" s="5"/>
      <c r="O914" s="5"/>
      <c r="P914" s="5"/>
      <c r="Q914" s="11"/>
      <c r="R914" s="5"/>
      <c r="S914" s="6">
        <f>SUM(S909:S913)</f>
        <v>51</v>
      </c>
      <c r="T914" s="53" t="str">
        <f>IF(K914="",IF(LEFT(H914,1)="c",IF(J914&lt;&gt;"S",VLOOKUP(H914,'DATOS GENERALES'!$B$36:$C$52,2,FALSE),""),""),IF(U914="pvc",VLOOKUP(VLOOKUP(K914,'DATOS GENERALES'!$B$58:$E$83,3,FALSE),'DATOS GENERALES'!$B$36:$C$52,2,FALSE),VLOOKUP(VLOOKUP(K914,'DATOS GENERALES'!$B$58:$E$83,4,FALSE),'DATOS GENERALES'!$B$36:$C$52,2,FALSE)))</f>
        <v/>
      </c>
      <c r="U914" s="5"/>
      <c r="V914" s="5" t="s">
        <v>98</v>
      </c>
      <c r="Y914"/>
    </row>
    <row r="915" spans="1:25" s="2" customFormat="1" outlineLevel="1" x14ac:dyDescent="0.25">
      <c r="A915" s="174"/>
      <c r="C915" s="8"/>
      <c r="D915" s="8"/>
      <c r="E915" s="70"/>
      <c r="F915" s="3"/>
      <c r="G915" s="4"/>
      <c r="H915" s="7"/>
      <c r="I915" s="4"/>
      <c r="J915" s="4"/>
      <c r="K915" s="4"/>
      <c r="L915" s="4"/>
      <c r="M915" s="5"/>
      <c r="N915" s="5"/>
      <c r="O915" s="5"/>
      <c r="P915" s="5"/>
      <c r="Q915" s="11"/>
      <c r="R915" s="5"/>
      <c r="S915" s="6"/>
      <c r="T915" s="53"/>
      <c r="U915" s="5"/>
      <c r="V915" s="5"/>
      <c r="Y915"/>
    </row>
    <row r="916" spans="1:25" s="2" customFormat="1" outlineLevel="1" x14ac:dyDescent="0.25">
      <c r="A916" s="174"/>
      <c r="B916" s="2">
        <v>0</v>
      </c>
      <c r="C916" s="8">
        <v>0</v>
      </c>
      <c r="D916" s="8">
        <v>0</v>
      </c>
      <c r="E916" s="7" t="s">
        <v>1039</v>
      </c>
      <c r="F916" s="3">
        <f t="shared" ref="F916:F918" si="821">H916</f>
        <v>0</v>
      </c>
      <c r="G916" s="4" t="s">
        <v>183</v>
      </c>
      <c r="H916" s="4"/>
      <c r="I916" s="4">
        <v>39.6</v>
      </c>
      <c r="J916" s="4"/>
      <c r="K916" s="4"/>
      <c r="L916" s="4"/>
      <c r="M916" s="5">
        <v>1</v>
      </c>
      <c r="N916" s="5">
        <f t="shared" ref="N916:N918" si="822">IF(J916&lt;&gt;"S",(I916+C916+B916+D916)*M916,0)</f>
        <v>39.6</v>
      </c>
      <c r="O916" s="5">
        <v>0</v>
      </c>
      <c r="P916" s="5">
        <v>0</v>
      </c>
      <c r="Q916" s="11">
        <v>1</v>
      </c>
      <c r="R916" s="5">
        <f t="shared" ref="R916:R918" si="823">IF(N916=0,IF(I916=0,0,I916+D916+C916+B916),N916)</f>
        <v>39.6</v>
      </c>
      <c r="S916" s="6">
        <f t="shared" ref="S916:S918" si="824">R916*Q916</f>
        <v>39.6</v>
      </c>
      <c r="T916" s="53" t="str">
        <f>IF(K916="",IF(LEFT(H916,1)="c",IF(J916&lt;&gt;"S",VLOOKUP(H916,'DATOS GENERALES'!$B$36:$C$52,2,FALSE),""),""),IF(U916="pvc",VLOOKUP(VLOOKUP(K916,'DATOS GENERALES'!$B$58:$E$83,3,FALSE),'DATOS GENERALES'!$B$36:$C$52,2,FALSE),VLOOKUP(VLOOKUP(K916,'DATOS GENERALES'!$B$58:$E$83,4,FALSE),'DATOS GENERALES'!$B$36:$C$52,2,FALSE)))</f>
        <v/>
      </c>
      <c r="U916" s="5" t="s">
        <v>153</v>
      </c>
      <c r="V916" s="5" t="s">
        <v>98</v>
      </c>
      <c r="Y916"/>
    </row>
    <row r="917" spans="1:25" s="2" customFormat="1" outlineLevel="1" x14ac:dyDescent="0.25">
      <c r="A917" s="174"/>
      <c r="B917" s="2">
        <v>0</v>
      </c>
      <c r="C917" s="8">
        <v>0</v>
      </c>
      <c r="D917" s="8">
        <v>0</v>
      </c>
      <c r="E917" s="7" t="s">
        <v>1039</v>
      </c>
      <c r="F917" s="3" t="str">
        <f t="shared" si="821"/>
        <v>S12</v>
      </c>
      <c r="G917" s="4"/>
      <c r="H917" s="4" t="s">
        <v>94</v>
      </c>
      <c r="I917" s="4">
        <v>0.5</v>
      </c>
      <c r="J917" s="4">
        <v>25</v>
      </c>
      <c r="K917" s="4" t="s">
        <v>94</v>
      </c>
      <c r="L917" s="4"/>
      <c r="M917" s="5">
        <v>1</v>
      </c>
      <c r="N917" s="5">
        <f t="shared" si="822"/>
        <v>0.5</v>
      </c>
      <c r="O917" s="5">
        <v>1</v>
      </c>
      <c r="P917" s="5">
        <v>1</v>
      </c>
      <c r="Q917" s="11">
        <v>1</v>
      </c>
      <c r="R917" s="5">
        <f t="shared" si="823"/>
        <v>0.5</v>
      </c>
      <c r="S917" s="6">
        <f t="shared" si="824"/>
        <v>0.5</v>
      </c>
      <c r="T917" s="53" t="str">
        <f>IF(K917="",IF(LEFT(H917,1)="c",IF(J917&lt;&gt;"S",VLOOKUP(H917,'DATOS GENERALES'!$B$36:$C$52,2,FALSE),""),""),IF(U917="pvc",VLOOKUP(VLOOKUP(K917,'DATOS GENERALES'!$B$58:$E$83,3,FALSE),'DATOS GENERALES'!$B$36:$C$52,2,FALSE),VLOOKUP(VLOOKUP(K917,'DATOS GENERALES'!$B$58:$E$83,4,FALSE),'DATOS GENERALES'!$B$36:$C$52,2,FALSE)))</f>
        <v>ACCESORIO SALIDA BANDEJA</v>
      </c>
      <c r="U917" s="5" t="s">
        <v>48</v>
      </c>
      <c r="V917" s="5" t="s">
        <v>98</v>
      </c>
      <c r="Y917"/>
    </row>
    <row r="918" spans="1:25" s="2" customFormat="1" outlineLevel="1" x14ac:dyDescent="0.25">
      <c r="A918" s="174">
        <f>IF(E918=H918,1,0)</f>
        <v>1</v>
      </c>
      <c r="B918" s="2">
        <v>0</v>
      </c>
      <c r="C918" s="8">
        <v>0</v>
      </c>
      <c r="D918" s="8">
        <v>0</v>
      </c>
      <c r="E918" s="7" t="s">
        <v>1039</v>
      </c>
      <c r="F918" s="3" t="str">
        <f t="shared" si="821"/>
        <v>FP-P3-61</v>
      </c>
      <c r="G918" s="4" t="s">
        <v>94</v>
      </c>
      <c r="H918" s="7" t="s">
        <v>1039</v>
      </c>
      <c r="I918" s="4">
        <v>2.5</v>
      </c>
      <c r="J918" s="4">
        <v>25</v>
      </c>
      <c r="K918" s="4" t="s">
        <v>83</v>
      </c>
      <c r="L918" s="4" t="s">
        <v>1042</v>
      </c>
      <c r="M918" s="5">
        <v>1</v>
      </c>
      <c r="N918" s="5">
        <f t="shared" si="822"/>
        <v>2.5</v>
      </c>
      <c r="O918" s="5">
        <v>0</v>
      </c>
      <c r="P918" s="5">
        <v>2</v>
      </c>
      <c r="Q918" s="11">
        <v>1</v>
      </c>
      <c r="R918" s="5">
        <f t="shared" si="823"/>
        <v>2.5</v>
      </c>
      <c r="S918" s="6">
        <f t="shared" si="824"/>
        <v>2.5</v>
      </c>
      <c r="T918" s="53" t="str">
        <f>IF(K918="",IF(LEFT(H918,1)="c",IF(J918&lt;&gt;"S",VLOOKUP(H918,'DATOS GENERALES'!$B$36:$C$52,2,FALSE),""),""),IF(U918="pvc",VLOOKUP(VLOOKUP(K918,'DATOS GENERALES'!$B$58:$E$83,3,FALSE),'DATOS GENERALES'!$B$36:$C$52,2,FALSE),VLOOKUP(VLOOKUP(K918,'DATOS GENERALES'!$B$58:$E$83,4,FALSE),'DATOS GENERALES'!$B$36:$C$52,2,FALSE)))</f>
        <v>CUADRADA CONDUIT</v>
      </c>
      <c r="U918" s="5" t="s">
        <v>48</v>
      </c>
      <c r="V918" s="5" t="s">
        <v>98</v>
      </c>
      <c r="Y918"/>
    </row>
    <row r="919" spans="1:25" s="2" customFormat="1" outlineLevel="1" x14ac:dyDescent="0.25">
      <c r="A919" s="174"/>
      <c r="C919" s="8"/>
      <c r="D919" s="8"/>
      <c r="E919" s="70"/>
      <c r="F919" s="3"/>
      <c r="G919" s="4"/>
      <c r="H919" s="4"/>
      <c r="I919" s="4"/>
      <c r="J919" s="4"/>
      <c r="K919" s="4"/>
      <c r="L919" s="4"/>
      <c r="M919" s="5"/>
      <c r="N919" s="5"/>
      <c r="O919" s="5"/>
      <c r="P919" s="5"/>
      <c r="Q919" s="11"/>
      <c r="R919" s="5"/>
      <c r="S919" s="6"/>
      <c r="T919" s="53"/>
      <c r="U919" s="5"/>
      <c r="V919" s="5"/>
      <c r="Y919"/>
    </row>
    <row r="920" spans="1:25" s="2" customFormat="1" outlineLevel="1" x14ac:dyDescent="0.25">
      <c r="A920" s="174"/>
      <c r="B920" s="2">
        <v>0</v>
      </c>
      <c r="C920" s="8">
        <v>0</v>
      </c>
      <c r="D920" s="8">
        <v>0</v>
      </c>
      <c r="E920" s="7" t="s">
        <v>1040</v>
      </c>
      <c r="F920" s="3">
        <f t="shared" ref="F920:F921" si="825">H920</f>
        <v>0</v>
      </c>
      <c r="G920" s="4" t="s">
        <v>183</v>
      </c>
      <c r="H920" s="4"/>
      <c r="I920" s="4">
        <v>47.5</v>
      </c>
      <c r="J920" s="4"/>
      <c r="K920" s="4"/>
      <c r="L920" s="4"/>
      <c r="M920" s="5">
        <v>1</v>
      </c>
      <c r="N920" s="5">
        <f t="shared" ref="N920:N921" si="826">IF(J920&lt;&gt;"S",(I920+C920+B920+D920)*M920,0)</f>
        <v>47.5</v>
      </c>
      <c r="O920" s="5">
        <v>0</v>
      </c>
      <c r="P920" s="5">
        <v>0</v>
      </c>
      <c r="Q920" s="11">
        <v>1</v>
      </c>
      <c r="R920" s="5">
        <f t="shared" ref="R920:R921" si="827">IF(N920=0,IF(I920=0,0,I920+D920+C920+B920),N920)</f>
        <v>47.5</v>
      </c>
      <c r="S920" s="6">
        <f t="shared" ref="S920:S921" si="828">R920*Q920</f>
        <v>47.5</v>
      </c>
      <c r="T920" s="53" t="str">
        <f>IF(K920="",IF(LEFT(H920,1)="c",IF(J920&lt;&gt;"S",VLOOKUP(H920,'DATOS GENERALES'!$B$36:$C$52,2,FALSE),""),""),IF(U920="pvc",VLOOKUP(VLOOKUP(K920,'DATOS GENERALES'!$B$58:$E$83,3,FALSE),'DATOS GENERALES'!$B$36:$C$52,2,FALSE),VLOOKUP(VLOOKUP(K920,'DATOS GENERALES'!$B$58:$E$83,4,FALSE),'DATOS GENERALES'!$B$36:$C$52,2,FALSE)))</f>
        <v/>
      </c>
      <c r="U920" s="5" t="s">
        <v>153</v>
      </c>
      <c r="V920" s="5" t="s">
        <v>98</v>
      </c>
      <c r="Y920"/>
    </row>
    <row r="921" spans="1:25" s="2" customFormat="1" outlineLevel="1" x14ac:dyDescent="0.25">
      <c r="A921" s="174">
        <f>IF(E921=H921,1,0)</f>
        <v>1</v>
      </c>
      <c r="B921" s="2">
        <v>0.5</v>
      </c>
      <c r="C921" s="8">
        <v>0</v>
      </c>
      <c r="D921" s="8">
        <v>0</v>
      </c>
      <c r="E921" s="7" t="s">
        <v>1040</v>
      </c>
      <c r="F921" s="3" t="str">
        <f t="shared" si="825"/>
        <v>FP-P3-62</v>
      </c>
      <c r="G921" s="4" t="s">
        <v>103</v>
      </c>
      <c r="H921" s="7" t="s">
        <v>1040</v>
      </c>
      <c r="I921" s="4">
        <v>10.199999999999999</v>
      </c>
      <c r="J921" s="4">
        <v>25</v>
      </c>
      <c r="K921" s="4" t="s">
        <v>82</v>
      </c>
      <c r="L921" s="4"/>
      <c r="M921" s="5">
        <v>1</v>
      </c>
      <c r="N921" s="5">
        <f t="shared" si="826"/>
        <v>10.7</v>
      </c>
      <c r="O921" s="5">
        <v>1</v>
      </c>
      <c r="P921" s="5">
        <v>2</v>
      </c>
      <c r="Q921" s="11">
        <v>1</v>
      </c>
      <c r="R921" s="5">
        <f t="shared" si="827"/>
        <v>10.7</v>
      </c>
      <c r="S921" s="6">
        <f t="shared" si="828"/>
        <v>10.7</v>
      </c>
      <c r="T921" s="53" t="str">
        <f>IF(K921="",IF(LEFT(H921,1)="c",IF(J921&lt;&gt;"S",VLOOKUP(H921,'DATOS GENERALES'!$B$36:$C$52,2,FALSE),""),""),IF(U921="pvc",VLOOKUP(VLOOKUP(K921,'DATOS GENERALES'!$B$58:$E$83,3,FALSE),'DATOS GENERALES'!$B$36:$C$52,2,FALSE),VLOOKUP(VLOOKUP(K921,'DATOS GENERALES'!$B$58:$E$83,4,FALSE),'DATOS GENERALES'!$B$36:$C$52,2,FALSE)))</f>
        <v>CUADRADA GANG</v>
      </c>
      <c r="U921" s="5" t="s">
        <v>45</v>
      </c>
      <c r="V921" s="5" t="s">
        <v>98</v>
      </c>
      <c r="Y921"/>
    </row>
    <row r="922" spans="1:25" s="2" customFormat="1" outlineLevel="1" x14ac:dyDescent="0.25">
      <c r="A922" s="177">
        <f t="shared" ref="A922" si="829">IF(E922=H922,1,0)</f>
        <v>1</v>
      </c>
      <c r="C922" s="8"/>
      <c r="D922" s="8"/>
      <c r="E922" s="7" t="s">
        <v>1041</v>
      </c>
      <c r="F922" s="3"/>
      <c r="G922" s="4"/>
      <c r="H922" s="7" t="s">
        <v>1041</v>
      </c>
      <c r="I922" s="4"/>
      <c r="J922" s="4"/>
      <c r="K922" s="4"/>
      <c r="L922" s="4"/>
      <c r="M922" s="5"/>
      <c r="N922" s="5"/>
      <c r="O922" s="5"/>
      <c r="P922" s="5"/>
      <c r="Q922" s="11"/>
      <c r="R922" s="5"/>
      <c r="S922" s="6">
        <f>SUM(S920:S921)</f>
        <v>58.2</v>
      </c>
      <c r="T922" s="53" t="str">
        <f>IF(K922="",IF(LEFT(H922,1)="c",IF(J922&lt;&gt;"S",VLOOKUP(H922,'DATOS GENERALES'!$B$36:$C$52,2,FALSE),""),""),IF(U922="pvc",VLOOKUP(VLOOKUP(K922,'DATOS GENERALES'!$B$58:$E$83,3,FALSE),'DATOS GENERALES'!$B$36:$C$52,2,FALSE),VLOOKUP(VLOOKUP(K922,'DATOS GENERALES'!$B$58:$E$83,4,FALSE),'DATOS GENERALES'!$B$36:$C$52,2,FALSE)))</f>
        <v/>
      </c>
      <c r="U922" s="5"/>
      <c r="V922" s="5" t="s">
        <v>98</v>
      </c>
      <c r="Y922"/>
    </row>
    <row r="923" spans="1:25" s="2" customFormat="1" outlineLevel="1" x14ac:dyDescent="0.25">
      <c r="A923" s="174"/>
      <c r="C923" s="8"/>
      <c r="D923" s="8"/>
      <c r="E923" s="70"/>
      <c r="F923" s="3"/>
      <c r="G923" s="4"/>
      <c r="H923" s="7"/>
      <c r="I923" s="4"/>
      <c r="J923" s="4"/>
      <c r="K923" s="4"/>
      <c r="L923" s="4"/>
      <c r="M923" s="5"/>
      <c r="N923" s="5"/>
      <c r="O923" s="5"/>
      <c r="P923" s="5"/>
      <c r="Q923" s="11"/>
      <c r="R923" s="5"/>
      <c r="S923" s="6"/>
      <c r="T923" s="53"/>
      <c r="U923" s="5"/>
      <c r="V923" s="5"/>
      <c r="Y923"/>
    </row>
    <row r="924" spans="1:25" x14ac:dyDescent="0.25">
      <c r="A924" s="174">
        <f t="shared" si="651"/>
        <v>1</v>
      </c>
      <c r="E924" s="71"/>
      <c r="H924" s="65"/>
      <c r="I924" s="65"/>
      <c r="J924" s="65"/>
      <c r="K924" s="65"/>
      <c r="L924" s="65"/>
      <c r="M924" s="108"/>
      <c r="N924" s="108"/>
      <c r="O924" s="108"/>
      <c r="P924" s="108"/>
      <c r="T924" s="107"/>
    </row>
    <row r="925" spans="1:25" x14ac:dyDescent="0.25">
      <c r="A925" s="174">
        <f t="shared" si="651"/>
        <v>1</v>
      </c>
      <c r="E925" s="71"/>
      <c r="H925" s="65"/>
      <c r="I925" s="65"/>
      <c r="J925" s="65"/>
      <c r="K925" s="65"/>
      <c r="L925" s="65"/>
      <c r="M925" s="108"/>
      <c r="N925" s="108"/>
      <c r="O925" s="108"/>
      <c r="P925" s="108"/>
      <c r="T925" s="107"/>
    </row>
    <row r="926" spans="1:25" ht="14.4" thickBot="1" x14ac:dyDescent="0.3">
      <c r="A926" s="174">
        <f t="shared" si="651"/>
        <v>1</v>
      </c>
      <c r="E926" s="71"/>
      <c r="H926" s="65"/>
      <c r="I926" s="65"/>
      <c r="J926" s="65"/>
      <c r="K926" s="65"/>
      <c r="L926" s="65"/>
      <c r="M926" s="108"/>
      <c r="N926" s="108"/>
      <c r="O926" s="108"/>
      <c r="P926" s="108"/>
      <c r="T926" s="107"/>
    </row>
    <row r="927" spans="1:25" ht="58.8" customHeight="1" thickBot="1" x14ac:dyDescent="0.3">
      <c r="A927" s="174">
        <f t="shared" si="651"/>
        <v>1</v>
      </c>
      <c r="E927" s="71"/>
      <c r="N927" s="98" t="s">
        <v>24</v>
      </c>
      <c r="O927" s="98" t="s">
        <v>77</v>
      </c>
      <c r="P927" s="98" t="s">
        <v>25</v>
      </c>
      <c r="T927" s="110" t="s">
        <v>116</v>
      </c>
      <c r="U927" s="111" t="s">
        <v>117</v>
      </c>
    </row>
    <row r="928" spans="1:25" ht="14.4" thickBot="1" x14ac:dyDescent="0.3">
      <c r="A928" s="174">
        <f t="shared" si="651"/>
        <v>1</v>
      </c>
      <c r="E928" s="71"/>
      <c r="N928" s="98" t="s">
        <v>21</v>
      </c>
      <c r="O928" s="98" t="s">
        <v>22</v>
      </c>
      <c r="P928" s="98" t="s">
        <v>22</v>
      </c>
      <c r="T928" s="112" t="s">
        <v>56</v>
      </c>
      <c r="U928" s="69">
        <f t="shared" ref="U928:U941" si="830">COUNTIF($T$750:$T$923,T928)</f>
        <v>16</v>
      </c>
    </row>
    <row r="929" spans="1:21" ht="14.4" thickBot="1" x14ac:dyDescent="0.3">
      <c r="A929" s="174">
        <f t="shared" si="651"/>
        <v>1</v>
      </c>
      <c r="E929" s="71"/>
      <c r="I929" s="203" t="s">
        <v>151</v>
      </c>
      <c r="J929" s="204"/>
      <c r="K929" s="204"/>
      <c r="L929" s="204"/>
      <c r="M929" s="205"/>
      <c r="N929" s="87">
        <f>SUMIFS(N750:N923,$J750:$J923,"BE",$U750:$U923,"BE")</f>
        <v>0</v>
      </c>
      <c r="O929" s="87">
        <f>SUMIFS(O750:O923,J750:J923,"BE",U750:U923,"BE")</f>
        <v>0</v>
      </c>
      <c r="P929" s="87">
        <f>SUMIFS(P750:P923,J750:J923,"BE",U750:U923,"BE")</f>
        <v>0</v>
      </c>
      <c r="T929" s="113" t="s">
        <v>57</v>
      </c>
      <c r="U929" s="69">
        <f t="shared" si="830"/>
        <v>0</v>
      </c>
    </row>
    <row r="930" spans="1:21" ht="14.4" thickBot="1" x14ac:dyDescent="0.3">
      <c r="A930" s="174">
        <f t="shared" si="651"/>
        <v>1</v>
      </c>
      <c r="E930" s="71"/>
      <c r="I930" s="203" t="s">
        <v>158</v>
      </c>
      <c r="J930" s="204"/>
      <c r="K930" s="204"/>
      <c r="L930" s="204"/>
      <c r="M930" s="205"/>
      <c r="N930" s="87">
        <f>SUMIFS(N750:N923,J750:J923,25,U750:U923,"PVC")</f>
        <v>156</v>
      </c>
      <c r="O930" s="87">
        <f>SUMIFS(O750:O923,J750:J923,25,U750:U923,"PVC")</f>
        <v>35</v>
      </c>
      <c r="P930" s="87">
        <f>SUMIFS(P750:P923,J750:J923,25,U750:U923,"PVC")</f>
        <v>64</v>
      </c>
      <c r="T930" s="113" t="s">
        <v>58</v>
      </c>
      <c r="U930" s="69">
        <f t="shared" si="830"/>
        <v>0</v>
      </c>
    </row>
    <row r="931" spans="1:21" ht="14.4" thickBot="1" x14ac:dyDescent="0.3">
      <c r="A931" s="174">
        <f t="shared" si="651"/>
        <v>1</v>
      </c>
      <c r="E931" s="71"/>
      <c r="I931" s="203" t="s">
        <v>159</v>
      </c>
      <c r="J931" s="204"/>
      <c r="K931" s="204"/>
      <c r="L931" s="204"/>
      <c r="M931" s="205"/>
      <c r="N931" s="87">
        <f>SUMIFS(N750:N923,J750:J923,50,U750:U923,"PVC")</f>
        <v>24</v>
      </c>
      <c r="O931" s="87">
        <f>SUMIFS(O750:O923,J750:J923,50,U750:U923,"PVC")</f>
        <v>0</v>
      </c>
      <c r="P931" s="87">
        <f>SUMIFS(P750:P923,J750:J923,50,U750:U923,"PVC")</f>
        <v>16</v>
      </c>
      <c r="T931" s="113" t="s">
        <v>59</v>
      </c>
      <c r="U931" s="69">
        <f t="shared" si="830"/>
        <v>0</v>
      </c>
    </row>
    <row r="932" spans="1:21" ht="14.4" thickBot="1" x14ac:dyDescent="0.3">
      <c r="A932" s="174">
        <f t="shared" si="651"/>
        <v>1</v>
      </c>
      <c r="E932" s="71"/>
      <c r="I932" s="203" t="s">
        <v>187</v>
      </c>
      <c r="J932" s="204"/>
      <c r="K932" s="204"/>
      <c r="L932" s="204"/>
      <c r="M932" s="205"/>
      <c r="N932" s="87">
        <f>SUMIFS(N750:N923,J750:J923,100,U750:U923,"PVC")</f>
        <v>0</v>
      </c>
      <c r="O932" s="87">
        <f>SUMIFS(O750:O923,J750:J923,100,U750:U923,"PVC")</f>
        <v>0</v>
      </c>
      <c r="P932" s="87">
        <f>SUMIFS(P750:P923,J750:J923,100,U750:U923,"PVC")</f>
        <v>0</v>
      </c>
      <c r="T932" s="113" t="s">
        <v>53</v>
      </c>
      <c r="U932" s="69">
        <f t="shared" si="830"/>
        <v>0</v>
      </c>
    </row>
    <row r="933" spans="1:21" ht="14.4" thickBot="1" x14ac:dyDescent="0.3">
      <c r="A933" s="174">
        <f t="shared" si="651"/>
        <v>1</v>
      </c>
      <c r="E933" s="71"/>
      <c r="I933" s="203" t="s">
        <v>160</v>
      </c>
      <c r="J933" s="204"/>
      <c r="K933" s="204"/>
      <c r="L933" s="204"/>
      <c r="M933" s="205"/>
      <c r="N933" s="87">
        <f>SUMIFS(N750:N923,J750:J923,25,U750:U923,"EMT")</f>
        <v>14.1</v>
      </c>
      <c r="O933" s="87">
        <f>SUMIFS(O750:O923,J750:J923,25,U750:U923,"EMT")</f>
        <v>13</v>
      </c>
      <c r="P933" s="87">
        <f>SUMIFS(P750:P923,J750:J923,25,U750:U923,"EMT")</f>
        <v>15</v>
      </c>
      <c r="T933" s="113" t="s">
        <v>54</v>
      </c>
      <c r="U933" s="69">
        <f t="shared" si="830"/>
        <v>0</v>
      </c>
    </row>
    <row r="934" spans="1:21" ht="14.4" thickBot="1" x14ac:dyDescent="0.3">
      <c r="A934" s="174">
        <f t="shared" si="651"/>
        <v>1</v>
      </c>
      <c r="E934" s="71"/>
      <c r="I934" s="203" t="s">
        <v>161</v>
      </c>
      <c r="J934" s="204"/>
      <c r="K934" s="204"/>
      <c r="L934" s="204"/>
      <c r="M934" s="205"/>
      <c r="N934" s="114">
        <f>SUMIFS(N750:N923,J750:J923,50,U750:U923,"EMT")</f>
        <v>41</v>
      </c>
      <c r="O934" s="114">
        <f>SUMIFS(O750:O923,J750:J923,50,U750:U923,"EMT")</f>
        <v>8</v>
      </c>
      <c r="P934" s="114">
        <f>SUMIFS(P750:P923,J750:J923,50,U750:U923,"EMT")</f>
        <v>16</v>
      </c>
      <c r="T934" s="113" t="s">
        <v>55</v>
      </c>
      <c r="U934" s="69">
        <f t="shared" si="830"/>
        <v>32</v>
      </c>
    </row>
    <row r="935" spans="1:21" ht="14.4" thickBot="1" x14ac:dyDescent="0.3">
      <c r="A935" s="174">
        <f t="shared" si="651"/>
        <v>1</v>
      </c>
      <c r="E935" s="71"/>
      <c r="I935" s="203" t="s">
        <v>188</v>
      </c>
      <c r="J935" s="204"/>
      <c r="K935" s="204"/>
      <c r="L935" s="204"/>
      <c r="M935" s="205"/>
      <c r="N935" s="87">
        <f>SUMIFS(N750:N923,J750:J923,25,U750:U923,"TUBO FLEX")</f>
        <v>0</v>
      </c>
      <c r="O935" s="87">
        <f>SUMIFS(O750:O923,J750:J923,25,U750:U923,"TUBO FLEX")</f>
        <v>0</v>
      </c>
      <c r="P935" s="87">
        <f>SUMIFS(P750:P923,J750:J923,25,U750:U923,"TUBO FLEX")</f>
        <v>0</v>
      </c>
      <c r="T935" s="113" t="s">
        <v>60</v>
      </c>
      <c r="U935" s="69">
        <f t="shared" si="830"/>
        <v>0</v>
      </c>
    </row>
    <row r="936" spans="1:21" ht="14.4" thickBot="1" x14ac:dyDescent="0.3">
      <c r="A936" s="174">
        <f t="shared" si="651"/>
        <v>1</v>
      </c>
      <c r="E936" s="71"/>
      <c r="I936" s="203" t="s">
        <v>189</v>
      </c>
      <c r="J936" s="204"/>
      <c r="K936" s="204"/>
      <c r="L936" s="204"/>
      <c r="M936" s="205"/>
      <c r="N936" s="114">
        <f>SUMIFS(N750:N923,J750:J923,50,U750:U923,"TUBO FLEX")</f>
        <v>0</v>
      </c>
      <c r="O936" s="114">
        <f>SUMIFS(O750:O923,J750:J923,50,U750:U923,"TUBO FLEX")</f>
        <v>0</v>
      </c>
      <c r="P936" s="114">
        <f>SUMIFS(P750:P923,J750:J923,50,U750:U923,"TUBO FLEX")</f>
        <v>0</v>
      </c>
      <c r="T936" s="113" t="s">
        <v>61</v>
      </c>
      <c r="U936" s="69">
        <f t="shared" si="830"/>
        <v>0</v>
      </c>
    </row>
    <row r="937" spans="1:21" x14ac:dyDescent="0.25">
      <c r="A937" s="174">
        <f t="shared" si="651"/>
        <v>1</v>
      </c>
      <c r="E937" s="71"/>
      <c r="T937" s="113" t="s">
        <v>62</v>
      </c>
      <c r="U937" s="69">
        <f t="shared" si="830"/>
        <v>5</v>
      </c>
    </row>
    <row r="938" spans="1:21" x14ac:dyDescent="0.25">
      <c r="A938" s="174">
        <f t="shared" si="651"/>
        <v>1</v>
      </c>
      <c r="E938" s="71"/>
      <c r="T938" s="113" t="s">
        <v>216</v>
      </c>
      <c r="U938" s="69">
        <f t="shared" si="830"/>
        <v>13</v>
      </c>
    </row>
    <row r="939" spans="1:21" x14ac:dyDescent="0.25">
      <c r="A939" s="174">
        <f t="shared" si="651"/>
        <v>1</v>
      </c>
      <c r="E939" s="71"/>
      <c r="T939" s="113" t="s">
        <v>175</v>
      </c>
      <c r="U939" s="69">
        <f t="shared" si="830"/>
        <v>0</v>
      </c>
    </row>
    <row r="940" spans="1:21" x14ac:dyDescent="0.25">
      <c r="A940" s="174">
        <f t="shared" si="651"/>
        <v>1</v>
      </c>
      <c r="E940" s="71"/>
      <c r="T940" s="113" t="s">
        <v>185</v>
      </c>
      <c r="U940" s="69">
        <f t="shared" si="830"/>
        <v>0</v>
      </c>
    </row>
    <row r="941" spans="1:21" ht="14.4" thickBot="1" x14ac:dyDescent="0.3">
      <c r="A941" s="174">
        <f t="shared" si="651"/>
        <v>1</v>
      </c>
      <c r="E941" s="71"/>
      <c r="T941" s="115"/>
      <c r="U941" s="69">
        <f t="shared" si="830"/>
        <v>0</v>
      </c>
    </row>
    <row r="942" spans="1:21" x14ac:dyDescent="0.25">
      <c r="A942" s="174">
        <f t="shared" si="651"/>
        <v>1</v>
      </c>
      <c r="E942" s="71"/>
      <c r="H942" s="65"/>
      <c r="I942" s="65"/>
      <c r="J942" s="65"/>
      <c r="K942" s="65"/>
      <c r="L942" s="65"/>
      <c r="M942" s="108"/>
      <c r="N942" s="108"/>
      <c r="O942" s="108"/>
      <c r="P942" s="108"/>
      <c r="T942" s="107"/>
    </row>
    <row r="943" spans="1:21" x14ac:dyDescent="0.25">
      <c r="A943" s="174">
        <f t="shared" si="651"/>
        <v>1</v>
      </c>
      <c r="E943" s="71"/>
      <c r="H943" s="65"/>
      <c r="I943" s="65"/>
      <c r="J943" s="65"/>
      <c r="K943" s="65"/>
      <c r="L943" s="65"/>
      <c r="M943" s="108"/>
      <c r="N943" s="108"/>
      <c r="O943" s="108"/>
      <c r="P943" s="108"/>
      <c r="T943" s="107"/>
    </row>
    <row r="944" spans="1:21" x14ac:dyDescent="0.25">
      <c r="A944" s="174">
        <f t="shared" si="651"/>
        <v>1</v>
      </c>
      <c r="E944" s="71"/>
      <c r="H944" s="65"/>
      <c r="I944" s="65"/>
      <c r="J944" s="65"/>
      <c r="K944" s="65"/>
      <c r="L944" s="65"/>
      <c r="M944" s="108"/>
      <c r="N944" s="108"/>
      <c r="O944" s="108"/>
      <c r="P944" s="108"/>
      <c r="T944" s="107"/>
    </row>
    <row r="945" spans="1:25" ht="54.6" customHeight="1" x14ac:dyDescent="0.25">
      <c r="A945" s="174">
        <f t="shared" si="651"/>
        <v>1</v>
      </c>
      <c r="B945" s="208" t="s">
        <v>149</v>
      </c>
      <c r="C945" s="208" t="s">
        <v>180</v>
      </c>
      <c r="D945" s="208" t="s">
        <v>147</v>
      </c>
      <c r="F945" s="209" t="s">
        <v>0</v>
      </c>
      <c r="G945" s="209"/>
      <c r="H945" s="209"/>
      <c r="I945" s="210" t="s">
        <v>121</v>
      </c>
      <c r="J945" s="210" t="s">
        <v>122</v>
      </c>
      <c r="K945" s="210" t="s">
        <v>119</v>
      </c>
      <c r="L945" s="210" t="s">
        <v>120</v>
      </c>
      <c r="M945" s="210" t="s">
        <v>182</v>
      </c>
      <c r="N945" s="143" t="s">
        <v>162</v>
      </c>
      <c r="O945" s="143" t="s">
        <v>184</v>
      </c>
      <c r="P945" s="143" t="s">
        <v>163</v>
      </c>
      <c r="Q945" s="212" t="s">
        <v>46</v>
      </c>
      <c r="R945" s="209"/>
      <c r="S945" s="209"/>
      <c r="T945" s="206" t="s">
        <v>51</v>
      </c>
      <c r="U945" s="206" t="s">
        <v>47</v>
      </c>
      <c r="V945" s="206" t="s">
        <v>78</v>
      </c>
    </row>
    <row r="946" spans="1:25" x14ac:dyDescent="0.25">
      <c r="A946" s="174">
        <f t="shared" si="651"/>
        <v>0</v>
      </c>
      <c r="B946" s="208"/>
      <c r="C946" s="208"/>
      <c r="D946" s="208"/>
      <c r="E946" t="s">
        <v>148</v>
      </c>
      <c r="F946" s="144" t="s">
        <v>79</v>
      </c>
      <c r="G946" s="145" t="s">
        <v>1</v>
      </c>
      <c r="H946" s="144" t="s">
        <v>2</v>
      </c>
      <c r="I946" s="211"/>
      <c r="J946" s="211"/>
      <c r="K946" s="211"/>
      <c r="L946" s="211"/>
      <c r="M946" s="211"/>
      <c r="N946" s="146" t="s">
        <v>21</v>
      </c>
      <c r="O946" s="146" t="s">
        <v>22</v>
      </c>
      <c r="P946" s="146" t="s">
        <v>22</v>
      </c>
      <c r="Q946" s="144" t="s">
        <v>3</v>
      </c>
      <c r="R946" s="144" t="s">
        <v>14</v>
      </c>
      <c r="S946" s="144" t="s">
        <v>13</v>
      </c>
      <c r="T946" s="207"/>
      <c r="U946" s="207"/>
      <c r="V946" s="207"/>
    </row>
    <row r="947" spans="1:25" x14ac:dyDescent="0.25">
      <c r="A947" s="174">
        <f t="shared" si="651"/>
        <v>1</v>
      </c>
      <c r="E947" s="71"/>
      <c r="F947" s="99" t="s">
        <v>303</v>
      </c>
      <c r="G947" s="116"/>
      <c r="H947" s="64"/>
      <c r="I947" s="64"/>
      <c r="J947" s="64"/>
      <c r="K947" s="64"/>
      <c r="L947" s="64"/>
      <c r="M947" s="17"/>
      <c r="N947" s="17"/>
      <c r="O947" s="17"/>
      <c r="P947" s="17"/>
      <c r="Q947" s="18"/>
      <c r="R947" s="18"/>
      <c r="S947" s="18"/>
      <c r="T947" s="54"/>
      <c r="U947" s="19"/>
      <c r="V947" s="19"/>
    </row>
    <row r="948" spans="1:25" x14ac:dyDescent="0.25">
      <c r="A948" s="174">
        <f t="shared" si="651"/>
        <v>1</v>
      </c>
      <c r="E948" s="71"/>
      <c r="F948" s="162" t="s">
        <v>256</v>
      </c>
      <c r="G948" s="163"/>
      <c r="H948" s="164"/>
      <c r="I948" s="75"/>
      <c r="J948" s="75"/>
      <c r="K948" s="75"/>
      <c r="L948" s="75"/>
      <c r="M948" s="158"/>
      <c r="N948" s="158"/>
      <c r="O948" s="158"/>
      <c r="P948" s="158"/>
      <c r="Q948" s="159"/>
      <c r="R948" s="159"/>
      <c r="S948" s="159"/>
      <c r="T948" s="160"/>
      <c r="U948" s="161"/>
      <c r="V948" s="161"/>
    </row>
    <row r="949" spans="1:25" s="2" customFormat="1" outlineLevel="1" x14ac:dyDescent="0.25">
      <c r="A949" s="174">
        <f t="shared" si="651"/>
        <v>1</v>
      </c>
      <c r="C949" s="8"/>
      <c r="D949" s="8"/>
      <c r="E949" s="7"/>
      <c r="F949" s="3"/>
      <c r="G949" s="4"/>
      <c r="H949" s="4"/>
      <c r="I949" s="4"/>
      <c r="J949" s="4"/>
      <c r="K949" s="4"/>
      <c r="L949" s="4"/>
      <c r="M949" s="5"/>
      <c r="N949" s="5"/>
      <c r="O949" s="5"/>
      <c r="P949" s="5"/>
      <c r="Q949" s="11"/>
      <c r="R949" s="5"/>
      <c r="S949" s="6"/>
      <c r="T949" s="53"/>
      <c r="U949" s="5"/>
      <c r="V949" s="5"/>
      <c r="Y949"/>
    </row>
    <row r="950" spans="1:25" s="2" customFormat="1" outlineLevel="1" x14ac:dyDescent="0.25">
      <c r="A950" s="174"/>
      <c r="B950" s="2">
        <v>0</v>
      </c>
      <c r="C950" s="8">
        <v>0</v>
      </c>
      <c r="D950" s="8">
        <v>0</v>
      </c>
      <c r="E950" s="7" t="s">
        <v>1043</v>
      </c>
      <c r="F950" s="3">
        <f t="shared" ref="F950:F954" si="831">H950</f>
        <v>0</v>
      </c>
      <c r="G950" s="4" t="s">
        <v>183</v>
      </c>
      <c r="H950" s="4"/>
      <c r="I950" s="4">
        <v>18.5</v>
      </c>
      <c r="J950" s="4"/>
      <c r="K950" s="4"/>
      <c r="L950" s="4"/>
      <c r="M950" s="5">
        <v>1</v>
      </c>
      <c r="N950" s="5">
        <f t="shared" ref="N950:N954" si="832">IF(J950&lt;&gt;"S",(I950+C950+B950+D950)*M950,0)</f>
        <v>18.5</v>
      </c>
      <c r="O950" s="5">
        <v>0</v>
      </c>
      <c r="P950" s="5">
        <v>0</v>
      </c>
      <c r="Q950" s="11">
        <v>1</v>
      </c>
      <c r="R950" s="5">
        <f t="shared" ref="R950:R954" si="833">IF(N950=0,IF(I950=0,0,I950+D950+C950+B950),N950)</f>
        <v>18.5</v>
      </c>
      <c r="S950" s="6">
        <f t="shared" ref="S950:S954" si="834">R950*Q950</f>
        <v>18.5</v>
      </c>
      <c r="T950" s="53" t="str">
        <f>IF(K950="",IF(LEFT(H950,1)="c",IF(J950&lt;&gt;"S",VLOOKUP(H950,'DATOS GENERALES'!$B$36:$C$52,2,FALSE),""),""),IF(U950="pvc",VLOOKUP(VLOOKUP(K950,'DATOS GENERALES'!$B$58:$E$83,3,FALSE),'DATOS GENERALES'!$B$36:$C$52,2,FALSE),VLOOKUP(VLOOKUP(K950,'DATOS GENERALES'!$B$58:$E$83,4,FALSE),'DATOS GENERALES'!$B$36:$C$52,2,FALSE)))</f>
        <v/>
      </c>
      <c r="U950" s="5" t="s">
        <v>153</v>
      </c>
      <c r="V950" s="5" t="s">
        <v>98</v>
      </c>
      <c r="Y950"/>
    </row>
    <row r="951" spans="1:25" s="2" customFormat="1" outlineLevel="1" x14ac:dyDescent="0.25">
      <c r="A951" s="174"/>
      <c r="B951" s="2">
        <v>0</v>
      </c>
      <c r="C951" s="8">
        <v>0</v>
      </c>
      <c r="D951" s="8">
        <v>0</v>
      </c>
      <c r="E951" s="7" t="s">
        <v>1043</v>
      </c>
      <c r="F951" s="3" t="str">
        <f t="shared" si="831"/>
        <v>S12</v>
      </c>
      <c r="G951" s="4"/>
      <c r="H951" s="4" t="s">
        <v>94</v>
      </c>
      <c r="I951" s="4">
        <v>0.5</v>
      </c>
      <c r="J951" s="4">
        <v>50</v>
      </c>
      <c r="K951" s="4" t="s">
        <v>94</v>
      </c>
      <c r="L951" s="4"/>
      <c r="M951" s="5">
        <v>1</v>
      </c>
      <c r="N951" s="5">
        <f t="shared" si="832"/>
        <v>0.5</v>
      </c>
      <c r="O951" s="5">
        <v>1</v>
      </c>
      <c r="P951" s="5">
        <v>1</v>
      </c>
      <c r="Q951" s="11">
        <v>1</v>
      </c>
      <c r="R951" s="5">
        <f t="shared" si="833"/>
        <v>0.5</v>
      </c>
      <c r="S951" s="6">
        <f t="shared" si="834"/>
        <v>0.5</v>
      </c>
      <c r="T951" s="53" t="str">
        <f>IF(K951="",IF(LEFT(H951,1)="c",IF(J951&lt;&gt;"S",VLOOKUP(H951,'DATOS GENERALES'!$B$36:$C$52,2,FALSE),""),""),IF(U951="pvc",VLOOKUP(VLOOKUP(K951,'DATOS GENERALES'!$B$58:$E$83,3,FALSE),'DATOS GENERALES'!$B$36:$C$52,2,FALSE),VLOOKUP(VLOOKUP(K951,'DATOS GENERALES'!$B$58:$E$83,4,FALSE),'DATOS GENERALES'!$B$36:$C$52,2,FALSE)))</f>
        <v>ACCESORIO SALIDA BANDEJA</v>
      </c>
      <c r="U951" s="5" t="s">
        <v>48</v>
      </c>
      <c r="V951" s="5" t="s">
        <v>98</v>
      </c>
      <c r="Y951"/>
    </row>
    <row r="952" spans="1:25" s="2" customFormat="1" outlineLevel="1" x14ac:dyDescent="0.25">
      <c r="A952" s="174"/>
      <c r="B952" s="2">
        <v>0</v>
      </c>
      <c r="C952" s="8">
        <v>0</v>
      </c>
      <c r="D952" s="8">
        <v>0</v>
      </c>
      <c r="E952" s="7" t="s">
        <v>1043</v>
      </c>
      <c r="F952" s="3" t="str">
        <f t="shared" si="831"/>
        <v>C1</v>
      </c>
      <c r="G952" s="4" t="s">
        <v>94</v>
      </c>
      <c r="H952" s="4" t="s">
        <v>103</v>
      </c>
      <c r="I952" s="4">
        <v>6</v>
      </c>
      <c r="J952" s="4">
        <v>50</v>
      </c>
      <c r="K952" s="4"/>
      <c r="L952" s="4"/>
      <c r="M952" s="5">
        <v>1</v>
      </c>
      <c r="N952" s="5">
        <f t="shared" si="832"/>
        <v>6</v>
      </c>
      <c r="O952" s="5">
        <v>0</v>
      </c>
      <c r="P952" s="5">
        <v>1</v>
      </c>
      <c r="Q952" s="11">
        <v>1</v>
      </c>
      <c r="R952" s="5">
        <f t="shared" si="833"/>
        <v>6</v>
      </c>
      <c r="S952" s="6">
        <f t="shared" si="834"/>
        <v>6</v>
      </c>
      <c r="T952" s="53" t="str">
        <f>IF(K952="",IF(LEFT(H952,1)="c",IF(J952&lt;&gt;"S",VLOOKUP(H952,'DATOS GENERALES'!$B$36:$C$52,2,FALSE),""),""),IF(U952="pvc",VLOOKUP(VLOOKUP(K952,'DATOS GENERALES'!$B$58:$E$83,3,FALSE),'DATOS GENERALES'!$B$36:$C$52,2,FALSE),VLOOKUP(VLOOKUP(K952,'DATOS GENERALES'!$B$58:$E$83,4,FALSE),'DATOS GENERALES'!$B$36:$C$52,2,FALSE)))</f>
        <v>CUADRADA 150X150X100</v>
      </c>
      <c r="U952" s="5" t="s">
        <v>48</v>
      </c>
      <c r="V952" s="5" t="s">
        <v>98</v>
      </c>
      <c r="Y952"/>
    </row>
    <row r="953" spans="1:25" s="2" customFormat="1" outlineLevel="1" x14ac:dyDescent="0.25">
      <c r="A953" s="174"/>
      <c r="B953" s="2">
        <v>0</v>
      </c>
      <c r="C953" s="8">
        <v>0</v>
      </c>
      <c r="D953" s="8">
        <v>0</v>
      </c>
      <c r="E953" s="7" t="s">
        <v>1043</v>
      </c>
      <c r="F953" s="3" t="str">
        <f t="shared" si="831"/>
        <v>C1</v>
      </c>
      <c r="G953" s="4" t="s">
        <v>103</v>
      </c>
      <c r="H953" s="4" t="s">
        <v>103</v>
      </c>
      <c r="I953" s="4">
        <v>3</v>
      </c>
      <c r="J953" s="4">
        <v>50</v>
      </c>
      <c r="K953" s="4"/>
      <c r="L953" s="4"/>
      <c r="M953" s="5">
        <v>1</v>
      </c>
      <c r="N953" s="5">
        <f t="shared" si="832"/>
        <v>3</v>
      </c>
      <c r="O953" s="5">
        <v>0</v>
      </c>
      <c r="P953" s="5">
        <v>2</v>
      </c>
      <c r="Q953" s="11">
        <v>1</v>
      </c>
      <c r="R953" s="5">
        <f t="shared" si="833"/>
        <v>3</v>
      </c>
      <c r="S953" s="6">
        <f t="shared" si="834"/>
        <v>3</v>
      </c>
      <c r="T953" s="53" t="str">
        <f>IF(K953="",IF(LEFT(H953,1)="c",IF(J953&lt;&gt;"S",VLOOKUP(H953,'DATOS GENERALES'!$B$36:$C$52,2,FALSE),""),""),IF(U953="pvc",VLOOKUP(VLOOKUP(K953,'DATOS GENERALES'!$B$58:$E$83,3,FALSE),'DATOS GENERALES'!$B$36:$C$52,2,FALSE),VLOOKUP(VLOOKUP(K953,'DATOS GENERALES'!$B$58:$E$83,4,FALSE),'DATOS GENERALES'!$B$36:$C$52,2,FALSE)))</f>
        <v>CUADRADA 150X150X100</v>
      </c>
      <c r="U953" s="5" t="s">
        <v>45</v>
      </c>
      <c r="V953" s="5" t="s">
        <v>98</v>
      </c>
      <c r="Y953"/>
    </row>
    <row r="954" spans="1:25" s="2" customFormat="1" outlineLevel="1" x14ac:dyDescent="0.25">
      <c r="A954" s="174">
        <f>IF(E954=H954,1,0)</f>
        <v>1</v>
      </c>
      <c r="B954" s="2">
        <v>0.5</v>
      </c>
      <c r="C954" s="8">
        <v>0</v>
      </c>
      <c r="D954" s="8">
        <v>0</v>
      </c>
      <c r="E954" s="7" t="s">
        <v>1043</v>
      </c>
      <c r="F954" s="3" t="str">
        <f t="shared" si="831"/>
        <v>FP-P4-01</v>
      </c>
      <c r="G954" s="4" t="s">
        <v>103</v>
      </c>
      <c r="H954" s="7" t="s">
        <v>1043</v>
      </c>
      <c r="I954" s="4">
        <v>3.6</v>
      </c>
      <c r="J954" s="4">
        <v>25</v>
      </c>
      <c r="K954" s="4" t="s">
        <v>82</v>
      </c>
      <c r="L954" s="4"/>
      <c r="M954" s="5">
        <v>1</v>
      </c>
      <c r="N954" s="5">
        <f t="shared" si="832"/>
        <v>4.0999999999999996</v>
      </c>
      <c r="O954" s="5">
        <v>1</v>
      </c>
      <c r="P954" s="5">
        <v>2</v>
      </c>
      <c r="Q954" s="11">
        <v>1</v>
      </c>
      <c r="R954" s="5">
        <f t="shared" si="833"/>
        <v>4.0999999999999996</v>
      </c>
      <c r="S954" s="6">
        <f t="shared" si="834"/>
        <v>4.0999999999999996</v>
      </c>
      <c r="T954" s="53" t="str">
        <f>IF(K954="",IF(LEFT(H954,1)="c",IF(J954&lt;&gt;"S",VLOOKUP(H954,'DATOS GENERALES'!$B$36:$C$52,2,FALSE),""),""),IF(U954="pvc",VLOOKUP(VLOOKUP(K954,'DATOS GENERALES'!$B$58:$E$83,3,FALSE),'DATOS GENERALES'!$B$36:$C$52,2,FALSE),VLOOKUP(VLOOKUP(K954,'DATOS GENERALES'!$B$58:$E$83,4,FALSE),'DATOS GENERALES'!$B$36:$C$52,2,FALSE)))</f>
        <v>CUADRADA GANG</v>
      </c>
      <c r="U954" s="5" t="s">
        <v>45</v>
      </c>
      <c r="V954" s="5" t="s">
        <v>98</v>
      </c>
      <c r="Y954"/>
    </row>
    <row r="955" spans="1:25" s="2" customFormat="1" outlineLevel="1" x14ac:dyDescent="0.25">
      <c r="A955" s="177">
        <f t="shared" ref="A955" si="835">IF(E955=H955,1,0)</f>
        <v>1</v>
      </c>
      <c r="C955" s="8"/>
      <c r="D955" s="8"/>
      <c r="E955" s="7" t="s">
        <v>1044</v>
      </c>
      <c r="F955" s="3"/>
      <c r="G955" s="4"/>
      <c r="H955" s="7" t="s">
        <v>1044</v>
      </c>
      <c r="I955" s="4"/>
      <c r="J955" s="4"/>
      <c r="K955" s="4"/>
      <c r="L955" s="4"/>
      <c r="M955" s="5"/>
      <c r="N955" s="5"/>
      <c r="O955" s="5"/>
      <c r="P955" s="5"/>
      <c r="Q955" s="11"/>
      <c r="R955" s="5"/>
      <c r="S955" s="6">
        <f>SUM(S950:S954)</f>
        <v>32.1</v>
      </c>
      <c r="T955" s="53" t="str">
        <f>IF(K955="",IF(LEFT(H955,1)="c",IF(J955&lt;&gt;"S",VLOOKUP(H955,'DATOS GENERALES'!$B$36:$C$52,2,FALSE),""),""),IF(U955="pvc",VLOOKUP(VLOOKUP(K955,'DATOS GENERALES'!$B$58:$E$83,3,FALSE),'DATOS GENERALES'!$B$36:$C$52,2,FALSE),VLOOKUP(VLOOKUP(K955,'DATOS GENERALES'!$B$58:$E$83,4,FALSE),'DATOS GENERALES'!$B$36:$C$52,2,FALSE)))</f>
        <v/>
      </c>
      <c r="U955" s="5"/>
      <c r="V955" s="5" t="s">
        <v>98</v>
      </c>
      <c r="Y955"/>
    </row>
    <row r="956" spans="1:25" s="2" customFormat="1" outlineLevel="1" x14ac:dyDescent="0.25">
      <c r="A956" s="174"/>
      <c r="C956" s="8"/>
      <c r="D956" s="8"/>
      <c r="E956" s="70"/>
      <c r="F956" s="3"/>
      <c r="G956" s="4"/>
      <c r="H956" s="7"/>
      <c r="I956" s="4"/>
      <c r="J956" s="4"/>
      <c r="K956" s="4"/>
      <c r="L956" s="4"/>
      <c r="M956" s="5"/>
      <c r="N956" s="5"/>
      <c r="O956" s="5"/>
      <c r="P956" s="5"/>
      <c r="Q956" s="11"/>
      <c r="R956" s="5"/>
      <c r="S956" s="6"/>
      <c r="T956" s="53"/>
      <c r="U956" s="5"/>
      <c r="V956" s="5"/>
      <c r="Y956"/>
    </row>
    <row r="957" spans="1:25" s="2" customFormat="1" outlineLevel="1" x14ac:dyDescent="0.25">
      <c r="A957" s="174"/>
      <c r="B957" s="2">
        <v>0</v>
      </c>
      <c r="C957" s="8">
        <v>0</v>
      </c>
      <c r="D957" s="8">
        <v>0</v>
      </c>
      <c r="E957" s="7" t="s">
        <v>1045</v>
      </c>
      <c r="F957" s="3">
        <f t="shared" ref="F957:F958" si="836">H957</f>
        <v>0</v>
      </c>
      <c r="G957" s="4" t="s">
        <v>183</v>
      </c>
      <c r="H957" s="4"/>
      <c r="I957" s="4">
        <v>28</v>
      </c>
      <c r="J957" s="4"/>
      <c r="K957" s="4"/>
      <c r="L957" s="4"/>
      <c r="M957" s="5">
        <v>1</v>
      </c>
      <c r="N957" s="5">
        <f t="shared" ref="N957:N958" si="837">IF(J957&lt;&gt;"S",(I957+C957+B957+D957)*M957,0)</f>
        <v>28</v>
      </c>
      <c r="O957" s="5">
        <v>0</v>
      </c>
      <c r="P957" s="5">
        <v>0</v>
      </c>
      <c r="Q957" s="11">
        <v>1</v>
      </c>
      <c r="R957" s="5">
        <f t="shared" ref="R957:R958" si="838">IF(N957=0,IF(I957=0,0,I957+D957+C957+B957),N957)</f>
        <v>28</v>
      </c>
      <c r="S957" s="6">
        <f t="shared" ref="S957:S958" si="839">R957*Q957</f>
        <v>28</v>
      </c>
      <c r="T957" s="53" t="str">
        <f>IF(K957="",IF(LEFT(H957,1)="c",IF(J957&lt;&gt;"S",VLOOKUP(H957,'DATOS GENERALES'!$B$36:$C$52,2,FALSE),""),""),IF(U957="pvc",VLOOKUP(VLOOKUP(K957,'DATOS GENERALES'!$B$58:$E$83,3,FALSE),'DATOS GENERALES'!$B$36:$C$52,2,FALSE),VLOOKUP(VLOOKUP(K957,'DATOS GENERALES'!$B$58:$E$83,4,FALSE),'DATOS GENERALES'!$B$36:$C$52,2,FALSE)))</f>
        <v/>
      </c>
      <c r="U957" s="5" t="s">
        <v>153</v>
      </c>
      <c r="V957" s="5" t="s">
        <v>98</v>
      </c>
      <c r="Y957"/>
    </row>
    <row r="958" spans="1:25" s="2" customFormat="1" outlineLevel="1" x14ac:dyDescent="0.25">
      <c r="A958" s="174">
        <f>IF(E958=H958,1,0)</f>
        <v>1</v>
      </c>
      <c r="B958" s="2">
        <v>0.5</v>
      </c>
      <c r="C958" s="8">
        <v>0</v>
      </c>
      <c r="D958" s="8">
        <v>0</v>
      </c>
      <c r="E958" s="7" t="s">
        <v>1045</v>
      </c>
      <c r="F958" s="3" t="str">
        <f t="shared" si="836"/>
        <v>FP-P4-03</v>
      </c>
      <c r="G958" s="4" t="s">
        <v>103</v>
      </c>
      <c r="H958" s="7" t="s">
        <v>1045</v>
      </c>
      <c r="I958" s="4">
        <v>2.2999999999999998</v>
      </c>
      <c r="J958" s="4">
        <v>25</v>
      </c>
      <c r="K958" s="4" t="s">
        <v>82</v>
      </c>
      <c r="L958" s="4"/>
      <c r="M958" s="5">
        <v>1</v>
      </c>
      <c r="N958" s="5">
        <f t="shared" si="837"/>
        <v>2.8</v>
      </c>
      <c r="O958" s="5">
        <v>1</v>
      </c>
      <c r="P958" s="5">
        <v>2</v>
      </c>
      <c r="Q958" s="11">
        <v>1</v>
      </c>
      <c r="R958" s="5">
        <f t="shared" si="838"/>
        <v>2.8</v>
      </c>
      <c r="S958" s="6">
        <f t="shared" si="839"/>
        <v>2.8</v>
      </c>
      <c r="T958" s="53" t="str">
        <f>IF(K958="",IF(LEFT(H958,1)="c",IF(J958&lt;&gt;"S",VLOOKUP(H958,'DATOS GENERALES'!$B$36:$C$52,2,FALSE),""),""),IF(U958="pvc",VLOOKUP(VLOOKUP(K958,'DATOS GENERALES'!$B$58:$E$83,3,FALSE),'DATOS GENERALES'!$B$36:$C$52,2,FALSE),VLOOKUP(VLOOKUP(K958,'DATOS GENERALES'!$B$58:$E$83,4,FALSE),'DATOS GENERALES'!$B$36:$C$52,2,FALSE)))</f>
        <v>CUADRADA GANG</v>
      </c>
      <c r="U958" s="5" t="s">
        <v>45</v>
      </c>
      <c r="V958" s="5" t="s">
        <v>98</v>
      </c>
      <c r="Y958"/>
    </row>
    <row r="959" spans="1:25" s="2" customFormat="1" outlineLevel="1" x14ac:dyDescent="0.25">
      <c r="A959" s="177">
        <f t="shared" ref="A959" si="840">IF(E959=H959,1,0)</f>
        <v>1</v>
      </c>
      <c r="C959" s="8"/>
      <c r="D959" s="8"/>
      <c r="E959" s="7" t="s">
        <v>1049</v>
      </c>
      <c r="F959" s="3"/>
      <c r="G959" s="4"/>
      <c r="H959" s="7" t="s">
        <v>1049</v>
      </c>
      <c r="I959" s="4"/>
      <c r="J959" s="4"/>
      <c r="K959" s="4"/>
      <c r="L959" s="4"/>
      <c r="M959" s="5"/>
      <c r="N959" s="5"/>
      <c r="O959" s="5"/>
      <c r="P959" s="5"/>
      <c r="Q959" s="11"/>
      <c r="R959" s="5"/>
      <c r="S959" s="6">
        <f>SUM(S957:S958)</f>
        <v>30.8</v>
      </c>
      <c r="T959" s="53" t="str">
        <f>IF(K959="",IF(LEFT(H959,1)="c",IF(J959&lt;&gt;"S",VLOOKUP(H959,'DATOS GENERALES'!$B$36:$C$52,2,FALSE),""),""),IF(U959="pvc",VLOOKUP(VLOOKUP(K959,'DATOS GENERALES'!$B$58:$E$83,3,FALSE),'DATOS GENERALES'!$B$36:$C$52,2,FALSE),VLOOKUP(VLOOKUP(K959,'DATOS GENERALES'!$B$58:$E$83,4,FALSE),'DATOS GENERALES'!$B$36:$C$52,2,FALSE)))</f>
        <v/>
      </c>
      <c r="U959" s="5"/>
      <c r="V959" s="5" t="s">
        <v>98</v>
      </c>
      <c r="Y959"/>
    </row>
    <row r="960" spans="1:25" s="2" customFormat="1" outlineLevel="1" x14ac:dyDescent="0.25">
      <c r="A960" s="177"/>
      <c r="C960" s="8"/>
      <c r="D960" s="8"/>
      <c r="E960" s="7"/>
      <c r="F960" s="3"/>
      <c r="G960" s="4"/>
      <c r="H960" s="7"/>
      <c r="I960" s="4"/>
      <c r="J960" s="4"/>
      <c r="K960" s="4"/>
      <c r="L960" s="4"/>
      <c r="M960" s="5"/>
      <c r="N960" s="5"/>
      <c r="O960" s="5"/>
      <c r="P960" s="5"/>
      <c r="Q960" s="11"/>
      <c r="R960" s="5"/>
      <c r="S960" s="6"/>
      <c r="T960" s="53"/>
      <c r="U960" s="5"/>
      <c r="V960" s="5"/>
      <c r="Y960"/>
    </row>
    <row r="961" spans="1:25" s="2" customFormat="1" outlineLevel="1" x14ac:dyDescent="0.25">
      <c r="A961" s="174"/>
      <c r="B961" s="2">
        <v>0</v>
      </c>
      <c r="C961" s="8">
        <v>0</v>
      </c>
      <c r="D961" s="8">
        <v>0</v>
      </c>
      <c r="E961" s="7" t="s">
        <v>1046</v>
      </c>
      <c r="F961" s="3">
        <f t="shared" ref="F961:F962" si="841">H961</f>
        <v>0</v>
      </c>
      <c r="G961" s="4" t="s">
        <v>183</v>
      </c>
      <c r="H961" s="4"/>
      <c r="I961" s="4">
        <v>28</v>
      </c>
      <c r="J961" s="4"/>
      <c r="K961" s="4"/>
      <c r="L961" s="4"/>
      <c r="M961" s="5">
        <v>1</v>
      </c>
      <c r="N961" s="5">
        <f t="shared" ref="N961:N962" si="842">IF(J961&lt;&gt;"S",(I961+C961+B961+D961)*M961,0)</f>
        <v>28</v>
      </c>
      <c r="O961" s="5">
        <v>0</v>
      </c>
      <c r="P961" s="5">
        <v>0</v>
      </c>
      <c r="Q961" s="11">
        <v>1</v>
      </c>
      <c r="R961" s="5">
        <f t="shared" ref="R961:R962" si="843">IF(N961=0,IF(I961=0,0,I961+D961+C961+B961),N961)</f>
        <v>28</v>
      </c>
      <c r="S961" s="6">
        <f t="shared" ref="S961:S962" si="844">R961*Q961</f>
        <v>28</v>
      </c>
      <c r="T961" s="53" t="str">
        <f>IF(K961="",IF(LEFT(H961,1)="c",IF(J961&lt;&gt;"S",VLOOKUP(H961,'DATOS GENERALES'!$B$36:$C$52,2,FALSE),""),""),IF(U961="pvc",VLOOKUP(VLOOKUP(K961,'DATOS GENERALES'!$B$58:$E$83,3,FALSE),'DATOS GENERALES'!$B$36:$C$52,2,FALSE),VLOOKUP(VLOOKUP(K961,'DATOS GENERALES'!$B$58:$E$83,4,FALSE),'DATOS GENERALES'!$B$36:$C$52,2,FALSE)))</f>
        <v/>
      </c>
      <c r="U961" s="5" t="s">
        <v>153</v>
      </c>
      <c r="V961" s="5" t="s">
        <v>98</v>
      </c>
      <c r="Y961"/>
    </row>
    <row r="962" spans="1:25" s="2" customFormat="1" outlineLevel="1" x14ac:dyDescent="0.25">
      <c r="A962" s="174">
        <f>IF(E962=H962,1,0)</f>
        <v>1</v>
      </c>
      <c r="B962" s="2">
        <v>0.5</v>
      </c>
      <c r="C962" s="8">
        <v>0</v>
      </c>
      <c r="D962" s="8">
        <v>0</v>
      </c>
      <c r="E962" s="7" t="s">
        <v>1046</v>
      </c>
      <c r="F962" s="3" t="str">
        <f t="shared" si="841"/>
        <v>FP-P4-05</v>
      </c>
      <c r="G962" s="4" t="s">
        <v>103</v>
      </c>
      <c r="H962" s="7" t="s">
        <v>1046</v>
      </c>
      <c r="I962" s="4">
        <v>2.5</v>
      </c>
      <c r="J962" s="4">
        <v>25</v>
      </c>
      <c r="K962" s="4" t="s">
        <v>82</v>
      </c>
      <c r="L962" s="4"/>
      <c r="M962" s="5">
        <v>1</v>
      </c>
      <c r="N962" s="5">
        <f t="shared" si="842"/>
        <v>3</v>
      </c>
      <c r="O962" s="5">
        <v>1</v>
      </c>
      <c r="P962" s="5">
        <v>2</v>
      </c>
      <c r="Q962" s="11">
        <v>1</v>
      </c>
      <c r="R962" s="5">
        <f t="shared" si="843"/>
        <v>3</v>
      </c>
      <c r="S962" s="6">
        <f t="shared" si="844"/>
        <v>3</v>
      </c>
      <c r="T962" s="53" t="str">
        <f>IF(K962="",IF(LEFT(H962,1)="c",IF(J962&lt;&gt;"S",VLOOKUP(H962,'DATOS GENERALES'!$B$36:$C$52,2,FALSE),""),""),IF(U962="pvc",VLOOKUP(VLOOKUP(K962,'DATOS GENERALES'!$B$58:$E$83,3,FALSE),'DATOS GENERALES'!$B$36:$C$52,2,FALSE),VLOOKUP(VLOOKUP(K962,'DATOS GENERALES'!$B$58:$E$83,4,FALSE),'DATOS GENERALES'!$B$36:$C$52,2,FALSE)))</f>
        <v>CUADRADA GANG</v>
      </c>
      <c r="U962" s="5" t="s">
        <v>45</v>
      </c>
      <c r="V962" s="5" t="s">
        <v>98</v>
      </c>
      <c r="Y962"/>
    </row>
    <row r="963" spans="1:25" s="2" customFormat="1" outlineLevel="1" x14ac:dyDescent="0.25">
      <c r="A963" s="177">
        <f t="shared" ref="A963" si="845">IF(E963=H963,1,0)</f>
        <v>1</v>
      </c>
      <c r="C963" s="8"/>
      <c r="D963" s="8"/>
      <c r="E963" s="7" t="s">
        <v>1050</v>
      </c>
      <c r="F963" s="3"/>
      <c r="G963" s="4"/>
      <c r="H963" s="7" t="s">
        <v>1050</v>
      </c>
      <c r="I963" s="4"/>
      <c r="J963" s="4"/>
      <c r="K963" s="4"/>
      <c r="L963" s="4"/>
      <c r="M963" s="5"/>
      <c r="N963" s="5"/>
      <c r="O963" s="5"/>
      <c r="P963" s="5"/>
      <c r="Q963" s="11"/>
      <c r="R963" s="5"/>
      <c r="S963" s="6">
        <f>SUM(S961:S962)</f>
        <v>31</v>
      </c>
      <c r="T963" s="53" t="str">
        <f>IF(K963="",IF(LEFT(H963,1)="c",IF(J963&lt;&gt;"S",VLOOKUP(H963,'DATOS GENERALES'!$B$36:$C$52,2,FALSE),""),""),IF(U963="pvc",VLOOKUP(VLOOKUP(K963,'DATOS GENERALES'!$B$58:$E$83,3,FALSE),'DATOS GENERALES'!$B$36:$C$52,2,FALSE),VLOOKUP(VLOOKUP(K963,'DATOS GENERALES'!$B$58:$E$83,4,FALSE),'DATOS GENERALES'!$B$36:$C$52,2,FALSE)))</f>
        <v/>
      </c>
      <c r="U963" s="5"/>
      <c r="V963" s="5" t="s">
        <v>98</v>
      </c>
      <c r="Y963"/>
    </row>
    <row r="964" spans="1:25" s="2" customFormat="1" outlineLevel="1" x14ac:dyDescent="0.25">
      <c r="A964" s="174"/>
      <c r="C964" s="8"/>
      <c r="D964" s="8"/>
      <c r="E964" s="70"/>
      <c r="F964" s="3"/>
      <c r="G964" s="4"/>
      <c r="H964" s="7"/>
      <c r="I964" s="4"/>
      <c r="J964" s="4"/>
      <c r="K964" s="4"/>
      <c r="L964" s="4"/>
      <c r="M964" s="5"/>
      <c r="N964" s="5"/>
      <c r="O964" s="5"/>
      <c r="P964" s="5"/>
      <c r="Q964" s="11"/>
      <c r="R964" s="5"/>
      <c r="S964" s="6"/>
      <c r="T964" s="53"/>
      <c r="U964" s="5"/>
      <c r="V964" s="5"/>
      <c r="Y964"/>
    </row>
    <row r="965" spans="1:25" s="2" customFormat="1" outlineLevel="1" x14ac:dyDescent="0.25">
      <c r="A965" s="174"/>
      <c r="B965" s="2">
        <v>0</v>
      </c>
      <c r="C965" s="8">
        <v>0</v>
      </c>
      <c r="D965" s="8">
        <v>0</v>
      </c>
      <c r="E965" s="7" t="s">
        <v>1047</v>
      </c>
      <c r="F965" s="3">
        <f t="shared" ref="F965:F966" si="846">H965</f>
        <v>0</v>
      </c>
      <c r="G965" s="4" t="s">
        <v>183</v>
      </c>
      <c r="H965" s="4"/>
      <c r="I965" s="4">
        <v>28</v>
      </c>
      <c r="J965" s="4"/>
      <c r="K965" s="4"/>
      <c r="L965" s="4"/>
      <c r="M965" s="5">
        <v>1</v>
      </c>
      <c r="N965" s="5">
        <f t="shared" ref="N965:N966" si="847">IF(J965&lt;&gt;"S",(I965+C965+B965+D965)*M965,0)</f>
        <v>28</v>
      </c>
      <c r="O965" s="5">
        <v>0</v>
      </c>
      <c r="P965" s="5">
        <v>0</v>
      </c>
      <c r="Q965" s="11">
        <v>1</v>
      </c>
      <c r="R965" s="5">
        <f t="shared" ref="R965:R966" si="848">IF(N965=0,IF(I965=0,0,I965+D965+C965+B965),N965)</f>
        <v>28</v>
      </c>
      <c r="S965" s="6">
        <f t="shared" ref="S965:S966" si="849">R965*Q965</f>
        <v>28</v>
      </c>
      <c r="T965" s="53" t="str">
        <f>IF(K965="",IF(LEFT(H965,1)="c",IF(J965&lt;&gt;"S",VLOOKUP(H965,'DATOS GENERALES'!$B$36:$C$52,2,FALSE),""),""),IF(U965="pvc",VLOOKUP(VLOOKUP(K965,'DATOS GENERALES'!$B$58:$E$83,3,FALSE),'DATOS GENERALES'!$B$36:$C$52,2,FALSE),VLOOKUP(VLOOKUP(K965,'DATOS GENERALES'!$B$58:$E$83,4,FALSE),'DATOS GENERALES'!$B$36:$C$52,2,FALSE)))</f>
        <v/>
      </c>
      <c r="U965" s="5" t="s">
        <v>153</v>
      </c>
      <c r="V965" s="5" t="s">
        <v>98</v>
      </c>
      <c r="Y965"/>
    </row>
    <row r="966" spans="1:25" s="2" customFormat="1" outlineLevel="1" x14ac:dyDescent="0.25">
      <c r="A966" s="174">
        <f>IF(E966=H966,1,0)</f>
        <v>1</v>
      </c>
      <c r="B966" s="2">
        <v>0.5</v>
      </c>
      <c r="C966" s="8">
        <v>0</v>
      </c>
      <c r="D966" s="8">
        <v>0</v>
      </c>
      <c r="E966" s="7" t="s">
        <v>1047</v>
      </c>
      <c r="F966" s="3" t="str">
        <f t="shared" si="846"/>
        <v>FP-P4-07</v>
      </c>
      <c r="G966" s="4" t="s">
        <v>103</v>
      </c>
      <c r="H966" s="7" t="s">
        <v>1047</v>
      </c>
      <c r="I966" s="4">
        <v>3.5</v>
      </c>
      <c r="J966" s="4">
        <v>25</v>
      </c>
      <c r="K966" s="4" t="s">
        <v>82</v>
      </c>
      <c r="L966" s="4"/>
      <c r="M966" s="5">
        <v>1</v>
      </c>
      <c r="N966" s="5">
        <f t="shared" si="847"/>
        <v>4</v>
      </c>
      <c r="O966" s="5">
        <v>1</v>
      </c>
      <c r="P966" s="5">
        <v>2</v>
      </c>
      <c r="Q966" s="11">
        <v>1</v>
      </c>
      <c r="R966" s="5">
        <f t="shared" si="848"/>
        <v>4</v>
      </c>
      <c r="S966" s="6">
        <f t="shared" si="849"/>
        <v>4</v>
      </c>
      <c r="T966" s="53" t="str">
        <f>IF(K966="",IF(LEFT(H966,1)="c",IF(J966&lt;&gt;"S",VLOOKUP(H966,'DATOS GENERALES'!$B$36:$C$52,2,FALSE),""),""),IF(U966="pvc",VLOOKUP(VLOOKUP(K966,'DATOS GENERALES'!$B$58:$E$83,3,FALSE),'DATOS GENERALES'!$B$36:$C$52,2,FALSE),VLOOKUP(VLOOKUP(K966,'DATOS GENERALES'!$B$58:$E$83,4,FALSE),'DATOS GENERALES'!$B$36:$C$52,2,FALSE)))</f>
        <v>CUADRADA GANG</v>
      </c>
      <c r="U966" s="5" t="s">
        <v>45</v>
      </c>
      <c r="V966" s="5" t="s">
        <v>98</v>
      </c>
      <c r="Y966"/>
    </row>
    <row r="967" spans="1:25" s="2" customFormat="1" outlineLevel="1" x14ac:dyDescent="0.25">
      <c r="A967" s="177">
        <f t="shared" ref="A967" si="850">IF(E967=H967,1,0)</f>
        <v>1</v>
      </c>
      <c r="C967" s="8"/>
      <c r="D967" s="8"/>
      <c r="E967" s="7" t="s">
        <v>1051</v>
      </c>
      <c r="F967" s="3"/>
      <c r="G967" s="4"/>
      <c r="H967" s="7" t="s">
        <v>1051</v>
      </c>
      <c r="I967" s="4"/>
      <c r="J967" s="4"/>
      <c r="K967" s="4"/>
      <c r="L967" s="4"/>
      <c r="M967" s="5"/>
      <c r="N967" s="5"/>
      <c r="O967" s="5"/>
      <c r="P967" s="5"/>
      <c r="Q967" s="11"/>
      <c r="R967" s="5"/>
      <c r="S967" s="6">
        <f>SUM(S965:S966)</f>
        <v>32</v>
      </c>
      <c r="T967" s="53" t="str">
        <f>IF(K967="",IF(LEFT(H967,1)="c",IF(J967&lt;&gt;"S",VLOOKUP(H967,'DATOS GENERALES'!$B$36:$C$52,2,FALSE),""),""),IF(U967="pvc",VLOOKUP(VLOOKUP(K967,'DATOS GENERALES'!$B$58:$E$83,3,FALSE),'DATOS GENERALES'!$B$36:$C$52,2,FALSE),VLOOKUP(VLOOKUP(K967,'DATOS GENERALES'!$B$58:$E$83,4,FALSE),'DATOS GENERALES'!$B$36:$C$52,2,FALSE)))</f>
        <v/>
      </c>
      <c r="U967" s="5"/>
      <c r="V967" s="5" t="s">
        <v>98</v>
      </c>
      <c r="Y967"/>
    </row>
    <row r="968" spans="1:25" s="2" customFormat="1" outlineLevel="1" x14ac:dyDescent="0.25">
      <c r="A968" s="174"/>
      <c r="C968" s="8"/>
      <c r="D968" s="8"/>
      <c r="E968" s="70"/>
      <c r="F968" s="3"/>
      <c r="G968" s="4"/>
      <c r="H968" s="4"/>
      <c r="I968" s="4"/>
      <c r="J968" s="4"/>
      <c r="K968" s="4"/>
      <c r="L968" s="4"/>
      <c r="M968" s="5"/>
      <c r="N968" s="5"/>
      <c r="O968" s="5"/>
      <c r="P968" s="5"/>
      <c r="Q968" s="11"/>
      <c r="R968" s="5"/>
      <c r="S968" s="6"/>
      <c r="T968" s="53"/>
      <c r="U968" s="5"/>
      <c r="V968" s="5"/>
      <c r="Y968"/>
    </row>
    <row r="969" spans="1:25" s="2" customFormat="1" outlineLevel="1" x14ac:dyDescent="0.25">
      <c r="A969" s="174"/>
      <c r="B969" s="2">
        <v>0</v>
      </c>
      <c r="C969" s="8">
        <v>0</v>
      </c>
      <c r="D969" s="8">
        <v>0</v>
      </c>
      <c r="E969" s="7" t="s">
        <v>1048</v>
      </c>
      <c r="F969" s="3">
        <f t="shared" ref="F969:F973" si="851">H969</f>
        <v>0</v>
      </c>
      <c r="G969" s="4" t="s">
        <v>183</v>
      </c>
      <c r="H969" s="4"/>
      <c r="I969" s="4">
        <v>14</v>
      </c>
      <c r="J969" s="4"/>
      <c r="K969" s="4"/>
      <c r="L969" s="4"/>
      <c r="M969" s="5">
        <v>1</v>
      </c>
      <c r="N969" s="5">
        <f t="shared" ref="N969:N973" si="852">IF(J969&lt;&gt;"S",(I969+C969+B969+D969)*M969,0)</f>
        <v>14</v>
      </c>
      <c r="O969" s="5">
        <v>0</v>
      </c>
      <c r="P969" s="5">
        <v>0</v>
      </c>
      <c r="Q969" s="11">
        <v>1</v>
      </c>
      <c r="R969" s="5">
        <f t="shared" ref="R969:R973" si="853">IF(N969=0,IF(I969=0,0,I969+D969+C969+B969),N969)</f>
        <v>14</v>
      </c>
      <c r="S969" s="6">
        <f t="shared" ref="S969:S973" si="854">R969*Q969</f>
        <v>14</v>
      </c>
      <c r="T969" s="53" t="str">
        <f>IF(K969="",IF(LEFT(H969,1)="c",IF(J969&lt;&gt;"S",VLOOKUP(H969,'DATOS GENERALES'!$B$36:$C$52,2,FALSE),""),""),IF(U969="pvc",VLOOKUP(VLOOKUP(K969,'DATOS GENERALES'!$B$58:$E$83,3,FALSE),'DATOS GENERALES'!$B$36:$C$52,2,FALSE),VLOOKUP(VLOOKUP(K969,'DATOS GENERALES'!$B$58:$E$83,4,FALSE),'DATOS GENERALES'!$B$36:$C$52,2,FALSE)))</f>
        <v/>
      </c>
      <c r="U969" s="5" t="s">
        <v>153</v>
      </c>
      <c r="V969" s="5" t="s">
        <v>98</v>
      </c>
      <c r="Y969"/>
    </row>
    <row r="970" spans="1:25" s="2" customFormat="1" outlineLevel="1" x14ac:dyDescent="0.25">
      <c r="A970" s="174"/>
      <c r="B970" s="2">
        <v>0</v>
      </c>
      <c r="C970" s="8">
        <v>0</v>
      </c>
      <c r="D970" s="8">
        <v>0</v>
      </c>
      <c r="E970" s="7" t="s">
        <v>1048</v>
      </c>
      <c r="F970" s="3" t="str">
        <f t="shared" si="851"/>
        <v>S12</v>
      </c>
      <c r="G970" s="4"/>
      <c r="H970" s="4" t="s">
        <v>94</v>
      </c>
      <c r="I970" s="4">
        <v>0.5</v>
      </c>
      <c r="J970" s="4">
        <v>50</v>
      </c>
      <c r="K970" s="4" t="s">
        <v>94</v>
      </c>
      <c r="L970" s="4"/>
      <c r="M970" s="5">
        <v>1</v>
      </c>
      <c r="N970" s="5">
        <f t="shared" si="852"/>
        <v>0.5</v>
      </c>
      <c r="O970" s="5">
        <v>1</v>
      </c>
      <c r="P970" s="5">
        <v>1</v>
      </c>
      <c r="Q970" s="11">
        <v>1</v>
      </c>
      <c r="R970" s="5">
        <f t="shared" si="853"/>
        <v>0.5</v>
      </c>
      <c r="S970" s="6">
        <f t="shared" si="854"/>
        <v>0.5</v>
      </c>
      <c r="T970" s="53" t="str">
        <f>IF(K970="",IF(LEFT(H970,1)="c",IF(J970&lt;&gt;"S",VLOOKUP(H970,'DATOS GENERALES'!$B$36:$C$52,2,FALSE),""),""),IF(U970="pvc",VLOOKUP(VLOOKUP(K970,'DATOS GENERALES'!$B$58:$E$83,3,FALSE),'DATOS GENERALES'!$B$36:$C$52,2,FALSE),VLOOKUP(VLOOKUP(K970,'DATOS GENERALES'!$B$58:$E$83,4,FALSE),'DATOS GENERALES'!$B$36:$C$52,2,FALSE)))</f>
        <v>ACCESORIO SALIDA BANDEJA</v>
      </c>
      <c r="U970" s="5" t="s">
        <v>48</v>
      </c>
      <c r="V970" s="5" t="s">
        <v>98</v>
      </c>
      <c r="Y970"/>
    </row>
    <row r="971" spans="1:25" s="2" customFormat="1" outlineLevel="1" x14ac:dyDescent="0.25">
      <c r="A971" s="174"/>
      <c r="B971" s="2">
        <v>0</v>
      </c>
      <c r="C971" s="8">
        <v>0</v>
      </c>
      <c r="D971" s="8">
        <v>0</v>
      </c>
      <c r="E971" s="7" t="s">
        <v>1048</v>
      </c>
      <c r="F971" s="3" t="str">
        <f t="shared" si="851"/>
        <v>C1</v>
      </c>
      <c r="G971" s="4" t="s">
        <v>94</v>
      </c>
      <c r="H971" s="4" t="s">
        <v>103</v>
      </c>
      <c r="I971" s="4">
        <v>2</v>
      </c>
      <c r="J971" s="4">
        <v>50</v>
      </c>
      <c r="K971" s="4"/>
      <c r="L971" s="4"/>
      <c r="M971" s="5">
        <v>1</v>
      </c>
      <c r="N971" s="5">
        <f t="shared" si="852"/>
        <v>2</v>
      </c>
      <c r="O971" s="5">
        <v>0</v>
      </c>
      <c r="P971" s="5">
        <v>1</v>
      </c>
      <c r="Q971" s="11">
        <v>1</v>
      </c>
      <c r="R971" s="5">
        <f t="shared" si="853"/>
        <v>2</v>
      </c>
      <c r="S971" s="6">
        <f t="shared" si="854"/>
        <v>2</v>
      </c>
      <c r="T971" s="53" t="str">
        <f>IF(K971="",IF(LEFT(H971,1)="c",IF(J971&lt;&gt;"S",VLOOKUP(H971,'DATOS GENERALES'!$B$36:$C$52,2,FALSE),""),""),IF(U971="pvc",VLOOKUP(VLOOKUP(K971,'DATOS GENERALES'!$B$58:$E$83,3,FALSE),'DATOS GENERALES'!$B$36:$C$52,2,FALSE),VLOOKUP(VLOOKUP(K971,'DATOS GENERALES'!$B$58:$E$83,4,FALSE),'DATOS GENERALES'!$B$36:$C$52,2,FALSE)))</f>
        <v>CUADRADA 150X150X100</v>
      </c>
      <c r="U971" s="5" t="s">
        <v>48</v>
      </c>
      <c r="V971" s="5" t="s">
        <v>98</v>
      </c>
      <c r="Y971"/>
    </row>
    <row r="972" spans="1:25" s="2" customFormat="1" outlineLevel="1" x14ac:dyDescent="0.25">
      <c r="A972" s="174"/>
      <c r="B972" s="2">
        <v>0</v>
      </c>
      <c r="C972" s="8">
        <v>0</v>
      </c>
      <c r="D972" s="8">
        <v>0</v>
      </c>
      <c r="E972" s="7" t="s">
        <v>1048</v>
      </c>
      <c r="F972" s="3" t="str">
        <f t="shared" si="851"/>
        <v>C1</v>
      </c>
      <c r="G972" s="4" t="s">
        <v>103</v>
      </c>
      <c r="H972" s="4" t="s">
        <v>103</v>
      </c>
      <c r="I972" s="4">
        <v>3</v>
      </c>
      <c r="J972" s="4">
        <v>50</v>
      </c>
      <c r="K972" s="4"/>
      <c r="L972" s="4"/>
      <c r="M972" s="5">
        <v>1</v>
      </c>
      <c r="N972" s="5">
        <f t="shared" si="852"/>
        <v>3</v>
      </c>
      <c r="O972" s="5">
        <v>0</v>
      </c>
      <c r="P972" s="5">
        <v>2</v>
      </c>
      <c r="Q972" s="11">
        <v>1</v>
      </c>
      <c r="R972" s="5">
        <f t="shared" si="853"/>
        <v>3</v>
      </c>
      <c r="S972" s="6">
        <f t="shared" si="854"/>
        <v>3</v>
      </c>
      <c r="T972" s="53" t="str">
        <f>IF(K972="",IF(LEFT(H972,1)="c",IF(J972&lt;&gt;"S",VLOOKUP(H972,'DATOS GENERALES'!$B$36:$C$52,2,FALSE),""),""),IF(U972="pvc",VLOOKUP(VLOOKUP(K972,'DATOS GENERALES'!$B$58:$E$83,3,FALSE),'DATOS GENERALES'!$B$36:$C$52,2,FALSE),VLOOKUP(VLOOKUP(K972,'DATOS GENERALES'!$B$58:$E$83,4,FALSE),'DATOS GENERALES'!$B$36:$C$52,2,FALSE)))</f>
        <v>CUADRADA 150X150X100</v>
      </c>
      <c r="U972" s="5" t="s">
        <v>45</v>
      </c>
      <c r="V972" s="5" t="s">
        <v>98</v>
      </c>
      <c r="Y972"/>
    </row>
    <row r="973" spans="1:25" s="2" customFormat="1" outlineLevel="1" x14ac:dyDescent="0.25">
      <c r="A973" s="174">
        <f>IF(E973=H973,1,0)</f>
        <v>1</v>
      </c>
      <c r="B973" s="2">
        <v>0.5</v>
      </c>
      <c r="C973" s="8">
        <v>0</v>
      </c>
      <c r="D973" s="8">
        <v>0</v>
      </c>
      <c r="E973" s="7" t="s">
        <v>1048</v>
      </c>
      <c r="F973" s="3" t="str">
        <f t="shared" si="851"/>
        <v>FP-P4-09</v>
      </c>
      <c r="G973" s="4" t="s">
        <v>103</v>
      </c>
      <c r="H973" s="7" t="s">
        <v>1048</v>
      </c>
      <c r="I973" s="4">
        <v>6.7</v>
      </c>
      <c r="J973" s="4">
        <v>25</v>
      </c>
      <c r="K973" s="4" t="s">
        <v>82</v>
      </c>
      <c r="L973" s="4"/>
      <c r="M973" s="5">
        <v>1</v>
      </c>
      <c r="N973" s="5">
        <f t="shared" si="852"/>
        <v>7.2</v>
      </c>
      <c r="O973" s="5">
        <v>1</v>
      </c>
      <c r="P973" s="5">
        <v>2</v>
      </c>
      <c r="Q973" s="11">
        <v>1</v>
      </c>
      <c r="R973" s="5">
        <f t="shared" si="853"/>
        <v>7.2</v>
      </c>
      <c r="S973" s="6">
        <f t="shared" si="854"/>
        <v>7.2</v>
      </c>
      <c r="T973" s="53" t="str">
        <f>IF(K973="",IF(LEFT(H973,1)="c",IF(J973&lt;&gt;"S",VLOOKUP(H973,'DATOS GENERALES'!$B$36:$C$52,2,FALSE),""),""),IF(U973="pvc",VLOOKUP(VLOOKUP(K973,'DATOS GENERALES'!$B$58:$E$83,3,FALSE),'DATOS GENERALES'!$B$36:$C$52,2,FALSE),VLOOKUP(VLOOKUP(K973,'DATOS GENERALES'!$B$58:$E$83,4,FALSE),'DATOS GENERALES'!$B$36:$C$52,2,FALSE)))</f>
        <v>CUADRADA GANG</v>
      </c>
      <c r="U973" s="5" t="s">
        <v>45</v>
      </c>
      <c r="V973" s="5" t="s">
        <v>98</v>
      </c>
      <c r="Y973"/>
    </row>
    <row r="974" spans="1:25" s="2" customFormat="1" outlineLevel="1" x14ac:dyDescent="0.25">
      <c r="A974" s="177">
        <f t="shared" ref="A974" si="855">IF(E974=H974,1,0)</f>
        <v>1</v>
      </c>
      <c r="C974" s="8"/>
      <c r="D974" s="8"/>
      <c r="E974" s="7" t="s">
        <v>568</v>
      </c>
      <c r="F974" s="3"/>
      <c r="G974" s="4"/>
      <c r="H974" s="7" t="s">
        <v>568</v>
      </c>
      <c r="I974" s="4"/>
      <c r="J974" s="4"/>
      <c r="K974" s="4"/>
      <c r="L974" s="4"/>
      <c r="M974" s="5"/>
      <c r="N974" s="5"/>
      <c r="O974" s="5"/>
      <c r="P974" s="5"/>
      <c r="Q974" s="11"/>
      <c r="R974" s="5"/>
      <c r="S974" s="6">
        <f>SUM(S969:S973)</f>
        <v>26.7</v>
      </c>
      <c r="T974" s="53" t="str">
        <f>IF(K974="",IF(LEFT(H974,1)="c",IF(J974&lt;&gt;"S",VLOOKUP(H974,'DATOS GENERALES'!$B$36:$C$52,2,FALSE),""),""),IF(U974="pvc",VLOOKUP(VLOOKUP(K974,'DATOS GENERALES'!$B$58:$E$83,3,FALSE),'DATOS GENERALES'!$B$36:$C$52,2,FALSE),VLOOKUP(VLOOKUP(K974,'DATOS GENERALES'!$B$58:$E$83,4,FALSE),'DATOS GENERALES'!$B$36:$C$52,2,FALSE)))</f>
        <v/>
      </c>
      <c r="U974" s="5"/>
      <c r="V974" s="5" t="s">
        <v>98</v>
      </c>
      <c r="Y974"/>
    </row>
    <row r="975" spans="1:25" s="2" customFormat="1" outlineLevel="1" x14ac:dyDescent="0.25">
      <c r="A975" s="174"/>
      <c r="C975" s="8"/>
      <c r="D975" s="8"/>
      <c r="E975" s="70"/>
      <c r="F975" s="3"/>
      <c r="G975" s="4"/>
      <c r="H975" s="7"/>
      <c r="I975" s="4"/>
      <c r="J975" s="4"/>
      <c r="K975" s="4"/>
      <c r="L975" s="4"/>
      <c r="M975" s="5"/>
      <c r="N975" s="5"/>
      <c r="O975" s="5"/>
      <c r="P975" s="5"/>
      <c r="Q975" s="11"/>
      <c r="R975" s="5"/>
      <c r="S975" s="6"/>
      <c r="T975" s="53"/>
      <c r="U975" s="5"/>
      <c r="V975" s="5"/>
      <c r="Y975"/>
    </row>
    <row r="976" spans="1:25" s="2" customFormat="1" outlineLevel="1" x14ac:dyDescent="0.25">
      <c r="A976" s="174"/>
      <c r="B976" s="2">
        <v>0</v>
      </c>
      <c r="C976" s="8">
        <v>0</v>
      </c>
      <c r="D976" s="8">
        <v>0</v>
      </c>
      <c r="E976" s="7" t="s">
        <v>569</v>
      </c>
      <c r="F976" s="3">
        <f t="shared" ref="F976:F977" si="856">H976</f>
        <v>0</v>
      </c>
      <c r="G976" s="4" t="s">
        <v>183</v>
      </c>
      <c r="H976" s="4"/>
      <c r="I976" s="4">
        <v>23.5</v>
      </c>
      <c r="J976" s="4"/>
      <c r="K976" s="4"/>
      <c r="L976" s="4"/>
      <c r="M976" s="5">
        <v>1</v>
      </c>
      <c r="N976" s="5">
        <f t="shared" ref="N976:N977" si="857">IF(J976&lt;&gt;"S",(I976+C976+B976+D976)*M976,0)</f>
        <v>23.5</v>
      </c>
      <c r="O976" s="5">
        <v>0</v>
      </c>
      <c r="P976" s="5">
        <v>0</v>
      </c>
      <c r="Q976" s="11">
        <v>1</v>
      </c>
      <c r="R976" s="5">
        <f t="shared" ref="R976:R977" si="858">IF(N976=0,IF(I976=0,0,I976+D976+C976+B976),N976)</f>
        <v>23.5</v>
      </c>
      <c r="S976" s="6">
        <f t="shared" ref="S976:S977" si="859">R976*Q976</f>
        <v>23.5</v>
      </c>
      <c r="T976" s="53" t="str">
        <f>IF(K976="",IF(LEFT(H976,1)="c",IF(J976&lt;&gt;"S",VLOOKUP(H976,'DATOS GENERALES'!$B$36:$C$52,2,FALSE),""),""),IF(U976="pvc",VLOOKUP(VLOOKUP(K976,'DATOS GENERALES'!$B$58:$E$83,3,FALSE),'DATOS GENERALES'!$B$36:$C$52,2,FALSE),VLOOKUP(VLOOKUP(K976,'DATOS GENERALES'!$B$58:$E$83,4,FALSE),'DATOS GENERALES'!$B$36:$C$52,2,FALSE)))</f>
        <v/>
      </c>
      <c r="U976" s="5" t="s">
        <v>153</v>
      </c>
      <c r="V976" s="5" t="s">
        <v>98</v>
      </c>
      <c r="Y976"/>
    </row>
    <row r="977" spans="1:25" s="2" customFormat="1" outlineLevel="1" x14ac:dyDescent="0.25">
      <c r="A977" s="174">
        <f>IF(E977=H977,1,0)</f>
        <v>1</v>
      </c>
      <c r="B977" s="2">
        <v>0.5</v>
      </c>
      <c r="C977" s="8">
        <v>0</v>
      </c>
      <c r="D977" s="8">
        <v>0.5</v>
      </c>
      <c r="E977" s="7" t="s">
        <v>569</v>
      </c>
      <c r="F977" s="3" t="str">
        <f t="shared" si="856"/>
        <v>FP-P4-11</v>
      </c>
      <c r="G977" s="4" t="s">
        <v>103</v>
      </c>
      <c r="H977" s="7" t="s">
        <v>569</v>
      </c>
      <c r="I977" s="4">
        <v>7.6</v>
      </c>
      <c r="J977" s="4">
        <v>25</v>
      </c>
      <c r="K977" s="4" t="s">
        <v>82</v>
      </c>
      <c r="L977" s="4"/>
      <c r="M977" s="5">
        <v>1</v>
      </c>
      <c r="N977" s="5">
        <f t="shared" si="857"/>
        <v>8.6</v>
      </c>
      <c r="O977" s="5">
        <v>2</v>
      </c>
      <c r="P977" s="5">
        <v>2</v>
      </c>
      <c r="Q977" s="11">
        <v>1</v>
      </c>
      <c r="R977" s="5">
        <f t="shared" si="858"/>
        <v>8.6</v>
      </c>
      <c r="S977" s="6">
        <f t="shared" si="859"/>
        <v>8.6</v>
      </c>
      <c r="T977" s="53" t="str">
        <f>IF(K977="",IF(LEFT(H977,1)="c",IF(J977&lt;&gt;"S",VLOOKUP(H977,'DATOS GENERALES'!$B$36:$C$52,2,FALSE),""),""),IF(U977="pvc",VLOOKUP(VLOOKUP(K977,'DATOS GENERALES'!$B$58:$E$83,3,FALSE),'DATOS GENERALES'!$B$36:$C$52,2,FALSE),VLOOKUP(VLOOKUP(K977,'DATOS GENERALES'!$B$58:$E$83,4,FALSE),'DATOS GENERALES'!$B$36:$C$52,2,FALSE)))</f>
        <v>CUADRADA GANG</v>
      </c>
      <c r="U977" s="5" t="s">
        <v>45</v>
      </c>
      <c r="V977" s="5" t="s">
        <v>98</v>
      </c>
      <c r="Y977"/>
    </row>
    <row r="978" spans="1:25" s="2" customFormat="1" outlineLevel="1" x14ac:dyDescent="0.25">
      <c r="A978" s="177">
        <f t="shared" ref="A978" si="860">IF(E978=H978,1,0)</f>
        <v>1</v>
      </c>
      <c r="C978" s="8"/>
      <c r="D978" s="8"/>
      <c r="E978" s="7" t="s">
        <v>570</v>
      </c>
      <c r="F978" s="3"/>
      <c r="G978" s="4"/>
      <c r="H978" s="7" t="s">
        <v>570</v>
      </c>
      <c r="I978" s="4"/>
      <c r="J978" s="4"/>
      <c r="K978" s="4"/>
      <c r="L978" s="4"/>
      <c r="M978" s="5"/>
      <c r="N978" s="5"/>
      <c r="O978" s="5"/>
      <c r="P978" s="5"/>
      <c r="Q978" s="11"/>
      <c r="R978" s="5"/>
      <c r="S978" s="6">
        <f>SUM(S976:S977)</f>
        <v>32.1</v>
      </c>
      <c r="T978" s="53" t="str">
        <f>IF(K978="",IF(LEFT(H978,1)="c",IF(J978&lt;&gt;"S",VLOOKUP(H978,'DATOS GENERALES'!$B$36:$C$52,2,FALSE),""),""),IF(U978="pvc",VLOOKUP(VLOOKUP(K978,'DATOS GENERALES'!$B$58:$E$83,3,FALSE),'DATOS GENERALES'!$B$36:$C$52,2,FALSE),VLOOKUP(VLOOKUP(K978,'DATOS GENERALES'!$B$58:$E$83,4,FALSE),'DATOS GENERALES'!$B$36:$C$52,2,FALSE)))</f>
        <v/>
      </c>
      <c r="U978" s="5"/>
      <c r="V978" s="5" t="s">
        <v>98</v>
      </c>
      <c r="Y978"/>
    </row>
    <row r="979" spans="1:25" s="2" customFormat="1" outlineLevel="1" x14ac:dyDescent="0.25">
      <c r="A979" s="177"/>
      <c r="C979" s="8"/>
      <c r="D979" s="8"/>
      <c r="E979" s="7"/>
      <c r="F979" s="3"/>
      <c r="G979" s="4"/>
      <c r="H979" s="7"/>
      <c r="I979" s="4"/>
      <c r="J979" s="4"/>
      <c r="K979" s="4"/>
      <c r="L979" s="4"/>
      <c r="M979" s="5"/>
      <c r="N979" s="5"/>
      <c r="O979" s="5"/>
      <c r="P979" s="5"/>
      <c r="Q979" s="11"/>
      <c r="R979" s="5"/>
      <c r="S979" s="6"/>
      <c r="T979" s="53"/>
      <c r="U979" s="5"/>
      <c r="V979" s="5"/>
      <c r="Y979"/>
    </row>
    <row r="980" spans="1:25" s="2" customFormat="1" outlineLevel="1" x14ac:dyDescent="0.25">
      <c r="A980" s="174"/>
      <c r="B980" s="2">
        <v>0</v>
      </c>
      <c r="C980" s="8">
        <v>0</v>
      </c>
      <c r="D980" s="8">
        <v>0</v>
      </c>
      <c r="E980" s="7" t="s">
        <v>571</v>
      </c>
      <c r="F980" s="3">
        <f t="shared" ref="F980:F984" si="861">H980</f>
        <v>0</v>
      </c>
      <c r="G980" s="4" t="s">
        <v>183</v>
      </c>
      <c r="H980" s="4"/>
      <c r="I980" s="4">
        <v>14</v>
      </c>
      <c r="J980" s="4"/>
      <c r="K980" s="4"/>
      <c r="L980" s="4"/>
      <c r="M980" s="5">
        <v>1</v>
      </c>
      <c r="N980" s="5">
        <f t="shared" ref="N980:N984" si="862">IF(J980&lt;&gt;"S",(I980+C980+B980+D980)*M980,0)</f>
        <v>14</v>
      </c>
      <c r="O980" s="5">
        <v>0</v>
      </c>
      <c r="P980" s="5">
        <v>0</v>
      </c>
      <c r="Q980" s="11">
        <v>1</v>
      </c>
      <c r="R980" s="5">
        <f t="shared" ref="R980:R984" si="863">IF(N980=0,IF(I980=0,0,I980+D980+C980+B980),N980)</f>
        <v>14</v>
      </c>
      <c r="S980" s="6">
        <f t="shared" ref="S980:S984" si="864">R980*Q980</f>
        <v>14</v>
      </c>
      <c r="T980" s="53" t="str">
        <f>IF(K980="",IF(LEFT(H980,1)="c",IF(J980&lt;&gt;"S",VLOOKUP(H980,'DATOS GENERALES'!$B$36:$C$52,2,FALSE),""),""),IF(U980="pvc",VLOOKUP(VLOOKUP(K980,'DATOS GENERALES'!$B$58:$E$83,3,FALSE),'DATOS GENERALES'!$B$36:$C$52,2,FALSE),VLOOKUP(VLOOKUP(K980,'DATOS GENERALES'!$B$58:$E$83,4,FALSE),'DATOS GENERALES'!$B$36:$C$52,2,FALSE)))</f>
        <v/>
      </c>
      <c r="U980" s="5" t="s">
        <v>153</v>
      </c>
      <c r="V980" s="5" t="s">
        <v>98</v>
      </c>
      <c r="Y980"/>
    </row>
    <row r="981" spans="1:25" s="2" customFormat="1" outlineLevel="1" x14ac:dyDescent="0.25">
      <c r="A981" s="174"/>
      <c r="B981" s="2">
        <v>0</v>
      </c>
      <c r="C981" s="8">
        <v>0</v>
      </c>
      <c r="D981" s="8">
        <v>0</v>
      </c>
      <c r="E981" s="7" t="s">
        <v>571</v>
      </c>
      <c r="F981" s="3" t="str">
        <f t="shared" si="861"/>
        <v>S12</v>
      </c>
      <c r="G981" s="4"/>
      <c r="H981" s="4" t="s">
        <v>94</v>
      </c>
      <c r="I981" s="4">
        <v>0.5</v>
      </c>
      <c r="J981" s="4">
        <v>50</v>
      </c>
      <c r="K981" s="4" t="s">
        <v>94</v>
      </c>
      <c r="L981" s="4"/>
      <c r="M981" s="5">
        <v>1</v>
      </c>
      <c r="N981" s="5">
        <f t="shared" si="862"/>
        <v>0.5</v>
      </c>
      <c r="O981" s="5">
        <v>1</v>
      </c>
      <c r="P981" s="5">
        <v>1</v>
      </c>
      <c r="Q981" s="11">
        <v>1</v>
      </c>
      <c r="R981" s="5">
        <f t="shared" si="863"/>
        <v>0.5</v>
      </c>
      <c r="S981" s="6">
        <f t="shared" si="864"/>
        <v>0.5</v>
      </c>
      <c r="T981" s="53" t="str">
        <f>IF(K981="",IF(LEFT(H981,1)="c",IF(J981&lt;&gt;"S",VLOOKUP(H981,'DATOS GENERALES'!$B$36:$C$52,2,FALSE),""),""),IF(U981="pvc",VLOOKUP(VLOOKUP(K981,'DATOS GENERALES'!$B$58:$E$83,3,FALSE),'DATOS GENERALES'!$B$36:$C$52,2,FALSE),VLOOKUP(VLOOKUP(K981,'DATOS GENERALES'!$B$58:$E$83,4,FALSE),'DATOS GENERALES'!$B$36:$C$52,2,FALSE)))</f>
        <v>ACCESORIO SALIDA BANDEJA</v>
      </c>
      <c r="U981" s="5" t="s">
        <v>48</v>
      </c>
      <c r="V981" s="5" t="s">
        <v>98</v>
      </c>
      <c r="Y981"/>
    </row>
    <row r="982" spans="1:25" s="2" customFormat="1" outlineLevel="1" x14ac:dyDescent="0.25">
      <c r="A982" s="174"/>
      <c r="B982" s="2">
        <v>0</v>
      </c>
      <c r="C982" s="8">
        <v>0</v>
      </c>
      <c r="D982" s="8">
        <v>0</v>
      </c>
      <c r="E982" s="7" t="s">
        <v>571</v>
      </c>
      <c r="F982" s="3" t="str">
        <f t="shared" si="861"/>
        <v>C1</v>
      </c>
      <c r="G982" s="4" t="s">
        <v>94</v>
      </c>
      <c r="H982" s="4" t="s">
        <v>103</v>
      </c>
      <c r="I982" s="4">
        <v>6</v>
      </c>
      <c r="J982" s="4">
        <v>50</v>
      </c>
      <c r="K982" s="4"/>
      <c r="L982" s="4"/>
      <c r="M982" s="5">
        <v>1</v>
      </c>
      <c r="N982" s="5">
        <f t="shared" si="862"/>
        <v>6</v>
      </c>
      <c r="O982" s="5">
        <v>0</v>
      </c>
      <c r="P982" s="5">
        <v>1</v>
      </c>
      <c r="Q982" s="11">
        <v>1</v>
      </c>
      <c r="R982" s="5">
        <f t="shared" si="863"/>
        <v>6</v>
      </c>
      <c r="S982" s="6">
        <f t="shared" si="864"/>
        <v>6</v>
      </c>
      <c r="T982" s="53" t="str">
        <f>IF(K982="",IF(LEFT(H982,1)="c",IF(J982&lt;&gt;"S",VLOOKUP(H982,'DATOS GENERALES'!$B$36:$C$52,2,FALSE),""),""),IF(U982="pvc",VLOOKUP(VLOOKUP(K982,'DATOS GENERALES'!$B$58:$E$83,3,FALSE),'DATOS GENERALES'!$B$36:$C$52,2,FALSE),VLOOKUP(VLOOKUP(K982,'DATOS GENERALES'!$B$58:$E$83,4,FALSE),'DATOS GENERALES'!$B$36:$C$52,2,FALSE)))</f>
        <v>CUADRADA 150X150X100</v>
      </c>
      <c r="U982" s="5" t="s">
        <v>48</v>
      </c>
      <c r="V982" s="5" t="s">
        <v>98</v>
      </c>
      <c r="Y982"/>
    </row>
    <row r="983" spans="1:25" s="2" customFormat="1" outlineLevel="1" x14ac:dyDescent="0.25">
      <c r="A983" s="174"/>
      <c r="B983" s="2">
        <v>0</v>
      </c>
      <c r="C983" s="8">
        <v>0</v>
      </c>
      <c r="D983" s="8">
        <v>0</v>
      </c>
      <c r="E983" s="7" t="s">
        <v>571</v>
      </c>
      <c r="F983" s="3" t="str">
        <f t="shared" si="861"/>
        <v>C1</v>
      </c>
      <c r="G983" s="4" t="s">
        <v>103</v>
      </c>
      <c r="H983" s="4" t="s">
        <v>103</v>
      </c>
      <c r="I983" s="4">
        <v>3</v>
      </c>
      <c r="J983" s="4">
        <v>50</v>
      </c>
      <c r="K983" s="4"/>
      <c r="L983" s="4"/>
      <c r="M983" s="5">
        <v>1</v>
      </c>
      <c r="N983" s="5">
        <f t="shared" si="862"/>
        <v>3</v>
      </c>
      <c r="O983" s="5">
        <v>0</v>
      </c>
      <c r="P983" s="5">
        <v>2</v>
      </c>
      <c r="Q983" s="11">
        <v>1</v>
      </c>
      <c r="R983" s="5">
        <f t="shared" si="863"/>
        <v>3</v>
      </c>
      <c r="S983" s="6">
        <f t="shared" si="864"/>
        <v>3</v>
      </c>
      <c r="T983" s="53" t="str">
        <f>IF(K983="",IF(LEFT(H983,1)="c",IF(J983&lt;&gt;"S",VLOOKUP(H983,'DATOS GENERALES'!$B$36:$C$52,2,FALSE),""),""),IF(U983="pvc",VLOOKUP(VLOOKUP(K983,'DATOS GENERALES'!$B$58:$E$83,3,FALSE),'DATOS GENERALES'!$B$36:$C$52,2,FALSE),VLOOKUP(VLOOKUP(K983,'DATOS GENERALES'!$B$58:$E$83,4,FALSE),'DATOS GENERALES'!$B$36:$C$52,2,FALSE)))</f>
        <v>CUADRADA 150X150X100</v>
      </c>
      <c r="U983" s="5" t="s">
        <v>45</v>
      </c>
      <c r="V983" s="5" t="s">
        <v>98</v>
      </c>
      <c r="Y983"/>
    </row>
    <row r="984" spans="1:25" s="2" customFormat="1" outlineLevel="1" x14ac:dyDescent="0.25">
      <c r="A984" s="174">
        <f>IF(E984=H984,1,0)</f>
        <v>1</v>
      </c>
      <c r="B984" s="2">
        <v>0.5</v>
      </c>
      <c r="C984" s="8">
        <v>0</v>
      </c>
      <c r="D984" s="8">
        <v>0</v>
      </c>
      <c r="E984" s="7" t="s">
        <v>571</v>
      </c>
      <c r="F984" s="3" t="str">
        <f t="shared" si="861"/>
        <v>FP-P4-13</v>
      </c>
      <c r="G984" s="4" t="s">
        <v>103</v>
      </c>
      <c r="H984" s="7" t="s">
        <v>571</v>
      </c>
      <c r="I984" s="4">
        <v>3.6</v>
      </c>
      <c r="J984" s="4">
        <v>25</v>
      </c>
      <c r="K984" s="4" t="s">
        <v>82</v>
      </c>
      <c r="L984" s="4"/>
      <c r="M984" s="5">
        <v>1</v>
      </c>
      <c r="N984" s="5">
        <f t="shared" si="862"/>
        <v>4.0999999999999996</v>
      </c>
      <c r="O984" s="5">
        <v>1</v>
      </c>
      <c r="P984" s="5">
        <v>2</v>
      </c>
      <c r="Q984" s="11">
        <v>1</v>
      </c>
      <c r="R984" s="5">
        <f t="shared" si="863"/>
        <v>4.0999999999999996</v>
      </c>
      <c r="S984" s="6">
        <f t="shared" si="864"/>
        <v>4.0999999999999996</v>
      </c>
      <c r="T984" s="53" t="str">
        <f>IF(K984="",IF(LEFT(H984,1)="c",IF(J984&lt;&gt;"S",VLOOKUP(H984,'DATOS GENERALES'!$B$36:$C$52,2,FALSE),""),""),IF(U984="pvc",VLOOKUP(VLOOKUP(K984,'DATOS GENERALES'!$B$58:$E$83,3,FALSE),'DATOS GENERALES'!$B$36:$C$52,2,FALSE),VLOOKUP(VLOOKUP(K984,'DATOS GENERALES'!$B$58:$E$83,4,FALSE),'DATOS GENERALES'!$B$36:$C$52,2,FALSE)))</f>
        <v>CUADRADA GANG</v>
      </c>
      <c r="U984" s="5" t="s">
        <v>45</v>
      </c>
      <c r="V984" s="5" t="s">
        <v>98</v>
      </c>
      <c r="Y984"/>
    </row>
    <row r="985" spans="1:25" s="2" customFormat="1" outlineLevel="1" x14ac:dyDescent="0.25">
      <c r="A985" s="177">
        <f t="shared" ref="A985" si="865">IF(E985=H985,1,0)</f>
        <v>1</v>
      </c>
      <c r="C985" s="8"/>
      <c r="D985" s="8"/>
      <c r="E985" s="7" t="s">
        <v>572</v>
      </c>
      <c r="F985" s="3"/>
      <c r="G985" s="4"/>
      <c r="H985" s="7" t="s">
        <v>572</v>
      </c>
      <c r="I985" s="4"/>
      <c r="J985" s="4"/>
      <c r="K985" s="4"/>
      <c r="L985" s="4"/>
      <c r="M985" s="5"/>
      <c r="N985" s="5"/>
      <c r="O985" s="5"/>
      <c r="P985" s="5"/>
      <c r="Q985" s="11"/>
      <c r="R985" s="5"/>
      <c r="S985" s="6">
        <f>SUM(S980:S984)</f>
        <v>27.6</v>
      </c>
      <c r="T985" s="53" t="str">
        <f>IF(K985="",IF(LEFT(H985,1)="c",IF(J985&lt;&gt;"S",VLOOKUP(H985,'DATOS GENERALES'!$B$36:$C$52,2,FALSE),""),""),IF(U985="pvc",VLOOKUP(VLOOKUP(K985,'DATOS GENERALES'!$B$58:$E$83,3,FALSE),'DATOS GENERALES'!$B$36:$C$52,2,FALSE),VLOOKUP(VLOOKUP(K985,'DATOS GENERALES'!$B$58:$E$83,4,FALSE),'DATOS GENERALES'!$B$36:$C$52,2,FALSE)))</f>
        <v/>
      </c>
      <c r="U985" s="5"/>
      <c r="V985" s="5" t="s">
        <v>98</v>
      </c>
      <c r="Y985"/>
    </row>
    <row r="986" spans="1:25" s="2" customFormat="1" outlineLevel="1" x14ac:dyDescent="0.25">
      <c r="A986" s="174"/>
      <c r="C986" s="8"/>
      <c r="D986" s="8"/>
      <c r="E986" s="70"/>
      <c r="F986" s="3"/>
      <c r="G986" s="4"/>
      <c r="H986" s="7"/>
      <c r="I986" s="4"/>
      <c r="J986" s="4"/>
      <c r="K986" s="4"/>
      <c r="L986" s="4"/>
      <c r="M986" s="5"/>
      <c r="N986" s="5"/>
      <c r="O986" s="5"/>
      <c r="P986" s="5"/>
      <c r="Q986" s="11"/>
      <c r="R986" s="5"/>
      <c r="S986" s="6"/>
      <c r="T986" s="53"/>
      <c r="U986" s="5"/>
      <c r="V986" s="5"/>
      <c r="Y986"/>
    </row>
    <row r="987" spans="1:25" s="2" customFormat="1" outlineLevel="1" x14ac:dyDescent="0.25">
      <c r="A987" s="174"/>
      <c r="B987" s="2">
        <v>0</v>
      </c>
      <c r="C987" s="8">
        <v>0</v>
      </c>
      <c r="D987" s="8">
        <v>0</v>
      </c>
      <c r="E987" s="7" t="s">
        <v>573</v>
      </c>
      <c r="F987" s="3">
        <f t="shared" ref="F987:F988" si="866">H987</f>
        <v>0</v>
      </c>
      <c r="G987" s="4" t="s">
        <v>183</v>
      </c>
      <c r="H987" s="4"/>
      <c r="I987" s="4">
        <v>23.5</v>
      </c>
      <c r="J987" s="4"/>
      <c r="K987" s="4"/>
      <c r="L987" s="4"/>
      <c r="M987" s="5">
        <v>1</v>
      </c>
      <c r="N987" s="5">
        <f t="shared" ref="N987:N988" si="867">IF(J987&lt;&gt;"S",(I987+C987+B987+D987)*M987,0)</f>
        <v>23.5</v>
      </c>
      <c r="O987" s="5">
        <v>0</v>
      </c>
      <c r="P987" s="5">
        <v>0</v>
      </c>
      <c r="Q987" s="11">
        <v>1</v>
      </c>
      <c r="R987" s="5">
        <f t="shared" ref="R987:R988" si="868">IF(N987=0,IF(I987=0,0,I987+D987+C987+B987),N987)</f>
        <v>23.5</v>
      </c>
      <c r="S987" s="6">
        <f t="shared" ref="S987:S988" si="869">R987*Q987</f>
        <v>23.5</v>
      </c>
      <c r="T987" s="53" t="str">
        <f>IF(K987="",IF(LEFT(H987,1)="c",IF(J987&lt;&gt;"S",VLOOKUP(H987,'DATOS GENERALES'!$B$36:$C$52,2,FALSE),""),""),IF(U987="pvc",VLOOKUP(VLOOKUP(K987,'DATOS GENERALES'!$B$58:$E$83,3,FALSE),'DATOS GENERALES'!$B$36:$C$52,2,FALSE),VLOOKUP(VLOOKUP(K987,'DATOS GENERALES'!$B$58:$E$83,4,FALSE),'DATOS GENERALES'!$B$36:$C$52,2,FALSE)))</f>
        <v/>
      </c>
      <c r="U987" s="5" t="s">
        <v>153</v>
      </c>
      <c r="V987" s="5" t="s">
        <v>98</v>
      </c>
      <c r="Y987"/>
    </row>
    <row r="988" spans="1:25" s="2" customFormat="1" outlineLevel="1" x14ac:dyDescent="0.25">
      <c r="A988" s="174">
        <f>IF(E988=H988,1,0)</f>
        <v>1</v>
      </c>
      <c r="B988" s="2">
        <v>0.5</v>
      </c>
      <c r="C988" s="8">
        <v>0</v>
      </c>
      <c r="D988" s="8">
        <v>0</v>
      </c>
      <c r="E988" s="7" t="s">
        <v>573</v>
      </c>
      <c r="F988" s="3" t="str">
        <f t="shared" si="866"/>
        <v>FP-P4-15</v>
      </c>
      <c r="G988" s="4" t="s">
        <v>103</v>
      </c>
      <c r="H988" s="7" t="s">
        <v>573</v>
      </c>
      <c r="I988" s="4">
        <v>2.2999999999999998</v>
      </c>
      <c r="J988" s="4">
        <v>25</v>
      </c>
      <c r="K988" s="4" t="s">
        <v>82</v>
      </c>
      <c r="L988" s="4"/>
      <c r="M988" s="5">
        <v>1</v>
      </c>
      <c r="N988" s="5">
        <f t="shared" si="867"/>
        <v>2.8</v>
      </c>
      <c r="O988" s="5">
        <v>1</v>
      </c>
      <c r="P988" s="5">
        <v>2</v>
      </c>
      <c r="Q988" s="11">
        <v>1</v>
      </c>
      <c r="R988" s="5">
        <f t="shared" si="868"/>
        <v>2.8</v>
      </c>
      <c r="S988" s="6">
        <f t="shared" si="869"/>
        <v>2.8</v>
      </c>
      <c r="T988" s="53" t="str">
        <f>IF(K988="",IF(LEFT(H988,1)="c",IF(J988&lt;&gt;"S",VLOOKUP(H988,'DATOS GENERALES'!$B$36:$C$52,2,FALSE),""),""),IF(U988="pvc",VLOOKUP(VLOOKUP(K988,'DATOS GENERALES'!$B$58:$E$83,3,FALSE),'DATOS GENERALES'!$B$36:$C$52,2,FALSE),VLOOKUP(VLOOKUP(K988,'DATOS GENERALES'!$B$58:$E$83,4,FALSE),'DATOS GENERALES'!$B$36:$C$52,2,FALSE)))</f>
        <v>CUADRADA GANG</v>
      </c>
      <c r="U988" s="5" t="s">
        <v>45</v>
      </c>
      <c r="V988" s="5" t="s">
        <v>98</v>
      </c>
      <c r="Y988"/>
    </row>
    <row r="989" spans="1:25" s="2" customFormat="1" outlineLevel="1" x14ac:dyDescent="0.25">
      <c r="A989" s="177">
        <f t="shared" ref="A989" si="870">IF(E989=H989,1,0)</f>
        <v>1</v>
      </c>
      <c r="C989" s="8"/>
      <c r="D989" s="8"/>
      <c r="E989" s="7" t="s">
        <v>574</v>
      </c>
      <c r="F989" s="3"/>
      <c r="G989" s="4"/>
      <c r="H989" s="7" t="s">
        <v>574</v>
      </c>
      <c r="I989" s="4"/>
      <c r="J989" s="4"/>
      <c r="K989" s="4"/>
      <c r="L989" s="4"/>
      <c r="M989" s="5"/>
      <c r="N989" s="5"/>
      <c r="O989" s="5"/>
      <c r="P989" s="5"/>
      <c r="Q989" s="11"/>
      <c r="R989" s="5"/>
      <c r="S989" s="6">
        <f>SUM(S987:S988)</f>
        <v>26.3</v>
      </c>
      <c r="T989" s="53" t="str">
        <f>IF(K989="",IF(LEFT(H989,1)="c",IF(J989&lt;&gt;"S",VLOOKUP(H989,'DATOS GENERALES'!$B$36:$C$52,2,FALSE),""),""),IF(U989="pvc",VLOOKUP(VLOOKUP(K989,'DATOS GENERALES'!$B$58:$E$83,3,FALSE),'DATOS GENERALES'!$B$36:$C$52,2,FALSE),VLOOKUP(VLOOKUP(K989,'DATOS GENERALES'!$B$58:$E$83,4,FALSE),'DATOS GENERALES'!$B$36:$C$52,2,FALSE)))</f>
        <v/>
      </c>
      <c r="U989" s="5"/>
      <c r="V989" s="5" t="s">
        <v>98</v>
      </c>
      <c r="Y989"/>
    </row>
    <row r="990" spans="1:25" s="2" customFormat="1" outlineLevel="1" x14ac:dyDescent="0.25">
      <c r="A990" s="177"/>
      <c r="C990" s="8"/>
      <c r="D990" s="8"/>
      <c r="E990" s="7"/>
      <c r="F990" s="3"/>
      <c r="G990" s="4"/>
      <c r="H990" s="7"/>
      <c r="I990" s="4"/>
      <c r="J990" s="4"/>
      <c r="K990" s="4"/>
      <c r="L990" s="4"/>
      <c r="M990" s="5"/>
      <c r="N990" s="5"/>
      <c r="O990" s="5"/>
      <c r="P990" s="5"/>
      <c r="Q990" s="11"/>
      <c r="R990" s="5"/>
      <c r="S990" s="6"/>
      <c r="T990" s="53"/>
      <c r="U990" s="5"/>
      <c r="V990" s="5"/>
      <c r="Y990"/>
    </row>
    <row r="991" spans="1:25" s="2" customFormat="1" outlineLevel="1" x14ac:dyDescent="0.25">
      <c r="A991" s="174"/>
      <c r="B991" s="2">
        <v>0</v>
      </c>
      <c r="C991" s="8">
        <v>0</v>
      </c>
      <c r="D991" s="8">
        <v>0</v>
      </c>
      <c r="E991" s="7" t="s">
        <v>575</v>
      </c>
      <c r="F991" s="3">
        <f t="shared" ref="F991:F992" si="871">H991</f>
        <v>0</v>
      </c>
      <c r="G991" s="4" t="s">
        <v>183</v>
      </c>
      <c r="H991" s="4"/>
      <c r="I991" s="4">
        <v>23.5</v>
      </c>
      <c r="J991" s="4"/>
      <c r="K991" s="4"/>
      <c r="L991" s="4"/>
      <c r="M991" s="5">
        <v>1</v>
      </c>
      <c r="N991" s="5">
        <f t="shared" ref="N991:N992" si="872">IF(J991&lt;&gt;"S",(I991+C991+B991+D991)*M991,0)</f>
        <v>23.5</v>
      </c>
      <c r="O991" s="5">
        <v>0</v>
      </c>
      <c r="P991" s="5">
        <v>0</v>
      </c>
      <c r="Q991" s="11">
        <v>1</v>
      </c>
      <c r="R991" s="5">
        <f t="shared" ref="R991:R992" si="873">IF(N991=0,IF(I991=0,0,I991+D991+C991+B991),N991)</f>
        <v>23.5</v>
      </c>
      <c r="S991" s="6">
        <f t="shared" ref="S991:S992" si="874">R991*Q991</f>
        <v>23.5</v>
      </c>
      <c r="T991" s="53" t="str">
        <f>IF(K991="",IF(LEFT(H991,1)="c",IF(J991&lt;&gt;"S",VLOOKUP(H991,'DATOS GENERALES'!$B$36:$C$52,2,FALSE),""),""),IF(U991="pvc",VLOOKUP(VLOOKUP(K991,'DATOS GENERALES'!$B$58:$E$83,3,FALSE),'DATOS GENERALES'!$B$36:$C$52,2,FALSE),VLOOKUP(VLOOKUP(K991,'DATOS GENERALES'!$B$58:$E$83,4,FALSE),'DATOS GENERALES'!$B$36:$C$52,2,FALSE)))</f>
        <v/>
      </c>
      <c r="U991" s="5" t="s">
        <v>153</v>
      </c>
      <c r="V991" s="5" t="s">
        <v>98</v>
      </c>
      <c r="Y991"/>
    </row>
    <row r="992" spans="1:25" s="2" customFormat="1" outlineLevel="1" x14ac:dyDescent="0.25">
      <c r="A992" s="174">
        <f>IF(E992=H992,1,0)</f>
        <v>1</v>
      </c>
      <c r="B992" s="2">
        <v>0.5</v>
      </c>
      <c r="C992" s="8">
        <v>0</v>
      </c>
      <c r="D992" s="8">
        <v>0</v>
      </c>
      <c r="E992" s="7" t="s">
        <v>575</v>
      </c>
      <c r="F992" s="3" t="str">
        <f t="shared" si="871"/>
        <v>FP-P4-17</v>
      </c>
      <c r="G992" s="4" t="s">
        <v>103</v>
      </c>
      <c r="H992" s="7" t="s">
        <v>575</v>
      </c>
      <c r="I992" s="4">
        <v>2.5</v>
      </c>
      <c r="J992" s="4">
        <v>25</v>
      </c>
      <c r="K992" s="4" t="s">
        <v>82</v>
      </c>
      <c r="L992" s="4"/>
      <c r="M992" s="5">
        <v>1</v>
      </c>
      <c r="N992" s="5">
        <f t="shared" si="872"/>
        <v>3</v>
      </c>
      <c r="O992" s="5">
        <v>1</v>
      </c>
      <c r="P992" s="5">
        <v>2</v>
      </c>
      <c r="Q992" s="11">
        <v>1</v>
      </c>
      <c r="R992" s="5">
        <f t="shared" si="873"/>
        <v>3</v>
      </c>
      <c r="S992" s="6">
        <f t="shared" si="874"/>
        <v>3</v>
      </c>
      <c r="T992" s="53" t="str">
        <f>IF(K992="",IF(LEFT(H992,1)="c",IF(J992&lt;&gt;"S",VLOOKUP(H992,'DATOS GENERALES'!$B$36:$C$52,2,FALSE),""),""),IF(U992="pvc",VLOOKUP(VLOOKUP(K992,'DATOS GENERALES'!$B$58:$E$83,3,FALSE),'DATOS GENERALES'!$B$36:$C$52,2,FALSE),VLOOKUP(VLOOKUP(K992,'DATOS GENERALES'!$B$58:$E$83,4,FALSE),'DATOS GENERALES'!$B$36:$C$52,2,FALSE)))</f>
        <v>CUADRADA GANG</v>
      </c>
      <c r="U992" s="5" t="s">
        <v>45</v>
      </c>
      <c r="V992" s="5" t="s">
        <v>98</v>
      </c>
      <c r="Y992"/>
    </row>
    <row r="993" spans="1:25" s="2" customFormat="1" outlineLevel="1" x14ac:dyDescent="0.25">
      <c r="A993" s="177">
        <f t="shared" ref="A993" si="875">IF(E993=H993,1,0)</f>
        <v>1</v>
      </c>
      <c r="C993" s="8"/>
      <c r="D993" s="8"/>
      <c r="E993" s="7" t="s">
        <v>576</v>
      </c>
      <c r="F993" s="3"/>
      <c r="G993" s="4"/>
      <c r="H993" s="7" t="s">
        <v>576</v>
      </c>
      <c r="I993" s="4"/>
      <c r="J993" s="4"/>
      <c r="K993" s="4"/>
      <c r="L993" s="4"/>
      <c r="M993" s="5"/>
      <c r="N993" s="5"/>
      <c r="O993" s="5"/>
      <c r="P993" s="5"/>
      <c r="Q993" s="11"/>
      <c r="R993" s="5"/>
      <c r="S993" s="6">
        <f>SUM(S991:S992)</f>
        <v>26.5</v>
      </c>
      <c r="T993" s="53" t="str">
        <f>IF(K993="",IF(LEFT(H993,1)="c",IF(J993&lt;&gt;"S",VLOOKUP(H993,'DATOS GENERALES'!$B$36:$C$52,2,FALSE),""),""),IF(U993="pvc",VLOOKUP(VLOOKUP(K993,'DATOS GENERALES'!$B$58:$E$83,3,FALSE),'DATOS GENERALES'!$B$36:$C$52,2,FALSE),VLOOKUP(VLOOKUP(K993,'DATOS GENERALES'!$B$58:$E$83,4,FALSE),'DATOS GENERALES'!$B$36:$C$52,2,FALSE)))</f>
        <v/>
      </c>
      <c r="U993" s="5"/>
      <c r="V993" s="5" t="s">
        <v>98</v>
      </c>
      <c r="Y993"/>
    </row>
    <row r="994" spans="1:25" s="2" customFormat="1" outlineLevel="1" x14ac:dyDescent="0.25">
      <c r="A994" s="174"/>
      <c r="C994" s="8"/>
      <c r="D994" s="8"/>
      <c r="E994" s="70"/>
      <c r="F994" s="3"/>
      <c r="G994" s="4"/>
      <c r="H994" s="7"/>
      <c r="I994" s="4"/>
      <c r="J994" s="4"/>
      <c r="K994" s="4"/>
      <c r="L994" s="4"/>
      <c r="M994" s="5"/>
      <c r="N994" s="5"/>
      <c r="O994" s="5"/>
      <c r="P994" s="5"/>
      <c r="Q994" s="11"/>
      <c r="R994" s="5"/>
      <c r="S994" s="6"/>
      <c r="T994" s="53"/>
      <c r="U994" s="5"/>
      <c r="V994" s="5"/>
      <c r="Y994"/>
    </row>
    <row r="995" spans="1:25" s="2" customFormat="1" outlineLevel="1" x14ac:dyDescent="0.25">
      <c r="A995" s="174"/>
      <c r="B995" s="2">
        <v>0</v>
      </c>
      <c r="C995" s="8">
        <v>0</v>
      </c>
      <c r="D995" s="8">
        <v>0</v>
      </c>
      <c r="E995" s="7" t="s">
        <v>577</v>
      </c>
      <c r="F995" s="3">
        <f t="shared" ref="F995:F996" si="876">H995</f>
        <v>0</v>
      </c>
      <c r="G995" s="4" t="s">
        <v>183</v>
      </c>
      <c r="H995" s="4"/>
      <c r="I995" s="4">
        <v>23.5</v>
      </c>
      <c r="J995" s="4"/>
      <c r="K995" s="4"/>
      <c r="L995" s="4"/>
      <c r="M995" s="5">
        <v>1</v>
      </c>
      <c r="N995" s="5">
        <f t="shared" ref="N995:N996" si="877">IF(J995&lt;&gt;"S",(I995+C995+B995+D995)*M995,0)</f>
        <v>23.5</v>
      </c>
      <c r="O995" s="5">
        <v>0</v>
      </c>
      <c r="P995" s="5">
        <v>0</v>
      </c>
      <c r="Q995" s="11">
        <v>1</v>
      </c>
      <c r="R995" s="5">
        <f t="shared" ref="R995:R996" si="878">IF(N995=0,IF(I995=0,0,I995+D995+C995+B995),N995)</f>
        <v>23.5</v>
      </c>
      <c r="S995" s="6">
        <f t="shared" ref="S995:S996" si="879">R995*Q995</f>
        <v>23.5</v>
      </c>
      <c r="T995" s="53" t="str">
        <f>IF(K995="",IF(LEFT(H995,1)="c",IF(J995&lt;&gt;"S",VLOOKUP(H995,'DATOS GENERALES'!$B$36:$C$52,2,FALSE),""),""),IF(U995="pvc",VLOOKUP(VLOOKUP(K995,'DATOS GENERALES'!$B$58:$E$83,3,FALSE),'DATOS GENERALES'!$B$36:$C$52,2,FALSE),VLOOKUP(VLOOKUP(K995,'DATOS GENERALES'!$B$58:$E$83,4,FALSE),'DATOS GENERALES'!$B$36:$C$52,2,FALSE)))</f>
        <v/>
      </c>
      <c r="U995" s="5" t="s">
        <v>153</v>
      </c>
      <c r="V995" s="5" t="s">
        <v>98</v>
      </c>
      <c r="Y995"/>
    </row>
    <row r="996" spans="1:25" s="2" customFormat="1" outlineLevel="1" x14ac:dyDescent="0.25">
      <c r="A996" s="174">
        <f>IF(E996=H996,1,0)</f>
        <v>1</v>
      </c>
      <c r="B996" s="2">
        <v>0.5</v>
      </c>
      <c r="C996" s="8">
        <v>0</v>
      </c>
      <c r="D996" s="8">
        <v>0</v>
      </c>
      <c r="E996" s="7" t="s">
        <v>577</v>
      </c>
      <c r="F996" s="3" t="str">
        <f t="shared" si="876"/>
        <v>FP-P4-19</v>
      </c>
      <c r="G996" s="4" t="s">
        <v>103</v>
      </c>
      <c r="H996" s="7" t="s">
        <v>577</v>
      </c>
      <c r="I996" s="4">
        <v>3.5</v>
      </c>
      <c r="J996" s="4">
        <v>25</v>
      </c>
      <c r="K996" s="4" t="s">
        <v>82</v>
      </c>
      <c r="L996" s="4"/>
      <c r="M996" s="5">
        <v>1</v>
      </c>
      <c r="N996" s="5">
        <f t="shared" si="877"/>
        <v>4</v>
      </c>
      <c r="O996" s="5">
        <v>1</v>
      </c>
      <c r="P996" s="5">
        <v>2</v>
      </c>
      <c r="Q996" s="11">
        <v>1</v>
      </c>
      <c r="R996" s="5">
        <f t="shared" si="878"/>
        <v>4</v>
      </c>
      <c r="S996" s="6">
        <f t="shared" si="879"/>
        <v>4</v>
      </c>
      <c r="T996" s="53" t="str">
        <f>IF(K996="",IF(LEFT(H996,1)="c",IF(J996&lt;&gt;"S",VLOOKUP(H996,'DATOS GENERALES'!$B$36:$C$52,2,FALSE),""),""),IF(U996="pvc",VLOOKUP(VLOOKUP(K996,'DATOS GENERALES'!$B$58:$E$83,3,FALSE),'DATOS GENERALES'!$B$36:$C$52,2,FALSE),VLOOKUP(VLOOKUP(K996,'DATOS GENERALES'!$B$58:$E$83,4,FALSE),'DATOS GENERALES'!$B$36:$C$52,2,FALSE)))</f>
        <v>CUADRADA GANG</v>
      </c>
      <c r="U996" s="5" t="s">
        <v>45</v>
      </c>
      <c r="V996" s="5" t="s">
        <v>98</v>
      </c>
      <c r="Y996"/>
    </row>
    <row r="997" spans="1:25" s="2" customFormat="1" outlineLevel="1" x14ac:dyDescent="0.25">
      <c r="A997" s="177">
        <f t="shared" ref="A997" si="880">IF(E997=H997,1,0)</f>
        <v>1</v>
      </c>
      <c r="C997" s="8"/>
      <c r="D997" s="8"/>
      <c r="E997" s="7" t="s">
        <v>578</v>
      </c>
      <c r="F997" s="3"/>
      <c r="G997" s="4"/>
      <c r="H997" s="7" t="s">
        <v>578</v>
      </c>
      <c r="I997" s="4"/>
      <c r="J997" s="4"/>
      <c r="K997" s="4"/>
      <c r="L997" s="4"/>
      <c r="M997" s="5"/>
      <c r="N997" s="5"/>
      <c r="O997" s="5"/>
      <c r="P997" s="5"/>
      <c r="Q997" s="11"/>
      <c r="R997" s="5"/>
      <c r="S997" s="6">
        <f>SUM(S995:S996)</f>
        <v>27.5</v>
      </c>
      <c r="T997" s="53" t="str">
        <f>IF(K997="",IF(LEFT(H997,1)="c",IF(J997&lt;&gt;"S",VLOOKUP(H997,'DATOS GENERALES'!$B$36:$C$52,2,FALSE),""),""),IF(U997="pvc",VLOOKUP(VLOOKUP(K997,'DATOS GENERALES'!$B$58:$E$83,3,FALSE),'DATOS GENERALES'!$B$36:$C$52,2,FALSE),VLOOKUP(VLOOKUP(K997,'DATOS GENERALES'!$B$58:$E$83,4,FALSE),'DATOS GENERALES'!$B$36:$C$52,2,FALSE)))</f>
        <v/>
      </c>
      <c r="U997" s="5"/>
      <c r="V997" s="5" t="s">
        <v>98</v>
      </c>
      <c r="Y997"/>
    </row>
    <row r="998" spans="1:25" s="2" customFormat="1" outlineLevel="1" x14ac:dyDescent="0.25">
      <c r="A998" s="177"/>
      <c r="C998" s="8"/>
      <c r="D998" s="8"/>
      <c r="E998" s="7"/>
      <c r="F998" s="3"/>
      <c r="G998" s="4"/>
      <c r="H998" s="7"/>
      <c r="I998" s="4"/>
      <c r="J998" s="4"/>
      <c r="K998" s="4"/>
      <c r="L998" s="4"/>
      <c r="M998" s="5"/>
      <c r="N998" s="5"/>
      <c r="O998" s="5"/>
      <c r="P998" s="5"/>
      <c r="Q998" s="11"/>
      <c r="R998" s="5"/>
      <c r="S998" s="6"/>
      <c r="T998" s="53"/>
      <c r="U998" s="5"/>
      <c r="V998" s="5"/>
      <c r="Y998"/>
    </row>
    <row r="999" spans="1:25" s="2" customFormat="1" outlineLevel="1" x14ac:dyDescent="0.25">
      <c r="A999" s="174"/>
      <c r="B999" s="2">
        <v>0</v>
      </c>
      <c r="C999" s="8">
        <v>0</v>
      </c>
      <c r="D999" s="8">
        <v>0</v>
      </c>
      <c r="E999" s="7" t="s">
        <v>579</v>
      </c>
      <c r="F999" s="3">
        <f t="shared" ref="F999:F1000" si="881">H999</f>
        <v>0</v>
      </c>
      <c r="G999" s="4" t="s">
        <v>183</v>
      </c>
      <c r="H999" s="4"/>
      <c r="I999" s="4">
        <v>23.5</v>
      </c>
      <c r="J999" s="4"/>
      <c r="K999" s="4"/>
      <c r="L999" s="4"/>
      <c r="M999" s="5">
        <v>1</v>
      </c>
      <c r="N999" s="5">
        <f t="shared" ref="N999:N1000" si="882">IF(J999&lt;&gt;"S",(I999+C999+B999+D999)*M999,0)</f>
        <v>23.5</v>
      </c>
      <c r="O999" s="5">
        <v>0</v>
      </c>
      <c r="P999" s="5">
        <v>0</v>
      </c>
      <c r="Q999" s="11">
        <v>1</v>
      </c>
      <c r="R999" s="5">
        <f t="shared" ref="R999:R1000" si="883">IF(N999=0,IF(I999=0,0,I999+D999+C999+B999),N999)</f>
        <v>23.5</v>
      </c>
      <c r="S999" s="6">
        <f t="shared" ref="S999:S1000" si="884">R999*Q999</f>
        <v>23.5</v>
      </c>
      <c r="T999" s="53" t="str">
        <f>IF(K999="",IF(LEFT(H999,1)="c",IF(J999&lt;&gt;"S",VLOOKUP(H999,'DATOS GENERALES'!$B$36:$C$52,2,FALSE),""),""),IF(U999="pvc",VLOOKUP(VLOOKUP(K999,'DATOS GENERALES'!$B$58:$E$83,3,FALSE),'DATOS GENERALES'!$B$36:$C$52,2,FALSE),VLOOKUP(VLOOKUP(K999,'DATOS GENERALES'!$B$58:$E$83,4,FALSE),'DATOS GENERALES'!$B$36:$C$52,2,FALSE)))</f>
        <v/>
      </c>
      <c r="U999" s="5" t="s">
        <v>153</v>
      </c>
      <c r="V999" s="5" t="s">
        <v>98</v>
      </c>
      <c r="Y999"/>
    </row>
    <row r="1000" spans="1:25" s="2" customFormat="1" outlineLevel="1" x14ac:dyDescent="0.25">
      <c r="A1000" s="174">
        <f>IF(E1000=H1000,1,0)</f>
        <v>1</v>
      </c>
      <c r="B1000" s="2">
        <v>0.5</v>
      </c>
      <c r="C1000" s="8">
        <v>0</v>
      </c>
      <c r="D1000" s="8">
        <v>0</v>
      </c>
      <c r="E1000" s="7" t="s">
        <v>579</v>
      </c>
      <c r="F1000" s="3" t="str">
        <f t="shared" si="881"/>
        <v>FP-P4-21</v>
      </c>
      <c r="G1000" s="4" t="s">
        <v>103</v>
      </c>
      <c r="H1000" s="7" t="s">
        <v>579</v>
      </c>
      <c r="I1000" s="4">
        <v>5</v>
      </c>
      <c r="J1000" s="4">
        <v>25</v>
      </c>
      <c r="K1000" s="4" t="s">
        <v>82</v>
      </c>
      <c r="L1000" s="4"/>
      <c r="M1000" s="5">
        <v>1</v>
      </c>
      <c r="N1000" s="5">
        <f t="shared" si="882"/>
        <v>5.5</v>
      </c>
      <c r="O1000" s="5">
        <v>1</v>
      </c>
      <c r="P1000" s="5">
        <v>2</v>
      </c>
      <c r="Q1000" s="11">
        <v>1</v>
      </c>
      <c r="R1000" s="5">
        <f t="shared" si="883"/>
        <v>5.5</v>
      </c>
      <c r="S1000" s="6">
        <f t="shared" si="884"/>
        <v>5.5</v>
      </c>
      <c r="T1000" s="53" t="str">
        <f>IF(K1000="",IF(LEFT(H1000,1)="c",IF(J1000&lt;&gt;"S",VLOOKUP(H1000,'DATOS GENERALES'!$B$36:$C$52,2,FALSE),""),""),IF(U1000="pvc",VLOOKUP(VLOOKUP(K1000,'DATOS GENERALES'!$B$58:$E$83,3,FALSE),'DATOS GENERALES'!$B$36:$C$52,2,FALSE),VLOOKUP(VLOOKUP(K1000,'DATOS GENERALES'!$B$58:$E$83,4,FALSE),'DATOS GENERALES'!$B$36:$C$52,2,FALSE)))</f>
        <v>CUADRADA GANG</v>
      </c>
      <c r="U1000" s="5" t="s">
        <v>45</v>
      </c>
      <c r="V1000" s="5" t="s">
        <v>98</v>
      </c>
      <c r="Y1000"/>
    </row>
    <row r="1001" spans="1:25" s="2" customFormat="1" outlineLevel="1" x14ac:dyDescent="0.25">
      <c r="A1001" s="177">
        <f t="shared" ref="A1001" si="885">IF(E1001=H1001,1,0)</f>
        <v>1</v>
      </c>
      <c r="C1001" s="8"/>
      <c r="D1001" s="8"/>
      <c r="E1001" s="7" t="s">
        <v>580</v>
      </c>
      <c r="F1001" s="3"/>
      <c r="G1001" s="4"/>
      <c r="H1001" s="7" t="s">
        <v>580</v>
      </c>
      <c r="I1001" s="4"/>
      <c r="J1001" s="4"/>
      <c r="K1001" s="4"/>
      <c r="L1001" s="4"/>
      <c r="M1001" s="5"/>
      <c r="N1001" s="5"/>
      <c r="O1001" s="5"/>
      <c r="P1001" s="5"/>
      <c r="Q1001" s="11"/>
      <c r="R1001" s="5"/>
      <c r="S1001" s="6">
        <f>SUM(S999:S1000)</f>
        <v>29</v>
      </c>
      <c r="T1001" s="53" t="str">
        <f>IF(K1001="",IF(LEFT(H1001,1)="c",IF(J1001&lt;&gt;"S",VLOOKUP(H1001,'DATOS GENERALES'!$B$36:$C$52,2,FALSE),""),""),IF(U1001="pvc",VLOOKUP(VLOOKUP(K1001,'DATOS GENERALES'!$B$58:$E$83,3,FALSE),'DATOS GENERALES'!$B$36:$C$52,2,FALSE),VLOOKUP(VLOOKUP(K1001,'DATOS GENERALES'!$B$58:$E$83,4,FALSE),'DATOS GENERALES'!$B$36:$C$52,2,FALSE)))</f>
        <v/>
      </c>
      <c r="U1001" s="5"/>
      <c r="V1001" s="5" t="s">
        <v>98</v>
      </c>
      <c r="Y1001"/>
    </row>
    <row r="1002" spans="1:25" s="2" customFormat="1" outlineLevel="1" x14ac:dyDescent="0.25">
      <c r="A1002" s="174"/>
      <c r="C1002" s="8"/>
      <c r="D1002" s="8"/>
      <c r="E1002" s="70"/>
      <c r="F1002" s="3"/>
      <c r="G1002" s="4"/>
      <c r="H1002" s="7"/>
      <c r="I1002" s="4"/>
      <c r="J1002" s="4"/>
      <c r="K1002" s="4"/>
      <c r="L1002" s="4"/>
      <c r="M1002" s="5"/>
      <c r="N1002" s="5"/>
      <c r="O1002" s="5"/>
      <c r="P1002" s="5"/>
      <c r="Q1002" s="11"/>
      <c r="R1002" s="5"/>
      <c r="S1002" s="6"/>
      <c r="T1002" s="53"/>
      <c r="U1002" s="5"/>
      <c r="V1002" s="5"/>
      <c r="Y1002"/>
    </row>
    <row r="1003" spans="1:25" s="2" customFormat="1" outlineLevel="1" x14ac:dyDescent="0.25">
      <c r="A1003" s="174"/>
      <c r="B1003" s="2">
        <v>0</v>
      </c>
      <c r="C1003" s="8">
        <v>0</v>
      </c>
      <c r="D1003" s="8">
        <v>0</v>
      </c>
      <c r="E1003" s="7" t="s">
        <v>581</v>
      </c>
      <c r="F1003" s="3">
        <f t="shared" ref="F1003:F1004" si="886">H1003</f>
        <v>0</v>
      </c>
      <c r="G1003" s="4" t="s">
        <v>183</v>
      </c>
      <c r="H1003" s="4"/>
      <c r="I1003" s="4">
        <v>23.5</v>
      </c>
      <c r="J1003" s="4"/>
      <c r="K1003" s="4"/>
      <c r="L1003" s="4"/>
      <c r="M1003" s="5">
        <v>1</v>
      </c>
      <c r="N1003" s="5">
        <f t="shared" ref="N1003:N1004" si="887">IF(J1003&lt;&gt;"S",(I1003+C1003+B1003+D1003)*M1003,0)</f>
        <v>23.5</v>
      </c>
      <c r="O1003" s="5">
        <v>0</v>
      </c>
      <c r="P1003" s="5">
        <v>0</v>
      </c>
      <c r="Q1003" s="11">
        <v>1</v>
      </c>
      <c r="R1003" s="5">
        <f t="shared" ref="R1003:R1004" si="888">IF(N1003=0,IF(I1003=0,0,I1003+D1003+C1003+B1003),N1003)</f>
        <v>23.5</v>
      </c>
      <c r="S1003" s="6">
        <f t="shared" ref="S1003:S1004" si="889">R1003*Q1003</f>
        <v>23.5</v>
      </c>
      <c r="T1003" s="53" t="str">
        <f>IF(K1003="",IF(LEFT(H1003,1)="c",IF(J1003&lt;&gt;"S",VLOOKUP(H1003,'DATOS GENERALES'!$B$36:$C$52,2,FALSE),""),""),IF(U1003="pvc",VLOOKUP(VLOOKUP(K1003,'DATOS GENERALES'!$B$58:$E$83,3,FALSE),'DATOS GENERALES'!$B$36:$C$52,2,FALSE),VLOOKUP(VLOOKUP(K1003,'DATOS GENERALES'!$B$58:$E$83,4,FALSE),'DATOS GENERALES'!$B$36:$C$52,2,FALSE)))</f>
        <v/>
      </c>
      <c r="U1003" s="5" t="s">
        <v>153</v>
      </c>
      <c r="V1003" s="5" t="s">
        <v>98</v>
      </c>
      <c r="Y1003"/>
    </row>
    <row r="1004" spans="1:25" s="2" customFormat="1" outlineLevel="1" x14ac:dyDescent="0.25">
      <c r="A1004" s="174">
        <f>IF(E1004=H1004,1,0)</f>
        <v>1</v>
      </c>
      <c r="B1004" s="2">
        <v>0.5</v>
      </c>
      <c r="C1004" s="8">
        <v>0</v>
      </c>
      <c r="D1004" s="8">
        <v>0.5</v>
      </c>
      <c r="E1004" s="7" t="s">
        <v>581</v>
      </c>
      <c r="F1004" s="3" t="str">
        <f t="shared" si="886"/>
        <v>FP-P4-23</v>
      </c>
      <c r="G1004" s="4" t="s">
        <v>103</v>
      </c>
      <c r="H1004" s="7" t="s">
        <v>581</v>
      </c>
      <c r="I1004" s="4">
        <v>5</v>
      </c>
      <c r="J1004" s="4">
        <v>25</v>
      </c>
      <c r="K1004" s="4" t="s">
        <v>82</v>
      </c>
      <c r="L1004" s="4"/>
      <c r="M1004" s="5">
        <v>1</v>
      </c>
      <c r="N1004" s="5">
        <f t="shared" si="887"/>
        <v>6</v>
      </c>
      <c r="O1004" s="5">
        <v>2</v>
      </c>
      <c r="P1004" s="5">
        <v>2</v>
      </c>
      <c r="Q1004" s="11">
        <v>1</v>
      </c>
      <c r="R1004" s="5">
        <f t="shared" si="888"/>
        <v>6</v>
      </c>
      <c r="S1004" s="6">
        <f t="shared" si="889"/>
        <v>6</v>
      </c>
      <c r="T1004" s="53" t="str">
        <f>IF(K1004="",IF(LEFT(H1004,1)="c",IF(J1004&lt;&gt;"S",VLOOKUP(H1004,'DATOS GENERALES'!$B$36:$C$52,2,FALSE),""),""),IF(U1004="pvc",VLOOKUP(VLOOKUP(K1004,'DATOS GENERALES'!$B$58:$E$83,3,FALSE),'DATOS GENERALES'!$B$36:$C$52,2,FALSE),VLOOKUP(VLOOKUP(K1004,'DATOS GENERALES'!$B$58:$E$83,4,FALSE),'DATOS GENERALES'!$B$36:$C$52,2,FALSE)))</f>
        <v>CUADRADA GANG</v>
      </c>
      <c r="U1004" s="5" t="s">
        <v>45</v>
      </c>
      <c r="V1004" s="5" t="s">
        <v>98</v>
      </c>
      <c r="Y1004"/>
    </row>
    <row r="1005" spans="1:25" s="2" customFormat="1" outlineLevel="1" x14ac:dyDescent="0.25">
      <c r="A1005" s="177">
        <f t="shared" ref="A1005" si="890">IF(E1005=H1005,1,0)</f>
        <v>1</v>
      </c>
      <c r="C1005" s="8"/>
      <c r="D1005" s="8"/>
      <c r="E1005" s="7" t="s">
        <v>582</v>
      </c>
      <c r="F1005" s="3"/>
      <c r="G1005" s="4"/>
      <c r="H1005" s="7" t="s">
        <v>582</v>
      </c>
      <c r="I1005" s="4"/>
      <c r="J1005" s="4"/>
      <c r="K1005" s="4"/>
      <c r="L1005" s="4"/>
      <c r="M1005" s="5"/>
      <c r="N1005" s="5"/>
      <c r="O1005" s="5"/>
      <c r="P1005" s="5"/>
      <c r="Q1005" s="11"/>
      <c r="R1005" s="5"/>
      <c r="S1005" s="6">
        <f>SUM(S1003:S1004)</f>
        <v>29.5</v>
      </c>
      <c r="T1005" s="53" t="str">
        <f>IF(K1005="",IF(LEFT(H1005,1)="c",IF(J1005&lt;&gt;"S",VLOOKUP(H1005,'DATOS GENERALES'!$B$36:$C$52,2,FALSE),""),""),IF(U1005="pvc",VLOOKUP(VLOOKUP(K1005,'DATOS GENERALES'!$B$58:$E$83,3,FALSE),'DATOS GENERALES'!$B$36:$C$52,2,FALSE),VLOOKUP(VLOOKUP(K1005,'DATOS GENERALES'!$B$58:$E$83,4,FALSE),'DATOS GENERALES'!$B$36:$C$52,2,FALSE)))</f>
        <v/>
      </c>
      <c r="U1005" s="5"/>
      <c r="V1005" s="5" t="s">
        <v>98</v>
      </c>
      <c r="Y1005"/>
    </row>
    <row r="1006" spans="1:25" s="2" customFormat="1" outlineLevel="1" x14ac:dyDescent="0.25">
      <c r="A1006" s="177"/>
      <c r="C1006" s="8"/>
      <c r="D1006" s="8"/>
      <c r="E1006" s="7"/>
      <c r="F1006" s="3"/>
      <c r="G1006" s="4"/>
      <c r="H1006" s="7"/>
      <c r="I1006" s="4"/>
      <c r="J1006" s="4"/>
      <c r="K1006" s="4"/>
      <c r="L1006" s="4"/>
      <c r="M1006" s="5"/>
      <c r="N1006" s="5"/>
      <c r="O1006" s="5"/>
      <c r="P1006" s="5"/>
      <c r="Q1006" s="11"/>
      <c r="R1006" s="5"/>
      <c r="S1006" s="6"/>
      <c r="T1006" s="53"/>
      <c r="U1006" s="5"/>
      <c r="V1006" s="5"/>
      <c r="Y1006"/>
    </row>
    <row r="1007" spans="1:25" s="2" customFormat="1" outlineLevel="1" x14ac:dyDescent="0.25">
      <c r="A1007" s="174"/>
      <c r="B1007" s="2">
        <v>0</v>
      </c>
      <c r="C1007" s="8">
        <v>0</v>
      </c>
      <c r="D1007" s="8">
        <v>0</v>
      </c>
      <c r="E1007" s="7" t="s">
        <v>583</v>
      </c>
      <c r="F1007" s="3">
        <f t="shared" ref="F1007:F1011" si="891">H1007</f>
        <v>0</v>
      </c>
      <c r="G1007" s="4" t="s">
        <v>183</v>
      </c>
      <c r="H1007" s="4"/>
      <c r="I1007" s="4">
        <v>11.5</v>
      </c>
      <c r="J1007" s="4"/>
      <c r="K1007" s="4"/>
      <c r="L1007" s="4"/>
      <c r="M1007" s="5">
        <v>1</v>
      </c>
      <c r="N1007" s="5">
        <f t="shared" ref="N1007:N1011" si="892">IF(J1007&lt;&gt;"S",(I1007+C1007+B1007+D1007)*M1007,0)</f>
        <v>11.5</v>
      </c>
      <c r="O1007" s="5">
        <v>0</v>
      </c>
      <c r="P1007" s="5">
        <v>0</v>
      </c>
      <c r="Q1007" s="11">
        <v>1</v>
      </c>
      <c r="R1007" s="5">
        <f t="shared" ref="R1007:R1011" si="893">IF(N1007=0,IF(I1007=0,0,I1007+D1007+C1007+B1007),N1007)</f>
        <v>11.5</v>
      </c>
      <c r="S1007" s="6">
        <f t="shared" ref="S1007:S1011" si="894">R1007*Q1007</f>
        <v>11.5</v>
      </c>
      <c r="T1007" s="53" t="str">
        <f>IF(K1007="",IF(LEFT(H1007,1)="c",IF(J1007&lt;&gt;"S",VLOOKUP(H1007,'DATOS GENERALES'!$B$36:$C$52,2,FALSE),""),""),IF(U1007="pvc",VLOOKUP(VLOOKUP(K1007,'DATOS GENERALES'!$B$58:$E$83,3,FALSE),'DATOS GENERALES'!$B$36:$C$52,2,FALSE),VLOOKUP(VLOOKUP(K1007,'DATOS GENERALES'!$B$58:$E$83,4,FALSE),'DATOS GENERALES'!$B$36:$C$52,2,FALSE)))</f>
        <v/>
      </c>
      <c r="U1007" s="5" t="s">
        <v>153</v>
      </c>
      <c r="V1007" s="5" t="s">
        <v>98</v>
      </c>
      <c r="Y1007"/>
    </row>
    <row r="1008" spans="1:25" s="2" customFormat="1" outlineLevel="1" x14ac:dyDescent="0.25">
      <c r="A1008" s="174"/>
      <c r="B1008" s="2">
        <v>0</v>
      </c>
      <c r="C1008" s="8">
        <v>0</v>
      </c>
      <c r="D1008" s="8">
        <v>0</v>
      </c>
      <c r="E1008" s="7" t="s">
        <v>583</v>
      </c>
      <c r="F1008" s="3" t="str">
        <f t="shared" si="891"/>
        <v>S12</v>
      </c>
      <c r="G1008" s="4"/>
      <c r="H1008" s="4" t="s">
        <v>94</v>
      </c>
      <c r="I1008" s="4">
        <v>0.5</v>
      </c>
      <c r="J1008" s="4">
        <v>50</v>
      </c>
      <c r="K1008" s="4" t="s">
        <v>94</v>
      </c>
      <c r="L1008" s="4"/>
      <c r="M1008" s="5">
        <v>1</v>
      </c>
      <c r="N1008" s="5">
        <f t="shared" si="892"/>
        <v>0.5</v>
      </c>
      <c r="O1008" s="5">
        <v>1</v>
      </c>
      <c r="P1008" s="5">
        <v>1</v>
      </c>
      <c r="Q1008" s="11">
        <v>1</v>
      </c>
      <c r="R1008" s="5">
        <f t="shared" si="893"/>
        <v>0.5</v>
      </c>
      <c r="S1008" s="6">
        <f t="shared" si="894"/>
        <v>0.5</v>
      </c>
      <c r="T1008" s="53" t="str">
        <f>IF(K1008="",IF(LEFT(H1008,1)="c",IF(J1008&lt;&gt;"S",VLOOKUP(H1008,'DATOS GENERALES'!$B$36:$C$52,2,FALSE),""),""),IF(U1008="pvc",VLOOKUP(VLOOKUP(K1008,'DATOS GENERALES'!$B$58:$E$83,3,FALSE),'DATOS GENERALES'!$B$36:$C$52,2,FALSE),VLOOKUP(VLOOKUP(K1008,'DATOS GENERALES'!$B$58:$E$83,4,FALSE),'DATOS GENERALES'!$B$36:$C$52,2,FALSE)))</f>
        <v>ACCESORIO SALIDA BANDEJA</v>
      </c>
      <c r="U1008" s="5" t="s">
        <v>48</v>
      </c>
      <c r="V1008" s="5" t="s">
        <v>98</v>
      </c>
      <c r="Y1008"/>
    </row>
    <row r="1009" spans="1:25" s="2" customFormat="1" outlineLevel="1" x14ac:dyDescent="0.25">
      <c r="A1009" s="174"/>
      <c r="B1009" s="2">
        <v>0</v>
      </c>
      <c r="C1009" s="8">
        <v>0</v>
      </c>
      <c r="D1009" s="8">
        <v>0</v>
      </c>
      <c r="E1009" s="7" t="s">
        <v>583</v>
      </c>
      <c r="F1009" s="3" t="str">
        <f t="shared" si="891"/>
        <v>C1</v>
      </c>
      <c r="G1009" s="4" t="s">
        <v>94</v>
      </c>
      <c r="H1009" s="4" t="s">
        <v>103</v>
      </c>
      <c r="I1009" s="4">
        <v>6</v>
      </c>
      <c r="J1009" s="4">
        <v>50</v>
      </c>
      <c r="K1009" s="4"/>
      <c r="L1009" s="4"/>
      <c r="M1009" s="5">
        <v>1</v>
      </c>
      <c r="N1009" s="5">
        <f t="shared" si="892"/>
        <v>6</v>
      </c>
      <c r="O1009" s="5">
        <v>0</v>
      </c>
      <c r="P1009" s="5">
        <v>1</v>
      </c>
      <c r="Q1009" s="11">
        <v>1</v>
      </c>
      <c r="R1009" s="5">
        <f t="shared" si="893"/>
        <v>6</v>
      </c>
      <c r="S1009" s="6">
        <f t="shared" si="894"/>
        <v>6</v>
      </c>
      <c r="T1009" s="53" t="str">
        <f>IF(K1009="",IF(LEFT(H1009,1)="c",IF(J1009&lt;&gt;"S",VLOOKUP(H1009,'DATOS GENERALES'!$B$36:$C$52,2,FALSE),""),""),IF(U1009="pvc",VLOOKUP(VLOOKUP(K1009,'DATOS GENERALES'!$B$58:$E$83,3,FALSE),'DATOS GENERALES'!$B$36:$C$52,2,FALSE),VLOOKUP(VLOOKUP(K1009,'DATOS GENERALES'!$B$58:$E$83,4,FALSE),'DATOS GENERALES'!$B$36:$C$52,2,FALSE)))</f>
        <v>CUADRADA 150X150X100</v>
      </c>
      <c r="U1009" s="5" t="s">
        <v>48</v>
      </c>
      <c r="V1009" s="5" t="s">
        <v>98</v>
      </c>
      <c r="Y1009"/>
    </row>
    <row r="1010" spans="1:25" s="2" customFormat="1" outlineLevel="1" x14ac:dyDescent="0.25">
      <c r="A1010" s="174"/>
      <c r="B1010" s="2">
        <v>0</v>
      </c>
      <c r="C1010" s="8">
        <v>0</v>
      </c>
      <c r="D1010" s="8">
        <v>0</v>
      </c>
      <c r="E1010" s="7" t="s">
        <v>583</v>
      </c>
      <c r="F1010" s="3" t="str">
        <f t="shared" si="891"/>
        <v>C1</v>
      </c>
      <c r="G1010" s="4" t="s">
        <v>103</v>
      </c>
      <c r="H1010" s="4" t="s">
        <v>103</v>
      </c>
      <c r="I1010" s="4">
        <v>3</v>
      </c>
      <c r="J1010" s="4">
        <v>50</v>
      </c>
      <c r="K1010" s="4"/>
      <c r="L1010" s="4"/>
      <c r="M1010" s="5">
        <v>1</v>
      </c>
      <c r="N1010" s="5">
        <f t="shared" si="892"/>
        <v>3</v>
      </c>
      <c r="O1010" s="5">
        <v>0</v>
      </c>
      <c r="P1010" s="5">
        <v>2</v>
      </c>
      <c r="Q1010" s="11">
        <v>1</v>
      </c>
      <c r="R1010" s="5">
        <f t="shared" si="893"/>
        <v>3</v>
      </c>
      <c r="S1010" s="6">
        <f t="shared" si="894"/>
        <v>3</v>
      </c>
      <c r="T1010" s="53" t="str">
        <f>IF(K1010="",IF(LEFT(H1010,1)="c",IF(J1010&lt;&gt;"S",VLOOKUP(H1010,'DATOS GENERALES'!$B$36:$C$52,2,FALSE),""),""),IF(U1010="pvc",VLOOKUP(VLOOKUP(K1010,'DATOS GENERALES'!$B$58:$E$83,3,FALSE),'DATOS GENERALES'!$B$36:$C$52,2,FALSE),VLOOKUP(VLOOKUP(K1010,'DATOS GENERALES'!$B$58:$E$83,4,FALSE),'DATOS GENERALES'!$B$36:$C$52,2,FALSE)))</f>
        <v>CUADRADA 150X150X100</v>
      </c>
      <c r="U1010" s="5" t="s">
        <v>45</v>
      </c>
      <c r="V1010" s="5" t="s">
        <v>98</v>
      </c>
      <c r="Y1010"/>
    </row>
    <row r="1011" spans="1:25" s="2" customFormat="1" outlineLevel="1" x14ac:dyDescent="0.25">
      <c r="A1011" s="174">
        <f>IF(E1011=H1011,1,0)</f>
        <v>1</v>
      </c>
      <c r="B1011" s="2">
        <v>0.5</v>
      </c>
      <c r="C1011" s="8">
        <v>0</v>
      </c>
      <c r="D1011" s="8">
        <v>0</v>
      </c>
      <c r="E1011" s="7" t="s">
        <v>583</v>
      </c>
      <c r="F1011" s="3" t="str">
        <f t="shared" si="891"/>
        <v>FP-P4-25</v>
      </c>
      <c r="G1011" s="4" t="s">
        <v>103</v>
      </c>
      <c r="H1011" s="7" t="s">
        <v>583</v>
      </c>
      <c r="I1011" s="4">
        <v>3.6</v>
      </c>
      <c r="J1011" s="4">
        <v>25</v>
      </c>
      <c r="K1011" s="4" t="s">
        <v>82</v>
      </c>
      <c r="L1011" s="4"/>
      <c r="M1011" s="5">
        <v>1</v>
      </c>
      <c r="N1011" s="5">
        <f t="shared" si="892"/>
        <v>4.0999999999999996</v>
      </c>
      <c r="O1011" s="5">
        <v>1</v>
      </c>
      <c r="P1011" s="5">
        <v>2</v>
      </c>
      <c r="Q1011" s="11">
        <v>1</v>
      </c>
      <c r="R1011" s="5">
        <f t="shared" si="893"/>
        <v>4.0999999999999996</v>
      </c>
      <c r="S1011" s="6">
        <f t="shared" si="894"/>
        <v>4.0999999999999996</v>
      </c>
      <c r="T1011" s="53" t="str">
        <f>IF(K1011="",IF(LEFT(H1011,1)="c",IF(J1011&lt;&gt;"S",VLOOKUP(H1011,'DATOS GENERALES'!$B$36:$C$52,2,FALSE),""),""),IF(U1011="pvc",VLOOKUP(VLOOKUP(K1011,'DATOS GENERALES'!$B$58:$E$83,3,FALSE),'DATOS GENERALES'!$B$36:$C$52,2,FALSE),VLOOKUP(VLOOKUP(K1011,'DATOS GENERALES'!$B$58:$E$83,4,FALSE),'DATOS GENERALES'!$B$36:$C$52,2,FALSE)))</f>
        <v>CUADRADA GANG</v>
      </c>
      <c r="U1011" s="5" t="s">
        <v>45</v>
      </c>
      <c r="V1011" s="5" t="s">
        <v>98</v>
      </c>
      <c r="Y1011"/>
    </row>
    <row r="1012" spans="1:25" s="2" customFormat="1" outlineLevel="1" x14ac:dyDescent="0.25">
      <c r="A1012" s="177">
        <f t="shared" ref="A1012" si="895">IF(E1012=H1012,1,0)</f>
        <v>1</v>
      </c>
      <c r="C1012" s="8"/>
      <c r="D1012" s="8"/>
      <c r="E1012" s="7" t="s">
        <v>584</v>
      </c>
      <c r="F1012" s="3"/>
      <c r="G1012" s="4"/>
      <c r="H1012" s="7" t="s">
        <v>584</v>
      </c>
      <c r="I1012" s="4"/>
      <c r="J1012" s="4"/>
      <c r="K1012" s="4"/>
      <c r="L1012" s="4"/>
      <c r="M1012" s="5"/>
      <c r="N1012" s="5"/>
      <c r="O1012" s="5"/>
      <c r="P1012" s="5"/>
      <c r="Q1012" s="11"/>
      <c r="R1012" s="5"/>
      <c r="S1012" s="6">
        <f>SUM(S1007:S1011)</f>
        <v>25.1</v>
      </c>
      <c r="T1012" s="53" t="str">
        <f>IF(K1012="",IF(LEFT(H1012,1)="c",IF(J1012&lt;&gt;"S",VLOOKUP(H1012,'DATOS GENERALES'!$B$36:$C$52,2,FALSE),""),""),IF(U1012="pvc",VLOOKUP(VLOOKUP(K1012,'DATOS GENERALES'!$B$58:$E$83,3,FALSE),'DATOS GENERALES'!$B$36:$C$52,2,FALSE),VLOOKUP(VLOOKUP(K1012,'DATOS GENERALES'!$B$58:$E$83,4,FALSE),'DATOS GENERALES'!$B$36:$C$52,2,FALSE)))</f>
        <v/>
      </c>
      <c r="U1012" s="5"/>
      <c r="V1012" s="5" t="s">
        <v>98</v>
      </c>
      <c r="Y1012"/>
    </row>
    <row r="1013" spans="1:25" s="2" customFormat="1" outlineLevel="1" x14ac:dyDescent="0.25">
      <c r="A1013" s="174"/>
      <c r="C1013" s="8"/>
      <c r="D1013" s="8"/>
      <c r="E1013" s="70"/>
      <c r="F1013" s="3"/>
      <c r="G1013" s="4"/>
      <c r="H1013" s="7"/>
      <c r="I1013" s="4"/>
      <c r="J1013" s="4"/>
      <c r="K1013" s="4"/>
      <c r="L1013" s="4"/>
      <c r="M1013" s="5"/>
      <c r="N1013" s="5"/>
      <c r="O1013" s="5"/>
      <c r="P1013" s="5"/>
      <c r="Q1013" s="11"/>
      <c r="R1013" s="5"/>
      <c r="S1013" s="6"/>
      <c r="T1013" s="53"/>
      <c r="U1013" s="5"/>
      <c r="V1013" s="5"/>
      <c r="Y1013"/>
    </row>
    <row r="1014" spans="1:25" s="2" customFormat="1" outlineLevel="1" x14ac:dyDescent="0.25">
      <c r="A1014" s="174"/>
      <c r="B1014" s="2">
        <v>0</v>
      </c>
      <c r="C1014" s="8">
        <v>0</v>
      </c>
      <c r="D1014" s="8">
        <v>0</v>
      </c>
      <c r="E1014" s="7" t="s">
        <v>585</v>
      </c>
      <c r="F1014" s="3">
        <f t="shared" ref="F1014:F1015" si="896">H1014</f>
        <v>0</v>
      </c>
      <c r="G1014" s="4" t="s">
        <v>183</v>
      </c>
      <c r="H1014" s="4"/>
      <c r="I1014" s="4">
        <v>21</v>
      </c>
      <c r="J1014" s="4"/>
      <c r="K1014" s="4"/>
      <c r="L1014" s="4"/>
      <c r="M1014" s="5">
        <v>1</v>
      </c>
      <c r="N1014" s="5">
        <f t="shared" ref="N1014:N1015" si="897">IF(J1014&lt;&gt;"S",(I1014+C1014+B1014+D1014)*M1014,0)</f>
        <v>21</v>
      </c>
      <c r="O1014" s="5">
        <v>0</v>
      </c>
      <c r="P1014" s="5">
        <v>0</v>
      </c>
      <c r="Q1014" s="11">
        <v>1</v>
      </c>
      <c r="R1014" s="5">
        <f t="shared" ref="R1014:R1015" si="898">IF(N1014=0,IF(I1014=0,0,I1014+D1014+C1014+B1014),N1014)</f>
        <v>21</v>
      </c>
      <c r="S1014" s="6">
        <f t="shared" ref="S1014:S1015" si="899">R1014*Q1014</f>
        <v>21</v>
      </c>
      <c r="T1014" s="53" t="str">
        <f>IF(K1014="",IF(LEFT(H1014,1)="c",IF(J1014&lt;&gt;"S",VLOOKUP(H1014,'DATOS GENERALES'!$B$36:$C$52,2,FALSE),""),""),IF(U1014="pvc",VLOOKUP(VLOOKUP(K1014,'DATOS GENERALES'!$B$58:$E$83,3,FALSE),'DATOS GENERALES'!$B$36:$C$52,2,FALSE),VLOOKUP(VLOOKUP(K1014,'DATOS GENERALES'!$B$58:$E$83,4,FALSE),'DATOS GENERALES'!$B$36:$C$52,2,FALSE)))</f>
        <v/>
      </c>
      <c r="U1014" s="5" t="s">
        <v>153</v>
      </c>
      <c r="V1014" s="5" t="s">
        <v>98</v>
      </c>
      <c r="Y1014"/>
    </row>
    <row r="1015" spans="1:25" s="2" customFormat="1" outlineLevel="1" x14ac:dyDescent="0.25">
      <c r="A1015" s="174">
        <f>IF(E1015=H1015,1,0)</f>
        <v>1</v>
      </c>
      <c r="B1015" s="2">
        <v>0.5</v>
      </c>
      <c r="C1015" s="8">
        <v>0</v>
      </c>
      <c r="D1015" s="8">
        <v>0</v>
      </c>
      <c r="E1015" s="7" t="s">
        <v>585</v>
      </c>
      <c r="F1015" s="3" t="str">
        <f t="shared" si="896"/>
        <v>FP-P4-27</v>
      </c>
      <c r="G1015" s="4" t="s">
        <v>103</v>
      </c>
      <c r="H1015" s="7" t="s">
        <v>585</v>
      </c>
      <c r="I1015" s="4">
        <v>2.2999999999999998</v>
      </c>
      <c r="J1015" s="4">
        <v>25</v>
      </c>
      <c r="K1015" s="4" t="s">
        <v>82</v>
      </c>
      <c r="L1015" s="4"/>
      <c r="M1015" s="5">
        <v>1</v>
      </c>
      <c r="N1015" s="5">
        <f t="shared" si="897"/>
        <v>2.8</v>
      </c>
      <c r="O1015" s="5">
        <v>1</v>
      </c>
      <c r="P1015" s="5">
        <v>2</v>
      </c>
      <c r="Q1015" s="11">
        <v>1</v>
      </c>
      <c r="R1015" s="5">
        <f t="shared" si="898"/>
        <v>2.8</v>
      </c>
      <c r="S1015" s="6">
        <f t="shared" si="899"/>
        <v>2.8</v>
      </c>
      <c r="T1015" s="53" t="str">
        <f>IF(K1015="",IF(LEFT(H1015,1)="c",IF(J1015&lt;&gt;"S",VLOOKUP(H1015,'DATOS GENERALES'!$B$36:$C$52,2,FALSE),""),""),IF(U1015="pvc",VLOOKUP(VLOOKUP(K1015,'DATOS GENERALES'!$B$58:$E$83,3,FALSE),'DATOS GENERALES'!$B$36:$C$52,2,FALSE),VLOOKUP(VLOOKUP(K1015,'DATOS GENERALES'!$B$58:$E$83,4,FALSE),'DATOS GENERALES'!$B$36:$C$52,2,FALSE)))</f>
        <v>CUADRADA GANG</v>
      </c>
      <c r="U1015" s="5" t="s">
        <v>45</v>
      </c>
      <c r="V1015" s="5" t="s">
        <v>98</v>
      </c>
      <c r="Y1015"/>
    </row>
    <row r="1016" spans="1:25" s="2" customFormat="1" outlineLevel="1" x14ac:dyDescent="0.25">
      <c r="A1016" s="177">
        <f t="shared" ref="A1016" si="900">IF(E1016=H1016,1,0)</f>
        <v>1</v>
      </c>
      <c r="C1016" s="8"/>
      <c r="D1016" s="8"/>
      <c r="E1016" s="7" t="s">
        <v>586</v>
      </c>
      <c r="F1016" s="3"/>
      <c r="G1016" s="4"/>
      <c r="H1016" s="7" t="s">
        <v>586</v>
      </c>
      <c r="I1016" s="4"/>
      <c r="J1016" s="4"/>
      <c r="K1016" s="4"/>
      <c r="L1016" s="4"/>
      <c r="M1016" s="5"/>
      <c r="N1016" s="5"/>
      <c r="O1016" s="5"/>
      <c r="P1016" s="5"/>
      <c r="Q1016" s="11"/>
      <c r="R1016" s="5"/>
      <c r="S1016" s="6">
        <f>SUM(S1014:S1015)</f>
        <v>23.8</v>
      </c>
      <c r="T1016" s="53" t="str">
        <f>IF(K1016="",IF(LEFT(H1016,1)="c",IF(J1016&lt;&gt;"S",VLOOKUP(H1016,'DATOS GENERALES'!$B$36:$C$52,2,FALSE),""),""),IF(U1016="pvc",VLOOKUP(VLOOKUP(K1016,'DATOS GENERALES'!$B$58:$E$83,3,FALSE),'DATOS GENERALES'!$B$36:$C$52,2,FALSE),VLOOKUP(VLOOKUP(K1016,'DATOS GENERALES'!$B$58:$E$83,4,FALSE),'DATOS GENERALES'!$B$36:$C$52,2,FALSE)))</f>
        <v/>
      </c>
      <c r="U1016" s="5"/>
      <c r="V1016" s="5" t="s">
        <v>98</v>
      </c>
      <c r="Y1016"/>
    </row>
    <row r="1017" spans="1:25" s="2" customFormat="1" outlineLevel="1" x14ac:dyDescent="0.25">
      <c r="A1017" s="177"/>
      <c r="C1017" s="8"/>
      <c r="D1017" s="8"/>
      <c r="E1017" s="7"/>
      <c r="F1017" s="3"/>
      <c r="G1017" s="4"/>
      <c r="H1017" s="7"/>
      <c r="I1017" s="4"/>
      <c r="J1017" s="4"/>
      <c r="K1017" s="4"/>
      <c r="L1017" s="4"/>
      <c r="M1017" s="5"/>
      <c r="N1017" s="5"/>
      <c r="O1017" s="5"/>
      <c r="P1017" s="5"/>
      <c r="Q1017" s="11"/>
      <c r="R1017" s="5"/>
      <c r="S1017" s="6"/>
      <c r="T1017" s="53"/>
      <c r="U1017" s="5"/>
      <c r="V1017" s="5"/>
      <c r="Y1017"/>
    </row>
    <row r="1018" spans="1:25" s="2" customFormat="1" outlineLevel="1" x14ac:dyDescent="0.25">
      <c r="A1018" s="174"/>
      <c r="B1018" s="2">
        <v>0</v>
      </c>
      <c r="C1018" s="8">
        <v>0</v>
      </c>
      <c r="D1018" s="8">
        <v>0</v>
      </c>
      <c r="E1018" s="7" t="s">
        <v>587</v>
      </c>
      <c r="F1018" s="3">
        <f t="shared" ref="F1018:F1019" si="901">H1018</f>
        <v>0</v>
      </c>
      <c r="G1018" s="4" t="s">
        <v>183</v>
      </c>
      <c r="H1018" s="4"/>
      <c r="I1018" s="4">
        <v>21</v>
      </c>
      <c r="J1018" s="4"/>
      <c r="K1018" s="4"/>
      <c r="L1018" s="4"/>
      <c r="M1018" s="5">
        <v>1</v>
      </c>
      <c r="N1018" s="5">
        <f t="shared" ref="N1018:N1019" si="902">IF(J1018&lt;&gt;"S",(I1018+C1018+B1018+D1018)*M1018,0)</f>
        <v>21</v>
      </c>
      <c r="O1018" s="5">
        <v>0</v>
      </c>
      <c r="P1018" s="5">
        <v>0</v>
      </c>
      <c r="Q1018" s="11">
        <v>1</v>
      </c>
      <c r="R1018" s="5">
        <f t="shared" ref="R1018:R1019" si="903">IF(N1018=0,IF(I1018=0,0,I1018+D1018+C1018+B1018),N1018)</f>
        <v>21</v>
      </c>
      <c r="S1018" s="6">
        <f t="shared" ref="S1018:S1019" si="904">R1018*Q1018</f>
        <v>21</v>
      </c>
      <c r="T1018" s="53" t="str">
        <f>IF(K1018="",IF(LEFT(H1018,1)="c",IF(J1018&lt;&gt;"S",VLOOKUP(H1018,'DATOS GENERALES'!$B$36:$C$52,2,FALSE),""),""),IF(U1018="pvc",VLOOKUP(VLOOKUP(K1018,'DATOS GENERALES'!$B$58:$E$83,3,FALSE),'DATOS GENERALES'!$B$36:$C$52,2,FALSE),VLOOKUP(VLOOKUP(K1018,'DATOS GENERALES'!$B$58:$E$83,4,FALSE),'DATOS GENERALES'!$B$36:$C$52,2,FALSE)))</f>
        <v/>
      </c>
      <c r="U1018" s="5" t="s">
        <v>153</v>
      </c>
      <c r="V1018" s="5" t="s">
        <v>98</v>
      </c>
      <c r="Y1018"/>
    </row>
    <row r="1019" spans="1:25" s="2" customFormat="1" outlineLevel="1" x14ac:dyDescent="0.25">
      <c r="A1019" s="174">
        <f>IF(E1019=H1019,1,0)</f>
        <v>1</v>
      </c>
      <c r="B1019" s="2">
        <v>0.5</v>
      </c>
      <c r="C1019" s="8">
        <v>0</v>
      </c>
      <c r="D1019" s="8">
        <v>0</v>
      </c>
      <c r="E1019" s="7" t="s">
        <v>587</v>
      </c>
      <c r="F1019" s="3" t="str">
        <f t="shared" si="901"/>
        <v>FP-P4-29</v>
      </c>
      <c r="G1019" s="4" t="s">
        <v>103</v>
      </c>
      <c r="H1019" s="7" t="s">
        <v>587</v>
      </c>
      <c r="I1019" s="4">
        <v>2.5</v>
      </c>
      <c r="J1019" s="4">
        <v>25</v>
      </c>
      <c r="K1019" s="4" t="s">
        <v>82</v>
      </c>
      <c r="L1019" s="4"/>
      <c r="M1019" s="5">
        <v>1</v>
      </c>
      <c r="N1019" s="5">
        <f t="shared" si="902"/>
        <v>3</v>
      </c>
      <c r="O1019" s="5">
        <v>1</v>
      </c>
      <c r="P1019" s="5">
        <v>2</v>
      </c>
      <c r="Q1019" s="11">
        <v>1</v>
      </c>
      <c r="R1019" s="5">
        <f t="shared" si="903"/>
        <v>3</v>
      </c>
      <c r="S1019" s="6">
        <f t="shared" si="904"/>
        <v>3</v>
      </c>
      <c r="T1019" s="53" t="str">
        <f>IF(K1019="",IF(LEFT(H1019,1)="c",IF(J1019&lt;&gt;"S",VLOOKUP(H1019,'DATOS GENERALES'!$B$36:$C$52,2,FALSE),""),""),IF(U1019="pvc",VLOOKUP(VLOOKUP(K1019,'DATOS GENERALES'!$B$58:$E$83,3,FALSE),'DATOS GENERALES'!$B$36:$C$52,2,FALSE),VLOOKUP(VLOOKUP(K1019,'DATOS GENERALES'!$B$58:$E$83,4,FALSE),'DATOS GENERALES'!$B$36:$C$52,2,FALSE)))</f>
        <v>CUADRADA GANG</v>
      </c>
      <c r="U1019" s="5" t="s">
        <v>45</v>
      </c>
      <c r="V1019" s="5" t="s">
        <v>98</v>
      </c>
      <c r="Y1019"/>
    </row>
    <row r="1020" spans="1:25" s="2" customFormat="1" outlineLevel="1" x14ac:dyDescent="0.25">
      <c r="A1020" s="177">
        <f t="shared" ref="A1020" si="905">IF(E1020=H1020,1,0)</f>
        <v>1</v>
      </c>
      <c r="C1020" s="8"/>
      <c r="D1020" s="8"/>
      <c r="E1020" s="7" t="s">
        <v>588</v>
      </c>
      <c r="F1020" s="3"/>
      <c r="G1020" s="4"/>
      <c r="H1020" s="7" t="s">
        <v>588</v>
      </c>
      <c r="I1020" s="4"/>
      <c r="J1020" s="4"/>
      <c r="K1020" s="4"/>
      <c r="L1020" s="4"/>
      <c r="M1020" s="5"/>
      <c r="N1020" s="5"/>
      <c r="O1020" s="5"/>
      <c r="P1020" s="5"/>
      <c r="Q1020" s="11"/>
      <c r="R1020" s="5"/>
      <c r="S1020" s="6">
        <f>SUM(S1018:S1019)</f>
        <v>24</v>
      </c>
      <c r="T1020" s="53" t="str">
        <f>IF(K1020="",IF(LEFT(H1020,1)="c",IF(J1020&lt;&gt;"S",VLOOKUP(H1020,'DATOS GENERALES'!$B$36:$C$52,2,FALSE),""),""),IF(U1020="pvc",VLOOKUP(VLOOKUP(K1020,'DATOS GENERALES'!$B$58:$E$83,3,FALSE),'DATOS GENERALES'!$B$36:$C$52,2,FALSE),VLOOKUP(VLOOKUP(K1020,'DATOS GENERALES'!$B$58:$E$83,4,FALSE),'DATOS GENERALES'!$B$36:$C$52,2,FALSE)))</f>
        <v/>
      </c>
      <c r="U1020" s="5"/>
      <c r="V1020" s="5" t="s">
        <v>98</v>
      </c>
      <c r="Y1020"/>
    </row>
    <row r="1021" spans="1:25" s="2" customFormat="1" outlineLevel="1" x14ac:dyDescent="0.25">
      <c r="A1021" s="174"/>
      <c r="C1021" s="8"/>
      <c r="D1021" s="8"/>
      <c r="E1021" s="70"/>
      <c r="F1021" s="3"/>
      <c r="G1021" s="4"/>
      <c r="H1021" s="7"/>
      <c r="I1021" s="4"/>
      <c r="J1021" s="4"/>
      <c r="K1021" s="4"/>
      <c r="L1021" s="4"/>
      <c r="M1021" s="5"/>
      <c r="N1021" s="5"/>
      <c r="O1021" s="5"/>
      <c r="P1021" s="5"/>
      <c r="Q1021" s="11"/>
      <c r="R1021" s="5"/>
      <c r="S1021" s="6"/>
      <c r="T1021" s="53"/>
      <c r="U1021" s="5"/>
      <c r="V1021" s="5"/>
      <c r="Y1021"/>
    </row>
    <row r="1022" spans="1:25" s="2" customFormat="1" outlineLevel="1" x14ac:dyDescent="0.25">
      <c r="A1022" s="174"/>
      <c r="B1022" s="2">
        <v>0</v>
      </c>
      <c r="C1022" s="8">
        <v>0</v>
      </c>
      <c r="D1022" s="8">
        <v>0</v>
      </c>
      <c r="E1022" s="7" t="s">
        <v>589</v>
      </c>
      <c r="F1022" s="3">
        <f t="shared" ref="F1022:F1023" si="906">H1022</f>
        <v>0</v>
      </c>
      <c r="G1022" s="4" t="s">
        <v>183</v>
      </c>
      <c r="H1022" s="4"/>
      <c r="I1022" s="4">
        <v>21</v>
      </c>
      <c r="J1022" s="4"/>
      <c r="K1022" s="4"/>
      <c r="L1022" s="4"/>
      <c r="M1022" s="5">
        <v>1</v>
      </c>
      <c r="N1022" s="5">
        <f t="shared" ref="N1022:N1023" si="907">IF(J1022&lt;&gt;"S",(I1022+C1022+B1022+D1022)*M1022,0)</f>
        <v>21</v>
      </c>
      <c r="O1022" s="5">
        <v>0</v>
      </c>
      <c r="P1022" s="5">
        <v>0</v>
      </c>
      <c r="Q1022" s="11">
        <v>1</v>
      </c>
      <c r="R1022" s="5">
        <f t="shared" ref="R1022:R1023" si="908">IF(N1022=0,IF(I1022=0,0,I1022+D1022+C1022+B1022),N1022)</f>
        <v>21</v>
      </c>
      <c r="S1022" s="6">
        <f t="shared" ref="S1022:S1023" si="909">R1022*Q1022</f>
        <v>21</v>
      </c>
      <c r="T1022" s="53" t="str">
        <f>IF(K1022="",IF(LEFT(H1022,1)="c",IF(J1022&lt;&gt;"S",VLOOKUP(H1022,'DATOS GENERALES'!$B$36:$C$52,2,FALSE),""),""),IF(U1022="pvc",VLOOKUP(VLOOKUP(K1022,'DATOS GENERALES'!$B$58:$E$83,3,FALSE),'DATOS GENERALES'!$B$36:$C$52,2,FALSE),VLOOKUP(VLOOKUP(K1022,'DATOS GENERALES'!$B$58:$E$83,4,FALSE),'DATOS GENERALES'!$B$36:$C$52,2,FALSE)))</f>
        <v/>
      </c>
      <c r="U1022" s="5" t="s">
        <v>153</v>
      </c>
      <c r="V1022" s="5" t="s">
        <v>98</v>
      </c>
      <c r="Y1022"/>
    </row>
    <row r="1023" spans="1:25" s="2" customFormat="1" outlineLevel="1" x14ac:dyDescent="0.25">
      <c r="A1023" s="174">
        <f>IF(E1023=H1023,1,0)</f>
        <v>1</v>
      </c>
      <c r="B1023" s="2">
        <v>0.5</v>
      </c>
      <c r="C1023" s="8">
        <v>0</v>
      </c>
      <c r="D1023" s="8">
        <v>0</v>
      </c>
      <c r="E1023" s="7" t="s">
        <v>589</v>
      </c>
      <c r="F1023" s="3" t="str">
        <f t="shared" si="906"/>
        <v>FP-P4-31</v>
      </c>
      <c r="G1023" s="4" t="s">
        <v>103</v>
      </c>
      <c r="H1023" s="7" t="s">
        <v>589</v>
      </c>
      <c r="I1023" s="4">
        <v>3.5</v>
      </c>
      <c r="J1023" s="4">
        <v>25</v>
      </c>
      <c r="K1023" s="4" t="s">
        <v>82</v>
      </c>
      <c r="L1023" s="4"/>
      <c r="M1023" s="5">
        <v>1</v>
      </c>
      <c r="N1023" s="5">
        <f t="shared" si="907"/>
        <v>4</v>
      </c>
      <c r="O1023" s="5">
        <v>1</v>
      </c>
      <c r="P1023" s="5">
        <v>2</v>
      </c>
      <c r="Q1023" s="11">
        <v>1</v>
      </c>
      <c r="R1023" s="5">
        <f t="shared" si="908"/>
        <v>4</v>
      </c>
      <c r="S1023" s="6">
        <f t="shared" si="909"/>
        <v>4</v>
      </c>
      <c r="T1023" s="53" t="str">
        <f>IF(K1023="",IF(LEFT(H1023,1)="c",IF(J1023&lt;&gt;"S",VLOOKUP(H1023,'DATOS GENERALES'!$B$36:$C$52,2,FALSE),""),""),IF(U1023="pvc",VLOOKUP(VLOOKUP(K1023,'DATOS GENERALES'!$B$58:$E$83,3,FALSE),'DATOS GENERALES'!$B$36:$C$52,2,FALSE),VLOOKUP(VLOOKUP(K1023,'DATOS GENERALES'!$B$58:$E$83,4,FALSE),'DATOS GENERALES'!$B$36:$C$52,2,FALSE)))</f>
        <v>CUADRADA GANG</v>
      </c>
      <c r="U1023" s="5" t="s">
        <v>45</v>
      </c>
      <c r="V1023" s="5" t="s">
        <v>98</v>
      </c>
      <c r="Y1023"/>
    </row>
    <row r="1024" spans="1:25" s="2" customFormat="1" outlineLevel="1" x14ac:dyDescent="0.25">
      <c r="A1024" s="177">
        <f t="shared" ref="A1024" si="910">IF(E1024=H1024,1,0)</f>
        <v>1</v>
      </c>
      <c r="C1024" s="8"/>
      <c r="D1024" s="8"/>
      <c r="E1024" s="7" t="s">
        <v>590</v>
      </c>
      <c r="F1024" s="3"/>
      <c r="G1024" s="4"/>
      <c r="H1024" s="7" t="s">
        <v>590</v>
      </c>
      <c r="I1024" s="4"/>
      <c r="J1024" s="4"/>
      <c r="K1024" s="4"/>
      <c r="L1024" s="4"/>
      <c r="M1024" s="5"/>
      <c r="N1024" s="5"/>
      <c r="O1024" s="5"/>
      <c r="P1024" s="5"/>
      <c r="Q1024" s="11"/>
      <c r="R1024" s="5"/>
      <c r="S1024" s="6">
        <f>SUM(S1022:S1023)</f>
        <v>25</v>
      </c>
      <c r="T1024" s="53" t="str">
        <f>IF(K1024="",IF(LEFT(H1024,1)="c",IF(J1024&lt;&gt;"S",VLOOKUP(H1024,'DATOS GENERALES'!$B$36:$C$52,2,FALSE),""),""),IF(U1024="pvc",VLOOKUP(VLOOKUP(K1024,'DATOS GENERALES'!$B$58:$E$83,3,FALSE),'DATOS GENERALES'!$B$36:$C$52,2,FALSE),VLOOKUP(VLOOKUP(K1024,'DATOS GENERALES'!$B$58:$E$83,4,FALSE),'DATOS GENERALES'!$B$36:$C$52,2,FALSE)))</f>
        <v/>
      </c>
      <c r="U1024" s="5"/>
      <c r="V1024" s="5" t="s">
        <v>98</v>
      </c>
      <c r="Y1024"/>
    </row>
    <row r="1025" spans="1:25" s="2" customFormat="1" outlineLevel="1" x14ac:dyDescent="0.25">
      <c r="A1025" s="177"/>
      <c r="C1025" s="8"/>
      <c r="D1025" s="8"/>
      <c r="E1025" s="7"/>
      <c r="F1025" s="3"/>
      <c r="G1025" s="4"/>
      <c r="H1025" s="7"/>
      <c r="I1025" s="4"/>
      <c r="J1025" s="4"/>
      <c r="K1025" s="4"/>
      <c r="L1025" s="4"/>
      <c r="M1025" s="5"/>
      <c r="N1025" s="5"/>
      <c r="O1025" s="5"/>
      <c r="P1025" s="5"/>
      <c r="Q1025" s="11"/>
      <c r="R1025" s="5"/>
      <c r="S1025" s="6"/>
      <c r="T1025" s="53"/>
      <c r="U1025" s="5"/>
      <c r="V1025" s="5"/>
      <c r="Y1025"/>
    </row>
    <row r="1026" spans="1:25" s="2" customFormat="1" outlineLevel="1" x14ac:dyDescent="0.25">
      <c r="A1026" s="174"/>
      <c r="B1026" s="2">
        <v>0</v>
      </c>
      <c r="C1026" s="8">
        <v>0</v>
      </c>
      <c r="D1026" s="8">
        <v>0</v>
      </c>
      <c r="E1026" s="7" t="s">
        <v>591</v>
      </c>
      <c r="F1026" s="3">
        <f t="shared" ref="F1026:F1027" si="911">H1026</f>
        <v>0</v>
      </c>
      <c r="G1026" s="4" t="s">
        <v>183</v>
      </c>
      <c r="H1026" s="4"/>
      <c r="I1026" s="4">
        <v>23.5</v>
      </c>
      <c r="J1026" s="4"/>
      <c r="K1026" s="4"/>
      <c r="L1026" s="4"/>
      <c r="M1026" s="5">
        <v>1</v>
      </c>
      <c r="N1026" s="5">
        <f t="shared" ref="N1026:N1027" si="912">IF(J1026&lt;&gt;"S",(I1026+C1026+B1026+D1026)*M1026,0)</f>
        <v>23.5</v>
      </c>
      <c r="O1026" s="5">
        <v>0</v>
      </c>
      <c r="P1026" s="5">
        <v>0</v>
      </c>
      <c r="Q1026" s="11">
        <v>1</v>
      </c>
      <c r="R1026" s="5">
        <f t="shared" ref="R1026:R1027" si="913">IF(N1026=0,IF(I1026=0,0,I1026+D1026+C1026+B1026),N1026)</f>
        <v>23.5</v>
      </c>
      <c r="S1026" s="6">
        <f t="shared" ref="S1026:S1027" si="914">R1026*Q1026</f>
        <v>23.5</v>
      </c>
      <c r="T1026" s="53" t="str">
        <f>IF(K1026="",IF(LEFT(H1026,1)="c",IF(J1026&lt;&gt;"S",VLOOKUP(H1026,'DATOS GENERALES'!$B$36:$C$52,2,FALSE),""),""),IF(U1026="pvc",VLOOKUP(VLOOKUP(K1026,'DATOS GENERALES'!$B$58:$E$83,3,FALSE),'DATOS GENERALES'!$B$36:$C$52,2,FALSE),VLOOKUP(VLOOKUP(K1026,'DATOS GENERALES'!$B$58:$E$83,4,FALSE),'DATOS GENERALES'!$B$36:$C$52,2,FALSE)))</f>
        <v/>
      </c>
      <c r="U1026" s="5" t="s">
        <v>153</v>
      </c>
      <c r="V1026" s="5" t="s">
        <v>98</v>
      </c>
      <c r="Y1026"/>
    </row>
    <row r="1027" spans="1:25" s="2" customFormat="1" outlineLevel="1" x14ac:dyDescent="0.25">
      <c r="A1027" s="174">
        <f>IF(E1027=H1027,1,0)</f>
        <v>1</v>
      </c>
      <c r="B1027" s="2">
        <v>0.5</v>
      </c>
      <c r="C1027" s="8">
        <v>0</v>
      </c>
      <c r="D1027" s="8">
        <v>0</v>
      </c>
      <c r="E1027" s="7" t="s">
        <v>591</v>
      </c>
      <c r="F1027" s="3" t="str">
        <f t="shared" si="911"/>
        <v>FP-P4-33</v>
      </c>
      <c r="G1027" s="4" t="s">
        <v>103</v>
      </c>
      <c r="H1027" s="7" t="s">
        <v>591</v>
      </c>
      <c r="I1027" s="4">
        <v>5</v>
      </c>
      <c r="J1027" s="4">
        <v>25</v>
      </c>
      <c r="K1027" s="4" t="s">
        <v>82</v>
      </c>
      <c r="L1027" s="4"/>
      <c r="M1027" s="5">
        <v>1</v>
      </c>
      <c r="N1027" s="5">
        <f t="shared" si="912"/>
        <v>5.5</v>
      </c>
      <c r="O1027" s="5">
        <v>1</v>
      </c>
      <c r="P1027" s="5">
        <v>2</v>
      </c>
      <c r="Q1027" s="11">
        <v>1</v>
      </c>
      <c r="R1027" s="5">
        <f t="shared" si="913"/>
        <v>5.5</v>
      </c>
      <c r="S1027" s="6">
        <f t="shared" si="914"/>
        <v>5.5</v>
      </c>
      <c r="T1027" s="53" t="str">
        <f>IF(K1027="",IF(LEFT(H1027,1)="c",IF(J1027&lt;&gt;"S",VLOOKUP(H1027,'DATOS GENERALES'!$B$36:$C$52,2,FALSE),""),""),IF(U1027="pvc",VLOOKUP(VLOOKUP(K1027,'DATOS GENERALES'!$B$58:$E$83,3,FALSE),'DATOS GENERALES'!$B$36:$C$52,2,FALSE),VLOOKUP(VLOOKUP(K1027,'DATOS GENERALES'!$B$58:$E$83,4,FALSE),'DATOS GENERALES'!$B$36:$C$52,2,FALSE)))</f>
        <v>CUADRADA GANG</v>
      </c>
      <c r="U1027" s="5" t="s">
        <v>45</v>
      </c>
      <c r="V1027" s="5" t="s">
        <v>98</v>
      </c>
      <c r="Y1027"/>
    </row>
    <row r="1028" spans="1:25" s="2" customFormat="1" outlineLevel="1" x14ac:dyDescent="0.25">
      <c r="A1028" s="177">
        <f t="shared" ref="A1028" si="915">IF(E1028=H1028,1,0)</f>
        <v>1</v>
      </c>
      <c r="C1028" s="8"/>
      <c r="D1028" s="8"/>
      <c r="E1028" s="7" t="s">
        <v>592</v>
      </c>
      <c r="F1028" s="3"/>
      <c r="G1028" s="4"/>
      <c r="H1028" s="7" t="s">
        <v>592</v>
      </c>
      <c r="I1028" s="4"/>
      <c r="J1028" s="4"/>
      <c r="K1028" s="4"/>
      <c r="L1028" s="4"/>
      <c r="M1028" s="5"/>
      <c r="N1028" s="5"/>
      <c r="O1028" s="5"/>
      <c r="P1028" s="5"/>
      <c r="Q1028" s="11"/>
      <c r="R1028" s="5"/>
      <c r="S1028" s="6">
        <f>SUM(S1026:S1027)</f>
        <v>29</v>
      </c>
      <c r="T1028" s="53" t="str">
        <f>IF(K1028="",IF(LEFT(H1028,1)="c",IF(J1028&lt;&gt;"S",VLOOKUP(H1028,'DATOS GENERALES'!$B$36:$C$52,2,FALSE),""),""),IF(U1028="pvc",VLOOKUP(VLOOKUP(K1028,'DATOS GENERALES'!$B$58:$E$83,3,FALSE),'DATOS GENERALES'!$B$36:$C$52,2,FALSE),VLOOKUP(VLOOKUP(K1028,'DATOS GENERALES'!$B$58:$E$83,4,FALSE),'DATOS GENERALES'!$B$36:$C$52,2,FALSE)))</f>
        <v/>
      </c>
      <c r="U1028" s="5"/>
      <c r="V1028" s="5" t="s">
        <v>98</v>
      </c>
      <c r="Y1028"/>
    </row>
    <row r="1029" spans="1:25" s="2" customFormat="1" outlineLevel="1" x14ac:dyDescent="0.25">
      <c r="A1029" s="177"/>
      <c r="C1029" s="8"/>
      <c r="D1029" s="8"/>
      <c r="E1029" s="7"/>
      <c r="F1029" s="3"/>
      <c r="G1029" s="4"/>
      <c r="H1029" s="7"/>
      <c r="I1029" s="4"/>
      <c r="J1029" s="4"/>
      <c r="K1029" s="4"/>
      <c r="L1029" s="4"/>
      <c r="M1029" s="5"/>
      <c r="N1029" s="5"/>
      <c r="O1029" s="5"/>
      <c r="P1029" s="5"/>
      <c r="Q1029" s="11"/>
      <c r="R1029" s="5"/>
      <c r="S1029" s="6"/>
      <c r="T1029" s="53"/>
      <c r="U1029" s="5"/>
      <c r="V1029" s="5"/>
      <c r="Y1029"/>
    </row>
    <row r="1030" spans="1:25" s="2" customFormat="1" outlineLevel="1" x14ac:dyDescent="0.25">
      <c r="A1030" s="174"/>
      <c r="B1030" s="2">
        <v>0</v>
      </c>
      <c r="C1030" s="8">
        <v>0</v>
      </c>
      <c r="D1030" s="8">
        <v>0</v>
      </c>
      <c r="E1030" s="7" t="s">
        <v>597</v>
      </c>
      <c r="F1030" s="3">
        <f t="shared" ref="F1030:F1032" si="916">H1030</f>
        <v>0</v>
      </c>
      <c r="G1030" s="4" t="s">
        <v>183</v>
      </c>
      <c r="H1030" s="4"/>
      <c r="I1030" s="4">
        <v>13.5</v>
      </c>
      <c r="J1030" s="4"/>
      <c r="K1030" s="4"/>
      <c r="L1030" s="4"/>
      <c r="M1030" s="5">
        <v>1</v>
      </c>
      <c r="N1030" s="5">
        <f t="shared" ref="N1030:N1032" si="917">IF(J1030&lt;&gt;"S",(I1030+C1030+B1030+D1030)*M1030,0)</f>
        <v>13.5</v>
      </c>
      <c r="O1030" s="5">
        <v>0</v>
      </c>
      <c r="P1030" s="5">
        <v>0</v>
      </c>
      <c r="Q1030" s="11">
        <v>1</v>
      </c>
      <c r="R1030" s="5">
        <f t="shared" ref="R1030:R1032" si="918">IF(N1030=0,IF(I1030=0,0,I1030+D1030+C1030+B1030),N1030)</f>
        <v>13.5</v>
      </c>
      <c r="S1030" s="6">
        <f t="shared" ref="S1030:S1032" si="919">R1030*Q1030</f>
        <v>13.5</v>
      </c>
      <c r="T1030" s="53" t="str">
        <f>IF(K1030="",IF(LEFT(H1030,1)="c",IF(J1030&lt;&gt;"S",VLOOKUP(H1030,'DATOS GENERALES'!$B$36:$C$52,2,FALSE),""),""),IF(U1030="pvc",VLOOKUP(VLOOKUP(K1030,'DATOS GENERALES'!$B$58:$E$83,3,FALSE),'DATOS GENERALES'!$B$36:$C$52,2,FALSE),VLOOKUP(VLOOKUP(K1030,'DATOS GENERALES'!$B$58:$E$83,4,FALSE),'DATOS GENERALES'!$B$36:$C$52,2,FALSE)))</f>
        <v/>
      </c>
      <c r="U1030" s="5" t="s">
        <v>153</v>
      </c>
      <c r="V1030" s="5" t="s">
        <v>98</v>
      </c>
      <c r="Y1030"/>
    </row>
    <row r="1031" spans="1:25" s="2" customFormat="1" outlineLevel="1" x14ac:dyDescent="0.25">
      <c r="A1031" s="174"/>
      <c r="B1031" s="2">
        <v>0</v>
      </c>
      <c r="C1031" s="8">
        <v>0</v>
      </c>
      <c r="D1031" s="8">
        <v>0</v>
      </c>
      <c r="E1031" s="7" t="s">
        <v>597</v>
      </c>
      <c r="F1031" s="3" t="str">
        <f t="shared" si="916"/>
        <v>S12</v>
      </c>
      <c r="G1031" s="4"/>
      <c r="H1031" s="4" t="s">
        <v>94</v>
      </c>
      <c r="I1031" s="4">
        <v>0.5</v>
      </c>
      <c r="J1031" s="4">
        <v>25</v>
      </c>
      <c r="K1031" s="4" t="s">
        <v>94</v>
      </c>
      <c r="L1031" s="4"/>
      <c r="M1031" s="5">
        <v>1</v>
      </c>
      <c r="N1031" s="5">
        <f t="shared" si="917"/>
        <v>0.5</v>
      </c>
      <c r="O1031" s="5">
        <v>1</v>
      </c>
      <c r="P1031" s="5">
        <v>1</v>
      </c>
      <c r="Q1031" s="11">
        <v>1</v>
      </c>
      <c r="R1031" s="5">
        <f t="shared" si="918"/>
        <v>0.5</v>
      </c>
      <c r="S1031" s="6">
        <f t="shared" si="919"/>
        <v>0.5</v>
      </c>
      <c r="T1031" s="53" t="str">
        <f>IF(K1031="",IF(LEFT(H1031,1)="c",IF(J1031&lt;&gt;"S",VLOOKUP(H1031,'DATOS GENERALES'!$B$36:$C$52,2,FALSE),""),""),IF(U1031="pvc",VLOOKUP(VLOOKUP(K1031,'DATOS GENERALES'!$B$58:$E$83,3,FALSE),'DATOS GENERALES'!$B$36:$C$52,2,FALSE),VLOOKUP(VLOOKUP(K1031,'DATOS GENERALES'!$B$58:$E$83,4,FALSE),'DATOS GENERALES'!$B$36:$C$52,2,FALSE)))</f>
        <v>ACCESORIO SALIDA BANDEJA</v>
      </c>
      <c r="U1031" s="5" t="s">
        <v>48</v>
      </c>
      <c r="V1031" s="5" t="s">
        <v>98</v>
      </c>
      <c r="Y1031"/>
    </row>
    <row r="1032" spans="1:25" s="2" customFormat="1" outlineLevel="1" x14ac:dyDescent="0.25">
      <c r="A1032" s="174">
        <f>IF(E1032=H1032,1,0)</f>
        <v>1</v>
      </c>
      <c r="B1032" s="2">
        <v>0</v>
      </c>
      <c r="C1032" s="8">
        <v>0</v>
      </c>
      <c r="D1032" s="8">
        <v>0</v>
      </c>
      <c r="E1032" s="7" t="s">
        <v>597</v>
      </c>
      <c r="F1032" s="3" t="str">
        <f t="shared" si="916"/>
        <v>FP-P4-35</v>
      </c>
      <c r="G1032" s="4" t="s">
        <v>94</v>
      </c>
      <c r="H1032" s="7" t="s">
        <v>597</v>
      </c>
      <c r="I1032" s="4">
        <v>4</v>
      </c>
      <c r="J1032" s="4">
        <v>25</v>
      </c>
      <c r="K1032" s="4" t="s">
        <v>83</v>
      </c>
      <c r="L1032" s="4" t="s">
        <v>203</v>
      </c>
      <c r="M1032" s="5">
        <v>1</v>
      </c>
      <c r="N1032" s="5">
        <f t="shared" si="917"/>
        <v>4</v>
      </c>
      <c r="O1032" s="5">
        <v>2</v>
      </c>
      <c r="P1032" s="5">
        <v>2</v>
      </c>
      <c r="Q1032" s="11">
        <v>1</v>
      </c>
      <c r="R1032" s="5">
        <f t="shared" si="918"/>
        <v>4</v>
      </c>
      <c r="S1032" s="6">
        <f t="shared" si="919"/>
        <v>4</v>
      </c>
      <c r="T1032" s="53" t="str">
        <f>IF(K1032="",IF(LEFT(H1032,1)="c",IF(J1032&lt;&gt;"S",VLOOKUP(H1032,'DATOS GENERALES'!$B$36:$C$52,2,FALSE),""),""),IF(U1032="pvc",VLOOKUP(VLOOKUP(K1032,'DATOS GENERALES'!$B$58:$E$83,3,FALSE),'DATOS GENERALES'!$B$36:$C$52,2,FALSE),VLOOKUP(VLOOKUP(K1032,'DATOS GENERALES'!$B$58:$E$83,4,FALSE),'DATOS GENERALES'!$B$36:$C$52,2,FALSE)))</f>
        <v>CUADRADA CONDUIT</v>
      </c>
      <c r="U1032" s="5" t="s">
        <v>48</v>
      </c>
      <c r="V1032" s="5" t="s">
        <v>98</v>
      </c>
      <c r="Y1032"/>
    </row>
    <row r="1033" spans="1:25" s="2" customFormat="1" outlineLevel="1" x14ac:dyDescent="0.25">
      <c r="A1033" s="174"/>
      <c r="C1033" s="8"/>
      <c r="D1033" s="8"/>
      <c r="E1033" s="7"/>
      <c r="F1033" s="3"/>
      <c r="G1033" s="4"/>
      <c r="H1033" s="7"/>
      <c r="I1033" s="4"/>
      <c r="J1033" s="4"/>
      <c r="K1033" s="4"/>
      <c r="L1033" s="4"/>
      <c r="M1033" s="5"/>
      <c r="N1033" s="5"/>
      <c r="O1033" s="5"/>
      <c r="P1033" s="5"/>
      <c r="Q1033" s="11"/>
      <c r="R1033" s="5"/>
      <c r="S1033" s="6"/>
      <c r="T1033" s="53"/>
      <c r="U1033" s="5"/>
      <c r="V1033" s="5"/>
      <c r="Y1033"/>
    </row>
    <row r="1034" spans="1:25" s="2" customFormat="1" outlineLevel="1" x14ac:dyDescent="0.25">
      <c r="A1034" s="174"/>
      <c r="B1034" s="2">
        <v>0</v>
      </c>
      <c r="C1034" s="8">
        <v>0</v>
      </c>
      <c r="D1034" s="8">
        <v>0</v>
      </c>
      <c r="E1034" s="7" t="s">
        <v>593</v>
      </c>
      <c r="F1034" s="3">
        <f t="shared" ref="F1034:F1036" si="920">H1034</f>
        <v>0</v>
      </c>
      <c r="G1034" s="4" t="s">
        <v>183</v>
      </c>
      <c r="H1034" s="4"/>
      <c r="I1034" s="4">
        <v>13.5</v>
      </c>
      <c r="J1034" s="4"/>
      <c r="K1034" s="4"/>
      <c r="L1034" s="4"/>
      <c r="M1034" s="5">
        <v>1</v>
      </c>
      <c r="N1034" s="5">
        <f t="shared" ref="N1034:N1036" si="921">IF(J1034&lt;&gt;"S",(I1034+C1034+B1034+D1034)*M1034,0)</f>
        <v>13.5</v>
      </c>
      <c r="O1034" s="5">
        <v>0</v>
      </c>
      <c r="P1034" s="5">
        <v>0</v>
      </c>
      <c r="Q1034" s="11">
        <v>1</v>
      </c>
      <c r="R1034" s="5">
        <f t="shared" ref="R1034:R1036" si="922">IF(N1034=0,IF(I1034=0,0,I1034+D1034+C1034+B1034),N1034)</f>
        <v>13.5</v>
      </c>
      <c r="S1034" s="6">
        <f t="shared" ref="S1034:S1036" si="923">R1034*Q1034</f>
        <v>13.5</v>
      </c>
      <c r="T1034" s="53" t="str">
        <f>IF(K1034="",IF(LEFT(H1034,1)="c",IF(J1034&lt;&gt;"S",VLOOKUP(H1034,'DATOS GENERALES'!$B$36:$C$52,2,FALSE),""),""),IF(U1034="pvc",VLOOKUP(VLOOKUP(K1034,'DATOS GENERALES'!$B$58:$E$83,3,FALSE),'DATOS GENERALES'!$B$36:$C$52,2,FALSE),VLOOKUP(VLOOKUP(K1034,'DATOS GENERALES'!$B$58:$E$83,4,FALSE),'DATOS GENERALES'!$B$36:$C$52,2,FALSE)))</f>
        <v/>
      </c>
      <c r="U1034" s="5" t="s">
        <v>153</v>
      </c>
      <c r="V1034" s="5" t="s">
        <v>98</v>
      </c>
      <c r="Y1034"/>
    </row>
    <row r="1035" spans="1:25" s="2" customFormat="1" outlineLevel="1" x14ac:dyDescent="0.25">
      <c r="A1035" s="174"/>
      <c r="B1035" s="2">
        <v>0</v>
      </c>
      <c r="C1035" s="8">
        <v>0</v>
      </c>
      <c r="D1035" s="8">
        <v>0</v>
      </c>
      <c r="E1035" s="7" t="s">
        <v>593</v>
      </c>
      <c r="F1035" s="3" t="str">
        <f t="shared" si="920"/>
        <v>S12</v>
      </c>
      <c r="G1035" s="4"/>
      <c r="H1035" s="4" t="s">
        <v>94</v>
      </c>
      <c r="I1035" s="4">
        <v>0.5</v>
      </c>
      <c r="J1035" s="4">
        <v>25</v>
      </c>
      <c r="K1035" s="4" t="s">
        <v>94</v>
      </c>
      <c r="L1035" s="4"/>
      <c r="M1035" s="5">
        <v>1</v>
      </c>
      <c r="N1035" s="5">
        <f t="shared" si="921"/>
        <v>0.5</v>
      </c>
      <c r="O1035" s="5">
        <v>1</v>
      </c>
      <c r="P1035" s="5">
        <v>1</v>
      </c>
      <c r="Q1035" s="11">
        <v>1</v>
      </c>
      <c r="R1035" s="5">
        <f t="shared" si="922"/>
        <v>0.5</v>
      </c>
      <c r="S1035" s="6">
        <f t="shared" si="923"/>
        <v>0.5</v>
      </c>
      <c r="T1035" s="53" t="str">
        <f>IF(K1035="",IF(LEFT(H1035,1)="c",IF(J1035&lt;&gt;"S",VLOOKUP(H1035,'DATOS GENERALES'!$B$36:$C$52,2,FALSE),""),""),IF(U1035="pvc",VLOOKUP(VLOOKUP(K1035,'DATOS GENERALES'!$B$58:$E$83,3,FALSE),'DATOS GENERALES'!$B$36:$C$52,2,FALSE),VLOOKUP(VLOOKUP(K1035,'DATOS GENERALES'!$B$58:$E$83,4,FALSE),'DATOS GENERALES'!$B$36:$C$52,2,FALSE)))</f>
        <v>ACCESORIO SALIDA BANDEJA</v>
      </c>
      <c r="U1035" s="5" t="s">
        <v>48</v>
      </c>
      <c r="V1035" s="5" t="s">
        <v>98</v>
      </c>
      <c r="Y1035"/>
    </row>
    <row r="1036" spans="1:25" s="2" customFormat="1" outlineLevel="1" x14ac:dyDescent="0.25">
      <c r="A1036" s="174">
        <f>IF(E1036=H1036,1,0)</f>
        <v>1</v>
      </c>
      <c r="B1036" s="2">
        <v>0</v>
      </c>
      <c r="C1036" s="8">
        <v>0</v>
      </c>
      <c r="D1036" s="8">
        <v>0</v>
      </c>
      <c r="E1036" s="7" t="s">
        <v>593</v>
      </c>
      <c r="F1036" s="3" t="str">
        <f t="shared" si="920"/>
        <v>FP-P4-36</v>
      </c>
      <c r="G1036" s="4" t="s">
        <v>94</v>
      </c>
      <c r="H1036" s="7" t="s">
        <v>593</v>
      </c>
      <c r="I1036" s="4">
        <v>1</v>
      </c>
      <c r="J1036" s="4">
        <v>25</v>
      </c>
      <c r="K1036" s="4" t="s">
        <v>83</v>
      </c>
      <c r="L1036" s="4" t="s">
        <v>203</v>
      </c>
      <c r="M1036" s="5">
        <v>1</v>
      </c>
      <c r="N1036" s="5">
        <f t="shared" si="921"/>
        <v>1</v>
      </c>
      <c r="O1036" s="5">
        <v>2</v>
      </c>
      <c r="P1036" s="5">
        <v>2</v>
      </c>
      <c r="Q1036" s="11">
        <v>1</v>
      </c>
      <c r="R1036" s="5">
        <f t="shared" si="922"/>
        <v>1</v>
      </c>
      <c r="S1036" s="6">
        <f t="shared" si="923"/>
        <v>1</v>
      </c>
      <c r="T1036" s="53" t="str">
        <f>IF(K1036="",IF(LEFT(H1036,1)="c",IF(J1036&lt;&gt;"S",VLOOKUP(H1036,'DATOS GENERALES'!$B$36:$C$52,2,FALSE),""),""),IF(U1036="pvc",VLOOKUP(VLOOKUP(K1036,'DATOS GENERALES'!$B$58:$E$83,3,FALSE),'DATOS GENERALES'!$B$36:$C$52,2,FALSE),VLOOKUP(VLOOKUP(K1036,'DATOS GENERALES'!$B$58:$E$83,4,FALSE),'DATOS GENERALES'!$B$36:$C$52,2,FALSE)))</f>
        <v>CUADRADA CONDUIT</v>
      </c>
      <c r="U1036" s="5" t="s">
        <v>48</v>
      </c>
      <c r="V1036" s="5" t="s">
        <v>98</v>
      </c>
      <c r="Y1036"/>
    </row>
    <row r="1037" spans="1:25" s="2" customFormat="1" outlineLevel="1" x14ac:dyDescent="0.25">
      <c r="A1037" s="174"/>
      <c r="C1037" s="8"/>
      <c r="D1037" s="8"/>
      <c r="E1037" s="7"/>
      <c r="F1037" s="3"/>
      <c r="G1037" s="4"/>
      <c r="H1037" s="4"/>
      <c r="I1037" s="4"/>
      <c r="J1037" s="4"/>
      <c r="K1037" s="4"/>
      <c r="L1037" s="4"/>
      <c r="M1037" s="5"/>
      <c r="N1037" s="5"/>
      <c r="O1037" s="5"/>
      <c r="P1037" s="5"/>
      <c r="Q1037" s="11"/>
      <c r="R1037" s="5"/>
      <c r="S1037" s="6"/>
      <c r="T1037" s="53"/>
      <c r="U1037" s="5"/>
      <c r="V1037" s="5"/>
      <c r="Y1037"/>
    </row>
    <row r="1038" spans="1:25" s="2" customFormat="1" outlineLevel="1" x14ac:dyDescent="0.25">
      <c r="A1038" s="174"/>
      <c r="B1038" s="2">
        <v>0</v>
      </c>
      <c r="C1038" s="8">
        <v>0</v>
      </c>
      <c r="D1038" s="8">
        <v>0</v>
      </c>
      <c r="E1038" s="7" t="s">
        <v>600</v>
      </c>
      <c r="F1038" s="3">
        <f t="shared" ref="F1038:F1040" si="924">H1038</f>
        <v>0</v>
      </c>
      <c r="G1038" s="4" t="s">
        <v>183</v>
      </c>
      <c r="H1038" s="4"/>
      <c r="I1038" s="4">
        <v>5</v>
      </c>
      <c r="J1038" s="4"/>
      <c r="K1038" s="4"/>
      <c r="L1038" s="4"/>
      <c r="M1038" s="5">
        <v>1</v>
      </c>
      <c r="N1038" s="5">
        <f t="shared" ref="N1038:N1040" si="925">IF(J1038&lt;&gt;"S",(I1038+C1038+B1038+D1038)*M1038,0)</f>
        <v>5</v>
      </c>
      <c r="O1038" s="5">
        <v>0</v>
      </c>
      <c r="P1038" s="5">
        <v>0</v>
      </c>
      <c r="Q1038" s="11">
        <v>1</v>
      </c>
      <c r="R1038" s="5">
        <f t="shared" ref="R1038:R1040" si="926">IF(N1038=0,IF(I1038=0,0,I1038+D1038+C1038+B1038),N1038)</f>
        <v>5</v>
      </c>
      <c r="S1038" s="6">
        <f t="shared" ref="S1038:S1040" si="927">R1038*Q1038</f>
        <v>5</v>
      </c>
      <c r="T1038" s="53" t="str">
        <f>IF(K1038="",IF(LEFT(H1038,1)="c",IF(J1038&lt;&gt;"S",VLOOKUP(H1038,'DATOS GENERALES'!$B$36:$C$52,2,FALSE),""),""),IF(U1038="pvc",VLOOKUP(VLOOKUP(K1038,'DATOS GENERALES'!$B$58:$E$83,3,FALSE),'DATOS GENERALES'!$B$36:$C$52,2,FALSE),VLOOKUP(VLOOKUP(K1038,'DATOS GENERALES'!$B$58:$E$83,4,FALSE),'DATOS GENERALES'!$B$36:$C$52,2,FALSE)))</f>
        <v/>
      </c>
      <c r="U1038" s="5" t="s">
        <v>153</v>
      </c>
      <c r="V1038" s="5" t="s">
        <v>98</v>
      </c>
      <c r="Y1038"/>
    </row>
    <row r="1039" spans="1:25" s="2" customFormat="1" outlineLevel="1" x14ac:dyDescent="0.25">
      <c r="A1039" s="174"/>
      <c r="B1039" s="2">
        <v>0</v>
      </c>
      <c r="C1039" s="8">
        <v>0</v>
      </c>
      <c r="D1039" s="8">
        <v>0</v>
      </c>
      <c r="E1039" s="7" t="s">
        <v>600</v>
      </c>
      <c r="F1039" s="3" t="str">
        <f t="shared" si="924"/>
        <v>S12</v>
      </c>
      <c r="G1039" s="4"/>
      <c r="H1039" s="4" t="s">
        <v>94</v>
      </c>
      <c r="I1039" s="4">
        <v>0.5</v>
      </c>
      <c r="J1039" s="4">
        <v>25</v>
      </c>
      <c r="K1039" s="4" t="s">
        <v>94</v>
      </c>
      <c r="L1039" s="4"/>
      <c r="M1039" s="5">
        <v>1</v>
      </c>
      <c r="N1039" s="5">
        <f t="shared" si="925"/>
        <v>0.5</v>
      </c>
      <c r="O1039" s="5">
        <v>1</v>
      </c>
      <c r="P1039" s="5">
        <v>1</v>
      </c>
      <c r="Q1039" s="11">
        <v>1</v>
      </c>
      <c r="R1039" s="5">
        <f t="shared" si="926"/>
        <v>0.5</v>
      </c>
      <c r="S1039" s="6">
        <f t="shared" si="927"/>
        <v>0.5</v>
      </c>
      <c r="T1039" s="53" t="str">
        <f>IF(K1039="",IF(LEFT(H1039,1)="c",IF(J1039&lt;&gt;"S",VLOOKUP(H1039,'DATOS GENERALES'!$B$36:$C$52,2,FALSE),""),""),IF(U1039="pvc",VLOOKUP(VLOOKUP(K1039,'DATOS GENERALES'!$B$58:$E$83,3,FALSE),'DATOS GENERALES'!$B$36:$C$52,2,FALSE),VLOOKUP(VLOOKUP(K1039,'DATOS GENERALES'!$B$58:$E$83,4,FALSE),'DATOS GENERALES'!$B$36:$C$52,2,FALSE)))</f>
        <v>ACCESORIO SALIDA BANDEJA</v>
      </c>
      <c r="U1039" s="5" t="s">
        <v>48</v>
      </c>
      <c r="V1039" s="5" t="s">
        <v>98</v>
      </c>
      <c r="Y1039"/>
    </row>
    <row r="1040" spans="1:25" s="2" customFormat="1" outlineLevel="1" x14ac:dyDescent="0.25">
      <c r="A1040" s="174">
        <f>IF(E1040=H1040,1,0)</f>
        <v>1</v>
      </c>
      <c r="B1040" s="2">
        <v>0</v>
      </c>
      <c r="C1040" s="8">
        <v>0</v>
      </c>
      <c r="D1040" s="8">
        <v>0</v>
      </c>
      <c r="E1040" s="7" t="s">
        <v>600</v>
      </c>
      <c r="F1040" s="3" t="str">
        <f t="shared" si="924"/>
        <v>FP-P4-37</v>
      </c>
      <c r="G1040" s="4" t="s">
        <v>94</v>
      </c>
      <c r="H1040" s="7" t="s">
        <v>600</v>
      </c>
      <c r="I1040" s="4">
        <v>3.1</v>
      </c>
      <c r="J1040" s="4">
        <v>25</v>
      </c>
      <c r="K1040" s="4" t="s">
        <v>83</v>
      </c>
      <c r="L1040" s="4" t="s">
        <v>203</v>
      </c>
      <c r="M1040" s="5">
        <v>1</v>
      </c>
      <c r="N1040" s="5">
        <f t="shared" si="925"/>
        <v>3.1</v>
      </c>
      <c r="O1040" s="5">
        <v>2</v>
      </c>
      <c r="P1040" s="5">
        <v>2</v>
      </c>
      <c r="Q1040" s="11">
        <v>1</v>
      </c>
      <c r="R1040" s="5">
        <f t="shared" si="926"/>
        <v>3.1</v>
      </c>
      <c r="S1040" s="6">
        <f t="shared" si="927"/>
        <v>3.1</v>
      </c>
      <c r="T1040" s="53" t="str">
        <f>IF(K1040="",IF(LEFT(H1040,1)="c",IF(J1040&lt;&gt;"S",VLOOKUP(H1040,'DATOS GENERALES'!$B$36:$C$52,2,FALSE),""),""),IF(U1040="pvc",VLOOKUP(VLOOKUP(K1040,'DATOS GENERALES'!$B$58:$E$83,3,FALSE),'DATOS GENERALES'!$B$36:$C$52,2,FALSE),VLOOKUP(VLOOKUP(K1040,'DATOS GENERALES'!$B$58:$E$83,4,FALSE),'DATOS GENERALES'!$B$36:$C$52,2,FALSE)))</f>
        <v>CUADRADA CONDUIT</v>
      </c>
      <c r="U1040" s="5" t="s">
        <v>48</v>
      </c>
      <c r="V1040" s="5" t="s">
        <v>98</v>
      </c>
      <c r="Y1040"/>
    </row>
    <row r="1041" spans="1:25" s="2" customFormat="1" outlineLevel="1" x14ac:dyDescent="0.25">
      <c r="A1041" s="174"/>
      <c r="C1041" s="8"/>
      <c r="D1041" s="8"/>
      <c r="E1041" s="70"/>
      <c r="F1041" s="3"/>
      <c r="G1041" s="4"/>
      <c r="H1041" s="7"/>
      <c r="I1041" s="4"/>
      <c r="J1041" s="4"/>
      <c r="K1041" s="4"/>
      <c r="L1041" s="4"/>
      <c r="M1041" s="5"/>
      <c r="N1041" s="5"/>
      <c r="O1041" s="5"/>
      <c r="P1041" s="5"/>
      <c r="Q1041" s="11"/>
      <c r="R1041" s="5"/>
      <c r="S1041" s="6"/>
      <c r="T1041" s="53"/>
      <c r="U1041" s="5"/>
      <c r="V1041" s="5"/>
      <c r="Y1041"/>
    </row>
    <row r="1042" spans="1:25" s="2" customFormat="1" outlineLevel="1" x14ac:dyDescent="0.25">
      <c r="A1042" s="174"/>
      <c r="C1042" s="8"/>
      <c r="D1042" s="8"/>
      <c r="E1042" s="70"/>
      <c r="F1042" s="3"/>
      <c r="G1042" s="4"/>
      <c r="H1042" s="4"/>
      <c r="I1042" s="4"/>
      <c r="J1042" s="4"/>
      <c r="K1042" s="4"/>
      <c r="L1042" s="4"/>
      <c r="M1042" s="5"/>
      <c r="N1042" s="5"/>
      <c r="O1042" s="5"/>
      <c r="P1042" s="5"/>
      <c r="Q1042" s="11"/>
      <c r="R1042" s="5"/>
      <c r="S1042" s="6"/>
      <c r="T1042" s="53"/>
      <c r="U1042" s="5"/>
      <c r="V1042" s="5"/>
      <c r="Y1042"/>
    </row>
    <row r="1043" spans="1:25" s="2" customFormat="1" outlineLevel="1" x14ac:dyDescent="0.25">
      <c r="A1043" s="174"/>
      <c r="B1043" s="2">
        <v>0</v>
      </c>
      <c r="C1043" s="8">
        <v>0</v>
      </c>
      <c r="D1043" s="8">
        <v>0</v>
      </c>
      <c r="E1043" s="7" t="s">
        <v>594</v>
      </c>
      <c r="F1043" s="3">
        <f t="shared" ref="F1043:F1047" si="928">H1043</f>
        <v>0</v>
      </c>
      <c r="G1043" s="4" t="s">
        <v>183</v>
      </c>
      <c r="H1043" s="4"/>
      <c r="I1043" s="4">
        <v>21.5</v>
      </c>
      <c r="J1043" s="4"/>
      <c r="K1043" s="4"/>
      <c r="L1043" s="4"/>
      <c r="M1043" s="5">
        <v>1</v>
      </c>
      <c r="N1043" s="5">
        <f t="shared" ref="N1043:N1047" si="929">IF(J1043&lt;&gt;"S",(I1043+C1043+B1043+D1043)*M1043,0)</f>
        <v>21.5</v>
      </c>
      <c r="O1043" s="5">
        <v>0</v>
      </c>
      <c r="P1043" s="5">
        <v>0</v>
      </c>
      <c r="Q1043" s="11">
        <v>1</v>
      </c>
      <c r="R1043" s="5">
        <f t="shared" ref="R1043:R1047" si="930">IF(N1043=0,IF(I1043=0,0,I1043+D1043+C1043+B1043),N1043)</f>
        <v>21.5</v>
      </c>
      <c r="S1043" s="6">
        <f t="shared" ref="S1043:S1047" si="931">R1043*Q1043</f>
        <v>21.5</v>
      </c>
      <c r="T1043" s="53" t="str">
        <f>IF(K1043="",IF(LEFT(H1043,1)="c",IF(J1043&lt;&gt;"S",VLOOKUP(H1043,'DATOS GENERALES'!$B$36:$C$52,2,FALSE),""),""),IF(U1043="pvc",VLOOKUP(VLOOKUP(K1043,'DATOS GENERALES'!$B$58:$E$83,3,FALSE),'DATOS GENERALES'!$B$36:$C$52,2,FALSE),VLOOKUP(VLOOKUP(K1043,'DATOS GENERALES'!$B$58:$E$83,4,FALSE),'DATOS GENERALES'!$B$36:$C$52,2,FALSE)))</f>
        <v/>
      </c>
      <c r="U1043" s="5" t="s">
        <v>153</v>
      </c>
      <c r="V1043" s="5" t="s">
        <v>98</v>
      </c>
      <c r="Y1043"/>
    </row>
    <row r="1044" spans="1:25" s="2" customFormat="1" outlineLevel="1" x14ac:dyDescent="0.25">
      <c r="A1044" s="174"/>
      <c r="B1044" s="2">
        <v>0</v>
      </c>
      <c r="C1044" s="8">
        <v>0</v>
      </c>
      <c r="D1044" s="8">
        <v>0</v>
      </c>
      <c r="E1044" s="7" t="s">
        <v>594</v>
      </c>
      <c r="F1044" s="3" t="str">
        <f t="shared" si="928"/>
        <v>S12</v>
      </c>
      <c r="G1044" s="4"/>
      <c r="H1044" s="4" t="s">
        <v>94</v>
      </c>
      <c r="I1044" s="4">
        <v>0.5</v>
      </c>
      <c r="J1044" s="4">
        <v>50</v>
      </c>
      <c r="K1044" s="4" t="s">
        <v>94</v>
      </c>
      <c r="L1044" s="4"/>
      <c r="M1044" s="5">
        <v>1</v>
      </c>
      <c r="N1044" s="5">
        <f t="shared" si="929"/>
        <v>0.5</v>
      </c>
      <c r="O1044" s="5">
        <v>1</v>
      </c>
      <c r="P1044" s="5">
        <v>1</v>
      </c>
      <c r="Q1044" s="11">
        <v>1</v>
      </c>
      <c r="R1044" s="5">
        <f t="shared" si="930"/>
        <v>0.5</v>
      </c>
      <c r="S1044" s="6">
        <f t="shared" si="931"/>
        <v>0.5</v>
      </c>
      <c r="T1044" s="53" t="str">
        <f>IF(K1044="",IF(LEFT(H1044,1)="c",IF(J1044&lt;&gt;"S",VLOOKUP(H1044,'DATOS GENERALES'!$B$36:$C$52,2,FALSE),""),""),IF(U1044="pvc",VLOOKUP(VLOOKUP(K1044,'DATOS GENERALES'!$B$58:$E$83,3,FALSE),'DATOS GENERALES'!$B$36:$C$52,2,FALSE),VLOOKUP(VLOOKUP(K1044,'DATOS GENERALES'!$B$58:$E$83,4,FALSE),'DATOS GENERALES'!$B$36:$C$52,2,FALSE)))</f>
        <v>ACCESORIO SALIDA BANDEJA</v>
      </c>
      <c r="U1044" s="5" t="s">
        <v>48</v>
      </c>
      <c r="V1044" s="5" t="s">
        <v>98</v>
      </c>
      <c r="Y1044"/>
    </row>
    <row r="1045" spans="1:25" s="2" customFormat="1" outlineLevel="1" x14ac:dyDescent="0.25">
      <c r="A1045" s="174"/>
      <c r="B1045" s="2">
        <v>0</v>
      </c>
      <c r="C1045" s="8">
        <v>0</v>
      </c>
      <c r="D1045" s="8">
        <v>0</v>
      </c>
      <c r="E1045" s="7" t="s">
        <v>594</v>
      </c>
      <c r="F1045" s="3" t="str">
        <f t="shared" si="928"/>
        <v>C1</v>
      </c>
      <c r="G1045" s="4" t="s">
        <v>94</v>
      </c>
      <c r="H1045" s="4" t="s">
        <v>103</v>
      </c>
      <c r="I1045" s="4">
        <v>6</v>
      </c>
      <c r="J1045" s="4">
        <v>50</v>
      </c>
      <c r="K1045" s="4"/>
      <c r="L1045" s="4"/>
      <c r="M1045" s="5">
        <v>1</v>
      </c>
      <c r="N1045" s="5">
        <f t="shared" si="929"/>
        <v>6</v>
      </c>
      <c r="O1045" s="5">
        <v>0</v>
      </c>
      <c r="P1045" s="5">
        <v>1</v>
      </c>
      <c r="Q1045" s="11">
        <v>1</v>
      </c>
      <c r="R1045" s="5">
        <f t="shared" si="930"/>
        <v>6</v>
      </c>
      <c r="S1045" s="6">
        <f t="shared" si="931"/>
        <v>6</v>
      </c>
      <c r="T1045" s="53" t="str">
        <f>IF(K1045="",IF(LEFT(H1045,1)="c",IF(J1045&lt;&gt;"S",VLOOKUP(H1045,'DATOS GENERALES'!$B$36:$C$52,2,FALSE),""),""),IF(U1045="pvc",VLOOKUP(VLOOKUP(K1045,'DATOS GENERALES'!$B$58:$E$83,3,FALSE),'DATOS GENERALES'!$B$36:$C$52,2,FALSE),VLOOKUP(VLOOKUP(K1045,'DATOS GENERALES'!$B$58:$E$83,4,FALSE),'DATOS GENERALES'!$B$36:$C$52,2,FALSE)))</f>
        <v>CUADRADA 150X150X100</v>
      </c>
      <c r="U1045" s="5" t="s">
        <v>48</v>
      </c>
      <c r="V1045" s="5" t="s">
        <v>98</v>
      </c>
      <c r="Y1045"/>
    </row>
    <row r="1046" spans="1:25" s="2" customFormat="1" outlineLevel="1" x14ac:dyDescent="0.25">
      <c r="A1046" s="174"/>
      <c r="B1046" s="2">
        <v>0</v>
      </c>
      <c r="C1046" s="8">
        <v>0</v>
      </c>
      <c r="D1046" s="8">
        <v>0</v>
      </c>
      <c r="E1046" s="7" t="s">
        <v>594</v>
      </c>
      <c r="F1046" s="3" t="str">
        <f t="shared" si="928"/>
        <v>C1</v>
      </c>
      <c r="G1046" s="4" t="s">
        <v>103</v>
      </c>
      <c r="H1046" s="4" t="s">
        <v>103</v>
      </c>
      <c r="I1046" s="4">
        <v>3</v>
      </c>
      <c r="J1046" s="4">
        <v>50</v>
      </c>
      <c r="K1046" s="4"/>
      <c r="L1046" s="4"/>
      <c r="M1046" s="5">
        <v>1</v>
      </c>
      <c r="N1046" s="5">
        <f t="shared" si="929"/>
        <v>3</v>
      </c>
      <c r="O1046" s="5">
        <v>0</v>
      </c>
      <c r="P1046" s="5">
        <v>2</v>
      </c>
      <c r="Q1046" s="11">
        <v>1</v>
      </c>
      <c r="R1046" s="5">
        <f t="shared" si="930"/>
        <v>3</v>
      </c>
      <c r="S1046" s="6">
        <f t="shared" si="931"/>
        <v>3</v>
      </c>
      <c r="T1046" s="53" t="str">
        <f>IF(K1046="",IF(LEFT(H1046,1)="c",IF(J1046&lt;&gt;"S",VLOOKUP(H1046,'DATOS GENERALES'!$B$36:$C$52,2,FALSE),""),""),IF(U1046="pvc",VLOOKUP(VLOOKUP(K1046,'DATOS GENERALES'!$B$58:$E$83,3,FALSE),'DATOS GENERALES'!$B$36:$C$52,2,FALSE),VLOOKUP(VLOOKUP(K1046,'DATOS GENERALES'!$B$58:$E$83,4,FALSE),'DATOS GENERALES'!$B$36:$C$52,2,FALSE)))</f>
        <v>CUADRADA 150X150X100</v>
      </c>
      <c r="U1046" s="5" t="s">
        <v>45</v>
      </c>
      <c r="V1046" s="5" t="s">
        <v>98</v>
      </c>
      <c r="Y1046"/>
    </row>
    <row r="1047" spans="1:25" s="2" customFormat="1" outlineLevel="1" x14ac:dyDescent="0.25">
      <c r="A1047" s="174">
        <f>IF(E1047=H1047,1,0)</f>
        <v>1</v>
      </c>
      <c r="B1047" s="2">
        <v>0.5</v>
      </c>
      <c r="C1047" s="8">
        <v>0</v>
      </c>
      <c r="D1047" s="8">
        <v>0</v>
      </c>
      <c r="E1047" s="7" t="s">
        <v>594</v>
      </c>
      <c r="F1047" s="3" t="str">
        <f t="shared" si="928"/>
        <v>FP-P4-38</v>
      </c>
      <c r="G1047" s="4" t="s">
        <v>103</v>
      </c>
      <c r="H1047" s="7" t="s">
        <v>594</v>
      </c>
      <c r="I1047" s="4">
        <v>7.1</v>
      </c>
      <c r="J1047" s="4">
        <v>25</v>
      </c>
      <c r="K1047" s="4" t="s">
        <v>82</v>
      </c>
      <c r="L1047" s="4"/>
      <c r="M1047" s="5">
        <v>1</v>
      </c>
      <c r="N1047" s="5">
        <f t="shared" si="929"/>
        <v>7.6</v>
      </c>
      <c r="O1047" s="5">
        <v>1</v>
      </c>
      <c r="P1047" s="5">
        <v>2</v>
      </c>
      <c r="Q1047" s="11">
        <v>1</v>
      </c>
      <c r="R1047" s="5">
        <f t="shared" si="930"/>
        <v>7.6</v>
      </c>
      <c r="S1047" s="6">
        <f t="shared" si="931"/>
        <v>7.6</v>
      </c>
      <c r="T1047" s="53" t="str">
        <f>IF(K1047="",IF(LEFT(H1047,1)="c",IF(J1047&lt;&gt;"S",VLOOKUP(H1047,'DATOS GENERALES'!$B$36:$C$52,2,FALSE),""),""),IF(U1047="pvc",VLOOKUP(VLOOKUP(K1047,'DATOS GENERALES'!$B$58:$E$83,3,FALSE),'DATOS GENERALES'!$B$36:$C$52,2,FALSE),VLOOKUP(VLOOKUP(K1047,'DATOS GENERALES'!$B$58:$E$83,4,FALSE),'DATOS GENERALES'!$B$36:$C$52,2,FALSE)))</f>
        <v>CUADRADA GANG</v>
      </c>
      <c r="U1047" s="5" t="s">
        <v>45</v>
      </c>
      <c r="V1047" s="5" t="s">
        <v>98</v>
      </c>
      <c r="Y1047"/>
    </row>
    <row r="1048" spans="1:25" s="2" customFormat="1" outlineLevel="1" x14ac:dyDescent="0.25">
      <c r="A1048" s="177">
        <f t="shared" ref="A1048" si="932">IF(E1048=H1048,1,0)</f>
        <v>1</v>
      </c>
      <c r="C1048" s="8"/>
      <c r="D1048" s="8"/>
      <c r="E1048" s="7" t="s">
        <v>601</v>
      </c>
      <c r="F1048" s="3"/>
      <c r="G1048" s="4"/>
      <c r="H1048" s="7" t="s">
        <v>601</v>
      </c>
      <c r="I1048" s="4"/>
      <c r="J1048" s="4"/>
      <c r="K1048" s="4"/>
      <c r="L1048" s="4"/>
      <c r="M1048" s="5"/>
      <c r="N1048" s="5"/>
      <c r="O1048" s="5"/>
      <c r="P1048" s="5"/>
      <c r="Q1048" s="11"/>
      <c r="R1048" s="5"/>
      <c r="S1048" s="6">
        <f>SUM(S1043:S1047)</f>
        <v>38.6</v>
      </c>
      <c r="T1048" s="53" t="str">
        <f>IF(K1048="",IF(LEFT(H1048,1)="c",IF(J1048&lt;&gt;"S",VLOOKUP(H1048,'DATOS GENERALES'!$B$36:$C$52,2,FALSE),""),""),IF(U1048="pvc",VLOOKUP(VLOOKUP(K1048,'DATOS GENERALES'!$B$58:$E$83,3,FALSE),'DATOS GENERALES'!$B$36:$C$52,2,FALSE),VLOOKUP(VLOOKUP(K1048,'DATOS GENERALES'!$B$58:$E$83,4,FALSE),'DATOS GENERALES'!$B$36:$C$52,2,FALSE)))</f>
        <v/>
      </c>
      <c r="U1048" s="5"/>
      <c r="V1048" s="5" t="s">
        <v>98</v>
      </c>
      <c r="Y1048"/>
    </row>
    <row r="1049" spans="1:25" s="2" customFormat="1" outlineLevel="1" x14ac:dyDescent="0.25">
      <c r="A1049" s="174"/>
      <c r="C1049" s="8"/>
      <c r="D1049" s="8"/>
      <c r="E1049" s="70"/>
      <c r="F1049" s="3"/>
      <c r="G1049" s="4"/>
      <c r="H1049" s="7"/>
      <c r="I1049" s="4"/>
      <c r="J1049" s="4"/>
      <c r="K1049" s="4"/>
      <c r="L1049" s="4"/>
      <c r="M1049" s="5"/>
      <c r="N1049" s="5"/>
      <c r="O1049" s="5"/>
      <c r="P1049" s="5"/>
      <c r="Q1049" s="11"/>
      <c r="R1049" s="5"/>
      <c r="S1049" s="6"/>
      <c r="T1049" s="53"/>
      <c r="U1049" s="5"/>
      <c r="V1049" s="5"/>
      <c r="Y1049"/>
    </row>
    <row r="1050" spans="1:25" s="2" customFormat="1" outlineLevel="1" x14ac:dyDescent="0.25">
      <c r="A1050" s="174"/>
      <c r="B1050" s="2">
        <v>0</v>
      </c>
      <c r="C1050" s="8">
        <v>0</v>
      </c>
      <c r="D1050" s="8">
        <v>0</v>
      </c>
      <c r="E1050" s="7" t="s">
        <v>595</v>
      </c>
      <c r="F1050" s="3">
        <f t="shared" ref="F1050:F1051" si="933">H1050</f>
        <v>0</v>
      </c>
      <c r="G1050" s="4" t="s">
        <v>183</v>
      </c>
      <c r="H1050" s="4"/>
      <c r="I1050" s="4">
        <v>31</v>
      </c>
      <c r="J1050" s="4"/>
      <c r="K1050" s="4"/>
      <c r="L1050" s="4"/>
      <c r="M1050" s="5">
        <v>1</v>
      </c>
      <c r="N1050" s="5">
        <f t="shared" ref="N1050:N1051" si="934">IF(J1050&lt;&gt;"S",(I1050+C1050+B1050+D1050)*M1050,0)</f>
        <v>31</v>
      </c>
      <c r="O1050" s="5">
        <v>0</v>
      </c>
      <c r="P1050" s="5">
        <v>0</v>
      </c>
      <c r="Q1050" s="11">
        <v>1</v>
      </c>
      <c r="R1050" s="5">
        <f t="shared" ref="R1050:R1051" si="935">IF(N1050=0,IF(I1050=0,0,I1050+D1050+C1050+B1050),N1050)</f>
        <v>31</v>
      </c>
      <c r="S1050" s="6">
        <f t="shared" ref="S1050:S1051" si="936">R1050*Q1050</f>
        <v>31</v>
      </c>
      <c r="T1050" s="53" t="str">
        <f>IF(K1050="",IF(LEFT(H1050,1)="c",IF(J1050&lt;&gt;"S",VLOOKUP(H1050,'DATOS GENERALES'!$B$36:$C$52,2,FALSE),""),""),IF(U1050="pvc",VLOOKUP(VLOOKUP(K1050,'DATOS GENERALES'!$B$58:$E$83,3,FALSE),'DATOS GENERALES'!$B$36:$C$52,2,FALSE),VLOOKUP(VLOOKUP(K1050,'DATOS GENERALES'!$B$58:$E$83,4,FALSE),'DATOS GENERALES'!$B$36:$C$52,2,FALSE)))</f>
        <v/>
      </c>
      <c r="U1050" s="5" t="s">
        <v>153</v>
      </c>
      <c r="V1050" s="5" t="s">
        <v>98</v>
      </c>
      <c r="Y1050"/>
    </row>
    <row r="1051" spans="1:25" s="2" customFormat="1" outlineLevel="1" x14ac:dyDescent="0.25">
      <c r="A1051" s="174">
        <f>IF(E1051=H1051,1,0)</f>
        <v>1</v>
      </c>
      <c r="B1051" s="2">
        <v>0.5</v>
      </c>
      <c r="C1051" s="8">
        <v>0</v>
      </c>
      <c r="D1051" s="8">
        <v>0</v>
      </c>
      <c r="E1051" s="7" t="s">
        <v>595</v>
      </c>
      <c r="F1051" s="3" t="str">
        <f t="shared" si="933"/>
        <v>FP-P4-40</v>
      </c>
      <c r="G1051" s="4" t="s">
        <v>103</v>
      </c>
      <c r="H1051" s="7" t="s">
        <v>595</v>
      </c>
      <c r="I1051" s="4">
        <v>4.5</v>
      </c>
      <c r="J1051" s="4">
        <v>25</v>
      </c>
      <c r="K1051" s="4" t="s">
        <v>82</v>
      </c>
      <c r="L1051" s="4"/>
      <c r="M1051" s="5">
        <v>1</v>
      </c>
      <c r="N1051" s="5">
        <f t="shared" si="934"/>
        <v>5</v>
      </c>
      <c r="O1051" s="5">
        <v>1</v>
      </c>
      <c r="P1051" s="5">
        <v>2</v>
      </c>
      <c r="Q1051" s="11">
        <v>1</v>
      </c>
      <c r="R1051" s="5">
        <f t="shared" si="935"/>
        <v>5</v>
      </c>
      <c r="S1051" s="6">
        <f t="shared" si="936"/>
        <v>5</v>
      </c>
      <c r="T1051" s="53" t="str">
        <f>IF(K1051="",IF(LEFT(H1051,1)="c",IF(J1051&lt;&gt;"S",VLOOKUP(H1051,'DATOS GENERALES'!$B$36:$C$52,2,FALSE),""),""),IF(U1051="pvc",VLOOKUP(VLOOKUP(K1051,'DATOS GENERALES'!$B$58:$E$83,3,FALSE),'DATOS GENERALES'!$B$36:$C$52,2,FALSE),VLOOKUP(VLOOKUP(K1051,'DATOS GENERALES'!$B$58:$E$83,4,FALSE),'DATOS GENERALES'!$B$36:$C$52,2,FALSE)))</f>
        <v>CUADRADA GANG</v>
      </c>
      <c r="U1051" s="5" t="s">
        <v>45</v>
      </c>
      <c r="V1051" s="5" t="s">
        <v>98</v>
      </c>
      <c r="Y1051"/>
    </row>
    <row r="1052" spans="1:25" s="2" customFormat="1" outlineLevel="1" x14ac:dyDescent="0.25">
      <c r="A1052" s="177">
        <f t="shared" ref="A1052" si="937">IF(E1052=H1052,1,0)</f>
        <v>1</v>
      </c>
      <c r="C1052" s="8"/>
      <c r="D1052" s="8"/>
      <c r="E1052" s="7" t="s">
        <v>602</v>
      </c>
      <c r="F1052" s="3"/>
      <c r="G1052" s="4"/>
      <c r="H1052" s="7" t="s">
        <v>602</v>
      </c>
      <c r="I1052" s="4"/>
      <c r="J1052" s="4"/>
      <c r="K1052" s="4"/>
      <c r="L1052" s="4"/>
      <c r="M1052" s="5"/>
      <c r="N1052" s="5"/>
      <c r="O1052" s="5"/>
      <c r="P1052" s="5"/>
      <c r="Q1052" s="11"/>
      <c r="R1052" s="5"/>
      <c r="S1052" s="6">
        <f>SUM(S1050:S1051)</f>
        <v>36</v>
      </c>
      <c r="T1052" s="53" t="str">
        <f>IF(K1052="",IF(LEFT(H1052,1)="c",IF(J1052&lt;&gt;"S",VLOOKUP(H1052,'DATOS GENERALES'!$B$36:$C$52,2,FALSE),""),""),IF(U1052="pvc",VLOOKUP(VLOOKUP(K1052,'DATOS GENERALES'!$B$58:$E$83,3,FALSE),'DATOS GENERALES'!$B$36:$C$52,2,FALSE),VLOOKUP(VLOOKUP(K1052,'DATOS GENERALES'!$B$58:$E$83,4,FALSE),'DATOS GENERALES'!$B$36:$C$52,2,FALSE)))</f>
        <v/>
      </c>
      <c r="U1052" s="5"/>
      <c r="V1052" s="5" t="s">
        <v>98</v>
      </c>
      <c r="Y1052"/>
    </row>
    <row r="1053" spans="1:25" s="2" customFormat="1" outlineLevel="1" x14ac:dyDescent="0.25">
      <c r="A1053" s="177"/>
      <c r="C1053" s="8"/>
      <c r="D1053" s="8"/>
      <c r="E1053" s="7"/>
      <c r="F1053" s="3"/>
      <c r="G1053" s="4"/>
      <c r="H1053" s="7"/>
      <c r="I1053" s="4"/>
      <c r="J1053" s="4"/>
      <c r="K1053" s="4"/>
      <c r="L1053" s="4"/>
      <c r="M1053" s="5"/>
      <c r="N1053" s="5"/>
      <c r="O1053" s="5"/>
      <c r="P1053" s="5"/>
      <c r="Q1053" s="11"/>
      <c r="R1053" s="5"/>
      <c r="S1053" s="6"/>
      <c r="T1053" s="53"/>
      <c r="U1053" s="5"/>
      <c r="V1053" s="5"/>
      <c r="Y1053"/>
    </row>
    <row r="1054" spans="1:25" s="2" customFormat="1" outlineLevel="1" x14ac:dyDescent="0.25">
      <c r="A1054" s="174"/>
      <c r="B1054" s="2">
        <v>0</v>
      </c>
      <c r="C1054" s="8">
        <v>0</v>
      </c>
      <c r="D1054" s="8">
        <v>0</v>
      </c>
      <c r="E1054" s="7" t="s">
        <v>596</v>
      </c>
      <c r="F1054" s="3">
        <f t="shared" ref="F1054:F1055" si="938">H1054</f>
        <v>0</v>
      </c>
      <c r="G1054" s="4" t="s">
        <v>183</v>
      </c>
      <c r="H1054" s="4"/>
      <c r="I1054" s="4">
        <v>31</v>
      </c>
      <c r="J1054" s="4"/>
      <c r="K1054" s="4"/>
      <c r="L1054" s="4"/>
      <c r="M1054" s="5">
        <v>1</v>
      </c>
      <c r="N1054" s="5">
        <f t="shared" ref="N1054:N1055" si="939">IF(J1054&lt;&gt;"S",(I1054+C1054+B1054+D1054)*M1054,0)</f>
        <v>31</v>
      </c>
      <c r="O1054" s="5">
        <v>0</v>
      </c>
      <c r="P1054" s="5">
        <v>0</v>
      </c>
      <c r="Q1054" s="11">
        <v>1</v>
      </c>
      <c r="R1054" s="5">
        <f t="shared" ref="R1054:R1055" si="940">IF(N1054=0,IF(I1054=0,0,I1054+D1054+C1054+B1054),N1054)</f>
        <v>31</v>
      </c>
      <c r="S1054" s="6">
        <f t="shared" ref="S1054:S1055" si="941">R1054*Q1054</f>
        <v>31</v>
      </c>
      <c r="T1054" s="53" t="str">
        <f>IF(K1054="",IF(LEFT(H1054,1)="c",IF(J1054&lt;&gt;"S",VLOOKUP(H1054,'DATOS GENERALES'!$B$36:$C$52,2,FALSE),""),""),IF(U1054="pvc",VLOOKUP(VLOOKUP(K1054,'DATOS GENERALES'!$B$58:$E$83,3,FALSE),'DATOS GENERALES'!$B$36:$C$52,2,FALSE),VLOOKUP(VLOOKUP(K1054,'DATOS GENERALES'!$B$58:$E$83,4,FALSE),'DATOS GENERALES'!$B$36:$C$52,2,FALSE)))</f>
        <v/>
      </c>
      <c r="U1054" s="5" t="s">
        <v>153</v>
      </c>
      <c r="V1054" s="5" t="s">
        <v>98</v>
      </c>
      <c r="Y1054"/>
    </row>
    <row r="1055" spans="1:25" s="2" customFormat="1" outlineLevel="1" x14ac:dyDescent="0.25">
      <c r="A1055" s="174">
        <f>IF(E1055=H1055,1,0)</f>
        <v>1</v>
      </c>
      <c r="B1055" s="2">
        <v>0.5</v>
      </c>
      <c r="C1055" s="8">
        <v>0</v>
      </c>
      <c r="D1055" s="8">
        <v>0</v>
      </c>
      <c r="E1055" s="7" t="s">
        <v>596</v>
      </c>
      <c r="F1055" s="3" t="str">
        <f t="shared" si="938"/>
        <v>FP-P4-42</v>
      </c>
      <c r="G1055" s="4" t="s">
        <v>103</v>
      </c>
      <c r="H1055" s="7" t="s">
        <v>596</v>
      </c>
      <c r="I1055" s="4">
        <v>3.2</v>
      </c>
      <c r="J1055" s="4">
        <v>25</v>
      </c>
      <c r="K1055" s="4" t="s">
        <v>82</v>
      </c>
      <c r="L1055" s="4"/>
      <c r="M1055" s="5">
        <v>1</v>
      </c>
      <c r="N1055" s="5">
        <f t="shared" si="939"/>
        <v>3.7</v>
      </c>
      <c r="O1055" s="5">
        <v>1</v>
      </c>
      <c r="P1055" s="5">
        <v>2</v>
      </c>
      <c r="Q1055" s="11">
        <v>1</v>
      </c>
      <c r="R1055" s="5">
        <f t="shared" si="940"/>
        <v>3.7</v>
      </c>
      <c r="S1055" s="6">
        <f t="shared" si="941"/>
        <v>3.7</v>
      </c>
      <c r="T1055" s="53" t="str">
        <f>IF(K1055="",IF(LEFT(H1055,1)="c",IF(J1055&lt;&gt;"S",VLOOKUP(H1055,'DATOS GENERALES'!$B$36:$C$52,2,FALSE),""),""),IF(U1055="pvc",VLOOKUP(VLOOKUP(K1055,'DATOS GENERALES'!$B$58:$E$83,3,FALSE),'DATOS GENERALES'!$B$36:$C$52,2,FALSE),VLOOKUP(VLOOKUP(K1055,'DATOS GENERALES'!$B$58:$E$83,4,FALSE),'DATOS GENERALES'!$B$36:$C$52,2,FALSE)))</f>
        <v>CUADRADA GANG</v>
      </c>
      <c r="U1055" s="5" t="s">
        <v>45</v>
      </c>
      <c r="V1055" s="5" t="s">
        <v>98</v>
      </c>
      <c r="Y1055"/>
    </row>
    <row r="1056" spans="1:25" s="2" customFormat="1" outlineLevel="1" x14ac:dyDescent="0.25">
      <c r="A1056" s="177">
        <f t="shared" ref="A1056" si="942">IF(E1056=H1056,1,0)</f>
        <v>1</v>
      </c>
      <c r="C1056" s="8"/>
      <c r="D1056" s="8"/>
      <c r="E1056" s="7" t="s">
        <v>603</v>
      </c>
      <c r="F1056" s="3"/>
      <c r="G1056" s="4"/>
      <c r="H1056" s="7" t="s">
        <v>603</v>
      </c>
      <c r="I1056" s="4"/>
      <c r="J1056" s="4"/>
      <c r="K1056" s="4"/>
      <c r="L1056" s="4"/>
      <c r="M1056" s="5"/>
      <c r="N1056" s="5"/>
      <c r="O1056" s="5"/>
      <c r="P1056" s="5"/>
      <c r="Q1056" s="11"/>
      <c r="R1056" s="5"/>
      <c r="S1056" s="6">
        <f>SUM(S1054:S1055)</f>
        <v>34.700000000000003</v>
      </c>
      <c r="T1056" s="53" t="str">
        <f>IF(K1056="",IF(LEFT(H1056,1)="c",IF(J1056&lt;&gt;"S",VLOOKUP(H1056,'DATOS GENERALES'!$B$36:$C$52,2,FALSE),""),""),IF(U1056="pvc",VLOOKUP(VLOOKUP(K1056,'DATOS GENERALES'!$B$58:$E$83,3,FALSE),'DATOS GENERALES'!$B$36:$C$52,2,FALSE),VLOOKUP(VLOOKUP(K1056,'DATOS GENERALES'!$B$58:$E$83,4,FALSE),'DATOS GENERALES'!$B$36:$C$52,2,FALSE)))</f>
        <v/>
      </c>
      <c r="U1056" s="5"/>
      <c r="V1056" s="5" t="s">
        <v>98</v>
      </c>
      <c r="Y1056"/>
    </row>
    <row r="1057" spans="1:25" s="2" customFormat="1" outlineLevel="1" x14ac:dyDescent="0.25">
      <c r="A1057" s="174"/>
      <c r="C1057" s="8"/>
      <c r="D1057" s="8"/>
      <c r="E1057" s="70"/>
      <c r="F1057" s="3"/>
      <c r="G1057" s="4"/>
      <c r="H1057" s="7"/>
      <c r="I1057" s="4"/>
      <c r="J1057" s="4"/>
      <c r="K1057" s="4"/>
      <c r="L1057" s="4"/>
      <c r="M1057" s="5"/>
      <c r="N1057" s="5"/>
      <c r="O1057" s="5"/>
      <c r="P1057" s="5"/>
      <c r="Q1057" s="11"/>
      <c r="R1057" s="5"/>
      <c r="S1057" s="6"/>
      <c r="T1057" s="53"/>
      <c r="U1057" s="5"/>
      <c r="V1057" s="5"/>
      <c r="Y1057"/>
    </row>
    <row r="1058" spans="1:25" s="2" customFormat="1" outlineLevel="1" x14ac:dyDescent="0.25">
      <c r="A1058" s="174"/>
      <c r="B1058" s="2">
        <v>0</v>
      </c>
      <c r="C1058" s="8">
        <v>0</v>
      </c>
      <c r="D1058" s="8">
        <v>0</v>
      </c>
      <c r="E1058" s="7" t="s">
        <v>598</v>
      </c>
      <c r="F1058" s="3">
        <f t="shared" ref="F1058:F1059" si="943">H1058</f>
        <v>0</v>
      </c>
      <c r="G1058" s="4" t="s">
        <v>183</v>
      </c>
      <c r="H1058" s="4"/>
      <c r="I1058" s="4">
        <v>31</v>
      </c>
      <c r="J1058" s="4"/>
      <c r="K1058" s="4"/>
      <c r="L1058" s="4"/>
      <c r="M1058" s="5">
        <v>1</v>
      </c>
      <c r="N1058" s="5">
        <f t="shared" ref="N1058:N1059" si="944">IF(J1058&lt;&gt;"S",(I1058+C1058+B1058+D1058)*M1058,0)</f>
        <v>31</v>
      </c>
      <c r="O1058" s="5">
        <v>0</v>
      </c>
      <c r="P1058" s="5">
        <v>0</v>
      </c>
      <c r="Q1058" s="11">
        <v>1</v>
      </c>
      <c r="R1058" s="5">
        <f t="shared" ref="R1058:R1059" si="945">IF(N1058=0,IF(I1058=0,0,I1058+D1058+C1058+B1058),N1058)</f>
        <v>31</v>
      </c>
      <c r="S1058" s="6">
        <f t="shared" ref="S1058:S1059" si="946">R1058*Q1058</f>
        <v>31</v>
      </c>
      <c r="T1058" s="53" t="str">
        <f>IF(K1058="",IF(LEFT(H1058,1)="c",IF(J1058&lt;&gt;"S",VLOOKUP(H1058,'DATOS GENERALES'!$B$36:$C$52,2,FALSE),""),""),IF(U1058="pvc",VLOOKUP(VLOOKUP(K1058,'DATOS GENERALES'!$B$58:$E$83,3,FALSE),'DATOS GENERALES'!$B$36:$C$52,2,FALSE),VLOOKUP(VLOOKUP(K1058,'DATOS GENERALES'!$B$58:$E$83,4,FALSE),'DATOS GENERALES'!$B$36:$C$52,2,FALSE)))</f>
        <v/>
      </c>
      <c r="U1058" s="5" t="s">
        <v>153</v>
      </c>
      <c r="V1058" s="5" t="s">
        <v>98</v>
      </c>
      <c r="Y1058"/>
    </row>
    <row r="1059" spans="1:25" s="2" customFormat="1" outlineLevel="1" x14ac:dyDescent="0.25">
      <c r="A1059" s="174">
        <f>IF(E1059=H1059,1,0)</f>
        <v>1</v>
      </c>
      <c r="B1059" s="2">
        <v>0.5</v>
      </c>
      <c r="C1059" s="8">
        <v>0</v>
      </c>
      <c r="D1059" s="8">
        <v>0</v>
      </c>
      <c r="E1059" s="7" t="s">
        <v>598</v>
      </c>
      <c r="F1059" s="3" t="str">
        <f t="shared" si="943"/>
        <v>FP-P4-44</v>
      </c>
      <c r="G1059" s="4" t="s">
        <v>103</v>
      </c>
      <c r="H1059" s="7" t="s">
        <v>598</v>
      </c>
      <c r="I1059" s="4">
        <v>2</v>
      </c>
      <c r="J1059" s="4">
        <v>25</v>
      </c>
      <c r="K1059" s="4" t="s">
        <v>82</v>
      </c>
      <c r="L1059" s="4"/>
      <c r="M1059" s="5">
        <v>1</v>
      </c>
      <c r="N1059" s="5">
        <f t="shared" si="944"/>
        <v>2.5</v>
      </c>
      <c r="O1059" s="5">
        <v>1</v>
      </c>
      <c r="P1059" s="5">
        <v>2</v>
      </c>
      <c r="Q1059" s="11">
        <v>1</v>
      </c>
      <c r="R1059" s="5">
        <f t="shared" si="945"/>
        <v>2.5</v>
      </c>
      <c r="S1059" s="6">
        <f t="shared" si="946"/>
        <v>2.5</v>
      </c>
      <c r="T1059" s="53" t="str">
        <f>IF(K1059="",IF(LEFT(H1059,1)="c",IF(J1059&lt;&gt;"S",VLOOKUP(H1059,'DATOS GENERALES'!$B$36:$C$52,2,FALSE),""),""),IF(U1059="pvc",VLOOKUP(VLOOKUP(K1059,'DATOS GENERALES'!$B$58:$E$83,3,FALSE),'DATOS GENERALES'!$B$36:$C$52,2,FALSE),VLOOKUP(VLOOKUP(K1059,'DATOS GENERALES'!$B$58:$E$83,4,FALSE),'DATOS GENERALES'!$B$36:$C$52,2,FALSE)))</f>
        <v>CUADRADA GANG</v>
      </c>
      <c r="U1059" s="5" t="s">
        <v>45</v>
      </c>
      <c r="V1059" s="5" t="s">
        <v>98</v>
      </c>
      <c r="Y1059"/>
    </row>
    <row r="1060" spans="1:25" s="2" customFormat="1" outlineLevel="1" x14ac:dyDescent="0.25">
      <c r="A1060" s="177">
        <f t="shared" ref="A1060" si="947">IF(E1060=H1060,1,0)</f>
        <v>1</v>
      </c>
      <c r="C1060" s="8"/>
      <c r="D1060" s="8"/>
      <c r="E1060" s="7" t="s">
        <v>606</v>
      </c>
      <c r="F1060" s="3"/>
      <c r="G1060" s="4"/>
      <c r="H1060" s="7" t="s">
        <v>606</v>
      </c>
      <c r="I1060" s="4"/>
      <c r="J1060" s="4"/>
      <c r="K1060" s="4"/>
      <c r="L1060" s="4"/>
      <c r="M1060" s="5"/>
      <c r="N1060" s="5"/>
      <c r="O1060" s="5"/>
      <c r="P1060" s="5"/>
      <c r="Q1060" s="11"/>
      <c r="R1060" s="5"/>
      <c r="S1060" s="6">
        <f>SUM(S1058:S1059)</f>
        <v>33.5</v>
      </c>
      <c r="T1060" s="53" t="str">
        <f>IF(K1060="",IF(LEFT(H1060,1)="c",IF(J1060&lt;&gt;"S",VLOOKUP(H1060,'DATOS GENERALES'!$B$36:$C$52,2,FALSE),""),""),IF(U1060="pvc",VLOOKUP(VLOOKUP(K1060,'DATOS GENERALES'!$B$58:$E$83,3,FALSE),'DATOS GENERALES'!$B$36:$C$52,2,FALSE),VLOOKUP(VLOOKUP(K1060,'DATOS GENERALES'!$B$58:$E$83,4,FALSE),'DATOS GENERALES'!$B$36:$C$52,2,FALSE)))</f>
        <v/>
      </c>
      <c r="U1060" s="5"/>
      <c r="V1060" s="5" t="s">
        <v>98</v>
      </c>
      <c r="Y1060"/>
    </row>
    <row r="1061" spans="1:25" s="2" customFormat="1" outlineLevel="1" x14ac:dyDescent="0.25">
      <c r="A1061" s="174"/>
      <c r="C1061" s="8"/>
      <c r="D1061" s="8"/>
      <c r="E1061" s="70"/>
      <c r="F1061" s="3"/>
      <c r="G1061" s="4"/>
      <c r="H1061" s="4"/>
      <c r="I1061" s="4"/>
      <c r="J1061" s="4"/>
      <c r="K1061" s="4"/>
      <c r="L1061" s="4"/>
      <c r="M1061" s="5"/>
      <c r="N1061" s="5"/>
      <c r="O1061" s="5"/>
      <c r="P1061" s="5"/>
      <c r="Q1061" s="11"/>
      <c r="R1061" s="5"/>
      <c r="S1061" s="6"/>
      <c r="T1061" s="53"/>
      <c r="U1061" s="5"/>
      <c r="V1061" s="5"/>
      <c r="Y1061"/>
    </row>
    <row r="1062" spans="1:25" s="2" customFormat="1" outlineLevel="1" x14ac:dyDescent="0.25">
      <c r="A1062" s="174"/>
      <c r="B1062" s="2">
        <v>0</v>
      </c>
      <c r="C1062" s="8">
        <v>0</v>
      </c>
      <c r="D1062" s="8">
        <v>0</v>
      </c>
      <c r="E1062" s="7" t="s">
        <v>599</v>
      </c>
      <c r="F1062" s="3">
        <f t="shared" ref="F1062:F1066" si="948">H1062</f>
        <v>0</v>
      </c>
      <c r="G1062" s="4" t="s">
        <v>183</v>
      </c>
      <c r="H1062" s="4"/>
      <c r="I1062" s="4">
        <v>27</v>
      </c>
      <c r="J1062" s="4"/>
      <c r="K1062" s="4"/>
      <c r="L1062" s="4"/>
      <c r="M1062" s="5">
        <v>1</v>
      </c>
      <c r="N1062" s="5">
        <f t="shared" ref="N1062:N1066" si="949">IF(J1062&lt;&gt;"S",(I1062+C1062+B1062+D1062)*M1062,0)</f>
        <v>27</v>
      </c>
      <c r="O1062" s="5">
        <v>0</v>
      </c>
      <c r="P1062" s="5">
        <v>0</v>
      </c>
      <c r="Q1062" s="11">
        <v>1</v>
      </c>
      <c r="R1062" s="5">
        <f t="shared" ref="R1062:R1066" si="950">IF(N1062=0,IF(I1062=0,0,I1062+D1062+C1062+B1062),N1062)</f>
        <v>27</v>
      </c>
      <c r="S1062" s="6">
        <f t="shared" ref="S1062:S1066" si="951">R1062*Q1062</f>
        <v>27</v>
      </c>
      <c r="T1062" s="53" t="str">
        <f>IF(K1062="",IF(LEFT(H1062,1)="c",IF(J1062&lt;&gt;"S",VLOOKUP(H1062,'DATOS GENERALES'!$B$36:$C$52,2,FALSE),""),""),IF(U1062="pvc",VLOOKUP(VLOOKUP(K1062,'DATOS GENERALES'!$B$58:$E$83,3,FALSE),'DATOS GENERALES'!$B$36:$C$52,2,FALSE),VLOOKUP(VLOOKUP(K1062,'DATOS GENERALES'!$B$58:$E$83,4,FALSE),'DATOS GENERALES'!$B$36:$C$52,2,FALSE)))</f>
        <v/>
      </c>
      <c r="U1062" s="5" t="s">
        <v>153</v>
      </c>
      <c r="V1062" s="5" t="s">
        <v>98</v>
      </c>
      <c r="Y1062"/>
    </row>
    <row r="1063" spans="1:25" s="2" customFormat="1" outlineLevel="1" x14ac:dyDescent="0.25">
      <c r="A1063" s="174"/>
      <c r="B1063" s="2">
        <v>0</v>
      </c>
      <c r="C1063" s="8">
        <v>0</v>
      </c>
      <c r="D1063" s="8">
        <v>0</v>
      </c>
      <c r="E1063" s="7" t="s">
        <v>599</v>
      </c>
      <c r="F1063" s="3" t="str">
        <f t="shared" si="948"/>
        <v>S12</v>
      </c>
      <c r="G1063" s="4"/>
      <c r="H1063" s="4" t="s">
        <v>94</v>
      </c>
      <c r="I1063" s="4">
        <v>0.5</v>
      </c>
      <c r="J1063" s="4">
        <v>50</v>
      </c>
      <c r="K1063" s="4" t="s">
        <v>94</v>
      </c>
      <c r="L1063" s="4"/>
      <c r="M1063" s="5">
        <v>1</v>
      </c>
      <c r="N1063" s="5">
        <f t="shared" si="949"/>
        <v>0.5</v>
      </c>
      <c r="O1063" s="5">
        <v>1</v>
      </c>
      <c r="P1063" s="5">
        <v>1</v>
      </c>
      <c r="Q1063" s="11">
        <v>1</v>
      </c>
      <c r="R1063" s="5">
        <f t="shared" si="950"/>
        <v>0.5</v>
      </c>
      <c r="S1063" s="6">
        <f t="shared" si="951"/>
        <v>0.5</v>
      </c>
      <c r="T1063" s="53" t="str">
        <f>IF(K1063="",IF(LEFT(H1063,1)="c",IF(J1063&lt;&gt;"S",VLOOKUP(H1063,'DATOS GENERALES'!$B$36:$C$52,2,FALSE),""),""),IF(U1063="pvc",VLOOKUP(VLOOKUP(K1063,'DATOS GENERALES'!$B$58:$E$83,3,FALSE),'DATOS GENERALES'!$B$36:$C$52,2,FALSE),VLOOKUP(VLOOKUP(K1063,'DATOS GENERALES'!$B$58:$E$83,4,FALSE),'DATOS GENERALES'!$B$36:$C$52,2,FALSE)))</f>
        <v>ACCESORIO SALIDA BANDEJA</v>
      </c>
      <c r="U1063" s="5" t="s">
        <v>48</v>
      </c>
      <c r="V1063" s="5" t="s">
        <v>98</v>
      </c>
      <c r="Y1063"/>
    </row>
    <row r="1064" spans="1:25" s="2" customFormat="1" outlineLevel="1" x14ac:dyDescent="0.25">
      <c r="A1064" s="174"/>
      <c r="B1064" s="2">
        <v>0</v>
      </c>
      <c r="C1064" s="8">
        <v>0</v>
      </c>
      <c r="D1064" s="8">
        <v>0</v>
      </c>
      <c r="E1064" s="7" t="s">
        <v>599</v>
      </c>
      <c r="F1064" s="3" t="str">
        <f t="shared" si="948"/>
        <v>C1</v>
      </c>
      <c r="G1064" s="4" t="s">
        <v>94</v>
      </c>
      <c r="H1064" s="4" t="s">
        <v>103</v>
      </c>
      <c r="I1064" s="4">
        <v>2</v>
      </c>
      <c r="J1064" s="4">
        <v>50</v>
      </c>
      <c r="K1064" s="4"/>
      <c r="L1064" s="4"/>
      <c r="M1064" s="5">
        <v>1</v>
      </c>
      <c r="N1064" s="5">
        <f t="shared" si="949"/>
        <v>2</v>
      </c>
      <c r="O1064" s="5">
        <v>0</v>
      </c>
      <c r="P1064" s="5">
        <v>1</v>
      </c>
      <c r="Q1064" s="11">
        <v>1</v>
      </c>
      <c r="R1064" s="5">
        <f t="shared" si="950"/>
        <v>2</v>
      </c>
      <c r="S1064" s="6">
        <f t="shared" si="951"/>
        <v>2</v>
      </c>
      <c r="T1064" s="53" t="str">
        <f>IF(K1064="",IF(LEFT(H1064,1)="c",IF(J1064&lt;&gt;"S",VLOOKUP(H1064,'DATOS GENERALES'!$B$36:$C$52,2,FALSE),""),""),IF(U1064="pvc",VLOOKUP(VLOOKUP(K1064,'DATOS GENERALES'!$B$58:$E$83,3,FALSE),'DATOS GENERALES'!$B$36:$C$52,2,FALSE),VLOOKUP(VLOOKUP(K1064,'DATOS GENERALES'!$B$58:$E$83,4,FALSE),'DATOS GENERALES'!$B$36:$C$52,2,FALSE)))</f>
        <v>CUADRADA 150X150X100</v>
      </c>
      <c r="U1064" s="5" t="s">
        <v>48</v>
      </c>
      <c r="V1064" s="5" t="s">
        <v>98</v>
      </c>
      <c r="Y1064"/>
    </row>
    <row r="1065" spans="1:25" s="2" customFormat="1" outlineLevel="1" x14ac:dyDescent="0.25">
      <c r="A1065" s="174"/>
      <c r="B1065" s="2">
        <v>0</v>
      </c>
      <c r="C1065" s="8">
        <v>0</v>
      </c>
      <c r="D1065" s="8">
        <v>0</v>
      </c>
      <c r="E1065" s="7" t="s">
        <v>599</v>
      </c>
      <c r="F1065" s="3" t="str">
        <f t="shared" si="948"/>
        <v>C1</v>
      </c>
      <c r="G1065" s="4" t="s">
        <v>103</v>
      </c>
      <c r="H1065" s="4" t="s">
        <v>103</v>
      </c>
      <c r="I1065" s="4">
        <v>3</v>
      </c>
      <c r="J1065" s="4">
        <v>50</v>
      </c>
      <c r="K1065" s="4"/>
      <c r="L1065" s="4"/>
      <c r="M1065" s="5">
        <v>1</v>
      </c>
      <c r="N1065" s="5">
        <f t="shared" si="949"/>
        <v>3</v>
      </c>
      <c r="O1065" s="5">
        <v>0</v>
      </c>
      <c r="P1065" s="5">
        <v>2</v>
      </c>
      <c r="Q1065" s="11">
        <v>1</v>
      </c>
      <c r="R1065" s="5">
        <f t="shared" si="950"/>
        <v>3</v>
      </c>
      <c r="S1065" s="6">
        <f t="shared" si="951"/>
        <v>3</v>
      </c>
      <c r="T1065" s="53" t="str">
        <f>IF(K1065="",IF(LEFT(H1065,1)="c",IF(J1065&lt;&gt;"S",VLOOKUP(H1065,'DATOS GENERALES'!$B$36:$C$52,2,FALSE),""),""),IF(U1065="pvc",VLOOKUP(VLOOKUP(K1065,'DATOS GENERALES'!$B$58:$E$83,3,FALSE),'DATOS GENERALES'!$B$36:$C$52,2,FALSE),VLOOKUP(VLOOKUP(K1065,'DATOS GENERALES'!$B$58:$E$83,4,FALSE),'DATOS GENERALES'!$B$36:$C$52,2,FALSE)))</f>
        <v>CUADRADA 150X150X100</v>
      </c>
      <c r="U1065" s="5" t="s">
        <v>45</v>
      </c>
      <c r="V1065" s="5" t="s">
        <v>98</v>
      </c>
      <c r="Y1065"/>
    </row>
    <row r="1066" spans="1:25" s="2" customFormat="1" outlineLevel="1" x14ac:dyDescent="0.25">
      <c r="A1066" s="174">
        <f>IF(E1066=H1066,1,0)</f>
        <v>1</v>
      </c>
      <c r="B1066" s="2">
        <v>0.5</v>
      </c>
      <c r="C1066" s="8">
        <v>0</v>
      </c>
      <c r="D1066" s="8">
        <v>0</v>
      </c>
      <c r="E1066" s="7" t="s">
        <v>599</v>
      </c>
      <c r="F1066" s="3" t="str">
        <f t="shared" si="948"/>
        <v>FP-P4-46</v>
      </c>
      <c r="G1066" s="4" t="s">
        <v>103</v>
      </c>
      <c r="H1066" s="7" t="s">
        <v>599</v>
      </c>
      <c r="I1066" s="4">
        <v>3</v>
      </c>
      <c r="J1066" s="4">
        <v>25</v>
      </c>
      <c r="K1066" s="4" t="s">
        <v>83</v>
      </c>
      <c r="L1066" s="4"/>
      <c r="M1066" s="5">
        <v>1</v>
      </c>
      <c r="N1066" s="5">
        <f t="shared" si="949"/>
        <v>3.5</v>
      </c>
      <c r="O1066" s="5">
        <v>1</v>
      </c>
      <c r="P1066" s="5">
        <v>2</v>
      </c>
      <c r="Q1066" s="11">
        <v>1</v>
      </c>
      <c r="R1066" s="5">
        <f t="shared" si="950"/>
        <v>3.5</v>
      </c>
      <c r="S1066" s="6">
        <f t="shared" si="951"/>
        <v>3.5</v>
      </c>
      <c r="T1066" s="53" t="str">
        <f>IF(K1066="",IF(LEFT(H1066,1)="c",IF(J1066&lt;&gt;"S",VLOOKUP(H1066,'DATOS GENERALES'!$B$36:$C$52,2,FALSE),""),""),IF(U1066="pvc",VLOOKUP(VLOOKUP(K1066,'DATOS GENERALES'!$B$58:$E$83,3,FALSE),'DATOS GENERALES'!$B$36:$C$52,2,FALSE),VLOOKUP(VLOOKUP(K1066,'DATOS GENERALES'!$B$58:$E$83,4,FALSE),'DATOS GENERALES'!$B$36:$C$52,2,FALSE)))</f>
        <v>CUADRADA GANG</v>
      </c>
      <c r="U1066" s="5" t="s">
        <v>45</v>
      </c>
      <c r="V1066" s="5" t="s">
        <v>98</v>
      </c>
      <c r="Y1066"/>
    </row>
    <row r="1067" spans="1:25" s="2" customFormat="1" outlineLevel="1" x14ac:dyDescent="0.25">
      <c r="A1067" s="177"/>
      <c r="C1067" s="8"/>
      <c r="D1067" s="8"/>
      <c r="E1067" s="7"/>
      <c r="F1067" s="3"/>
      <c r="G1067" s="4"/>
      <c r="H1067" s="7"/>
      <c r="I1067" s="4"/>
      <c r="J1067" s="4"/>
      <c r="K1067" s="4"/>
      <c r="L1067" s="4"/>
      <c r="M1067" s="5"/>
      <c r="N1067" s="5"/>
      <c r="O1067" s="5"/>
      <c r="P1067" s="5"/>
      <c r="Q1067" s="11"/>
      <c r="R1067" s="5"/>
      <c r="S1067" s="6"/>
      <c r="T1067" s="53"/>
      <c r="U1067" s="5"/>
      <c r="V1067" s="5"/>
      <c r="Y1067"/>
    </row>
    <row r="1068" spans="1:25" s="2" customFormat="1" outlineLevel="1" x14ac:dyDescent="0.25">
      <c r="A1068" s="174"/>
      <c r="B1068" s="2">
        <v>0</v>
      </c>
      <c r="C1068" s="8">
        <v>0</v>
      </c>
      <c r="D1068" s="8">
        <v>0</v>
      </c>
      <c r="E1068" s="7" t="s">
        <v>604</v>
      </c>
      <c r="F1068" s="3">
        <f t="shared" ref="F1068:F1069" si="952">H1068</f>
        <v>0</v>
      </c>
      <c r="G1068" s="4" t="s">
        <v>183</v>
      </c>
      <c r="H1068" s="4"/>
      <c r="I1068" s="4">
        <v>32.5</v>
      </c>
      <c r="J1068" s="4"/>
      <c r="K1068" s="4"/>
      <c r="L1068" s="4"/>
      <c r="M1068" s="5">
        <v>1</v>
      </c>
      <c r="N1068" s="5">
        <f t="shared" ref="N1068:N1069" si="953">IF(J1068&lt;&gt;"S",(I1068+C1068+B1068+D1068)*M1068,0)</f>
        <v>32.5</v>
      </c>
      <c r="O1068" s="5">
        <v>0</v>
      </c>
      <c r="P1068" s="5">
        <v>0</v>
      </c>
      <c r="Q1068" s="11">
        <v>1</v>
      </c>
      <c r="R1068" s="5">
        <f t="shared" ref="R1068:R1069" si="954">IF(N1068=0,IF(I1068=0,0,I1068+D1068+C1068+B1068),N1068)</f>
        <v>32.5</v>
      </c>
      <c r="S1068" s="6">
        <f t="shared" ref="S1068:S1069" si="955">R1068*Q1068</f>
        <v>32.5</v>
      </c>
      <c r="T1068" s="53" t="str">
        <f>IF(K1068="",IF(LEFT(H1068,1)="c",IF(J1068&lt;&gt;"S",VLOOKUP(H1068,'DATOS GENERALES'!$B$36:$C$52,2,FALSE),""),""),IF(U1068="pvc",VLOOKUP(VLOOKUP(K1068,'DATOS GENERALES'!$B$58:$E$83,3,FALSE),'DATOS GENERALES'!$B$36:$C$52,2,FALSE),VLOOKUP(VLOOKUP(K1068,'DATOS GENERALES'!$B$58:$E$83,4,FALSE),'DATOS GENERALES'!$B$36:$C$52,2,FALSE)))</f>
        <v/>
      </c>
      <c r="U1068" s="5" t="s">
        <v>153</v>
      </c>
      <c r="V1068" s="5" t="s">
        <v>98</v>
      </c>
      <c r="Y1068"/>
    </row>
    <row r="1069" spans="1:25" s="2" customFormat="1" outlineLevel="1" x14ac:dyDescent="0.25">
      <c r="A1069" s="174">
        <f>IF(E1069=H1069,1,0)</f>
        <v>1</v>
      </c>
      <c r="B1069" s="2">
        <v>0.5</v>
      </c>
      <c r="C1069" s="8">
        <v>0</v>
      </c>
      <c r="D1069" s="8">
        <v>0</v>
      </c>
      <c r="E1069" s="7" t="s">
        <v>604</v>
      </c>
      <c r="F1069" s="3" t="str">
        <f t="shared" si="952"/>
        <v>FP-P4-47</v>
      </c>
      <c r="G1069" s="4" t="s">
        <v>103</v>
      </c>
      <c r="H1069" s="7" t="s">
        <v>604</v>
      </c>
      <c r="I1069" s="4">
        <v>2</v>
      </c>
      <c r="J1069" s="4">
        <v>25</v>
      </c>
      <c r="K1069" s="4" t="s">
        <v>82</v>
      </c>
      <c r="L1069" s="4"/>
      <c r="M1069" s="5">
        <v>1</v>
      </c>
      <c r="N1069" s="5">
        <f t="shared" si="953"/>
        <v>2.5</v>
      </c>
      <c r="O1069" s="5">
        <v>1</v>
      </c>
      <c r="P1069" s="5">
        <v>2</v>
      </c>
      <c r="Q1069" s="11">
        <v>1</v>
      </c>
      <c r="R1069" s="5">
        <f t="shared" si="954"/>
        <v>2.5</v>
      </c>
      <c r="S1069" s="6">
        <f t="shared" si="955"/>
        <v>2.5</v>
      </c>
      <c r="T1069" s="53" t="str">
        <f>IF(K1069="",IF(LEFT(H1069,1)="c",IF(J1069&lt;&gt;"S",VLOOKUP(H1069,'DATOS GENERALES'!$B$36:$C$52,2,FALSE),""),""),IF(U1069="pvc",VLOOKUP(VLOOKUP(K1069,'DATOS GENERALES'!$B$58:$E$83,3,FALSE),'DATOS GENERALES'!$B$36:$C$52,2,FALSE),VLOOKUP(VLOOKUP(K1069,'DATOS GENERALES'!$B$58:$E$83,4,FALSE),'DATOS GENERALES'!$B$36:$C$52,2,FALSE)))</f>
        <v>CUADRADA GANG</v>
      </c>
      <c r="U1069" s="5" t="s">
        <v>45</v>
      </c>
      <c r="V1069" s="5" t="s">
        <v>98</v>
      </c>
      <c r="Y1069"/>
    </row>
    <row r="1070" spans="1:25" s="2" customFormat="1" outlineLevel="1" x14ac:dyDescent="0.25">
      <c r="A1070" s="177">
        <f t="shared" ref="A1070" si="956">IF(E1070=H1070,1,0)</f>
        <v>1</v>
      </c>
      <c r="C1070" s="8"/>
      <c r="D1070" s="8"/>
      <c r="E1070" s="7" t="s">
        <v>607</v>
      </c>
      <c r="F1070" s="3"/>
      <c r="G1070" s="4"/>
      <c r="H1070" s="7" t="s">
        <v>607</v>
      </c>
      <c r="I1070" s="4"/>
      <c r="J1070" s="4"/>
      <c r="K1070" s="4"/>
      <c r="L1070" s="4"/>
      <c r="M1070" s="5"/>
      <c r="N1070" s="5"/>
      <c r="O1070" s="5"/>
      <c r="P1070" s="5"/>
      <c r="Q1070" s="11"/>
      <c r="R1070" s="5"/>
      <c r="S1070" s="6">
        <f>SUM(S1068:S1069)</f>
        <v>35</v>
      </c>
      <c r="T1070" s="53" t="str">
        <f>IF(K1070="",IF(LEFT(H1070,1)="c",IF(J1070&lt;&gt;"S",VLOOKUP(H1070,'DATOS GENERALES'!$B$36:$C$52,2,FALSE),""),""),IF(U1070="pvc",VLOOKUP(VLOOKUP(K1070,'DATOS GENERALES'!$B$58:$E$83,3,FALSE),'DATOS GENERALES'!$B$36:$C$52,2,FALSE),VLOOKUP(VLOOKUP(K1070,'DATOS GENERALES'!$B$58:$E$83,4,FALSE),'DATOS GENERALES'!$B$36:$C$52,2,FALSE)))</f>
        <v/>
      </c>
      <c r="U1070" s="5"/>
      <c r="V1070" s="5" t="s">
        <v>98</v>
      </c>
      <c r="Y1070"/>
    </row>
    <row r="1071" spans="1:25" s="2" customFormat="1" outlineLevel="1" x14ac:dyDescent="0.25">
      <c r="A1071" s="177"/>
      <c r="C1071" s="8"/>
      <c r="D1071" s="8"/>
      <c r="E1071" s="7"/>
      <c r="F1071" s="3"/>
      <c r="G1071" s="4"/>
      <c r="H1071" s="7"/>
      <c r="I1071" s="4"/>
      <c r="J1071" s="4"/>
      <c r="K1071" s="4"/>
      <c r="L1071" s="4"/>
      <c r="M1071" s="5"/>
      <c r="N1071" s="5"/>
      <c r="O1071" s="5"/>
      <c r="P1071" s="5"/>
      <c r="Q1071" s="11"/>
      <c r="R1071" s="5"/>
      <c r="S1071" s="6"/>
      <c r="T1071" s="53"/>
      <c r="U1071" s="5"/>
      <c r="V1071" s="5"/>
      <c r="Y1071"/>
    </row>
    <row r="1072" spans="1:25" s="2" customFormat="1" outlineLevel="1" x14ac:dyDescent="0.25">
      <c r="A1072" s="174"/>
      <c r="B1072" s="2">
        <v>0</v>
      </c>
      <c r="C1072" s="8">
        <v>0</v>
      </c>
      <c r="D1072" s="8">
        <v>0</v>
      </c>
      <c r="E1072" s="7" t="s">
        <v>1095</v>
      </c>
      <c r="F1072" s="3">
        <f t="shared" ref="F1072:F1073" si="957">H1072</f>
        <v>0</v>
      </c>
      <c r="G1072" s="4" t="s">
        <v>183</v>
      </c>
      <c r="H1072" s="4"/>
      <c r="I1072" s="4">
        <v>32.5</v>
      </c>
      <c r="J1072" s="4"/>
      <c r="K1072" s="4"/>
      <c r="L1072" s="4"/>
      <c r="M1072" s="5">
        <v>1</v>
      </c>
      <c r="N1072" s="5">
        <f t="shared" ref="N1072:N1073" si="958">IF(J1072&lt;&gt;"S",(I1072+C1072+B1072+D1072)*M1072,0)</f>
        <v>32.5</v>
      </c>
      <c r="O1072" s="5">
        <v>0</v>
      </c>
      <c r="P1072" s="5">
        <v>0</v>
      </c>
      <c r="Q1072" s="11">
        <v>1</v>
      </c>
      <c r="R1072" s="5">
        <f t="shared" ref="R1072:R1073" si="959">IF(N1072=0,IF(I1072=0,0,I1072+D1072+C1072+B1072),N1072)</f>
        <v>32.5</v>
      </c>
      <c r="S1072" s="6">
        <f t="shared" ref="S1072:S1073" si="960">R1072*Q1072</f>
        <v>32.5</v>
      </c>
      <c r="T1072" s="53" t="str">
        <f>IF(K1072="",IF(LEFT(H1072,1)="c",IF(J1072&lt;&gt;"S",VLOOKUP(H1072,'DATOS GENERALES'!$B$36:$C$52,2,FALSE),""),""),IF(U1072="pvc",VLOOKUP(VLOOKUP(K1072,'DATOS GENERALES'!$B$58:$E$83,3,FALSE),'DATOS GENERALES'!$B$36:$C$52,2,FALSE),VLOOKUP(VLOOKUP(K1072,'DATOS GENERALES'!$B$58:$E$83,4,FALSE),'DATOS GENERALES'!$B$36:$C$52,2,FALSE)))</f>
        <v/>
      </c>
      <c r="U1072" s="5" t="s">
        <v>153</v>
      </c>
      <c r="V1072" s="5" t="s">
        <v>98</v>
      </c>
      <c r="Y1072"/>
    </row>
    <row r="1073" spans="1:25" s="2" customFormat="1" outlineLevel="1" x14ac:dyDescent="0.25">
      <c r="A1073" s="174">
        <f>IF(E1073=H1073,1,0)</f>
        <v>1</v>
      </c>
      <c r="B1073" s="2">
        <v>0.5</v>
      </c>
      <c r="C1073" s="8">
        <v>0</v>
      </c>
      <c r="D1073" s="8">
        <v>0</v>
      </c>
      <c r="E1073" s="7" t="s">
        <v>1095</v>
      </c>
      <c r="F1073" s="3" t="str">
        <f t="shared" si="957"/>
        <v>FP-P4-64</v>
      </c>
      <c r="G1073" s="4" t="s">
        <v>103</v>
      </c>
      <c r="H1073" s="7" t="s">
        <v>1095</v>
      </c>
      <c r="I1073" s="4">
        <v>2.5</v>
      </c>
      <c r="J1073" s="4">
        <v>25</v>
      </c>
      <c r="K1073" s="4" t="s">
        <v>82</v>
      </c>
      <c r="L1073" s="4"/>
      <c r="M1073" s="5">
        <v>1</v>
      </c>
      <c r="N1073" s="5">
        <f t="shared" si="958"/>
        <v>3</v>
      </c>
      <c r="O1073" s="5">
        <v>1</v>
      </c>
      <c r="P1073" s="5">
        <v>2</v>
      </c>
      <c r="Q1073" s="11">
        <v>1</v>
      </c>
      <c r="R1073" s="5">
        <f t="shared" si="959"/>
        <v>3</v>
      </c>
      <c r="S1073" s="6">
        <f t="shared" si="960"/>
        <v>3</v>
      </c>
      <c r="T1073" s="53" t="str">
        <f>IF(K1073="",IF(LEFT(H1073,1)="c",IF(J1073&lt;&gt;"S",VLOOKUP(H1073,'DATOS GENERALES'!$B$36:$C$52,2,FALSE),""),""),IF(U1073="pvc",VLOOKUP(VLOOKUP(K1073,'DATOS GENERALES'!$B$58:$E$83,3,FALSE),'DATOS GENERALES'!$B$36:$C$52,2,FALSE),VLOOKUP(VLOOKUP(K1073,'DATOS GENERALES'!$B$58:$E$83,4,FALSE),'DATOS GENERALES'!$B$36:$C$52,2,FALSE)))</f>
        <v>CUADRADA GANG</v>
      </c>
      <c r="U1073" s="5" t="s">
        <v>45</v>
      </c>
      <c r="V1073" s="5" t="s">
        <v>98</v>
      </c>
      <c r="Y1073"/>
    </row>
    <row r="1074" spans="1:25" s="2" customFormat="1" outlineLevel="1" x14ac:dyDescent="0.25">
      <c r="A1074" s="177">
        <f t="shared" ref="A1074" si="961">IF(E1074=H1074,1,0)</f>
        <v>1</v>
      </c>
      <c r="C1074" s="8"/>
      <c r="D1074" s="8"/>
      <c r="E1074" s="7" t="s">
        <v>1096</v>
      </c>
      <c r="F1074" s="3"/>
      <c r="G1074" s="4"/>
      <c r="H1074" s="7" t="s">
        <v>1096</v>
      </c>
      <c r="I1074" s="4"/>
      <c r="J1074" s="4"/>
      <c r="K1074" s="4"/>
      <c r="L1074" s="4"/>
      <c r="M1074" s="5"/>
      <c r="N1074" s="5"/>
      <c r="O1074" s="5"/>
      <c r="P1074" s="5"/>
      <c r="Q1074" s="11"/>
      <c r="R1074" s="5"/>
      <c r="S1074" s="6">
        <f>SUM(S1072:S1073)</f>
        <v>35.5</v>
      </c>
      <c r="T1074" s="53" t="str">
        <f>IF(K1074="",IF(LEFT(H1074,1)="c",IF(J1074&lt;&gt;"S",VLOOKUP(H1074,'DATOS GENERALES'!$B$36:$C$52,2,FALSE),""),""),IF(U1074="pvc",VLOOKUP(VLOOKUP(K1074,'DATOS GENERALES'!$B$58:$E$83,3,FALSE),'DATOS GENERALES'!$B$36:$C$52,2,FALSE),VLOOKUP(VLOOKUP(K1074,'DATOS GENERALES'!$B$58:$E$83,4,FALSE),'DATOS GENERALES'!$B$36:$C$52,2,FALSE)))</f>
        <v/>
      </c>
      <c r="U1074" s="5"/>
      <c r="V1074" s="5" t="s">
        <v>98</v>
      </c>
      <c r="Y1074"/>
    </row>
    <row r="1075" spans="1:25" s="2" customFormat="1" outlineLevel="1" x14ac:dyDescent="0.25">
      <c r="A1075" s="177"/>
      <c r="C1075" s="8"/>
      <c r="D1075" s="8"/>
      <c r="E1075" s="7"/>
      <c r="F1075" s="3"/>
      <c r="G1075" s="4"/>
      <c r="H1075" s="4"/>
      <c r="I1075" s="4"/>
      <c r="J1075" s="4"/>
      <c r="K1075" s="4"/>
      <c r="L1075" s="4"/>
      <c r="M1075" s="5"/>
      <c r="N1075" s="5"/>
      <c r="O1075" s="5"/>
      <c r="P1075" s="5"/>
      <c r="Q1075" s="11"/>
      <c r="R1075" s="5"/>
      <c r="S1075" s="6"/>
      <c r="T1075" s="53"/>
      <c r="U1075" s="5"/>
      <c r="V1075" s="5"/>
      <c r="Y1075"/>
    </row>
    <row r="1076" spans="1:25" s="2" customFormat="1" outlineLevel="1" x14ac:dyDescent="0.25">
      <c r="A1076" s="174"/>
      <c r="B1076" s="2">
        <v>0</v>
      </c>
      <c r="C1076" s="8">
        <v>0</v>
      </c>
      <c r="D1076" s="8">
        <v>0</v>
      </c>
      <c r="E1076" s="7" t="s">
        <v>605</v>
      </c>
      <c r="F1076" s="3">
        <f t="shared" ref="F1076:F1080" si="962">H1076</f>
        <v>0</v>
      </c>
      <c r="G1076" s="4" t="s">
        <v>183</v>
      </c>
      <c r="H1076" s="4"/>
      <c r="I1076" s="4">
        <v>33</v>
      </c>
      <c r="J1076" s="4"/>
      <c r="K1076" s="4"/>
      <c r="L1076" s="4"/>
      <c r="M1076" s="5">
        <v>1</v>
      </c>
      <c r="N1076" s="5">
        <f t="shared" ref="N1076:N1080" si="963">IF(J1076&lt;&gt;"S",(I1076+C1076+B1076+D1076)*M1076,0)</f>
        <v>33</v>
      </c>
      <c r="O1076" s="5">
        <v>0</v>
      </c>
      <c r="P1076" s="5">
        <v>0</v>
      </c>
      <c r="Q1076" s="11">
        <v>1</v>
      </c>
      <c r="R1076" s="5">
        <f t="shared" ref="R1076:R1080" si="964">IF(N1076=0,IF(I1076=0,0,I1076+D1076+C1076+B1076),N1076)</f>
        <v>33</v>
      </c>
      <c r="S1076" s="6">
        <f t="shared" ref="S1076:S1080" si="965">R1076*Q1076</f>
        <v>33</v>
      </c>
      <c r="T1076" s="53" t="str">
        <f>IF(K1076="",IF(LEFT(H1076,1)="c",IF(J1076&lt;&gt;"S",VLOOKUP(H1076,'DATOS GENERALES'!$B$36:$C$52,2,FALSE),""),""),IF(U1076="pvc",VLOOKUP(VLOOKUP(K1076,'DATOS GENERALES'!$B$58:$E$83,3,FALSE),'DATOS GENERALES'!$B$36:$C$52,2,FALSE),VLOOKUP(VLOOKUP(K1076,'DATOS GENERALES'!$B$58:$E$83,4,FALSE),'DATOS GENERALES'!$B$36:$C$52,2,FALSE)))</f>
        <v/>
      </c>
      <c r="U1076" s="5" t="s">
        <v>153</v>
      </c>
      <c r="V1076" s="5" t="s">
        <v>98</v>
      </c>
      <c r="Y1076"/>
    </row>
    <row r="1077" spans="1:25" s="2" customFormat="1" outlineLevel="1" x14ac:dyDescent="0.25">
      <c r="A1077" s="174"/>
      <c r="B1077" s="2">
        <v>0</v>
      </c>
      <c r="C1077" s="8">
        <v>0</v>
      </c>
      <c r="D1077" s="8">
        <v>0</v>
      </c>
      <c r="E1077" s="7" t="s">
        <v>605</v>
      </c>
      <c r="F1077" s="3" t="str">
        <f t="shared" si="962"/>
        <v>S12</v>
      </c>
      <c r="G1077" s="4"/>
      <c r="H1077" s="4" t="s">
        <v>94</v>
      </c>
      <c r="I1077" s="4">
        <v>0.5</v>
      </c>
      <c r="J1077" s="4">
        <v>50</v>
      </c>
      <c r="K1077" s="4" t="s">
        <v>94</v>
      </c>
      <c r="L1077" s="4"/>
      <c r="M1077" s="5">
        <v>1</v>
      </c>
      <c r="N1077" s="5">
        <f t="shared" si="963"/>
        <v>0.5</v>
      </c>
      <c r="O1077" s="5">
        <v>1</v>
      </c>
      <c r="P1077" s="5">
        <v>1</v>
      </c>
      <c r="Q1077" s="11">
        <v>1</v>
      </c>
      <c r="R1077" s="5">
        <f t="shared" si="964"/>
        <v>0.5</v>
      </c>
      <c r="S1077" s="6">
        <f t="shared" si="965"/>
        <v>0.5</v>
      </c>
      <c r="T1077" s="53" t="str">
        <f>IF(K1077="",IF(LEFT(H1077,1)="c",IF(J1077&lt;&gt;"S",VLOOKUP(H1077,'DATOS GENERALES'!$B$36:$C$52,2,FALSE),""),""),IF(U1077="pvc",VLOOKUP(VLOOKUP(K1077,'DATOS GENERALES'!$B$58:$E$83,3,FALSE),'DATOS GENERALES'!$B$36:$C$52,2,FALSE),VLOOKUP(VLOOKUP(K1077,'DATOS GENERALES'!$B$58:$E$83,4,FALSE),'DATOS GENERALES'!$B$36:$C$52,2,FALSE)))</f>
        <v>ACCESORIO SALIDA BANDEJA</v>
      </c>
      <c r="U1077" s="5" t="s">
        <v>48</v>
      </c>
      <c r="V1077" s="5" t="s">
        <v>98</v>
      </c>
      <c r="Y1077"/>
    </row>
    <row r="1078" spans="1:25" s="2" customFormat="1" outlineLevel="1" x14ac:dyDescent="0.25">
      <c r="A1078" s="174"/>
      <c r="B1078" s="2">
        <v>0</v>
      </c>
      <c r="C1078" s="8">
        <v>0</v>
      </c>
      <c r="D1078" s="8">
        <v>0</v>
      </c>
      <c r="E1078" s="7" t="s">
        <v>605</v>
      </c>
      <c r="F1078" s="3" t="str">
        <f t="shared" si="962"/>
        <v>c2</v>
      </c>
      <c r="G1078" s="4" t="s">
        <v>94</v>
      </c>
      <c r="H1078" s="4" t="s">
        <v>7</v>
      </c>
      <c r="I1078" s="4">
        <v>2</v>
      </c>
      <c r="J1078" s="4">
        <v>50</v>
      </c>
      <c r="K1078" s="4"/>
      <c r="L1078" s="4"/>
      <c r="M1078" s="5">
        <v>1</v>
      </c>
      <c r="N1078" s="5">
        <f t="shared" si="963"/>
        <v>2</v>
      </c>
      <c r="O1078" s="5">
        <v>0</v>
      </c>
      <c r="P1078" s="5">
        <v>1</v>
      </c>
      <c r="Q1078" s="11">
        <v>1</v>
      </c>
      <c r="R1078" s="5">
        <f t="shared" si="964"/>
        <v>2</v>
      </c>
      <c r="S1078" s="6">
        <f t="shared" si="965"/>
        <v>2</v>
      </c>
      <c r="T1078" s="53" t="str">
        <f>IF(K1078="",IF(LEFT(H1078,1)="c",IF(J1078&lt;&gt;"S",VLOOKUP(H1078,'DATOS GENERALES'!$B$36:$C$52,2,FALSE),""),""),IF(U1078="pvc",VLOOKUP(VLOOKUP(K1078,'DATOS GENERALES'!$B$58:$E$83,3,FALSE),'DATOS GENERALES'!$B$36:$C$52,2,FALSE),VLOOKUP(VLOOKUP(K1078,'DATOS GENERALES'!$B$58:$E$83,4,FALSE),'DATOS GENERALES'!$B$36:$C$52,2,FALSE)))</f>
        <v>CUADRADA 200X200X100</v>
      </c>
      <c r="U1078" s="5" t="s">
        <v>48</v>
      </c>
      <c r="V1078" s="5" t="s">
        <v>98</v>
      </c>
      <c r="Y1078"/>
    </row>
    <row r="1079" spans="1:25" s="2" customFormat="1" outlineLevel="1" x14ac:dyDescent="0.25">
      <c r="A1079" s="174"/>
      <c r="B1079" s="2">
        <v>0</v>
      </c>
      <c r="C1079" s="8">
        <v>0</v>
      </c>
      <c r="D1079" s="8">
        <v>0</v>
      </c>
      <c r="E1079" s="7" t="s">
        <v>605</v>
      </c>
      <c r="F1079" s="3" t="str">
        <f t="shared" si="962"/>
        <v>c2</v>
      </c>
      <c r="G1079" s="4" t="s">
        <v>7</v>
      </c>
      <c r="H1079" s="4" t="s">
        <v>7</v>
      </c>
      <c r="I1079" s="4">
        <v>3</v>
      </c>
      <c r="J1079" s="4">
        <v>50</v>
      </c>
      <c r="K1079" s="4"/>
      <c r="L1079" s="4"/>
      <c r="M1079" s="5">
        <v>1</v>
      </c>
      <c r="N1079" s="5">
        <f t="shared" si="963"/>
        <v>3</v>
      </c>
      <c r="O1079" s="5">
        <v>0</v>
      </c>
      <c r="P1079" s="5">
        <v>2</v>
      </c>
      <c r="Q1079" s="11">
        <v>1</v>
      </c>
      <c r="R1079" s="5">
        <f t="shared" si="964"/>
        <v>3</v>
      </c>
      <c r="S1079" s="6">
        <f t="shared" si="965"/>
        <v>3</v>
      </c>
      <c r="T1079" s="53" t="str">
        <f>IF(K1079="",IF(LEFT(H1079,1)="c",IF(J1079&lt;&gt;"S",VLOOKUP(H1079,'DATOS GENERALES'!$B$36:$C$52,2,FALSE),""),""),IF(U1079="pvc",VLOOKUP(VLOOKUP(K1079,'DATOS GENERALES'!$B$58:$E$83,3,FALSE),'DATOS GENERALES'!$B$36:$C$52,2,FALSE),VLOOKUP(VLOOKUP(K1079,'DATOS GENERALES'!$B$58:$E$83,4,FALSE),'DATOS GENERALES'!$B$36:$C$52,2,FALSE)))</f>
        <v>CUADRADA 200X200X100</v>
      </c>
      <c r="U1079" s="5" t="s">
        <v>45</v>
      </c>
      <c r="V1079" s="5" t="s">
        <v>98</v>
      </c>
      <c r="Y1079"/>
    </row>
    <row r="1080" spans="1:25" s="2" customFormat="1" outlineLevel="1" x14ac:dyDescent="0.25">
      <c r="A1080" s="174">
        <f>IF(E1080=H1080,1,0)</f>
        <v>1</v>
      </c>
      <c r="B1080" s="2">
        <v>0.5</v>
      </c>
      <c r="C1080" s="8">
        <v>0</v>
      </c>
      <c r="D1080" s="8">
        <v>0</v>
      </c>
      <c r="E1080" s="7" t="s">
        <v>605</v>
      </c>
      <c r="F1080" s="3" t="str">
        <f t="shared" si="962"/>
        <v>FP-P4-49</v>
      </c>
      <c r="G1080" s="4" t="s">
        <v>7</v>
      </c>
      <c r="H1080" s="7" t="s">
        <v>605</v>
      </c>
      <c r="I1080" s="4">
        <v>3.5</v>
      </c>
      <c r="J1080" s="4">
        <v>25</v>
      </c>
      <c r="K1080" s="4" t="s">
        <v>83</v>
      </c>
      <c r="L1080" s="4"/>
      <c r="M1080" s="5">
        <v>1</v>
      </c>
      <c r="N1080" s="5">
        <f t="shared" si="963"/>
        <v>4</v>
      </c>
      <c r="O1080" s="5">
        <v>1</v>
      </c>
      <c r="P1080" s="5">
        <v>2</v>
      </c>
      <c r="Q1080" s="11">
        <v>1</v>
      </c>
      <c r="R1080" s="5">
        <f t="shared" si="964"/>
        <v>4</v>
      </c>
      <c r="S1080" s="6">
        <f t="shared" si="965"/>
        <v>4</v>
      </c>
      <c r="T1080" s="53" t="str">
        <f>IF(K1080="",IF(LEFT(H1080,1)="c",IF(J1080&lt;&gt;"S",VLOOKUP(H1080,'DATOS GENERALES'!$B$36:$C$52,2,FALSE),""),""),IF(U1080="pvc",VLOOKUP(VLOOKUP(K1080,'DATOS GENERALES'!$B$58:$E$83,3,FALSE),'DATOS GENERALES'!$B$36:$C$52,2,FALSE),VLOOKUP(VLOOKUP(K1080,'DATOS GENERALES'!$B$58:$E$83,4,FALSE),'DATOS GENERALES'!$B$36:$C$52,2,FALSE)))</f>
        <v>CUADRADA GANG</v>
      </c>
      <c r="U1080" s="5" t="s">
        <v>45</v>
      </c>
      <c r="V1080" s="5" t="s">
        <v>98</v>
      </c>
      <c r="Y1080"/>
    </row>
    <row r="1081" spans="1:25" s="2" customFormat="1" outlineLevel="1" x14ac:dyDescent="0.25">
      <c r="A1081" s="177"/>
      <c r="C1081" s="8"/>
      <c r="D1081" s="8"/>
      <c r="E1081" s="7"/>
      <c r="F1081" s="3"/>
      <c r="G1081" s="4"/>
      <c r="H1081" s="7"/>
      <c r="I1081" s="4"/>
      <c r="J1081" s="4"/>
      <c r="K1081" s="4"/>
      <c r="L1081" s="4"/>
      <c r="M1081" s="5"/>
      <c r="N1081" s="5"/>
      <c r="O1081" s="5"/>
      <c r="P1081" s="5"/>
      <c r="Q1081" s="11"/>
      <c r="R1081" s="5"/>
      <c r="S1081" s="6"/>
      <c r="T1081" s="53"/>
      <c r="U1081" s="5"/>
      <c r="V1081" s="5"/>
      <c r="Y1081"/>
    </row>
    <row r="1082" spans="1:25" s="2" customFormat="1" outlineLevel="1" x14ac:dyDescent="0.25">
      <c r="A1082" s="174"/>
      <c r="B1082" s="2">
        <v>0</v>
      </c>
      <c r="C1082" s="8">
        <v>0</v>
      </c>
      <c r="D1082" s="8">
        <v>0</v>
      </c>
      <c r="E1082" s="7" t="s">
        <v>608</v>
      </c>
      <c r="F1082" s="3">
        <f t="shared" ref="F1082:F1083" si="966">H1082</f>
        <v>0</v>
      </c>
      <c r="G1082" s="4" t="s">
        <v>183</v>
      </c>
      <c r="H1082" s="4"/>
      <c r="I1082" s="4">
        <v>38.5</v>
      </c>
      <c r="J1082" s="4"/>
      <c r="K1082" s="4"/>
      <c r="L1082" s="4"/>
      <c r="M1082" s="5">
        <v>1</v>
      </c>
      <c r="N1082" s="5">
        <f t="shared" ref="N1082:N1083" si="967">IF(J1082&lt;&gt;"S",(I1082+C1082+B1082+D1082)*M1082,0)</f>
        <v>38.5</v>
      </c>
      <c r="O1082" s="5">
        <v>0</v>
      </c>
      <c r="P1082" s="5">
        <v>0</v>
      </c>
      <c r="Q1082" s="11">
        <v>1</v>
      </c>
      <c r="R1082" s="5">
        <f t="shared" ref="R1082:R1083" si="968">IF(N1082=0,IF(I1082=0,0,I1082+D1082+C1082+B1082),N1082)</f>
        <v>38.5</v>
      </c>
      <c r="S1082" s="6">
        <f t="shared" ref="S1082:S1083" si="969">R1082*Q1082</f>
        <v>38.5</v>
      </c>
      <c r="T1082" s="53" t="str">
        <f>IF(K1082="",IF(LEFT(H1082,1)="c",IF(J1082&lt;&gt;"S",VLOOKUP(H1082,'DATOS GENERALES'!$B$36:$C$52,2,FALSE),""),""),IF(U1082="pvc",VLOOKUP(VLOOKUP(K1082,'DATOS GENERALES'!$B$58:$E$83,3,FALSE),'DATOS GENERALES'!$B$36:$C$52,2,FALSE),VLOOKUP(VLOOKUP(K1082,'DATOS GENERALES'!$B$58:$E$83,4,FALSE),'DATOS GENERALES'!$B$36:$C$52,2,FALSE)))</f>
        <v/>
      </c>
      <c r="U1082" s="5" t="s">
        <v>153</v>
      </c>
      <c r="V1082" s="5" t="s">
        <v>98</v>
      </c>
      <c r="Y1082"/>
    </row>
    <row r="1083" spans="1:25" s="2" customFormat="1" outlineLevel="1" x14ac:dyDescent="0.25">
      <c r="A1083" s="174">
        <f>IF(E1083=H1083,1,0)</f>
        <v>1</v>
      </c>
      <c r="B1083" s="2">
        <v>0.5</v>
      </c>
      <c r="C1083" s="8">
        <v>0</v>
      </c>
      <c r="D1083" s="8">
        <v>0</v>
      </c>
      <c r="E1083" s="7" t="s">
        <v>608</v>
      </c>
      <c r="F1083" s="3" t="str">
        <f t="shared" si="966"/>
        <v>FP-P4-50</v>
      </c>
      <c r="G1083" s="4" t="s">
        <v>103</v>
      </c>
      <c r="H1083" s="7" t="s">
        <v>608</v>
      </c>
      <c r="I1083" s="4">
        <v>2.5</v>
      </c>
      <c r="J1083" s="4">
        <v>25</v>
      </c>
      <c r="K1083" s="4" t="s">
        <v>82</v>
      </c>
      <c r="L1083" s="4"/>
      <c r="M1083" s="5">
        <v>1</v>
      </c>
      <c r="N1083" s="5">
        <f t="shared" si="967"/>
        <v>3</v>
      </c>
      <c r="O1083" s="5">
        <v>1</v>
      </c>
      <c r="P1083" s="5">
        <v>2</v>
      </c>
      <c r="Q1083" s="11">
        <v>1</v>
      </c>
      <c r="R1083" s="5">
        <f t="shared" si="968"/>
        <v>3</v>
      </c>
      <c r="S1083" s="6">
        <f t="shared" si="969"/>
        <v>3</v>
      </c>
      <c r="T1083" s="53" t="str">
        <f>IF(K1083="",IF(LEFT(H1083,1)="c",IF(J1083&lt;&gt;"S",VLOOKUP(H1083,'DATOS GENERALES'!$B$36:$C$52,2,FALSE),""),""),IF(U1083="pvc",VLOOKUP(VLOOKUP(K1083,'DATOS GENERALES'!$B$58:$E$83,3,FALSE),'DATOS GENERALES'!$B$36:$C$52,2,FALSE),VLOOKUP(VLOOKUP(K1083,'DATOS GENERALES'!$B$58:$E$83,4,FALSE),'DATOS GENERALES'!$B$36:$C$52,2,FALSE)))</f>
        <v>CUADRADA GANG</v>
      </c>
      <c r="U1083" s="5" t="s">
        <v>45</v>
      </c>
      <c r="V1083" s="5" t="s">
        <v>98</v>
      </c>
      <c r="Y1083"/>
    </row>
    <row r="1084" spans="1:25" s="2" customFormat="1" outlineLevel="1" x14ac:dyDescent="0.25">
      <c r="A1084" s="177">
        <f t="shared" ref="A1084" si="970">IF(E1084=H1084,1,0)</f>
        <v>1</v>
      </c>
      <c r="C1084" s="8"/>
      <c r="D1084" s="8"/>
      <c r="E1084" s="7" t="s">
        <v>609</v>
      </c>
      <c r="F1084" s="3"/>
      <c r="G1084" s="4"/>
      <c r="H1084" s="7" t="s">
        <v>609</v>
      </c>
      <c r="I1084" s="4"/>
      <c r="J1084" s="4"/>
      <c r="K1084" s="4"/>
      <c r="L1084" s="4"/>
      <c r="M1084" s="5"/>
      <c r="N1084" s="5"/>
      <c r="O1084" s="5"/>
      <c r="P1084" s="5"/>
      <c r="Q1084" s="11"/>
      <c r="R1084" s="5"/>
      <c r="S1084" s="6">
        <f>SUM(S1082:S1083)</f>
        <v>41.5</v>
      </c>
      <c r="T1084" s="53" t="str">
        <f>IF(K1084="",IF(LEFT(H1084,1)="c",IF(J1084&lt;&gt;"S",VLOOKUP(H1084,'DATOS GENERALES'!$B$36:$C$52,2,FALSE),""),""),IF(U1084="pvc",VLOOKUP(VLOOKUP(K1084,'DATOS GENERALES'!$B$58:$E$83,3,FALSE),'DATOS GENERALES'!$B$36:$C$52,2,FALSE),VLOOKUP(VLOOKUP(K1084,'DATOS GENERALES'!$B$58:$E$83,4,FALSE),'DATOS GENERALES'!$B$36:$C$52,2,FALSE)))</f>
        <v/>
      </c>
      <c r="U1084" s="5"/>
      <c r="V1084" s="5" t="s">
        <v>98</v>
      </c>
      <c r="Y1084"/>
    </row>
    <row r="1085" spans="1:25" s="2" customFormat="1" outlineLevel="1" x14ac:dyDescent="0.25">
      <c r="A1085" s="177"/>
      <c r="C1085" s="8"/>
      <c r="D1085" s="8"/>
      <c r="E1085" s="7"/>
      <c r="F1085" s="3"/>
      <c r="G1085" s="4"/>
      <c r="H1085" s="4"/>
      <c r="I1085" s="4"/>
      <c r="J1085" s="4"/>
      <c r="K1085" s="4"/>
      <c r="L1085" s="4"/>
      <c r="M1085" s="5"/>
      <c r="N1085" s="5"/>
      <c r="O1085" s="5"/>
      <c r="P1085" s="5"/>
      <c r="Q1085" s="11"/>
      <c r="R1085" s="5"/>
      <c r="S1085" s="6"/>
      <c r="T1085" s="53"/>
      <c r="U1085" s="5"/>
      <c r="V1085" s="5"/>
      <c r="Y1085"/>
    </row>
    <row r="1086" spans="1:25" s="2" customFormat="1" outlineLevel="1" x14ac:dyDescent="0.25">
      <c r="A1086" s="174"/>
      <c r="B1086" s="2">
        <v>0</v>
      </c>
      <c r="C1086" s="8">
        <v>0</v>
      </c>
      <c r="D1086" s="8">
        <v>0</v>
      </c>
      <c r="E1086" s="7" t="s">
        <v>1097</v>
      </c>
      <c r="F1086" s="3">
        <f t="shared" ref="F1086:F1087" si="971">H1086</f>
        <v>0</v>
      </c>
      <c r="G1086" s="4" t="s">
        <v>183</v>
      </c>
      <c r="H1086" s="4"/>
      <c r="I1086" s="4">
        <v>38.5</v>
      </c>
      <c r="J1086" s="4"/>
      <c r="K1086" s="4"/>
      <c r="L1086" s="4"/>
      <c r="M1086" s="5">
        <v>1</v>
      </c>
      <c r="N1086" s="5">
        <f t="shared" ref="N1086:N1087" si="972">IF(J1086&lt;&gt;"S",(I1086+C1086+B1086+D1086)*M1086,0)</f>
        <v>38.5</v>
      </c>
      <c r="O1086" s="5">
        <v>0</v>
      </c>
      <c r="P1086" s="5">
        <v>0</v>
      </c>
      <c r="Q1086" s="11">
        <v>1</v>
      </c>
      <c r="R1086" s="5">
        <f t="shared" ref="R1086:R1087" si="973">IF(N1086=0,IF(I1086=0,0,I1086+D1086+C1086+B1086),N1086)</f>
        <v>38.5</v>
      </c>
      <c r="S1086" s="6">
        <f t="shared" ref="S1086:S1087" si="974">R1086*Q1086</f>
        <v>38.5</v>
      </c>
      <c r="T1086" s="53" t="str">
        <f>IF(K1086="",IF(LEFT(H1086,1)="c",IF(J1086&lt;&gt;"S",VLOOKUP(H1086,'DATOS GENERALES'!$B$36:$C$52,2,FALSE),""),""),IF(U1086="pvc",VLOOKUP(VLOOKUP(K1086,'DATOS GENERALES'!$B$58:$E$83,3,FALSE),'DATOS GENERALES'!$B$36:$C$52,2,FALSE),VLOOKUP(VLOOKUP(K1086,'DATOS GENERALES'!$B$58:$E$83,4,FALSE),'DATOS GENERALES'!$B$36:$C$52,2,FALSE)))</f>
        <v/>
      </c>
      <c r="U1086" s="5" t="s">
        <v>153</v>
      </c>
      <c r="V1086" s="5" t="s">
        <v>98</v>
      </c>
      <c r="Y1086"/>
    </row>
    <row r="1087" spans="1:25" s="2" customFormat="1" outlineLevel="1" x14ac:dyDescent="0.25">
      <c r="A1087" s="174">
        <f>IF(E1087=H1087,1,0)</f>
        <v>1</v>
      </c>
      <c r="B1087" s="2">
        <v>0.5</v>
      </c>
      <c r="C1087" s="8">
        <v>0</v>
      </c>
      <c r="D1087" s="8">
        <v>0</v>
      </c>
      <c r="E1087" s="7" t="s">
        <v>1097</v>
      </c>
      <c r="F1087" s="3" t="str">
        <f t="shared" si="971"/>
        <v>FP-P4-66</v>
      </c>
      <c r="G1087" s="4" t="s">
        <v>103</v>
      </c>
      <c r="H1087" s="7" t="s">
        <v>1097</v>
      </c>
      <c r="I1087" s="4">
        <v>2.5</v>
      </c>
      <c r="J1087" s="4">
        <v>25</v>
      </c>
      <c r="K1087" s="4" t="s">
        <v>82</v>
      </c>
      <c r="L1087" s="4"/>
      <c r="M1087" s="5">
        <v>1</v>
      </c>
      <c r="N1087" s="5">
        <f t="shared" si="972"/>
        <v>3</v>
      </c>
      <c r="O1087" s="5">
        <v>1</v>
      </c>
      <c r="P1087" s="5">
        <v>2</v>
      </c>
      <c r="Q1087" s="11">
        <v>1</v>
      </c>
      <c r="R1087" s="5">
        <f t="shared" si="973"/>
        <v>3</v>
      </c>
      <c r="S1087" s="6">
        <f t="shared" si="974"/>
        <v>3</v>
      </c>
      <c r="T1087" s="53" t="str">
        <f>IF(K1087="",IF(LEFT(H1087,1)="c",IF(J1087&lt;&gt;"S",VLOOKUP(H1087,'DATOS GENERALES'!$B$36:$C$52,2,FALSE),""),""),IF(U1087="pvc",VLOOKUP(VLOOKUP(K1087,'DATOS GENERALES'!$B$58:$E$83,3,FALSE),'DATOS GENERALES'!$B$36:$C$52,2,FALSE),VLOOKUP(VLOOKUP(K1087,'DATOS GENERALES'!$B$58:$E$83,4,FALSE),'DATOS GENERALES'!$B$36:$C$52,2,FALSE)))</f>
        <v>CUADRADA GANG</v>
      </c>
      <c r="U1087" s="5" t="s">
        <v>45</v>
      </c>
      <c r="V1087" s="5" t="s">
        <v>98</v>
      </c>
      <c r="Y1087"/>
    </row>
    <row r="1088" spans="1:25" s="2" customFormat="1" outlineLevel="1" x14ac:dyDescent="0.25">
      <c r="A1088" s="177">
        <f t="shared" ref="A1088" si="975">IF(E1088=H1088,1,0)</f>
        <v>1</v>
      </c>
      <c r="C1088" s="8"/>
      <c r="D1088" s="8"/>
      <c r="E1088" s="7" t="s">
        <v>1098</v>
      </c>
      <c r="F1088" s="3"/>
      <c r="G1088" s="4"/>
      <c r="H1088" s="7" t="s">
        <v>1098</v>
      </c>
      <c r="I1088" s="4"/>
      <c r="J1088" s="4"/>
      <c r="K1088" s="4"/>
      <c r="L1088" s="4"/>
      <c r="M1088" s="5"/>
      <c r="N1088" s="5"/>
      <c r="O1088" s="5"/>
      <c r="P1088" s="5"/>
      <c r="Q1088" s="11"/>
      <c r="R1088" s="5"/>
      <c r="S1088" s="6">
        <f>SUM(S1086:S1087)</f>
        <v>41.5</v>
      </c>
      <c r="T1088" s="53" t="str">
        <f>IF(K1088="",IF(LEFT(H1088,1)="c",IF(J1088&lt;&gt;"S",VLOOKUP(H1088,'DATOS GENERALES'!$B$36:$C$52,2,FALSE),""),""),IF(U1088="pvc",VLOOKUP(VLOOKUP(K1088,'DATOS GENERALES'!$B$58:$E$83,3,FALSE),'DATOS GENERALES'!$B$36:$C$52,2,FALSE),VLOOKUP(VLOOKUP(K1088,'DATOS GENERALES'!$B$58:$E$83,4,FALSE),'DATOS GENERALES'!$B$36:$C$52,2,FALSE)))</f>
        <v/>
      </c>
      <c r="U1088" s="5"/>
      <c r="V1088" s="5" t="s">
        <v>98</v>
      </c>
      <c r="Y1088"/>
    </row>
    <row r="1089" spans="1:25" s="2" customFormat="1" outlineLevel="1" x14ac:dyDescent="0.25">
      <c r="A1089" s="177"/>
      <c r="C1089" s="8"/>
      <c r="D1089" s="8"/>
      <c r="E1089" s="7"/>
      <c r="F1089" s="3"/>
      <c r="G1089" s="4"/>
      <c r="H1089" s="4"/>
      <c r="I1089" s="4"/>
      <c r="J1089" s="4"/>
      <c r="K1089" s="4"/>
      <c r="L1089" s="4"/>
      <c r="M1089" s="5"/>
      <c r="N1089" s="5"/>
      <c r="O1089" s="5"/>
      <c r="P1089" s="5"/>
      <c r="Q1089" s="11"/>
      <c r="R1089" s="5"/>
      <c r="S1089" s="6"/>
      <c r="T1089" s="53"/>
      <c r="U1089" s="5"/>
      <c r="V1089" s="5"/>
      <c r="Y1089"/>
    </row>
    <row r="1090" spans="1:25" s="2" customFormat="1" outlineLevel="1" x14ac:dyDescent="0.25">
      <c r="A1090" s="174"/>
      <c r="B1090" s="2">
        <v>0</v>
      </c>
      <c r="C1090" s="8">
        <v>0</v>
      </c>
      <c r="D1090" s="8">
        <v>0</v>
      </c>
      <c r="E1090" s="7" t="s">
        <v>610</v>
      </c>
      <c r="F1090" s="3">
        <f t="shared" ref="F1090:F1092" si="976">H1090</f>
        <v>0</v>
      </c>
      <c r="G1090" s="4" t="s">
        <v>183</v>
      </c>
      <c r="H1090" s="4"/>
      <c r="I1090" s="4">
        <v>30</v>
      </c>
      <c r="J1090" s="4"/>
      <c r="K1090" s="4"/>
      <c r="L1090" s="4"/>
      <c r="M1090" s="5">
        <v>1</v>
      </c>
      <c r="N1090" s="5">
        <f t="shared" ref="N1090:N1092" si="977">IF(J1090&lt;&gt;"S",(I1090+C1090+B1090+D1090)*M1090,0)</f>
        <v>30</v>
      </c>
      <c r="O1090" s="5">
        <v>0</v>
      </c>
      <c r="P1090" s="5">
        <v>0</v>
      </c>
      <c r="Q1090" s="11">
        <v>1</v>
      </c>
      <c r="R1090" s="5">
        <f t="shared" ref="R1090:R1092" si="978">IF(N1090=0,IF(I1090=0,0,I1090+D1090+C1090+B1090),N1090)</f>
        <v>30</v>
      </c>
      <c r="S1090" s="6">
        <f t="shared" ref="S1090:S1092" si="979">R1090*Q1090</f>
        <v>30</v>
      </c>
      <c r="T1090" s="53" t="str">
        <f>IF(K1090="",IF(LEFT(H1090,1)="c",IF(J1090&lt;&gt;"S",VLOOKUP(H1090,'DATOS GENERALES'!$B$36:$C$52,2,FALSE),""),""),IF(U1090="pvc",VLOOKUP(VLOOKUP(K1090,'DATOS GENERALES'!$B$58:$E$83,3,FALSE),'DATOS GENERALES'!$B$36:$C$52,2,FALSE),VLOOKUP(VLOOKUP(K1090,'DATOS GENERALES'!$B$58:$E$83,4,FALSE),'DATOS GENERALES'!$B$36:$C$52,2,FALSE)))</f>
        <v/>
      </c>
      <c r="U1090" s="5" t="s">
        <v>153</v>
      </c>
      <c r="V1090" s="5" t="s">
        <v>98</v>
      </c>
      <c r="Y1090"/>
    </row>
    <row r="1091" spans="1:25" s="2" customFormat="1" outlineLevel="1" x14ac:dyDescent="0.25">
      <c r="A1091" s="174"/>
      <c r="B1091" s="2">
        <v>0</v>
      </c>
      <c r="C1091" s="8">
        <v>0</v>
      </c>
      <c r="D1091" s="8">
        <v>0</v>
      </c>
      <c r="E1091" s="7" t="s">
        <v>610</v>
      </c>
      <c r="F1091" s="3" t="str">
        <f t="shared" si="976"/>
        <v>S12</v>
      </c>
      <c r="G1091" s="4"/>
      <c r="H1091" s="4" t="s">
        <v>94</v>
      </c>
      <c r="I1091" s="4">
        <v>0.5</v>
      </c>
      <c r="J1091" s="4">
        <v>25</v>
      </c>
      <c r="K1091" s="4" t="s">
        <v>94</v>
      </c>
      <c r="L1091" s="4"/>
      <c r="M1091" s="5">
        <v>1</v>
      </c>
      <c r="N1091" s="5">
        <f t="shared" si="977"/>
        <v>0.5</v>
      </c>
      <c r="O1091" s="5">
        <v>1</v>
      </c>
      <c r="P1091" s="5">
        <v>1</v>
      </c>
      <c r="Q1091" s="11">
        <v>1</v>
      </c>
      <c r="R1091" s="5">
        <f t="shared" si="978"/>
        <v>0.5</v>
      </c>
      <c r="S1091" s="6">
        <f t="shared" si="979"/>
        <v>0.5</v>
      </c>
      <c r="T1091" s="53" t="str">
        <f>IF(K1091="",IF(LEFT(H1091,1)="c",IF(J1091&lt;&gt;"S",VLOOKUP(H1091,'DATOS GENERALES'!$B$36:$C$52,2,FALSE),""),""),IF(U1091="pvc",VLOOKUP(VLOOKUP(K1091,'DATOS GENERALES'!$B$58:$E$83,3,FALSE),'DATOS GENERALES'!$B$36:$C$52,2,FALSE),VLOOKUP(VLOOKUP(K1091,'DATOS GENERALES'!$B$58:$E$83,4,FALSE),'DATOS GENERALES'!$B$36:$C$52,2,FALSE)))</f>
        <v>ACCESORIO SALIDA BANDEJA</v>
      </c>
      <c r="U1091" s="5" t="s">
        <v>48</v>
      </c>
      <c r="V1091" s="5" t="s">
        <v>98</v>
      </c>
      <c r="Y1091"/>
    </row>
    <row r="1092" spans="1:25" s="2" customFormat="1" outlineLevel="1" x14ac:dyDescent="0.25">
      <c r="A1092" s="174">
        <f>IF(E1092=H1092,1,0)</f>
        <v>1</v>
      </c>
      <c r="B1092" s="2">
        <v>0</v>
      </c>
      <c r="C1092" s="8">
        <v>0</v>
      </c>
      <c r="D1092" s="8">
        <v>0</v>
      </c>
      <c r="E1092" s="7" t="s">
        <v>610</v>
      </c>
      <c r="F1092" s="3" t="str">
        <f t="shared" si="976"/>
        <v>FP-P4-52</v>
      </c>
      <c r="G1092" s="4" t="s">
        <v>94</v>
      </c>
      <c r="H1092" s="7" t="s">
        <v>610</v>
      </c>
      <c r="I1092" s="4">
        <v>1</v>
      </c>
      <c r="J1092" s="4">
        <v>25</v>
      </c>
      <c r="K1092" s="4" t="s">
        <v>83</v>
      </c>
      <c r="L1092" s="4" t="s">
        <v>203</v>
      </c>
      <c r="M1092" s="5">
        <v>1</v>
      </c>
      <c r="N1092" s="5">
        <f t="shared" si="977"/>
        <v>1</v>
      </c>
      <c r="O1092" s="5">
        <v>2</v>
      </c>
      <c r="P1092" s="5">
        <v>2</v>
      </c>
      <c r="Q1092" s="11">
        <v>1</v>
      </c>
      <c r="R1092" s="5">
        <f t="shared" si="978"/>
        <v>1</v>
      </c>
      <c r="S1092" s="6">
        <f t="shared" si="979"/>
        <v>1</v>
      </c>
      <c r="T1092" s="53" t="str">
        <f>IF(K1092="",IF(LEFT(H1092,1)="c",IF(J1092&lt;&gt;"S",VLOOKUP(H1092,'DATOS GENERALES'!$B$36:$C$52,2,FALSE),""),""),IF(U1092="pvc",VLOOKUP(VLOOKUP(K1092,'DATOS GENERALES'!$B$58:$E$83,3,FALSE),'DATOS GENERALES'!$B$36:$C$52,2,FALSE),VLOOKUP(VLOOKUP(K1092,'DATOS GENERALES'!$B$58:$E$83,4,FALSE),'DATOS GENERALES'!$B$36:$C$52,2,FALSE)))</f>
        <v>CUADRADA CONDUIT</v>
      </c>
      <c r="U1092" s="5" t="s">
        <v>48</v>
      </c>
      <c r="V1092" s="5" t="s">
        <v>98</v>
      </c>
      <c r="Y1092"/>
    </row>
    <row r="1093" spans="1:25" s="2" customFormat="1" outlineLevel="1" x14ac:dyDescent="0.25">
      <c r="A1093" s="177"/>
      <c r="C1093" s="8"/>
      <c r="D1093" s="8"/>
      <c r="E1093" s="7"/>
      <c r="F1093" s="3"/>
      <c r="G1093" s="4"/>
      <c r="H1093" s="7"/>
      <c r="I1093" s="4"/>
      <c r="J1093" s="4"/>
      <c r="K1093" s="4"/>
      <c r="L1093" s="4"/>
      <c r="M1093" s="5"/>
      <c r="N1093" s="5"/>
      <c r="O1093" s="5"/>
      <c r="P1093" s="5"/>
      <c r="Q1093" s="11"/>
      <c r="R1093" s="5"/>
      <c r="S1093" s="6"/>
      <c r="T1093" s="53"/>
      <c r="U1093" s="5"/>
      <c r="V1093" s="5"/>
      <c r="Y1093"/>
    </row>
    <row r="1094" spans="1:25" s="2" customFormat="1" outlineLevel="1" x14ac:dyDescent="0.25">
      <c r="A1094" s="174"/>
      <c r="B1094" s="2">
        <v>0</v>
      </c>
      <c r="C1094" s="8">
        <v>0</v>
      </c>
      <c r="D1094" s="8">
        <v>0</v>
      </c>
      <c r="E1094" s="7" t="s">
        <v>1052</v>
      </c>
      <c r="F1094" s="3">
        <f t="shared" ref="F1094:F1095" si="980">H1094</f>
        <v>0</v>
      </c>
      <c r="G1094" s="4" t="s">
        <v>183</v>
      </c>
      <c r="H1094" s="4"/>
      <c r="I1094" s="4">
        <v>38.5</v>
      </c>
      <c r="J1094" s="4"/>
      <c r="K1094" s="4"/>
      <c r="L1094" s="4"/>
      <c r="M1094" s="5">
        <v>1</v>
      </c>
      <c r="N1094" s="5">
        <f t="shared" ref="N1094:N1095" si="981">IF(J1094&lt;&gt;"S",(I1094+C1094+B1094+D1094)*M1094,0)</f>
        <v>38.5</v>
      </c>
      <c r="O1094" s="5">
        <v>0</v>
      </c>
      <c r="P1094" s="5">
        <v>0</v>
      </c>
      <c r="Q1094" s="11">
        <v>1</v>
      </c>
      <c r="R1094" s="5">
        <f t="shared" ref="R1094:R1095" si="982">IF(N1094=0,IF(I1094=0,0,I1094+D1094+C1094+B1094),N1094)</f>
        <v>38.5</v>
      </c>
      <c r="S1094" s="6">
        <f t="shared" ref="S1094:S1095" si="983">R1094*Q1094</f>
        <v>38.5</v>
      </c>
      <c r="T1094" s="53" t="str">
        <f>IF(K1094="",IF(LEFT(H1094,1)="c",IF(J1094&lt;&gt;"S",VLOOKUP(H1094,'DATOS GENERALES'!$B$36:$C$52,2,FALSE),""),""),IF(U1094="pvc",VLOOKUP(VLOOKUP(K1094,'DATOS GENERALES'!$B$58:$E$83,3,FALSE),'DATOS GENERALES'!$B$36:$C$52,2,FALSE),VLOOKUP(VLOOKUP(K1094,'DATOS GENERALES'!$B$58:$E$83,4,FALSE),'DATOS GENERALES'!$B$36:$C$52,2,FALSE)))</f>
        <v/>
      </c>
      <c r="U1094" s="5" t="s">
        <v>153</v>
      </c>
      <c r="V1094" s="5" t="s">
        <v>98</v>
      </c>
      <c r="Y1094"/>
    </row>
    <row r="1095" spans="1:25" s="2" customFormat="1" outlineLevel="1" x14ac:dyDescent="0.25">
      <c r="A1095" s="174">
        <f>IF(E1095=H1095,1,0)</f>
        <v>1</v>
      </c>
      <c r="B1095" s="2">
        <v>0.5</v>
      </c>
      <c r="C1095" s="8">
        <v>0</v>
      </c>
      <c r="D1095" s="8">
        <v>0</v>
      </c>
      <c r="E1095" s="7" t="s">
        <v>1052</v>
      </c>
      <c r="F1095" s="3" t="str">
        <f t="shared" si="980"/>
        <v>FP-P4-53</v>
      </c>
      <c r="G1095" s="4" t="s">
        <v>103</v>
      </c>
      <c r="H1095" s="7" t="s">
        <v>1052</v>
      </c>
      <c r="I1095" s="4">
        <v>3.2</v>
      </c>
      <c r="J1095" s="4">
        <v>25</v>
      </c>
      <c r="K1095" s="4" t="s">
        <v>82</v>
      </c>
      <c r="L1095" s="4"/>
      <c r="M1095" s="5">
        <v>1</v>
      </c>
      <c r="N1095" s="5">
        <f t="shared" si="981"/>
        <v>3.7</v>
      </c>
      <c r="O1095" s="5">
        <v>1</v>
      </c>
      <c r="P1095" s="5">
        <v>2</v>
      </c>
      <c r="Q1095" s="11">
        <v>1</v>
      </c>
      <c r="R1095" s="5">
        <f t="shared" si="982"/>
        <v>3.7</v>
      </c>
      <c r="S1095" s="6">
        <f t="shared" si="983"/>
        <v>3.7</v>
      </c>
      <c r="T1095" s="53" t="str">
        <f>IF(K1095="",IF(LEFT(H1095,1)="c",IF(J1095&lt;&gt;"S",VLOOKUP(H1095,'DATOS GENERALES'!$B$36:$C$52,2,FALSE),""),""),IF(U1095="pvc",VLOOKUP(VLOOKUP(K1095,'DATOS GENERALES'!$B$58:$E$83,3,FALSE),'DATOS GENERALES'!$B$36:$C$52,2,FALSE),VLOOKUP(VLOOKUP(K1095,'DATOS GENERALES'!$B$58:$E$83,4,FALSE),'DATOS GENERALES'!$B$36:$C$52,2,FALSE)))</f>
        <v>CUADRADA GANG</v>
      </c>
      <c r="U1095" s="5" t="s">
        <v>45</v>
      </c>
      <c r="V1095" s="5" t="s">
        <v>98</v>
      </c>
      <c r="Y1095"/>
    </row>
    <row r="1096" spans="1:25" s="2" customFormat="1" outlineLevel="1" x14ac:dyDescent="0.25">
      <c r="A1096" s="177">
        <f t="shared" ref="A1096" si="984">IF(E1096=H1096,1,0)</f>
        <v>1</v>
      </c>
      <c r="C1096" s="8"/>
      <c r="D1096" s="8"/>
      <c r="E1096" s="7" t="s">
        <v>1056</v>
      </c>
      <c r="F1096" s="3"/>
      <c r="G1096" s="4"/>
      <c r="H1096" s="7" t="s">
        <v>1056</v>
      </c>
      <c r="I1096" s="4"/>
      <c r="J1096" s="4"/>
      <c r="K1096" s="4"/>
      <c r="L1096" s="4"/>
      <c r="M1096" s="5"/>
      <c r="N1096" s="5"/>
      <c r="O1096" s="5"/>
      <c r="P1096" s="5"/>
      <c r="Q1096" s="11"/>
      <c r="R1096" s="5"/>
      <c r="S1096" s="6">
        <f>SUM(S1094:S1095)</f>
        <v>42.2</v>
      </c>
      <c r="T1096" s="53" t="str">
        <f>IF(K1096="",IF(LEFT(H1096,1)="c",IF(J1096&lt;&gt;"S",VLOOKUP(H1096,'DATOS GENERALES'!$B$36:$C$52,2,FALSE),""),""),IF(U1096="pvc",VLOOKUP(VLOOKUP(K1096,'DATOS GENERALES'!$B$58:$E$83,3,FALSE),'DATOS GENERALES'!$B$36:$C$52,2,FALSE),VLOOKUP(VLOOKUP(K1096,'DATOS GENERALES'!$B$58:$E$83,4,FALSE),'DATOS GENERALES'!$B$36:$C$52,2,FALSE)))</f>
        <v/>
      </c>
      <c r="U1096" s="5"/>
      <c r="V1096" s="5" t="s">
        <v>98</v>
      </c>
      <c r="Y1096"/>
    </row>
    <row r="1097" spans="1:25" s="2" customFormat="1" outlineLevel="1" x14ac:dyDescent="0.25">
      <c r="A1097" s="177"/>
      <c r="C1097" s="8"/>
      <c r="D1097" s="8"/>
      <c r="E1097" s="7"/>
      <c r="F1097" s="3"/>
      <c r="G1097" s="4"/>
      <c r="H1097" s="7"/>
      <c r="I1097" s="4"/>
      <c r="J1097" s="4"/>
      <c r="K1097" s="4"/>
      <c r="L1097" s="4"/>
      <c r="M1097" s="5"/>
      <c r="N1097" s="5"/>
      <c r="O1097" s="5"/>
      <c r="P1097" s="5"/>
      <c r="Q1097" s="11"/>
      <c r="R1097" s="5"/>
      <c r="S1097" s="6"/>
      <c r="T1097" s="53"/>
      <c r="U1097" s="5"/>
      <c r="V1097" s="5"/>
      <c r="Y1097"/>
    </row>
    <row r="1098" spans="1:25" s="2" customFormat="1" outlineLevel="1" x14ac:dyDescent="0.25">
      <c r="A1098" s="174"/>
      <c r="B1098" s="2">
        <v>0</v>
      </c>
      <c r="C1098" s="8">
        <v>0</v>
      </c>
      <c r="D1098" s="8">
        <v>0</v>
      </c>
      <c r="E1098" s="7" t="s">
        <v>1053</v>
      </c>
      <c r="F1098" s="3">
        <f t="shared" ref="F1098:F1099" si="985">H1098</f>
        <v>0</v>
      </c>
      <c r="G1098" s="4" t="s">
        <v>183</v>
      </c>
      <c r="H1098" s="4"/>
      <c r="I1098" s="4">
        <v>38.5</v>
      </c>
      <c r="J1098" s="4"/>
      <c r="K1098" s="4"/>
      <c r="L1098" s="4"/>
      <c r="M1098" s="5">
        <v>1</v>
      </c>
      <c r="N1098" s="5">
        <f t="shared" ref="N1098:N1099" si="986">IF(J1098&lt;&gt;"S",(I1098+C1098+B1098+D1098)*M1098,0)</f>
        <v>38.5</v>
      </c>
      <c r="O1098" s="5">
        <v>0</v>
      </c>
      <c r="P1098" s="5">
        <v>0</v>
      </c>
      <c r="Q1098" s="11">
        <v>1</v>
      </c>
      <c r="R1098" s="5">
        <f t="shared" ref="R1098:R1099" si="987">IF(N1098=0,IF(I1098=0,0,I1098+D1098+C1098+B1098),N1098)</f>
        <v>38.5</v>
      </c>
      <c r="S1098" s="6">
        <f t="shared" ref="S1098:S1099" si="988">R1098*Q1098</f>
        <v>38.5</v>
      </c>
      <c r="T1098" s="53" t="str">
        <f>IF(K1098="",IF(LEFT(H1098,1)="c",IF(J1098&lt;&gt;"S",VLOOKUP(H1098,'DATOS GENERALES'!$B$36:$C$52,2,FALSE),""),""),IF(U1098="pvc",VLOOKUP(VLOOKUP(K1098,'DATOS GENERALES'!$B$58:$E$83,3,FALSE),'DATOS GENERALES'!$B$36:$C$52,2,FALSE),VLOOKUP(VLOOKUP(K1098,'DATOS GENERALES'!$B$58:$E$83,4,FALSE),'DATOS GENERALES'!$B$36:$C$52,2,FALSE)))</f>
        <v/>
      </c>
      <c r="U1098" s="5" t="s">
        <v>153</v>
      </c>
      <c r="V1098" s="5" t="s">
        <v>98</v>
      </c>
      <c r="Y1098"/>
    </row>
    <row r="1099" spans="1:25" s="2" customFormat="1" outlineLevel="1" x14ac:dyDescent="0.25">
      <c r="A1099" s="174">
        <f>IF(E1099=H1099,1,0)</f>
        <v>1</v>
      </c>
      <c r="B1099" s="2">
        <v>0.5</v>
      </c>
      <c r="C1099" s="8">
        <v>0</v>
      </c>
      <c r="D1099" s="8">
        <v>0</v>
      </c>
      <c r="E1099" s="7" t="s">
        <v>1053</v>
      </c>
      <c r="F1099" s="3" t="str">
        <f t="shared" si="985"/>
        <v>FP-P4-55</v>
      </c>
      <c r="G1099" s="4" t="s">
        <v>103</v>
      </c>
      <c r="H1099" s="7" t="s">
        <v>1053</v>
      </c>
      <c r="I1099" s="4">
        <v>2.5</v>
      </c>
      <c r="J1099" s="4">
        <v>25</v>
      </c>
      <c r="K1099" s="4" t="s">
        <v>82</v>
      </c>
      <c r="L1099" s="4"/>
      <c r="M1099" s="5">
        <v>1</v>
      </c>
      <c r="N1099" s="5">
        <f t="shared" si="986"/>
        <v>3</v>
      </c>
      <c r="O1099" s="5">
        <v>1</v>
      </c>
      <c r="P1099" s="5">
        <v>2</v>
      </c>
      <c r="Q1099" s="11">
        <v>1</v>
      </c>
      <c r="R1099" s="5">
        <f t="shared" si="987"/>
        <v>3</v>
      </c>
      <c r="S1099" s="6">
        <f t="shared" si="988"/>
        <v>3</v>
      </c>
      <c r="T1099" s="53" t="str">
        <f>IF(K1099="",IF(LEFT(H1099,1)="c",IF(J1099&lt;&gt;"S",VLOOKUP(H1099,'DATOS GENERALES'!$B$36:$C$52,2,FALSE),""),""),IF(U1099="pvc",VLOOKUP(VLOOKUP(K1099,'DATOS GENERALES'!$B$58:$E$83,3,FALSE),'DATOS GENERALES'!$B$36:$C$52,2,FALSE),VLOOKUP(VLOOKUP(K1099,'DATOS GENERALES'!$B$58:$E$83,4,FALSE),'DATOS GENERALES'!$B$36:$C$52,2,FALSE)))</f>
        <v>CUADRADA GANG</v>
      </c>
      <c r="U1099" s="5" t="s">
        <v>45</v>
      </c>
      <c r="V1099" s="5" t="s">
        <v>98</v>
      </c>
      <c r="Y1099"/>
    </row>
    <row r="1100" spans="1:25" s="2" customFormat="1" outlineLevel="1" x14ac:dyDescent="0.25">
      <c r="A1100" s="177">
        <f t="shared" ref="A1100" si="989">IF(E1100=H1100,1,0)</f>
        <v>1</v>
      </c>
      <c r="C1100" s="8"/>
      <c r="D1100" s="8"/>
      <c r="E1100" s="7" t="s">
        <v>1058</v>
      </c>
      <c r="F1100" s="3"/>
      <c r="G1100" s="4"/>
      <c r="H1100" s="7" t="s">
        <v>1058</v>
      </c>
      <c r="I1100" s="4"/>
      <c r="J1100" s="4"/>
      <c r="K1100" s="4"/>
      <c r="L1100" s="4"/>
      <c r="M1100" s="5"/>
      <c r="N1100" s="5"/>
      <c r="O1100" s="5"/>
      <c r="P1100" s="5"/>
      <c r="Q1100" s="11"/>
      <c r="R1100" s="5"/>
      <c r="S1100" s="6">
        <f>SUM(S1098:S1099)</f>
        <v>41.5</v>
      </c>
      <c r="T1100" s="53" t="str">
        <f>IF(K1100="",IF(LEFT(H1100,1)="c",IF(J1100&lt;&gt;"S",VLOOKUP(H1100,'DATOS GENERALES'!$B$36:$C$52,2,FALSE),""),""),IF(U1100="pvc",VLOOKUP(VLOOKUP(K1100,'DATOS GENERALES'!$B$58:$E$83,3,FALSE),'DATOS GENERALES'!$B$36:$C$52,2,FALSE),VLOOKUP(VLOOKUP(K1100,'DATOS GENERALES'!$B$58:$E$83,4,FALSE),'DATOS GENERALES'!$B$36:$C$52,2,FALSE)))</f>
        <v/>
      </c>
      <c r="U1100" s="5"/>
      <c r="V1100" s="5" t="s">
        <v>98</v>
      </c>
      <c r="Y1100"/>
    </row>
    <row r="1101" spans="1:25" s="2" customFormat="1" outlineLevel="1" x14ac:dyDescent="0.25">
      <c r="A1101" s="177"/>
      <c r="C1101" s="8"/>
      <c r="D1101" s="8"/>
      <c r="E1101" s="7"/>
      <c r="F1101" s="3"/>
      <c r="G1101" s="4"/>
      <c r="H1101" s="7"/>
      <c r="I1101" s="4"/>
      <c r="J1101" s="4"/>
      <c r="K1101" s="4"/>
      <c r="L1101" s="4"/>
      <c r="M1101" s="5"/>
      <c r="N1101" s="5"/>
      <c r="O1101" s="5"/>
      <c r="P1101" s="5"/>
      <c r="Q1101" s="11"/>
      <c r="R1101" s="5"/>
      <c r="S1101" s="6"/>
      <c r="T1101" s="53"/>
      <c r="U1101" s="5"/>
      <c r="V1101" s="5"/>
      <c r="Y1101"/>
    </row>
    <row r="1102" spans="1:25" s="2" customFormat="1" outlineLevel="1" x14ac:dyDescent="0.25">
      <c r="A1102" s="174"/>
      <c r="B1102" s="2">
        <v>0</v>
      </c>
      <c r="C1102" s="8">
        <v>0</v>
      </c>
      <c r="D1102" s="8">
        <v>0</v>
      </c>
      <c r="E1102" s="7" t="s">
        <v>1054</v>
      </c>
      <c r="F1102" s="3">
        <f t="shared" ref="F1102:F1103" si="990">H1102</f>
        <v>0</v>
      </c>
      <c r="G1102" s="4" t="s">
        <v>183</v>
      </c>
      <c r="H1102" s="4"/>
      <c r="I1102" s="4">
        <v>38.5</v>
      </c>
      <c r="J1102" s="4"/>
      <c r="K1102" s="4"/>
      <c r="L1102" s="4"/>
      <c r="M1102" s="5">
        <v>1</v>
      </c>
      <c r="N1102" s="5">
        <f t="shared" ref="N1102:N1103" si="991">IF(J1102&lt;&gt;"S",(I1102+C1102+B1102+D1102)*M1102,0)</f>
        <v>38.5</v>
      </c>
      <c r="O1102" s="5">
        <v>0</v>
      </c>
      <c r="P1102" s="5">
        <v>0</v>
      </c>
      <c r="Q1102" s="11">
        <v>1</v>
      </c>
      <c r="R1102" s="5">
        <f t="shared" ref="R1102:R1103" si="992">IF(N1102=0,IF(I1102=0,0,I1102+D1102+C1102+B1102),N1102)</f>
        <v>38.5</v>
      </c>
      <c r="S1102" s="6">
        <f t="shared" ref="S1102:S1103" si="993">R1102*Q1102</f>
        <v>38.5</v>
      </c>
      <c r="T1102" s="53" t="str">
        <f>IF(K1102="",IF(LEFT(H1102,1)="c",IF(J1102&lt;&gt;"S",VLOOKUP(H1102,'DATOS GENERALES'!$B$36:$C$52,2,FALSE),""),""),IF(U1102="pvc",VLOOKUP(VLOOKUP(K1102,'DATOS GENERALES'!$B$58:$E$83,3,FALSE),'DATOS GENERALES'!$B$36:$C$52,2,FALSE),VLOOKUP(VLOOKUP(K1102,'DATOS GENERALES'!$B$58:$E$83,4,FALSE),'DATOS GENERALES'!$B$36:$C$52,2,FALSE)))</f>
        <v/>
      </c>
      <c r="U1102" s="5" t="s">
        <v>153</v>
      </c>
      <c r="V1102" s="5" t="s">
        <v>98</v>
      </c>
      <c r="Y1102"/>
    </row>
    <row r="1103" spans="1:25" s="2" customFormat="1" outlineLevel="1" x14ac:dyDescent="0.25">
      <c r="A1103" s="174">
        <f>IF(E1103=H1103,1,0)</f>
        <v>1</v>
      </c>
      <c r="B1103" s="2">
        <v>0.5</v>
      </c>
      <c r="C1103" s="8">
        <v>0</v>
      </c>
      <c r="D1103" s="8">
        <v>0.5</v>
      </c>
      <c r="E1103" s="7" t="s">
        <v>1054</v>
      </c>
      <c r="F1103" s="3" t="str">
        <f t="shared" si="990"/>
        <v>FP-P4-57</v>
      </c>
      <c r="G1103" s="4" t="s">
        <v>103</v>
      </c>
      <c r="H1103" s="7" t="s">
        <v>1054</v>
      </c>
      <c r="I1103" s="4">
        <v>6</v>
      </c>
      <c r="J1103" s="4">
        <v>25</v>
      </c>
      <c r="K1103" s="4" t="s">
        <v>82</v>
      </c>
      <c r="L1103" s="4"/>
      <c r="M1103" s="5">
        <v>1</v>
      </c>
      <c r="N1103" s="5">
        <f t="shared" si="991"/>
        <v>7</v>
      </c>
      <c r="O1103" s="5">
        <v>2</v>
      </c>
      <c r="P1103" s="5">
        <v>2</v>
      </c>
      <c r="Q1103" s="11">
        <v>1</v>
      </c>
      <c r="R1103" s="5">
        <f t="shared" si="992"/>
        <v>7</v>
      </c>
      <c r="S1103" s="6">
        <f t="shared" si="993"/>
        <v>7</v>
      </c>
      <c r="T1103" s="53" t="str">
        <f>IF(K1103="",IF(LEFT(H1103,1)="c",IF(J1103&lt;&gt;"S",VLOOKUP(H1103,'DATOS GENERALES'!$B$36:$C$52,2,FALSE),""),""),IF(U1103="pvc",VLOOKUP(VLOOKUP(K1103,'DATOS GENERALES'!$B$58:$E$83,3,FALSE),'DATOS GENERALES'!$B$36:$C$52,2,FALSE),VLOOKUP(VLOOKUP(K1103,'DATOS GENERALES'!$B$58:$E$83,4,FALSE),'DATOS GENERALES'!$B$36:$C$52,2,FALSE)))</f>
        <v>CUADRADA GANG</v>
      </c>
      <c r="U1103" s="5" t="s">
        <v>45</v>
      </c>
      <c r="V1103" s="5" t="s">
        <v>98</v>
      </c>
      <c r="Y1103"/>
    </row>
    <row r="1104" spans="1:25" s="2" customFormat="1" outlineLevel="1" x14ac:dyDescent="0.25">
      <c r="A1104" s="177">
        <f t="shared" ref="A1104" si="994">IF(E1104=H1104,1,0)</f>
        <v>1</v>
      </c>
      <c r="C1104" s="8"/>
      <c r="D1104" s="8"/>
      <c r="E1104" s="7" t="s">
        <v>1060</v>
      </c>
      <c r="F1104" s="3"/>
      <c r="G1104" s="4"/>
      <c r="H1104" s="7" t="s">
        <v>1060</v>
      </c>
      <c r="I1104" s="4"/>
      <c r="J1104" s="4"/>
      <c r="K1104" s="4"/>
      <c r="L1104" s="4"/>
      <c r="M1104" s="5"/>
      <c r="N1104" s="5"/>
      <c r="O1104" s="5"/>
      <c r="P1104" s="5"/>
      <c r="Q1104" s="11"/>
      <c r="R1104" s="5"/>
      <c r="S1104" s="6">
        <f>SUM(S1102:S1103)</f>
        <v>45.5</v>
      </c>
      <c r="T1104" s="53" t="str">
        <f>IF(K1104="",IF(LEFT(H1104,1)="c",IF(J1104&lt;&gt;"S",VLOOKUP(H1104,'DATOS GENERALES'!$B$36:$C$52,2,FALSE),""),""),IF(U1104="pvc",VLOOKUP(VLOOKUP(K1104,'DATOS GENERALES'!$B$58:$E$83,3,FALSE),'DATOS GENERALES'!$B$36:$C$52,2,FALSE),VLOOKUP(VLOOKUP(K1104,'DATOS GENERALES'!$B$58:$E$83,4,FALSE),'DATOS GENERALES'!$B$36:$C$52,2,FALSE)))</f>
        <v/>
      </c>
      <c r="U1104" s="5"/>
      <c r="V1104" s="5" t="s">
        <v>98</v>
      </c>
      <c r="Y1104"/>
    </row>
    <row r="1105" spans="1:25" s="2" customFormat="1" outlineLevel="1" x14ac:dyDescent="0.25">
      <c r="A1105" s="177"/>
      <c r="C1105" s="8"/>
      <c r="D1105" s="8"/>
      <c r="E1105" s="7"/>
      <c r="F1105" s="3"/>
      <c r="G1105" s="4"/>
      <c r="H1105" s="7"/>
      <c r="I1105" s="4"/>
      <c r="J1105" s="4"/>
      <c r="K1105" s="4"/>
      <c r="L1105" s="4"/>
      <c r="M1105" s="5"/>
      <c r="N1105" s="5"/>
      <c r="O1105" s="5"/>
      <c r="P1105" s="5"/>
      <c r="Q1105" s="11"/>
      <c r="R1105" s="5"/>
      <c r="S1105" s="6"/>
      <c r="T1105" s="53"/>
      <c r="U1105" s="5"/>
      <c r="V1105" s="5"/>
      <c r="Y1105"/>
    </row>
    <row r="1106" spans="1:25" s="2" customFormat="1" outlineLevel="1" x14ac:dyDescent="0.25">
      <c r="A1106" s="174"/>
      <c r="B1106" s="2">
        <v>0</v>
      </c>
      <c r="C1106" s="8">
        <v>0</v>
      </c>
      <c r="D1106" s="8">
        <v>0</v>
      </c>
      <c r="E1106" s="7" t="s">
        <v>1055</v>
      </c>
      <c r="F1106" s="3">
        <f t="shared" ref="F1106:F1110" si="995">H1106</f>
        <v>0</v>
      </c>
      <c r="G1106" s="4" t="s">
        <v>183</v>
      </c>
      <c r="H1106" s="4"/>
      <c r="I1106" s="4">
        <v>37</v>
      </c>
      <c r="J1106" s="4"/>
      <c r="K1106" s="4"/>
      <c r="L1106" s="4"/>
      <c r="M1106" s="5">
        <v>1</v>
      </c>
      <c r="N1106" s="5">
        <f t="shared" ref="N1106:N1110" si="996">IF(J1106&lt;&gt;"S",(I1106+C1106+B1106+D1106)*M1106,0)</f>
        <v>37</v>
      </c>
      <c r="O1106" s="5">
        <v>0</v>
      </c>
      <c r="P1106" s="5">
        <v>0</v>
      </c>
      <c r="Q1106" s="11">
        <v>1</v>
      </c>
      <c r="R1106" s="5">
        <f t="shared" ref="R1106:R1110" si="997">IF(N1106=0,IF(I1106=0,0,I1106+D1106+C1106+B1106),N1106)</f>
        <v>37</v>
      </c>
      <c r="S1106" s="6">
        <f t="shared" ref="S1106:S1110" si="998">R1106*Q1106</f>
        <v>37</v>
      </c>
      <c r="T1106" s="53" t="str">
        <f>IF(K1106="",IF(LEFT(H1106,1)="c",IF(J1106&lt;&gt;"S",VLOOKUP(H1106,'DATOS GENERALES'!$B$36:$C$52,2,FALSE),""),""),IF(U1106="pvc",VLOOKUP(VLOOKUP(K1106,'DATOS GENERALES'!$B$58:$E$83,3,FALSE),'DATOS GENERALES'!$B$36:$C$52,2,FALSE),VLOOKUP(VLOOKUP(K1106,'DATOS GENERALES'!$B$58:$E$83,4,FALSE),'DATOS GENERALES'!$B$36:$C$52,2,FALSE)))</f>
        <v/>
      </c>
      <c r="U1106" s="5" t="s">
        <v>153</v>
      </c>
      <c r="V1106" s="5" t="s">
        <v>98</v>
      </c>
      <c r="Y1106"/>
    </row>
    <row r="1107" spans="1:25" s="2" customFormat="1" outlineLevel="1" x14ac:dyDescent="0.25">
      <c r="A1107" s="174"/>
      <c r="B1107" s="2">
        <v>0</v>
      </c>
      <c r="C1107" s="8">
        <v>0</v>
      </c>
      <c r="D1107" s="8">
        <v>0</v>
      </c>
      <c r="E1107" s="7" t="s">
        <v>1055</v>
      </c>
      <c r="F1107" s="3" t="str">
        <f t="shared" si="995"/>
        <v>S12</v>
      </c>
      <c r="G1107" s="4"/>
      <c r="H1107" s="4" t="s">
        <v>94</v>
      </c>
      <c r="I1107" s="4">
        <v>0.5</v>
      </c>
      <c r="J1107" s="4">
        <v>50</v>
      </c>
      <c r="K1107" s="4" t="s">
        <v>94</v>
      </c>
      <c r="L1107" s="4"/>
      <c r="M1107" s="5">
        <v>1</v>
      </c>
      <c r="N1107" s="5">
        <f t="shared" si="996"/>
        <v>0.5</v>
      </c>
      <c r="O1107" s="5">
        <v>1</v>
      </c>
      <c r="P1107" s="5">
        <v>1</v>
      </c>
      <c r="Q1107" s="11">
        <v>1</v>
      </c>
      <c r="R1107" s="5">
        <f t="shared" si="997"/>
        <v>0.5</v>
      </c>
      <c r="S1107" s="6">
        <f t="shared" si="998"/>
        <v>0.5</v>
      </c>
      <c r="T1107" s="53" t="str">
        <f>IF(K1107="",IF(LEFT(H1107,1)="c",IF(J1107&lt;&gt;"S",VLOOKUP(H1107,'DATOS GENERALES'!$B$36:$C$52,2,FALSE),""),""),IF(U1107="pvc",VLOOKUP(VLOOKUP(K1107,'DATOS GENERALES'!$B$58:$E$83,3,FALSE),'DATOS GENERALES'!$B$36:$C$52,2,FALSE),VLOOKUP(VLOOKUP(K1107,'DATOS GENERALES'!$B$58:$E$83,4,FALSE),'DATOS GENERALES'!$B$36:$C$52,2,FALSE)))</f>
        <v>ACCESORIO SALIDA BANDEJA</v>
      </c>
      <c r="U1107" s="5" t="s">
        <v>48</v>
      </c>
      <c r="V1107" s="5" t="s">
        <v>98</v>
      </c>
      <c r="Y1107"/>
    </row>
    <row r="1108" spans="1:25" s="2" customFormat="1" outlineLevel="1" x14ac:dyDescent="0.25">
      <c r="A1108" s="174"/>
      <c r="B1108" s="2">
        <v>0</v>
      </c>
      <c r="C1108" s="8">
        <v>0</v>
      </c>
      <c r="D1108" s="8">
        <v>0</v>
      </c>
      <c r="E1108" s="7" t="s">
        <v>1055</v>
      </c>
      <c r="F1108" s="3" t="str">
        <f t="shared" si="995"/>
        <v>C1</v>
      </c>
      <c r="G1108" s="4" t="s">
        <v>94</v>
      </c>
      <c r="H1108" s="4" t="s">
        <v>103</v>
      </c>
      <c r="I1108" s="4">
        <v>7</v>
      </c>
      <c r="J1108" s="4">
        <v>50</v>
      </c>
      <c r="K1108" s="4"/>
      <c r="L1108" s="4"/>
      <c r="M1108" s="5">
        <v>1</v>
      </c>
      <c r="N1108" s="5">
        <f t="shared" si="996"/>
        <v>7</v>
      </c>
      <c r="O1108" s="5">
        <v>0</v>
      </c>
      <c r="P1108" s="5">
        <v>1</v>
      </c>
      <c r="Q1108" s="11">
        <v>1</v>
      </c>
      <c r="R1108" s="5">
        <f t="shared" si="997"/>
        <v>7</v>
      </c>
      <c r="S1108" s="6">
        <f t="shared" si="998"/>
        <v>7</v>
      </c>
      <c r="T1108" s="53" t="str">
        <f>IF(K1108="",IF(LEFT(H1108,1)="c",IF(J1108&lt;&gt;"S",VLOOKUP(H1108,'DATOS GENERALES'!$B$36:$C$52,2,FALSE),""),""),IF(U1108="pvc",VLOOKUP(VLOOKUP(K1108,'DATOS GENERALES'!$B$58:$E$83,3,FALSE),'DATOS GENERALES'!$B$36:$C$52,2,FALSE),VLOOKUP(VLOOKUP(K1108,'DATOS GENERALES'!$B$58:$E$83,4,FALSE),'DATOS GENERALES'!$B$36:$C$52,2,FALSE)))</f>
        <v>CUADRADA 150X150X100</v>
      </c>
      <c r="U1108" s="5" t="s">
        <v>48</v>
      </c>
      <c r="V1108" s="5" t="s">
        <v>98</v>
      </c>
      <c r="Y1108"/>
    </row>
    <row r="1109" spans="1:25" s="2" customFormat="1" outlineLevel="1" x14ac:dyDescent="0.25">
      <c r="A1109" s="174"/>
      <c r="B1109" s="2">
        <v>0</v>
      </c>
      <c r="C1109" s="8">
        <v>0</v>
      </c>
      <c r="D1109" s="8">
        <v>0</v>
      </c>
      <c r="E1109" s="7" t="s">
        <v>1055</v>
      </c>
      <c r="F1109" s="3" t="str">
        <f t="shared" si="995"/>
        <v>C1</v>
      </c>
      <c r="G1109" s="4" t="s">
        <v>103</v>
      </c>
      <c r="H1109" s="4" t="s">
        <v>103</v>
      </c>
      <c r="I1109" s="4">
        <v>3</v>
      </c>
      <c r="J1109" s="4">
        <v>50</v>
      </c>
      <c r="K1109" s="4"/>
      <c r="L1109" s="4"/>
      <c r="M1109" s="5">
        <v>1</v>
      </c>
      <c r="N1109" s="5">
        <f t="shared" si="996"/>
        <v>3</v>
      </c>
      <c r="O1109" s="5">
        <v>0</v>
      </c>
      <c r="P1109" s="5">
        <v>2</v>
      </c>
      <c r="Q1109" s="11">
        <v>1</v>
      </c>
      <c r="R1109" s="5">
        <f t="shared" si="997"/>
        <v>3</v>
      </c>
      <c r="S1109" s="6">
        <f t="shared" si="998"/>
        <v>3</v>
      </c>
      <c r="T1109" s="53" t="str">
        <f>IF(K1109="",IF(LEFT(H1109,1)="c",IF(J1109&lt;&gt;"S",VLOOKUP(H1109,'DATOS GENERALES'!$B$36:$C$52,2,FALSE),""),""),IF(U1109="pvc",VLOOKUP(VLOOKUP(K1109,'DATOS GENERALES'!$B$58:$E$83,3,FALSE),'DATOS GENERALES'!$B$36:$C$52,2,FALSE),VLOOKUP(VLOOKUP(K1109,'DATOS GENERALES'!$B$58:$E$83,4,FALSE),'DATOS GENERALES'!$B$36:$C$52,2,FALSE)))</f>
        <v>CUADRADA 150X150X100</v>
      </c>
      <c r="U1109" s="5" t="s">
        <v>45</v>
      </c>
      <c r="V1109" s="5" t="s">
        <v>98</v>
      </c>
      <c r="Y1109"/>
    </row>
    <row r="1110" spans="1:25" s="2" customFormat="1" outlineLevel="1" x14ac:dyDescent="0.25">
      <c r="A1110" s="174">
        <f>IF(E1110=H1110,1,0)</f>
        <v>1</v>
      </c>
      <c r="B1110" s="2">
        <v>0.5</v>
      </c>
      <c r="C1110" s="8">
        <v>0</v>
      </c>
      <c r="D1110" s="8">
        <v>0</v>
      </c>
      <c r="E1110" s="7" t="s">
        <v>1055</v>
      </c>
      <c r="F1110" s="3" t="str">
        <f t="shared" si="995"/>
        <v>FP-P4-59</v>
      </c>
      <c r="G1110" s="4" t="s">
        <v>103</v>
      </c>
      <c r="H1110" s="7" t="s">
        <v>1055</v>
      </c>
      <c r="I1110" s="4">
        <v>2.7</v>
      </c>
      <c r="J1110" s="4">
        <v>25</v>
      </c>
      <c r="K1110" s="4" t="s">
        <v>82</v>
      </c>
      <c r="L1110" s="4"/>
      <c r="M1110" s="5">
        <v>1</v>
      </c>
      <c r="N1110" s="5">
        <f t="shared" si="996"/>
        <v>3.2</v>
      </c>
      <c r="O1110" s="5">
        <v>1</v>
      </c>
      <c r="P1110" s="5">
        <v>2</v>
      </c>
      <c r="Q1110" s="11">
        <v>1</v>
      </c>
      <c r="R1110" s="5">
        <f t="shared" si="997"/>
        <v>3.2</v>
      </c>
      <c r="S1110" s="6">
        <f t="shared" si="998"/>
        <v>3.2</v>
      </c>
      <c r="T1110" s="53" t="str">
        <f>IF(K1110="",IF(LEFT(H1110,1)="c",IF(J1110&lt;&gt;"S",VLOOKUP(H1110,'DATOS GENERALES'!$B$36:$C$52,2,FALSE),""),""),IF(U1110="pvc",VLOOKUP(VLOOKUP(K1110,'DATOS GENERALES'!$B$58:$E$83,3,FALSE),'DATOS GENERALES'!$B$36:$C$52,2,FALSE),VLOOKUP(VLOOKUP(K1110,'DATOS GENERALES'!$B$58:$E$83,4,FALSE),'DATOS GENERALES'!$B$36:$C$52,2,FALSE)))</f>
        <v>CUADRADA GANG</v>
      </c>
      <c r="U1110" s="5" t="s">
        <v>45</v>
      </c>
      <c r="V1110" s="5" t="s">
        <v>98</v>
      </c>
      <c r="Y1110"/>
    </row>
    <row r="1111" spans="1:25" s="2" customFormat="1" outlineLevel="1" x14ac:dyDescent="0.25">
      <c r="A1111" s="177">
        <f t="shared" ref="A1111" si="999">IF(E1111=H1111,1,0)</f>
        <v>1</v>
      </c>
      <c r="C1111" s="8"/>
      <c r="D1111" s="8"/>
      <c r="E1111" s="7" t="s">
        <v>1061</v>
      </c>
      <c r="F1111" s="3"/>
      <c r="G1111" s="4"/>
      <c r="H1111" s="7" t="s">
        <v>1061</v>
      </c>
      <c r="I1111" s="4"/>
      <c r="J1111" s="4"/>
      <c r="K1111" s="4"/>
      <c r="L1111" s="4"/>
      <c r="M1111" s="5"/>
      <c r="N1111" s="5"/>
      <c r="O1111" s="5"/>
      <c r="P1111" s="5"/>
      <c r="Q1111" s="11"/>
      <c r="R1111" s="5"/>
      <c r="S1111" s="6">
        <f>SUM(S1106:S1110)</f>
        <v>50.7</v>
      </c>
      <c r="T1111" s="53" t="str">
        <f>IF(K1111="",IF(LEFT(H1111,1)="c",IF(J1111&lt;&gt;"S",VLOOKUP(H1111,'DATOS GENERALES'!$B$36:$C$52,2,FALSE),""),""),IF(U1111="pvc",VLOOKUP(VLOOKUP(K1111,'DATOS GENERALES'!$B$58:$E$83,3,FALSE),'DATOS GENERALES'!$B$36:$C$52,2,FALSE),VLOOKUP(VLOOKUP(K1111,'DATOS GENERALES'!$B$58:$E$83,4,FALSE),'DATOS GENERALES'!$B$36:$C$52,2,FALSE)))</f>
        <v/>
      </c>
      <c r="U1111" s="5"/>
      <c r="V1111" s="5" t="s">
        <v>98</v>
      </c>
      <c r="Y1111"/>
    </row>
    <row r="1112" spans="1:25" s="2" customFormat="1" outlineLevel="1" x14ac:dyDescent="0.25">
      <c r="A1112" s="174"/>
      <c r="C1112" s="8"/>
      <c r="D1112" s="8"/>
      <c r="E1112" s="70"/>
      <c r="F1112" s="3"/>
      <c r="G1112" s="4"/>
      <c r="H1112" s="7"/>
      <c r="I1112" s="4"/>
      <c r="J1112" s="4"/>
      <c r="K1112" s="4"/>
      <c r="L1112" s="4"/>
      <c r="M1112" s="5"/>
      <c r="N1112" s="5"/>
      <c r="O1112" s="5"/>
      <c r="P1112" s="5"/>
      <c r="Q1112" s="11"/>
      <c r="R1112" s="5"/>
      <c r="S1112" s="6"/>
      <c r="T1112" s="53"/>
      <c r="U1112" s="5"/>
      <c r="V1112" s="5"/>
      <c r="Y1112"/>
    </row>
    <row r="1113" spans="1:25" s="2" customFormat="1" outlineLevel="1" x14ac:dyDescent="0.25">
      <c r="A1113" s="174"/>
      <c r="B1113" s="2">
        <v>0</v>
      </c>
      <c r="C1113" s="8">
        <v>0</v>
      </c>
      <c r="D1113" s="8">
        <v>0</v>
      </c>
      <c r="E1113" s="7" t="s">
        <v>1057</v>
      </c>
      <c r="F1113" s="3">
        <f t="shared" ref="F1113:F1115" si="1000">H1113</f>
        <v>0</v>
      </c>
      <c r="G1113" s="4" t="s">
        <v>183</v>
      </c>
      <c r="H1113" s="4"/>
      <c r="I1113" s="4">
        <v>39.6</v>
      </c>
      <c r="J1113" s="4"/>
      <c r="K1113" s="4"/>
      <c r="L1113" s="4"/>
      <c r="M1113" s="5">
        <v>1</v>
      </c>
      <c r="N1113" s="5">
        <f t="shared" ref="N1113:N1115" si="1001">IF(J1113&lt;&gt;"S",(I1113+C1113+B1113+D1113)*M1113,0)</f>
        <v>39.6</v>
      </c>
      <c r="O1113" s="5">
        <v>0</v>
      </c>
      <c r="P1113" s="5">
        <v>0</v>
      </c>
      <c r="Q1113" s="11">
        <v>1</v>
      </c>
      <c r="R1113" s="5">
        <f t="shared" ref="R1113:R1115" si="1002">IF(N1113=0,IF(I1113=0,0,I1113+D1113+C1113+B1113),N1113)</f>
        <v>39.6</v>
      </c>
      <c r="S1113" s="6">
        <f t="shared" ref="S1113:S1115" si="1003">R1113*Q1113</f>
        <v>39.6</v>
      </c>
      <c r="T1113" s="53" t="str">
        <f>IF(K1113="",IF(LEFT(H1113,1)="c",IF(J1113&lt;&gt;"S",VLOOKUP(H1113,'DATOS GENERALES'!$B$36:$C$52,2,FALSE),""),""),IF(U1113="pvc",VLOOKUP(VLOOKUP(K1113,'DATOS GENERALES'!$B$58:$E$83,3,FALSE),'DATOS GENERALES'!$B$36:$C$52,2,FALSE),VLOOKUP(VLOOKUP(K1113,'DATOS GENERALES'!$B$58:$E$83,4,FALSE),'DATOS GENERALES'!$B$36:$C$52,2,FALSE)))</f>
        <v/>
      </c>
      <c r="U1113" s="5" t="s">
        <v>153</v>
      </c>
      <c r="V1113" s="5" t="s">
        <v>98</v>
      </c>
      <c r="Y1113"/>
    </row>
    <row r="1114" spans="1:25" s="2" customFormat="1" outlineLevel="1" x14ac:dyDescent="0.25">
      <c r="A1114" s="174"/>
      <c r="B1114" s="2">
        <v>0</v>
      </c>
      <c r="C1114" s="8">
        <v>0</v>
      </c>
      <c r="D1114" s="8">
        <v>0</v>
      </c>
      <c r="E1114" s="7" t="s">
        <v>1057</v>
      </c>
      <c r="F1114" s="3" t="str">
        <f t="shared" si="1000"/>
        <v>S12</v>
      </c>
      <c r="G1114" s="4"/>
      <c r="H1114" s="4" t="s">
        <v>94</v>
      </c>
      <c r="I1114" s="4">
        <v>0.5</v>
      </c>
      <c r="J1114" s="4">
        <v>25</v>
      </c>
      <c r="K1114" s="4" t="s">
        <v>94</v>
      </c>
      <c r="L1114" s="4"/>
      <c r="M1114" s="5">
        <v>1</v>
      </c>
      <c r="N1114" s="5">
        <f t="shared" si="1001"/>
        <v>0.5</v>
      </c>
      <c r="O1114" s="5">
        <v>1</v>
      </c>
      <c r="P1114" s="5">
        <v>1</v>
      </c>
      <c r="Q1114" s="11">
        <v>1</v>
      </c>
      <c r="R1114" s="5">
        <f t="shared" si="1002"/>
        <v>0.5</v>
      </c>
      <c r="S1114" s="6">
        <f t="shared" si="1003"/>
        <v>0.5</v>
      </c>
      <c r="T1114" s="53" t="str">
        <f>IF(K1114="",IF(LEFT(H1114,1)="c",IF(J1114&lt;&gt;"S",VLOOKUP(H1114,'DATOS GENERALES'!$B$36:$C$52,2,FALSE),""),""),IF(U1114="pvc",VLOOKUP(VLOOKUP(K1114,'DATOS GENERALES'!$B$58:$E$83,3,FALSE),'DATOS GENERALES'!$B$36:$C$52,2,FALSE),VLOOKUP(VLOOKUP(K1114,'DATOS GENERALES'!$B$58:$E$83,4,FALSE),'DATOS GENERALES'!$B$36:$C$52,2,FALSE)))</f>
        <v>ACCESORIO SALIDA BANDEJA</v>
      </c>
      <c r="U1114" s="5" t="s">
        <v>48</v>
      </c>
      <c r="V1114" s="5" t="s">
        <v>98</v>
      </c>
      <c r="Y1114"/>
    </row>
    <row r="1115" spans="1:25" s="2" customFormat="1" outlineLevel="1" x14ac:dyDescent="0.25">
      <c r="A1115" s="174">
        <f>IF(E1115=H1115,1,0)</f>
        <v>1</v>
      </c>
      <c r="B1115" s="2">
        <v>0</v>
      </c>
      <c r="C1115" s="8">
        <v>0</v>
      </c>
      <c r="D1115" s="8">
        <v>0</v>
      </c>
      <c r="E1115" s="7" t="s">
        <v>1057</v>
      </c>
      <c r="F1115" s="3" t="str">
        <f t="shared" si="1000"/>
        <v>FP-P4-61</v>
      </c>
      <c r="G1115" s="4" t="s">
        <v>94</v>
      </c>
      <c r="H1115" s="7" t="s">
        <v>1057</v>
      </c>
      <c r="I1115" s="4">
        <v>2.5</v>
      </c>
      <c r="J1115" s="4">
        <v>25</v>
      </c>
      <c r="K1115" s="4" t="s">
        <v>83</v>
      </c>
      <c r="L1115" s="4" t="s">
        <v>1042</v>
      </c>
      <c r="M1115" s="5">
        <v>1</v>
      </c>
      <c r="N1115" s="5">
        <f t="shared" si="1001"/>
        <v>2.5</v>
      </c>
      <c r="O1115" s="5">
        <v>0</v>
      </c>
      <c r="P1115" s="5">
        <v>2</v>
      </c>
      <c r="Q1115" s="11">
        <v>1</v>
      </c>
      <c r="R1115" s="5">
        <f t="shared" si="1002"/>
        <v>2.5</v>
      </c>
      <c r="S1115" s="6">
        <f t="shared" si="1003"/>
        <v>2.5</v>
      </c>
      <c r="T1115" s="53" t="str">
        <f>IF(K1115="",IF(LEFT(H1115,1)="c",IF(J1115&lt;&gt;"S",VLOOKUP(H1115,'DATOS GENERALES'!$B$36:$C$52,2,FALSE),""),""),IF(U1115="pvc",VLOOKUP(VLOOKUP(K1115,'DATOS GENERALES'!$B$58:$E$83,3,FALSE),'DATOS GENERALES'!$B$36:$C$52,2,FALSE),VLOOKUP(VLOOKUP(K1115,'DATOS GENERALES'!$B$58:$E$83,4,FALSE),'DATOS GENERALES'!$B$36:$C$52,2,FALSE)))</f>
        <v>CUADRADA CONDUIT</v>
      </c>
      <c r="U1115" s="5" t="s">
        <v>48</v>
      </c>
      <c r="V1115" s="5" t="s">
        <v>98</v>
      </c>
      <c r="Y1115"/>
    </row>
    <row r="1116" spans="1:25" s="2" customFormat="1" outlineLevel="1" x14ac:dyDescent="0.25">
      <c r="A1116" s="174"/>
      <c r="C1116" s="8"/>
      <c r="D1116" s="8"/>
      <c r="E1116" s="70"/>
      <c r="F1116" s="3"/>
      <c r="G1116" s="4"/>
      <c r="H1116" s="4"/>
      <c r="I1116" s="4"/>
      <c r="J1116" s="4"/>
      <c r="K1116" s="4"/>
      <c r="L1116" s="4"/>
      <c r="M1116" s="5"/>
      <c r="N1116" s="5"/>
      <c r="O1116" s="5"/>
      <c r="P1116" s="5"/>
      <c r="Q1116" s="11"/>
      <c r="R1116" s="5"/>
      <c r="S1116" s="6"/>
      <c r="T1116" s="53"/>
      <c r="U1116" s="5"/>
      <c r="V1116" s="5"/>
      <c r="Y1116"/>
    </row>
    <row r="1117" spans="1:25" s="2" customFormat="1" outlineLevel="1" x14ac:dyDescent="0.25">
      <c r="A1117" s="174"/>
      <c r="B1117" s="2">
        <v>0</v>
      </c>
      <c r="C1117" s="8">
        <v>0</v>
      </c>
      <c r="D1117" s="8">
        <v>0</v>
      </c>
      <c r="E1117" s="7" t="s">
        <v>1059</v>
      </c>
      <c r="F1117" s="3">
        <f t="shared" ref="F1117:F1118" si="1004">H1117</f>
        <v>0</v>
      </c>
      <c r="G1117" s="4" t="s">
        <v>183</v>
      </c>
      <c r="H1117" s="4"/>
      <c r="I1117" s="4">
        <v>47.5</v>
      </c>
      <c r="J1117" s="4"/>
      <c r="K1117" s="4"/>
      <c r="L1117" s="4"/>
      <c r="M1117" s="5">
        <v>1</v>
      </c>
      <c r="N1117" s="5">
        <f t="shared" ref="N1117:N1118" si="1005">IF(J1117&lt;&gt;"S",(I1117+C1117+B1117+D1117)*M1117,0)</f>
        <v>47.5</v>
      </c>
      <c r="O1117" s="5">
        <v>0</v>
      </c>
      <c r="P1117" s="5">
        <v>0</v>
      </c>
      <c r="Q1117" s="11">
        <v>1</v>
      </c>
      <c r="R1117" s="5">
        <f t="shared" ref="R1117:R1118" si="1006">IF(N1117=0,IF(I1117=0,0,I1117+D1117+C1117+B1117),N1117)</f>
        <v>47.5</v>
      </c>
      <c r="S1117" s="6">
        <f t="shared" ref="S1117:S1118" si="1007">R1117*Q1117</f>
        <v>47.5</v>
      </c>
      <c r="T1117" s="53" t="str">
        <f>IF(K1117="",IF(LEFT(H1117,1)="c",IF(J1117&lt;&gt;"S",VLOOKUP(H1117,'DATOS GENERALES'!$B$36:$C$52,2,FALSE),""),""),IF(U1117="pvc",VLOOKUP(VLOOKUP(K1117,'DATOS GENERALES'!$B$58:$E$83,3,FALSE),'DATOS GENERALES'!$B$36:$C$52,2,FALSE),VLOOKUP(VLOOKUP(K1117,'DATOS GENERALES'!$B$58:$E$83,4,FALSE),'DATOS GENERALES'!$B$36:$C$52,2,FALSE)))</f>
        <v/>
      </c>
      <c r="U1117" s="5" t="s">
        <v>153</v>
      </c>
      <c r="V1117" s="5" t="s">
        <v>98</v>
      </c>
      <c r="Y1117"/>
    </row>
    <row r="1118" spans="1:25" s="2" customFormat="1" outlineLevel="1" x14ac:dyDescent="0.25">
      <c r="A1118" s="174">
        <f>IF(E1118=H1118,1,0)</f>
        <v>1</v>
      </c>
      <c r="B1118" s="2">
        <v>0.5</v>
      </c>
      <c r="C1118" s="8">
        <v>0</v>
      </c>
      <c r="D1118" s="8">
        <v>0</v>
      </c>
      <c r="E1118" s="7" t="s">
        <v>1059</v>
      </c>
      <c r="F1118" s="3" t="str">
        <f t="shared" si="1004"/>
        <v>FP-P4-62</v>
      </c>
      <c r="G1118" s="4" t="s">
        <v>103</v>
      </c>
      <c r="H1118" s="7" t="s">
        <v>1059</v>
      </c>
      <c r="I1118" s="4">
        <v>10.199999999999999</v>
      </c>
      <c r="J1118" s="4">
        <v>25</v>
      </c>
      <c r="K1118" s="4" t="s">
        <v>82</v>
      </c>
      <c r="L1118" s="4"/>
      <c r="M1118" s="5">
        <v>1</v>
      </c>
      <c r="N1118" s="5">
        <f t="shared" si="1005"/>
        <v>10.7</v>
      </c>
      <c r="O1118" s="5">
        <v>1</v>
      </c>
      <c r="P1118" s="5">
        <v>2</v>
      </c>
      <c r="Q1118" s="11">
        <v>1</v>
      </c>
      <c r="R1118" s="5">
        <f t="shared" si="1006"/>
        <v>10.7</v>
      </c>
      <c r="S1118" s="6">
        <f t="shared" si="1007"/>
        <v>10.7</v>
      </c>
      <c r="T1118" s="53" t="str">
        <f>IF(K1118="",IF(LEFT(H1118,1)="c",IF(J1118&lt;&gt;"S",VLOOKUP(H1118,'DATOS GENERALES'!$B$36:$C$52,2,FALSE),""),""),IF(U1118="pvc",VLOOKUP(VLOOKUP(K1118,'DATOS GENERALES'!$B$58:$E$83,3,FALSE),'DATOS GENERALES'!$B$36:$C$52,2,FALSE),VLOOKUP(VLOOKUP(K1118,'DATOS GENERALES'!$B$58:$E$83,4,FALSE),'DATOS GENERALES'!$B$36:$C$52,2,FALSE)))</f>
        <v>CUADRADA GANG</v>
      </c>
      <c r="U1118" s="5" t="s">
        <v>45</v>
      </c>
      <c r="V1118" s="5" t="s">
        <v>98</v>
      </c>
      <c r="Y1118"/>
    </row>
    <row r="1119" spans="1:25" s="2" customFormat="1" outlineLevel="1" x14ac:dyDescent="0.25">
      <c r="A1119" s="177">
        <f t="shared" ref="A1119" si="1008">IF(E1119=H1119,1,0)</f>
        <v>1</v>
      </c>
      <c r="C1119" s="8"/>
      <c r="D1119" s="8"/>
      <c r="E1119" s="7" t="s">
        <v>1062</v>
      </c>
      <c r="F1119" s="3"/>
      <c r="G1119" s="4"/>
      <c r="H1119" s="7" t="s">
        <v>1062</v>
      </c>
      <c r="I1119" s="4"/>
      <c r="J1119" s="4"/>
      <c r="K1119" s="4"/>
      <c r="L1119" s="4"/>
      <c r="M1119" s="5"/>
      <c r="N1119" s="5"/>
      <c r="O1119" s="5"/>
      <c r="P1119" s="5"/>
      <c r="Q1119" s="11"/>
      <c r="R1119" s="5"/>
      <c r="S1119" s="6">
        <f>SUM(S1117:S1118)</f>
        <v>58.2</v>
      </c>
      <c r="T1119" s="53" t="str">
        <f>IF(K1119="",IF(LEFT(H1119,1)="c",IF(J1119&lt;&gt;"S",VLOOKUP(H1119,'DATOS GENERALES'!$B$36:$C$52,2,FALSE),""),""),IF(U1119="pvc",VLOOKUP(VLOOKUP(K1119,'DATOS GENERALES'!$B$58:$E$83,3,FALSE),'DATOS GENERALES'!$B$36:$C$52,2,FALSE),VLOOKUP(VLOOKUP(K1119,'DATOS GENERALES'!$B$58:$E$83,4,FALSE),'DATOS GENERALES'!$B$36:$C$52,2,FALSE)))</f>
        <v/>
      </c>
      <c r="U1119" s="5"/>
      <c r="V1119" s="5" t="s">
        <v>98</v>
      </c>
      <c r="Y1119"/>
    </row>
    <row r="1120" spans="1:25" s="2" customFormat="1" outlineLevel="1" x14ac:dyDescent="0.25">
      <c r="A1120" s="174"/>
      <c r="C1120" s="8"/>
      <c r="D1120" s="8"/>
      <c r="E1120" s="70"/>
      <c r="F1120" s="3"/>
      <c r="G1120" s="4"/>
      <c r="H1120" s="4"/>
      <c r="I1120" s="4"/>
      <c r="J1120" s="4"/>
      <c r="K1120" s="4"/>
      <c r="L1120" s="4"/>
      <c r="M1120" s="5"/>
      <c r="N1120" s="5"/>
      <c r="O1120" s="5"/>
      <c r="P1120" s="5"/>
      <c r="Q1120" s="11"/>
      <c r="R1120" s="5"/>
      <c r="S1120" s="6"/>
      <c r="T1120" s="53"/>
      <c r="U1120" s="5"/>
      <c r="V1120" s="5"/>
      <c r="Y1120"/>
    </row>
    <row r="1121" spans="1:25" s="2" customFormat="1" outlineLevel="1" x14ac:dyDescent="0.25">
      <c r="A1121" s="174">
        <f t="shared" si="651"/>
        <v>1</v>
      </c>
      <c r="C1121" s="8"/>
      <c r="D1121" s="8"/>
      <c r="E1121" s="7"/>
      <c r="F1121" s="3"/>
      <c r="G1121" s="4"/>
      <c r="H1121" s="7"/>
      <c r="I1121" s="4"/>
      <c r="J1121" s="4"/>
      <c r="K1121" s="4"/>
      <c r="L1121" s="4"/>
      <c r="M1121" s="5"/>
      <c r="N1121" s="5"/>
      <c r="O1121" s="5"/>
      <c r="P1121" s="5"/>
      <c r="Q1121" s="11"/>
      <c r="R1121" s="5"/>
      <c r="S1121" s="6"/>
      <c r="T1121" s="53"/>
      <c r="U1121" s="5"/>
      <c r="V1121" s="5"/>
      <c r="Y1121"/>
    </row>
    <row r="1122" spans="1:25" x14ac:dyDescent="0.25">
      <c r="A1122" s="174">
        <f t="shared" ref="A1122:A1126" si="1009">IF(E1122=H1122,1,0)</f>
        <v>1</v>
      </c>
      <c r="H1122" s="65"/>
      <c r="I1122" s="65"/>
      <c r="J1122" s="65"/>
      <c r="K1122" s="65"/>
      <c r="L1122" s="65"/>
      <c r="M1122" s="108"/>
      <c r="N1122" s="108"/>
      <c r="O1122" s="108"/>
      <c r="P1122" s="108"/>
      <c r="T1122" s="107"/>
    </row>
    <row r="1123" spans="1:25" x14ac:dyDescent="0.25">
      <c r="A1123" s="174">
        <f t="shared" si="1009"/>
        <v>1</v>
      </c>
      <c r="H1123" s="65"/>
      <c r="I1123" s="65"/>
      <c r="J1123" s="65"/>
      <c r="K1123" s="65"/>
      <c r="L1123" s="65"/>
      <c r="M1123" s="108"/>
      <c r="N1123" s="108"/>
      <c r="O1123" s="108"/>
      <c r="P1123" s="108"/>
      <c r="T1123" s="107"/>
    </row>
    <row r="1124" spans="1:25" ht="14.4" thickBot="1" x14ac:dyDescent="0.3">
      <c r="A1124" s="174">
        <f t="shared" si="1009"/>
        <v>1</v>
      </c>
      <c r="H1124" s="65"/>
      <c r="I1124" s="65"/>
      <c r="J1124" s="65"/>
      <c r="K1124" s="65"/>
      <c r="L1124" s="65"/>
      <c r="M1124" s="108"/>
      <c r="N1124" s="108"/>
      <c r="O1124" s="108"/>
      <c r="P1124" s="108"/>
      <c r="T1124" s="107"/>
    </row>
    <row r="1125" spans="1:25" ht="58.8" customHeight="1" thickBot="1" x14ac:dyDescent="0.3">
      <c r="A1125" s="174">
        <f t="shared" si="1009"/>
        <v>1</v>
      </c>
      <c r="N1125" s="98" t="s">
        <v>24</v>
      </c>
      <c r="O1125" s="98" t="s">
        <v>77</v>
      </c>
      <c r="P1125" s="98" t="s">
        <v>25</v>
      </c>
      <c r="T1125" s="110" t="s">
        <v>116</v>
      </c>
      <c r="U1125" s="111" t="s">
        <v>117</v>
      </c>
    </row>
    <row r="1126" spans="1:25" ht="14.4" thickBot="1" x14ac:dyDescent="0.3">
      <c r="A1126" s="174">
        <f t="shared" si="1009"/>
        <v>1</v>
      </c>
      <c r="N1126" s="98" t="s">
        <v>21</v>
      </c>
      <c r="O1126" s="98" t="s">
        <v>22</v>
      </c>
      <c r="P1126" s="98" t="s">
        <v>22</v>
      </c>
      <c r="T1126" s="112" t="s">
        <v>56</v>
      </c>
      <c r="U1126" s="69">
        <f t="shared" ref="U1126:U1139" si="1010">COUNTIF($T$949:$T$1121,T1126)</f>
        <v>14</v>
      </c>
    </row>
    <row r="1127" spans="1:25" ht="14.4" thickBot="1" x14ac:dyDescent="0.3">
      <c r="A1127" s="174">
        <f t="shared" ref="A1127:A1226" si="1011">IF(E1127=H1127,1,0)</f>
        <v>1</v>
      </c>
      <c r="I1127" s="203" t="s">
        <v>151</v>
      </c>
      <c r="J1127" s="204"/>
      <c r="K1127" s="204"/>
      <c r="L1127" s="204"/>
      <c r="M1127" s="205"/>
      <c r="N1127" s="87">
        <f>SUMIFS(N949:N1121,$J949:$J1121,"BE",$U949:$U1121,"BE")</f>
        <v>0</v>
      </c>
      <c r="O1127" s="87">
        <f>SUMIFS(O949:O1121,J949:J1121,"BE",U949:U1121,"BE")</f>
        <v>0</v>
      </c>
      <c r="P1127" s="87">
        <f>SUMIFS(P949:P1121,J949:J1121,"BE",U949:U1121,"BE")</f>
        <v>0</v>
      </c>
      <c r="T1127" s="113" t="s">
        <v>57</v>
      </c>
      <c r="U1127" s="69">
        <f t="shared" si="1010"/>
        <v>2</v>
      </c>
    </row>
    <row r="1128" spans="1:25" ht="14.4" thickBot="1" x14ac:dyDescent="0.3">
      <c r="A1128" s="174">
        <f t="shared" si="1011"/>
        <v>1</v>
      </c>
      <c r="I1128" s="203" t="s">
        <v>158</v>
      </c>
      <c r="J1128" s="204"/>
      <c r="K1128" s="204"/>
      <c r="L1128" s="204"/>
      <c r="M1128" s="205"/>
      <c r="N1128" s="87">
        <f>SUMIFS(N949:N1121,J949:J1121,25,U949:U1121,"PVC")</f>
        <v>139.89999999999998</v>
      </c>
      <c r="O1128" s="87">
        <f>SUMIFS(O949:O1121,J949:J1121,25,U949:U1121,"PVC")</f>
        <v>35</v>
      </c>
      <c r="P1128" s="87">
        <f>SUMIFS(P949:P1121,J949:J1121,25,U949:U1121,"PVC")</f>
        <v>64</v>
      </c>
      <c r="T1128" s="113" t="s">
        <v>58</v>
      </c>
      <c r="U1128" s="69">
        <f t="shared" si="1010"/>
        <v>0</v>
      </c>
    </row>
    <row r="1129" spans="1:25" ht="14.4" thickBot="1" x14ac:dyDescent="0.3">
      <c r="A1129" s="174">
        <f t="shared" si="1011"/>
        <v>1</v>
      </c>
      <c r="I1129" s="203" t="s">
        <v>159</v>
      </c>
      <c r="J1129" s="204"/>
      <c r="K1129" s="204"/>
      <c r="L1129" s="204"/>
      <c r="M1129" s="205"/>
      <c r="N1129" s="87">
        <f>SUMIFS(N949:N1121,J949:J1121,50,U949:U1121,"PVC")</f>
        <v>24</v>
      </c>
      <c r="O1129" s="87">
        <f>SUMIFS(O949:O1121,J949:J1121,50,U949:U1121,"PVC")</f>
        <v>0</v>
      </c>
      <c r="P1129" s="87">
        <f>SUMIFS(P949:P1121,J949:J1121,50,U949:U1121,"PVC")</f>
        <v>16</v>
      </c>
      <c r="T1129" s="113" t="s">
        <v>59</v>
      </c>
      <c r="U1129" s="69">
        <f t="shared" si="1010"/>
        <v>0</v>
      </c>
    </row>
    <row r="1130" spans="1:25" ht="14.4" thickBot="1" x14ac:dyDescent="0.3">
      <c r="A1130" s="174">
        <f t="shared" si="1011"/>
        <v>1</v>
      </c>
      <c r="I1130" s="203" t="s">
        <v>187</v>
      </c>
      <c r="J1130" s="204"/>
      <c r="K1130" s="204"/>
      <c r="L1130" s="204"/>
      <c r="M1130" s="205"/>
      <c r="N1130" s="87">
        <f>SUMIFS(N949:N1121,J949:J1121,100,U949:U1121,"PVC")</f>
        <v>0</v>
      </c>
      <c r="O1130" s="87">
        <f>SUMIFS(O949:O1121,J949:J1121,100,U949:U1121,"PVC")</f>
        <v>0</v>
      </c>
      <c r="P1130" s="87">
        <f>SUMIFS(P949:P1121,J949:J1121,100,U949:U1121,"PVC")</f>
        <v>0</v>
      </c>
      <c r="T1130" s="113" t="s">
        <v>53</v>
      </c>
      <c r="U1130" s="69">
        <f t="shared" si="1010"/>
        <v>0</v>
      </c>
    </row>
    <row r="1131" spans="1:25" ht="14.4" thickBot="1" x14ac:dyDescent="0.3">
      <c r="A1131" s="174">
        <f t="shared" si="1011"/>
        <v>1</v>
      </c>
      <c r="I1131" s="203" t="s">
        <v>160</v>
      </c>
      <c r="J1131" s="204"/>
      <c r="K1131" s="204"/>
      <c r="L1131" s="204"/>
      <c r="M1131" s="205"/>
      <c r="N1131" s="87">
        <f>SUMIFS(N949:N1121,J949:J1121,25,U949:U1121,"EMT")</f>
        <v>14.1</v>
      </c>
      <c r="O1131" s="87">
        <f>SUMIFS(O949:O1121,J949:J1121,25,U949:U1121,"EMT")</f>
        <v>13</v>
      </c>
      <c r="P1131" s="87">
        <f>SUMIFS(P949:P1121,J949:J1121,25,U949:U1121,"EMT")</f>
        <v>15</v>
      </c>
      <c r="T1131" s="113" t="s">
        <v>54</v>
      </c>
      <c r="U1131" s="69">
        <f t="shared" si="1010"/>
        <v>0</v>
      </c>
    </row>
    <row r="1132" spans="1:25" ht="14.4" thickBot="1" x14ac:dyDescent="0.3">
      <c r="A1132" s="174">
        <f t="shared" si="1011"/>
        <v>1</v>
      </c>
      <c r="I1132" s="203" t="s">
        <v>161</v>
      </c>
      <c r="J1132" s="204"/>
      <c r="K1132" s="204"/>
      <c r="L1132" s="204"/>
      <c r="M1132" s="205"/>
      <c r="N1132" s="114">
        <f>SUMIFS(N949:N1121,J949:J1121,50,U949:U1121,"EMT")</f>
        <v>41</v>
      </c>
      <c r="O1132" s="114">
        <f>SUMIFS(O949:O1121,J949:J1121,50,U949:U1121,"EMT")</f>
        <v>8</v>
      </c>
      <c r="P1132" s="114">
        <f>SUMIFS(P949:P1121,J949:J1121,50,U949:U1121,"EMT")</f>
        <v>16</v>
      </c>
      <c r="T1132" s="113" t="s">
        <v>55</v>
      </c>
      <c r="U1132" s="69">
        <f t="shared" si="1010"/>
        <v>32</v>
      </c>
    </row>
    <row r="1133" spans="1:25" ht="14.4" thickBot="1" x14ac:dyDescent="0.3">
      <c r="A1133" s="174">
        <f t="shared" si="1011"/>
        <v>1</v>
      </c>
      <c r="I1133" s="203" t="s">
        <v>188</v>
      </c>
      <c r="J1133" s="204"/>
      <c r="K1133" s="204"/>
      <c r="L1133" s="204"/>
      <c r="M1133" s="205"/>
      <c r="N1133" s="87">
        <f>SUMIFS(N949:N1121,J949:J1121,25,U949:U1121,"TUBO FLEX")</f>
        <v>0</v>
      </c>
      <c r="O1133" s="87">
        <f>SUMIFS(O949:O1121,J949:J1121,25,U949:U1121,"TUBO FLEX")</f>
        <v>0</v>
      </c>
      <c r="P1133" s="87">
        <f>SUMIFS(P949:P1121,J949:J1121,25,U949:U1121,"TUBO FLEX")</f>
        <v>0</v>
      </c>
      <c r="T1133" s="113" t="s">
        <v>60</v>
      </c>
      <c r="U1133" s="69">
        <f t="shared" si="1010"/>
        <v>0</v>
      </c>
    </row>
    <row r="1134" spans="1:25" ht="14.4" thickBot="1" x14ac:dyDescent="0.3">
      <c r="A1134" s="174">
        <f t="shared" si="1011"/>
        <v>1</v>
      </c>
      <c r="I1134" s="203" t="s">
        <v>189</v>
      </c>
      <c r="J1134" s="204"/>
      <c r="K1134" s="204"/>
      <c r="L1134" s="204"/>
      <c r="M1134" s="205"/>
      <c r="N1134" s="114">
        <f>SUMIFS(N949:N1121,J949:J1121,50,U949:U1121,"TUBO FLEX")</f>
        <v>0</v>
      </c>
      <c r="O1134" s="114">
        <f>SUMIFS(O949:O1121,J949:J1121,50,U949:U1121,"TUBO FLEX")</f>
        <v>0</v>
      </c>
      <c r="P1134" s="114">
        <f>SUMIFS(P949:P1121,J949:J1121,50,U949:U1121,"TUBO FLEX")</f>
        <v>0</v>
      </c>
      <c r="T1134" s="113" t="s">
        <v>61</v>
      </c>
      <c r="U1134" s="69">
        <f t="shared" si="1010"/>
        <v>0</v>
      </c>
    </row>
    <row r="1135" spans="1:25" x14ac:dyDescent="0.25">
      <c r="A1135" s="174">
        <f t="shared" si="1011"/>
        <v>1</v>
      </c>
      <c r="T1135" s="113" t="s">
        <v>62</v>
      </c>
      <c r="U1135" s="69">
        <f t="shared" si="1010"/>
        <v>5</v>
      </c>
    </row>
    <row r="1136" spans="1:25" x14ac:dyDescent="0.25">
      <c r="A1136" s="174">
        <f t="shared" si="1011"/>
        <v>1</v>
      </c>
      <c r="T1136" s="113" t="s">
        <v>216</v>
      </c>
      <c r="U1136" s="69">
        <f t="shared" si="1010"/>
        <v>13</v>
      </c>
    </row>
    <row r="1137" spans="1:25" x14ac:dyDescent="0.25">
      <c r="A1137" s="174">
        <f t="shared" si="1011"/>
        <v>1</v>
      </c>
      <c r="T1137" s="113" t="s">
        <v>175</v>
      </c>
      <c r="U1137" s="69">
        <f t="shared" si="1010"/>
        <v>0</v>
      </c>
    </row>
    <row r="1138" spans="1:25" x14ac:dyDescent="0.25">
      <c r="A1138" s="174">
        <f t="shared" si="1011"/>
        <v>1</v>
      </c>
      <c r="T1138" s="113" t="s">
        <v>185</v>
      </c>
      <c r="U1138" s="69">
        <f t="shared" si="1010"/>
        <v>0</v>
      </c>
    </row>
    <row r="1139" spans="1:25" ht="14.4" thickBot="1" x14ac:dyDescent="0.3">
      <c r="A1139" s="174">
        <f t="shared" si="1011"/>
        <v>1</v>
      </c>
      <c r="T1139" s="115"/>
      <c r="U1139" s="69">
        <f t="shared" si="1010"/>
        <v>0</v>
      </c>
    </row>
    <row r="1140" spans="1:25" x14ac:dyDescent="0.25">
      <c r="A1140" s="174">
        <f t="shared" si="1011"/>
        <v>1</v>
      </c>
      <c r="H1140" s="65"/>
      <c r="I1140" s="65"/>
      <c r="J1140" s="65"/>
      <c r="K1140" s="65"/>
      <c r="L1140" s="65"/>
      <c r="M1140" s="108"/>
      <c r="N1140" s="108"/>
      <c r="O1140" s="108"/>
      <c r="P1140" s="108"/>
      <c r="T1140" s="107"/>
    </row>
    <row r="1141" spans="1:25" x14ac:dyDescent="0.25">
      <c r="A1141" s="174">
        <f t="shared" si="1011"/>
        <v>1</v>
      </c>
      <c r="H1141" s="65"/>
      <c r="I1141" s="65"/>
      <c r="J1141" s="65"/>
      <c r="K1141" s="65"/>
      <c r="L1141" s="65"/>
      <c r="M1141" s="108"/>
      <c r="N1141" s="108"/>
      <c r="O1141" s="108"/>
      <c r="P1141" s="108"/>
      <c r="T1141" s="107"/>
    </row>
    <row r="1142" spans="1:25" x14ac:dyDescent="0.25">
      <c r="A1142" s="174">
        <f t="shared" si="1011"/>
        <v>1</v>
      </c>
      <c r="H1142" s="65"/>
      <c r="I1142" s="65"/>
      <c r="J1142" s="65"/>
      <c r="K1142" s="65"/>
      <c r="L1142" s="65"/>
      <c r="M1142" s="108"/>
      <c r="N1142" s="108"/>
      <c r="O1142" s="108"/>
      <c r="P1142" s="108"/>
      <c r="T1142" s="107"/>
    </row>
    <row r="1143" spans="1:25" x14ac:dyDescent="0.25">
      <c r="A1143" s="174">
        <f t="shared" si="1011"/>
        <v>1</v>
      </c>
      <c r="T1143" s="107"/>
    </row>
    <row r="1144" spans="1:25" ht="54.6" customHeight="1" x14ac:dyDescent="0.25">
      <c r="A1144" s="174">
        <f t="shared" si="1011"/>
        <v>1</v>
      </c>
      <c r="B1144" s="208" t="s">
        <v>149</v>
      </c>
      <c r="C1144" s="208" t="s">
        <v>180</v>
      </c>
      <c r="D1144" s="208" t="s">
        <v>147</v>
      </c>
      <c r="F1144" s="209" t="s">
        <v>0</v>
      </c>
      <c r="G1144" s="209"/>
      <c r="H1144" s="209"/>
      <c r="I1144" s="210" t="s">
        <v>121</v>
      </c>
      <c r="J1144" s="210" t="s">
        <v>122</v>
      </c>
      <c r="K1144" s="210" t="s">
        <v>119</v>
      </c>
      <c r="L1144" s="210" t="s">
        <v>120</v>
      </c>
      <c r="M1144" s="210" t="s">
        <v>182</v>
      </c>
      <c r="N1144" s="143" t="s">
        <v>162</v>
      </c>
      <c r="O1144" s="143" t="s">
        <v>184</v>
      </c>
      <c r="P1144" s="143" t="s">
        <v>163</v>
      </c>
      <c r="Q1144" s="212" t="s">
        <v>46</v>
      </c>
      <c r="R1144" s="209"/>
      <c r="S1144" s="209"/>
      <c r="T1144" s="206" t="s">
        <v>51</v>
      </c>
      <c r="U1144" s="206" t="s">
        <v>47</v>
      </c>
      <c r="V1144" s="206" t="s">
        <v>78</v>
      </c>
    </row>
    <row r="1145" spans="1:25" x14ac:dyDescent="0.25">
      <c r="A1145" s="174">
        <f t="shared" si="1011"/>
        <v>0</v>
      </c>
      <c r="B1145" s="208"/>
      <c r="C1145" s="208"/>
      <c r="D1145" s="208"/>
      <c r="E1145" t="s">
        <v>148</v>
      </c>
      <c r="F1145" s="144" t="s">
        <v>79</v>
      </c>
      <c r="G1145" s="145" t="s">
        <v>1</v>
      </c>
      <c r="H1145" s="144" t="s">
        <v>2</v>
      </c>
      <c r="I1145" s="211"/>
      <c r="J1145" s="211"/>
      <c r="K1145" s="211"/>
      <c r="L1145" s="211"/>
      <c r="M1145" s="211"/>
      <c r="N1145" s="146" t="s">
        <v>21</v>
      </c>
      <c r="O1145" s="146" t="s">
        <v>22</v>
      </c>
      <c r="P1145" s="146" t="s">
        <v>22</v>
      </c>
      <c r="Q1145" s="144" t="s">
        <v>3</v>
      </c>
      <c r="R1145" s="144" t="s">
        <v>14</v>
      </c>
      <c r="S1145" s="144" t="s">
        <v>13</v>
      </c>
      <c r="T1145" s="207"/>
      <c r="U1145" s="207"/>
      <c r="V1145" s="207"/>
    </row>
    <row r="1146" spans="1:25" x14ac:dyDescent="0.25">
      <c r="A1146" s="174">
        <f t="shared" si="1011"/>
        <v>1</v>
      </c>
      <c r="F1146" s="99" t="s">
        <v>304</v>
      </c>
      <c r="G1146" s="116"/>
      <c r="H1146" s="64"/>
      <c r="I1146" s="64"/>
      <c r="J1146" s="64"/>
      <c r="K1146" s="64"/>
      <c r="L1146" s="64"/>
      <c r="M1146" s="17"/>
      <c r="N1146" s="17"/>
      <c r="O1146" s="17"/>
      <c r="P1146" s="17"/>
      <c r="Q1146" s="18"/>
      <c r="R1146" s="18"/>
      <c r="S1146" s="18"/>
      <c r="T1146" s="54"/>
      <c r="U1146" s="19"/>
      <c r="V1146" s="19"/>
    </row>
    <row r="1147" spans="1:25" s="2" customFormat="1" outlineLevel="1" x14ac:dyDescent="0.25">
      <c r="A1147" s="174"/>
      <c r="C1147" s="8"/>
      <c r="D1147" s="8"/>
      <c r="E1147" s="7"/>
      <c r="F1147" s="3"/>
      <c r="G1147" s="4"/>
      <c r="H1147" s="4"/>
      <c r="I1147" s="4"/>
      <c r="J1147" s="4"/>
      <c r="K1147" s="4"/>
      <c r="L1147" s="4"/>
      <c r="M1147" s="5"/>
      <c r="N1147" s="5"/>
      <c r="O1147" s="5"/>
      <c r="P1147" s="5"/>
      <c r="Q1147" s="11"/>
      <c r="R1147" s="5"/>
      <c r="S1147" s="6"/>
      <c r="T1147" s="53"/>
      <c r="U1147" s="5"/>
      <c r="V1147" s="5"/>
      <c r="Y1147"/>
    </row>
    <row r="1148" spans="1:25" s="2" customFormat="1" outlineLevel="1" x14ac:dyDescent="0.25">
      <c r="A1148" s="174"/>
      <c r="B1148" s="2">
        <v>0</v>
      </c>
      <c r="C1148" s="8">
        <v>0</v>
      </c>
      <c r="D1148" s="8">
        <v>0</v>
      </c>
      <c r="E1148" s="7" t="s">
        <v>611</v>
      </c>
      <c r="F1148" s="3">
        <f t="shared" ref="F1148:F1152" si="1012">H1148</f>
        <v>0</v>
      </c>
      <c r="G1148" s="4" t="s">
        <v>183</v>
      </c>
      <c r="H1148" s="4"/>
      <c r="I1148" s="4">
        <v>9</v>
      </c>
      <c r="J1148" s="4"/>
      <c r="K1148" s="4"/>
      <c r="L1148" s="4"/>
      <c r="M1148" s="5">
        <v>1</v>
      </c>
      <c r="N1148" s="5">
        <f t="shared" ref="N1148:N1152" si="1013">IF(J1148&lt;&gt;"S",(I1148+C1148+B1148+D1148)*M1148,0)</f>
        <v>9</v>
      </c>
      <c r="O1148" s="5">
        <v>0</v>
      </c>
      <c r="P1148" s="5">
        <v>0</v>
      </c>
      <c r="Q1148" s="11">
        <v>1</v>
      </c>
      <c r="R1148" s="5">
        <f t="shared" ref="R1148:R1152" si="1014">IF(N1148=0,IF(I1148=0,0,I1148+D1148+C1148+B1148),N1148)</f>
        <v>9</v>
      </c>
      <c r="S1148" s="6">
        <f t="shared" ref="S1148:S1152" si="1015">R1148*Q1148</f>
        <v>9</v>
      </c>
      <c r="T1148" s="53" t="str">
        <f>IF(K1148="",IF(LEFT(H1148,1)="c",IF(J1148&lt;&gt;"S",VLOOKUP(H1148,'DATOS GENERALES'!$B$36:$C$52,2,FALSE),""),""),IF(U1148="pvc",VLOOKUP(VLOOKUP(K1148,'DATOS GENERALES'!$B$58:$E$83,3,FALSE),'DATOS GENERALES'!$B$36:$C$52,2,FALSE),VLOOKUP(VLOOKUP(K1148,'DATOS GENERALES'!$B$58:$E$83,4,FALSE),'DATOS GENERALES'!$B$36:$C$52,2,FALSE)))</f>
        <v/>
      </c>
      <c r="U1148" s="5" t="s">
        <v>153</v>
      </c>
      <c r="V1148" s="5" t="s">
        <v>98</v>
      </c>
      <c r="Y1148"/>
    </row>
    <row r="1149" spans="1:25" s="2" customFormat="1" outlineLevel="1" x14ac:dyDescent="0.25">
      <c r="A1149" s="174"/>
      <c r="B1149" s="2">
        <v>0</v>
      </c>
      <c r="C1149" s="8">
        <v>0</v>
      </c>
      <c r="D1149" s="8">
        <v>0</v>
      </c>
      <c r="E1149" s="7" t="s">
        <v>611</v>
      </c>
      <c r="F1149" s="3" t="str">
        <f t="shared" si="1012"/>
        <v>S12</v>
      </c>
      <c r="G1149" s="4"/>
      <c r="H1149" s="4" t="s">
        <v>94</v>
      </c>
      <c r="I1149" s="4">
        <v>0.5</v>
      </c>
      <c r="J1149" s="4">
        <v>50</v>
      </c>
      <c r="K1149" s="4" t="s">
        <v>94</v>
      </c>
      <c r="L1149" s="4"/>
      <c r="M1149" s="5">
        <v>1</v>
      </c>
      <c r="N1149" s="5">
        <f t="shared" si="1013"/>
        <v>0.5</v>
      </c>
      <c r="O1149" s="5">
        <v>1</v>
      </c>
      <c r="P1149" s="5">
        <v>1</v>
      </c>
      <c r="Q1149" s="11">
        <v>1</v>
      </c>
      <c r="R1149" s="5">
        <f t="shared" si="1014"/>
        <v>0.5</v>
      </c>
      <c r="S1149" s="6">
        <f t="shared" si="1015"/>
        <v>0.5</v>
      </c>
      <c r="T1149" s="53" t="str">
        <f>IF(K1149="",IF(LEFT(H1149,1)="c",IF(J1149&lt;&gt;"S",VLOOKUP(H1149,'DATOS GENERALES'!$B$36:$C$52,2,FALSE),""),""),IF(U1149="pvc",VLOOKUP(VLOOKUP(K1149,'DATOS GENERALES'!$B$58:$E$83,3,FALSE),'DATOS GENERALES'!$B$36:$C$52,2,FALSE),VLOOKUP(VLOOKUP(K1149,'DATOS GENERALES'!$B$58:$E$83,4,FALSE),'DATOS GENERALES'!$B$36:$C$52,2,FALSE)))</f>
        <v>ACCESORIO SALIDA BANDEJA</v>
      </c>
      <c r="U1149" s="5" t="s">
        <v>48</v>
      </c>
      <c r="V1149" s="5" t="s">
        <v>98</v>
      </c>
      <c r="Y1149"/>
    </row>
    <row r="1150" spans="1:25" s="2" customFormat="1" outlineLevel="1" x14ac:dyDescent="0.25">
      <c r="A1150" s="174"/>
      <c r="B1150" s="2">
        <v>0</v>
      </c>
      <c r="C1150" s="8">
        <v>0</v>
      </c>
      <c r="D1150" s="8">
        <v>0</v>
      </c>
      <c r="E1150" s="7" t="s">
        <v>611</v>
      </c>
      <c r="F1150" s="3" t="str">
        <f t="shared" si="1012"/>
        <v>C1</v>
      </c>
      <c r="G1150" s="4" t="s">
        <v>94</v>
      </c>
      <c r="H1150" s="4" t="s">
        <v>103</v>
      </c>
      <c r="I1150" s="4">
        <v>0.5</v>
      </c>
      <c r="J1150" s="4">
        <v>50</v>
      </c>
      <c r="K1150" s="4"/>
      <c r="L1150" s="4"/>
      <c r="M1150" s="5">
        <v>1</v>
      </c>
      <c r="N1150" s="5">
        <f t="shared" si="1013"/>
        <v>0.5</v>
      </c>
      <c r="O1150" s="5">
        <v>0</v>
      </c>
      <c r="P1150" s="5">
        <v>1</v>
      </c>
      <c r="Q1150" s="11">
        <v>1</v>
      </c>
      <c r="R1150" s="5">
        <f t="shared" si="1014"/>
        <v>0.5</v>
      </c>
      <c r="S1150" s="6">
        <f t="shared" si="1015"/>
        <v>0.5</v>
      </c>
      <c r="T1150" s="53" t="str">
        <f>IF(K1150="",IF(LEFT(H1150,1)="c",IF(J1150&lt;&gt;"S",VLOOKUP(H1150,'DATOS GENERALES'!$B$36:$C$52,2,FALSE),""),""),IF(U1150="pvc",VLOOKUP(VLOOKUP(K1150,'DATOS GENERALES'!$B$58:$E$83,3,FALSE),'DATOS GENERALES'!$B$36:$C$52,2,FALSE),VLOOKUP(VLOOKUP(K1150,'DATOS GENERALES'!$B$58:$E$83,4,FALSE),'DATOS GENERALES'!$B$36:$C$52,2,FALSE)))</f>
        <v>CUADRADA 150X150X100</v>
      </c>
      <c r="U1150" s="5" t="s">
        <v>48</v>
      </c>
      <c r="V1150" s="5" t="s">
        <v>98</v>
      </c>
      <c r="Y1150"/>
    </row>
    <row r="1151" spans="1:25" s="2" customFormat="1" outlineLevel="1" x14ac:dyDescent="0.25">
      <c r="A1151" s="174"/>
      <c r="B1151" s="2">
        <v>0</v>
      </c>
      <c r="C1151" s="8">
        <v>0</v>
      </c>
      <c r="D1151" s="8">
        <v>0</v>
      </c>
      <c r="E1151" s="7" t="s">
        <v>611</v>
      </c>
      <c r="F1151" s="3" t="str">
        <f t="shared" si="1012"/>
        <v>C1</v>
      </c>
      <c r="G1151" s="4" t="s">
        <v>103</v>
      </c>
      <c r="H1151" s="4" t="s">
        <v>103</v>
      </c>
      <c r="I1151" s="4">
        <v>3</v>
      </c>
      <c r="J1151" s="4">
        <v>50</v>
      </c>
      <c r="K1151" s="4"/>
      <c r="L1151" s="4"/>
      <c r="M1151" s="5">
        <v>1</v>
      </c>
      <c r="N1151" s="5">
        <f t="shared" si="1013"/>
        <v>3</v>
      </c>
      <c r="O1151" s="5">
        <v>0</v>
      </c>
      <c r="P1151" s="5">
        <v>2</v>
      </c>
      <c r="Q1151" s="11">
        <v>1</v>
      </c>
      <c r="R1151" s="5">
        <f t="shared" si="1014"/>
        <v>3</v>
      </c>
      <c r="S1151" s="6">
        <f t="shared" si="1015"/>
        <v>3</v>
      </c>
      <c r="T1151" s="53" t="str">
        <f>IF(K1151="",IF(LEFT(H1151,1)="c",IF(J1151&lt;&gt;"S",VLOOKUP(H1151,'DATOS GENERALES'!$B$36:$C$52,2,FALSE),""),""),IF(U1151="pvc",VLOOKUP(VLOOKUP(K1151,'DATOS GENERALES'!$B$58:$E$83,3,FALSE),'DATOS GENERALES'!$B$36:$C$52,2,FALSE),VLOOKUP(VLOOKUP(K1151,'DATOS GENERALES'!$B$58:$E$83,4,FALSE),'DATOS GENERALES'!$B$36:$C$52,2,FALSE)))</f>
        <v>CUADRADA 150X150X100</v>
      </c>
      <c r="U1151" s="5" t="s">
        <v>45</v>
      </c>
      <c r="V1151" s="5" t="s">
        <v>98</v>
      </c>
      <c r="Y1151"/>
    </row>
    <row r="1152" spans="1:25" s="2" customFormat="1" outlineLevel="1" x14ac:dyDescent="0.25">
      <c r="A1152" s="174">
        <f>IF(E1152=H1152,1,0)</f>
        <v>1</v>
      </c>
      <c r="B1152" s="2">
        <v>0.5</v>
      </c>
      <c r="C1152" s="8">
        <v>0</v>
      </c>
      <c r="D1152" s="8">
        <v>0.5</v>
      </c>
      <c r="E1152" s="7" t="s">
        <v>611</v>
      </c>
      <c r="F1152" s="3" t="str">
        <f t="shared" si="1012"/>
        <v>FP-P5-1</v>
      </c>
      <c r="G1152" s="4" t="s">
        <v>103</v>
      </c>
      <c r="H1152" s="7" t="s">
        <v>611</v>
      </c>
      <c r="I1152" s="4">
        <v>12</v>
      </c>
      <c r="J1152" s="4">
        <v>25</v>
      </c>
      <c r="K1152" s="4" t="s">
        <v>82</v>
      </c>
      <c r="L1152" s="4"/>
      <c r="M1152" s="5">
        <v>1</v>
      </c>
      <c r="N1152" s="5">
        <f t="shared" si="1013"/>
        <v>13</v>
      </c>
      <c r="O1152" s="5">
        <v>2</v>
      </c>
      <c r="P1152" s="5">
        <v>2</v>
      </c>
      <c r="Q1152" s="11">
        <v>1</v>
      </c>
      <c r="R1152" s="5">
        <f t="shared" si="1014"/>
        <v>13</v>
      </c>
      <c r="S1152" s="6">
        <f t="shared" si="1015"/>
        <v>13</v>
      </c>
      <c r="T1152" s="53" t="str">
        <f>IF(K1152="",IF(LEFT(H1152,1)="c",IF(J1152&lt;&gt;"S",VLOOKUP(H1152,'DATOS GENERALES'!$B$36:$C$52,2,FALSE),""),""),IF(U1152="pvc",VLOOKUP(VLOOKUP(K1152,'DATOS GENERALES'!$B$58:$E$83,3,FALSE),'DATOS GENERALES'!$B$36:$C$52,2,FALSE),VLOOKUP(VLOOKUP(K1152,'DATOS GENERALES'!$B$58:$E$83,4,FALSE),'DATOS GENERALES'!$B$36:$C$52,2,FALSE)))</f>
        <v>CUADRADA GANG</v>
      </c>
      <c r="U1152" s="5" t="s">
        <v>45</v>
      </c>
      <c r="V1152" s="5" t="s">
        <v>98</v>
      </c>
      <c r="Y1152"/>
    </row>
    <row r="1153" spans="1:25" s="2" customFormat="1" outlineLevel="1" x14ac:dyDescent="0.25">
      <c r="A1153" s="177">
        <f t="shared" ref="A1153" si="1016">IF(E1153=H1153,1,0)</f>
        <v>1</v>
      </c>
      <c r="C1153" s="8"/>
      <c r="D1153" s="8"/>
      <c r="E1153" s="7" t="s">
        <v>612</v>
      </c>
      <c r="F1153" s="3"/>
      <c r="G1153" s="4"/>
      <c r="H1153" s="7" t="s">
        <v>612</v>
      </c>
      <c r="I1153" s="4"/>
      <c r="J1153" s="4"/>
      <c r="K1153" s="4"/>
      <c r="L1153" s="4"/>
      <c r="M1153" s="5"/>
      <c r="N1153" s="5"/>
      <c r="O1153" s="5"/>
      <c r="P1153" s="5"/>
      <c r="Q1153" s="11"/>
      <c r="R1153" s="5"/>
      <c r="S1153" s="6">
        <f>SUM(S1148:S1152)</f>
        <v>26</v>
      </c>
      <c r="T1153" s="53" t="str">
        <f>IF(K1153="",IF(LEFT(H1153,1)="c",IF(J1153&lt;&gt;"S",VLOOKUP(H1153,'DATOS GENERALES'!$B$36:$C$52,2,FALSE),""),""),IF(U1153="pvc",VLOOKUP(VLOOKUP(K1153,'DATOS GENERALES'!$B$58:$E$83,3,FALSE),'DATOS GENERALES'!$B$36:$C$52,2,FALSE),VLOOKUP(VLOOKUP(K1153,'DATOS GENERALES'!$B$58:$E$83,4,FALSE),'DATOS GENERALES'!$B$36:$C$52,2,FALSE)))</f>
        <v/>
      </c>
      <c r="U1153" s="5"/>
      <c r="V1153" s="5" t="s">
        <v>98</v>
      </c>
      <c r="Y1153"/>
    </row>
    <row r="1154" spans="1:25" s="2" customFormat="1" outlineLevel="1" x14ac:dyDescent="0.25">
      <c r="A1154" s="174"/>
      <c r="C1154" s="8"/>
      <c r="D1154" s="8"/>
      <c r="E1154" s="7"/>
      <c r="F1154" s="3"/>
      <c r="G1154" s="4"/>
      <c r="H1154" s="4"/>
      <c r="I1154" s="4"/>
      <c r="J1154" s="4"/>
      <c r="K1154" s="4"/>
      <c r="L1154" s="4"/>
      <c r="M1154" s="5"/>
      <c r="N1154" s="5"/>
      <c r="O1154" s="5"/>
      <c r="P1154" s="5"/>
      <c r="Q1154" s="11"/>
      <c r="R1154" s="5"/>
      <c r="S1154" s="6"/>
      <c r="T1154" s="53"/>
      <c r="U1154" s="5"/>
      <c r="V1154" s="5"/>
      <c r="Y1154"/>
    </row>
    <row r="1155" spans="1:25" s="2" customFormat="1" outlineLevel="1" x14ac:dyDescent="0.25">
      <c r="A1155" s="174"/>
      <c r="B1155" s="2">
        <v>0</v>
      </c>
      <c r="C1155" s="8">
        <v>0</v>
      </c>
      <c r="D1155" s="8">
        <v>0</v>
      </c>
      <c r="E1155" s="7" t="s">
        <v>613</v>
      </c>
      <c r="F1155" s="3">
        <f t="shared" ref="F1155:F1156" si="1017">H1155</f>
        <v>0</v>
      </c>
      <c r="G1155" s="4" t="s">
        <v>183</v>
      </c>
      <c r="H1155" s="4"/>
      <c r="I1155" s="4">
        <v>13</v>
      </c>
      <c r="J1155" s="4"/>
      <c r="K1155" s="4"/>
      <c r="L1155" s="4"/>
      <c r="M1155" s="5">
        <v>1</v>
      </c>
      <c r="N1155" s="5">
        <f t="shared" ref="N1155:N1156" si="1018">IF(J1155&lt;&gt;"S",(I1155+C1155+B1155+D1155)*M1155,0)</f>
        <v>13</v>
      </c>
      <c r="O1155" s="5">
        <v>0</v>
      </c>
      <c r="P1155" s="5">
        <v>0</v>
      </c>
      <c r="Q1155" s="11">
        <v>1</v>
      </c>
      <c r="R1155" s="5">
        <f t="shared" ref="R1155:R1156" si="1019">IF(N1155=0,IF(I1155=0,0,I1155+D1155+C1155+B1155),N1155)</f>
        <v>13</v>
      </c>
      <c r="S1155" s="6">
        <f t="shared" ref="S1155:S1156" si="1020">R1155*Q1155</f>
        <v>13</v>
      </c>
      <c r="T1155" s="53" t="str">
        <f>IF(K1155="",IF(LEFT(H1155,1)="c",IF(J1155&lt;&gt;"S",VLOOKUP(H1155,'DATOS GENERALES'!$B$36:$C$52,2,FALSE),""),""),IF(U1155="pvc",VLOOKUP(VLOOKUP(K1155,'DATOS GENERALES'!$B$58:$E$83,3,FALSE),'DATOS GENERALES'!$B$36:$C$52,2,FALSE),VLOOKUP(VLOOKUP(K1155,'DATOS GENERALES'!$B$58:$E$83,4,FALSE),'DATOS GENERALES'!$B$36:$C$52,2,FALSE)))</f>
        <v/>
      </c>
      <c r="U1155" s="5" t="s">
        <v>153</v>
      </c>
      <c r="V1155" s="5" t="s">
        <v>98</v>
      </c>
      <c r="Y1155"/>
    </row>
    <row r="1156" spans="1:25" s="2" customFormat="1" outlineLevel="1" x14ac:dyDescent="0.25">
      <c r="A1156" s="174">
        <f>IF(E1156=H1156,1,0)</f>
        <v>1</v>
      </c>
      <c r="B1156" s="2">
        <v>0.5</v>
      </c>
      <c r="C1156" s="8">
        <v>0</v>
      </c>
      <c r="D1156" s="8">
        <v>0.5</v>
      </c>
      <c r="E1156" s="7" t="s">
        <v>613</v>
      </c>
      <c r="F1156" s="3" t="str">
        <f t="shared" si="1017"/>
        <v>FP-P5-3</v>
      </c>
      <c r="G1156" s="4" t="s">
        <v>103</v>
      </c>
      <c r="H1156" s="7" t="s">
        <v>613</v>
      </c>
      <c r="I1156" s="4">
        <v>6</v>
      </c>
      <c r="J1156" s="4">
        <v>25</v>
      </c>
      <c r="K1156" s="4" t="s">
        <v>82</v>
      </c>
      <c r="L1156" s="4"/>
      <c r="M1156" s="5">
        <v>1</v>
      </c>
      <c r="N1156" s="5">
        <f t="shared" si="1018"/>
        <v>7</v>
      </c>
      <c r="O1156" s="5">
        <v>2</v>
      </c>
      <c r="P1156" s="5">
        <v>2</v>
      </c>
      <c r="Q1156" s="11">
        <v>1</v>
      </c>
      <c r="R1156" s="5">
        <f t="shared" si="1019"/>
        <v>7</v>
      </c>
      <c r="S1156" s="6">
        <f t="shared" si="1020"/>
        <v>7</v>
      </c>
      <c r="T1156" s="53" t="str">
        <f>IF(K1156="",IF(LEFT(H1156,1)="c",IF(J1156&lt;&gt;"S",VLOOKUP(H1156,'DATOS GENERALES'!$B$36:$C$52,2,FALSE),""),""),IF(U1156="pvc",VLOOKUP(VLOOKUP(K1156,'DATOS GENERALES'!$B$58:$E$83,3,FALSE),'DATOS GENERALES'!$B$36:$C$52,2,FALSE),VLOOKUP(VLOOKUP(K1156,'DATOS GENERALES'!$B$58:$E$83,4,FALSE),'DATOS GENERALES'!$B$36:$C$52,2,FALSE)))</f>
        <v>CUADRADA GANG</v>
      </c>
      <c r="U1156" s="5" t="s">
        <v>45</v>
      </c>
      <c r="V1156" s="5" t="s">
        <v>98</v>
      </c>
      <c r="Y1156"/>
    </row>
    <row r="1157" spans="1:25" s="2" customFormat="1" outlineLevel="1" x14ac:dyDescent="0.25">
      <c r="A1157" s="177">
        <f t="shared" ref="A1157" si="1021">IF(E1157=H1157,1,0)</f>
        <v>1</v>
      </c>
      <c r="C1157" s="8"/>
      <c r="D1157" s="8"/>
      <c r="E1157" s="7" t="s">
        <v>614</v>
      </c>
      <c r="F1157" s="3"/>
      <c r="G1157" s="4"/>
      <c r="H1157" s="7" t="s">
        <v>614</v>
      </c>
      <c r="I1157" s="4"/>
      <c r="J1157" s="4"/>
      <c r="K1157" s="4"/>
      <c r="L1157" s="4"/>
      <c r="M1157" s="5"/>
      <c r="N1157" s="5"/>
      <c r="O1157" s="5"/>
      <c r="P1157" s="5"/>
      <c r="Q1157" s="11"/>
      <c r="R1157" s="5"/>
      <c r="S1157" s="6">
        <f>SUM(S1155:S1156)</f>
        <v>20</v>
      </c>
      <c r="T1157" s="53" t="str">
        <f>IF(K1157="",IF(LEFT(H1157,1)="c",IF(J1157&lt;&gt;"S",VLOOKUP(H1157,'DATOS GENERALES'!$B$36:$C$52,2,FALSE),""),""),IF(U1157="pvc",VLOOKUP(VLOOKUP(K1157,'DATOS GENERALES'!$B$58:$E$83,3,FALSE),'DATOS GENERALES'!$B$36:$C$52,2,FALSE),VLOOKUP(VLOOKUP(K1157,'DATOS GENERALES'!$B$58:$E$83,4,FALSE),'DATOS GENERALES'!$B$36:$C$52,2,FALSE)))</f>
        <v/>
      </c>
      <c r="U1157" s="5"/>
      <c r="V1157" s="5" t="s">
        <v>98</v>
      </c>
      <c r="Y1157"/>
    </row>
    <row r="1158" spans="1:25" s="2" customFormat="1" outlineLevel="1" x14ac:dyDescent="0.25">
      <c r="A1158" s="174"/>
      <c r="C1158" s="8"/>
      <c r="D1158" s="8"/>
      <c r="E1158" s="7"/>
      <c r="F1158" s="3"/>
      <c r="G1158" s="4"/>
      <c r="H1158" s="4"/>
      <c r="I1158" s="4"/>
      <c r="J1158" s="4"/>
      <c r="K1158" s="4"/>
      <c r="L1158" s="4"/>
      <c r="M1158" s="5"/>
      <c r="N1158" s="5"/>
      <c r="O1158" s="5"/>
      <c r="P1158" s="5"/>
      <c r="Q1158" s="11"/>
      <c r="R1158" s="5"/>
      <c r="S1158" s="6"/>
      <c r="T1158" s="53"/>
      <c r="U1158" s="5"/>
      <c r="V1158" s="5"/>
      <c r="Y1158"/>
    </row>
    <row r="1159" spans="1:25" s="2" customFormat="1" outlineLevel="1" x14ac:dyDescent="0.25">
      <c r="A1159" s="174"/>
      <c r="B1159" s="2">
        <v>0</v>
      </c>
      <c r="C1159" s="8">
        <v>0</v>
      </c>
      <c r="D1159" s="8">
        <v>0</v>
      </c>
      <c r="E1159" s="7" t="s">
        <v>615</v>
      </c>
      <c r="F1159" s="3">
        <f t="shared" ref="F1159:F1160" si="1022">H1159</f>
        <v>0</v>
      </c>
      <c r="G1159" s="4" t="s">
        <v>183</v>
      </c>
      <c r="H1159" s="4"/>
      <c r="I1159" s="4">
        <v>13</v>
      </c>
      <c r="J1159" s="4"/>
      <c r="K1159" s="4"/>
      <c r="L1159" s="4"/>
      <c r="M1159" s="5">
        <v>1</v>
      </c>
      <c r="N1159" s="5">
        <f t="shared" ref="N1159:N1160" si="1023">IF(J1159&lt;&gt;"S",(I1159+C1159+B1159+D1159)*M1159,0)</f>
        <v>13</v>
      </c>
      <c r="O1159" s="5">
        <v>0</v>
      </c>
      <c r="P1159" s="5">
        <v>0</v>
      </c>
      <c r="Q1159" s="11">
        <v>1</v>
      </c>
      <c r="R1159" s="5">
        <f t="shared" ref="R1159:R1160" si="1024">IF(N1159=0,IF(I1159=0,0,I1159+D1159+C1159+B1159),N1159)</f>
        <v>13</v>
      </c>
      <c r="S1159" s="6">
        <f t="shared" ref="S1159:S1160" si="1025">R1159*Q1159</f>
        <v>13</v>
      </c>
      <c r="T1159" s="53" t="str">
        <f>IF(K1159="",IF(LEFT(H1159,1)="c",IF(J1159&lt;&gt;"S",VLOOKUP(H1159,'DATOS GENERALES'!$B$36:$C$52,2,FALSE),""),""),IF(U1159="pvc",VLOOKUP(VLOOKUP(K1159,'DATOS GENERALES'!$B$58:$E$83,3,FALSE),'DATOS GENERALES'!$B$36:$C$52,2,FALSE),VLOOKUP(VLOOKUP(K1159,'DATOS GENERALES'!$B$58:$E$83,4,FALSE),'DATOS GENERALES'!$B$36:$C$52,2,FALSE)))</f>
        <v/>
      </c>
      <c r="U1159" s="5" t="s">
        <v>153</v>
      </c>
      <c r="V1159" s="5" t="s">
        <v>98</v>
      </c>
      <c r="Y1159"/>
    </row>
    <row r="1160" spans="1:25" s="2" customFormat="1" outlineLevel="1" x14ac:dyDescent="0.25">
      <c r="A1160" s="174">
        <f>IF(E1160=H1160,1,0)</f>
        <v>1</v>
      </c>
      <c r="B1160" s="2">
        <v>0.5</v>
      </c>
      <c r="C1160" s="8">
        <v>0</v>
      </c>
      <c r="D1160" s="8">
        <v>0.5</v>
      </c>
      <c r="E1160" s="7" t="s">
        <v>615</v>
      </c>
      <c r="F1160" s="3" t="str">
        <f t="shared" si="1022"/>
        <v>FP-P5-5</v>
      </c>
      <c r="G1160" s="4" t="s">
        <v>103</v>
      </c>
      <c r="H1160" s="7" t="s">
        <v>615</v>
      </c>
      <c r="I1160" s="4">
        <v>5.5</v>
      </c>
      <c r="J1160" s="4">
        <v>25</v>
      </c>
      <c r="K1160" s="4" t="s">
        <v>82</v>
      </c>
      <c r="L1160" s="4"/>
      <c r="M1160" s="5">
        <v>1</v>
      </c>
      <c r="N1160" s="5">
        <f t="shared" si="1023"/>
        <v>6.5</v>
      </c>
      <c r="O1160" s="5">
        <v>2</v>
      </c>
      <c r="P1160" s="5">
        <v>2</v>
      </c>
      <c r="Q1160" s="11">
        <v>1</v>
      </c>
      <c r="R1160" s="5">
        <f t="shared" si="1024"/>
        <v>6.5</v>
      </c>
      <c r="S1160" s="6">
        <f t="shared" si="1025"/>
        <v>6.5</v>
      </c>
      <c r="T1160" s="53" t="str">
        <f>IF(K1160="",IF(LEFT(H1160,1)="c",IF(J1160&lt;&gt;"S",VLOOKUP(H1160,'DATOS GENERALES'!$B$36:$C$52,2,FALSE),""),""),IF(U1160="pvc",VLOOKUP(VLOOKUP(K1160,'DATOS GENERALES'!$B$58:$E$83,3,FALSE),'DATOS GENERALES'!$B$36:$C$52,2,FALSE),VLOOKUP(VLOOKUP(K1160,'DATOS GENERALES'!$B$58:$E$83,4,FALSE),'DATOS GENERALES'!$B$36:$C$52,2,FALSE)))</f>
        <v>CUADRADA GANG</v>
      </c>
      <c r="U1160" s="5" t="s">
        <v>45</v>
      </c>
      <c r="V1160" s="5" t="s">
        <v>98</v>
      </c>
      <c r="Y1160"/>
    </row>
    <row r="1161" spans="1:25" s="2" customFormat="1" outlineLevel="1" x14ac:dyDescent="0.25">
      <c r="A1161" s="177">
        <f t="shared" ref="A1161" si="1026">IF(E1161=H1161,1,0)</f>
        <v>1</v>
      </c>
      <c r="C1161" s="8"/>
      <c r="D1161" s="8"/>
      <c r="E1161" s="7" t="s">
        <v>616</v>
      </c>
      <c r="F1161" s="3"/>
      <c r="G1161" s="4"/>
      <c r="H1161" s="7" t="s">
        <v>616</v>
      </c>
      <c r="I1161" s="4"/>
      <c r="J1161" s="4"/>
      <c r="K1161" s="4"/>
      <c r="L1161" s="4"/>
      <c r="M1161" s="5"/>
      <c r="N1161" s="5"/>
      <c r="O1161" s="5"/>
      <c r="P1161" s="5"/>
      <c r="Q1161" s="11"/>
      <c r="R1161" s="5"/>
      <c r="S1161" s="6">
        <f>SUM(S1159:S1160)</f>
        <v>19.5</v>
      </c>
      <c r="T1161" s="53" t="str">
        <f>IF(K1161="",IF(LEFT(H1161,1)="c",IF(J1161&lt;&gt;"S",VLOOKUP(H1161,'DATOS GENERALES'!$B$36:$C$52,2,FALSE),""),""),IF(U1161="pvc",VLOOKUP(VLOOKUP(K1161,'DATOS GENERALES'!$B$58:$E$83,3,FALSE),'DATOS GENERALES'!$B$36:$C$52,2,FALSE),VLOOKUP(VLOOKUP(K1161,'DATOS GENERALES'!$B$58:$E$83,4,FALSE),'DATOS GENERALES'!$B$36:$C$52,2,FALSE)))</f>
        <v/>
      </c>
      <c r="U1161" s="5"/>
      <c r="V1161" s="5" t="s">
        <v>98</v>
      </c>
      <c r="Y1161"/>
    </row>
    <row r="1162" spans="1:25" s="2" customFormat="1" outlineLevel="1" x14ac:dyDescent="0.25">
      <c r="A1162" s="174"/>
      <c r="C1162" s="8"/>
      <c r="D1162" s="8"/>
      <c r="E1162" s="7"/>
      <c r="F1162" s="3"/>
      <c r="G1162" s="4"/>
      <c r="H1162" s="4"/>
      <c r="I1162" s="4"/>
      <c r="J1162" s="4"/>
      <c r="K1162" s="4"/>
      <c r="L1162" s="4"/>
      <c r="M1162" s="5"/>
      <c r="N1162" s="5"/>
      <c r="O1162" s="5"/>
      <c r="P1162" s="5"/>
      <c r="Q1162" s="11"/>
      <c r="R1162" s="5"/>
      <c r="S1162" s="6"/>
      <c r="T1162" s="53"/>
      <c r="U1162" s="5"/>
      <c r="V1162" s="5"/>
      <c r="Y1162"/>
    </row>
    <row r="1163" spans="1:25" s="2" customFormat="1" outlineLevel="1" x14ac:dyDescent="0.25">
      <c r="A1163" s="174"/>
      <c r="B1163" s="2">
        <v>0</v>
      </c>
      <c r="C1163" s="8">
        <v>0</v>
      </c>
      <c r="D1163" s="8">
        <v>0</v>
      </c>
      <c r="E1163" s="7" t="s">
        <v>617</v>
      </c>
      <c r="F1163" s="3">
        <f t="shared" ref="F1163:F1165" si="1027">H1163</f>
        <v>0</v>
      </c>
      <c r="G1163" s="4" t="s">
        <v>183</v>
      </c>
      <c r="H1163" s="4"/>
      <c r="I1163" s="4">
        <v>13</v>
      </c>
      <c r="J1163" s="4"/>
      <c r="K1163" s="4"/>
      <c r="L1163" s="4"/>
      <c r="M1163" s="5">
        <v>1</v>
      </c>
      <c r="N1163" s="5">
        <f t="shared" ref="N1163:N1165" si="1028">IF(J1163&lt;&gt;"S",(I1163+C1163+B1163+D1163)*M1163,0)</f>
        <v>13</v>
      </c>
      <c r="O1163" s="5">
        <v>0</v>
      </c>
      <c r="P1163" s="5">
        <v>0</v>
      </c>
      <c r="Q1163" s="11">
        <v>1</v>
      </c>
      <c r="R1163" s="5">
        <f t="shared" ref="R1163:R1165" si="1029">IF(N1163=0,IF(I1163=0,0,I1163+D1163+C1163+B1163),N1163)</f>
        <v>13</v>
      </c>
      <c r="S1163" s="6">
        <f t="shared" ref="S1163:S1165" si="1030">R1163*Q1163</f>
        <v>13</v>
      </c>
      <c r="T1163" s="53" t="str">
        <f>IF(K1163="",IF(LEFT(H1163,1)="c",IF(J1163&lt;&gt;"S",VLOOKUP(H1163,'DATOS GENERALES'!$B$36:$C$52,2,FALSE),""),""),IF(U1163="pvc",VLOOKUP(VLOOKUP(K1163,'DATOS GENERALES'!$B$58:$E$83,3,FALSE),'DATOS GENERALES'!$B$36:$C$52,2,FALSE),VLOOKUP(VLOOKUP(K1163,'DATOS GENERALES'!$B$58:$E$83,4,FALSE),'DATOS GENERALES'!$B$36:$C$52,2,FALSE)))</f>
        <v/>
      </c>
      <c r="U1163" s="5" t="s">
        <v>153</v>
      </c>
      <c r="V1163" s="5" t="s">
        <v>98</v>
      </c>
      <c r="Y1163"/>
    </row>
    <row r="1164" spans="1:25" s="2" customFormat="1" outlineLevel="1" x14ac:dyDescent="0.25">
      <c r="A1164" s="174"/>
      <c r="B1164" s="2">
        <v>0</v>
      </c>
      <c r="C1164" s="8">
        <v>0</v>
      </c>
      <c r="D1164" s="8">
        <v>0</v>
      </c>
      <c r="E1164" s="7" t="s">
        <v>617</v>
      </c>
      <c r="F1164" s="3" t="str">
        <f t="shared" si="1027"/>
        <v>S12</v>
      </c>
      <c r="G1164" s="4"/>
      <c r="H1164" s="4" t="s">
        <v>94</v>
      </c>
      <c r="I1164" s="4">
        <v>0.5</v>
      </c>
      <c r="J1164" s="4">
        <v>25</v>
      </c>
      <c r="K1164" s="4" t="s">
        <v>94</v>
      </c>
      <c r="L1164" s="4"/>
      <c r="M1164" s="5">
        <v>1</v>
      </c>
      <c r="N1164" s="5">
        <f t="shared" si="1028"/>
        <v>0.5</v>
      </c>
      <c r="O1164" s="5">
        <v>1</v>
      </c>
      <c r="P1164" s="5">
        <v>1</v>
      </c>
      <c r="Q1164" s="11">
        <v>1</v>
      </c>
      <c r="R1164" s="5">
        <f t="shared" si="1029"/>
        <v>0.5</v>
      </c>
      <c r="S1164" s="6">
        <f t="shared" si="1030"/>
        <v>0.5</v>
      </c>
      <c r="T1164" s="53" t="str">
        <f>IF(K1164="",IF(LEFT(H1164,1)="c",IF(J1164&lt;&gt;"S",VLOOKUP(H1164,'DATOS GENERALES'!$B$36:$C$52,2,FALSE),""),""),IF(U1164="pvc",VLOOKUP(VLOOKUP(K1164,'DATOS GENERALES'!$B$58:$E$83,3,FALSE),'DATOS GENERALES'!$B$36:$C$52,2,FALSE),VLOOKUP(VLOOKUP(K1164,'DATOS GENERALES'!$B$58:$E$83,4,FALSE),'DATOS GENERALES'!$B$36:$C$52,2,FALSE)))</f>
        <v>ACCESORIO SALIDA BANDEJA</v>
      </c>
      <c r="U1164" s="5" t="s">
        <v>48</v>
      </c>
      <c r="V1164" s="5" t="s">
        <v>98</v>
      </c>
      <c r="Y1164"/>
    </row>
    <row r="1165" spans="1:25" s="2" customFormat="1" outlineLevel="1" x14ac:dyDescent="0.25">
      <c r="A1165" s="174">
        <f>IF(E1165=H1165,1,0)</f>
        <v>1</v>
      </c>
      <c r="B1165" s="2">
        <v>0</v>
      </c>
      <c r="C1165" s="8">
        <v>0</v>
      </c>
      <c r="D1165" s="8">
        <v>0</v>
      </c>
      <c r="E1165" s="7" t="s">
        <v>617</v>
      </c>
      <c r="F1165" s="3" t="str">
        <f t="shared" si="1027"/>
        <v>FP-P5-7</v>
      </c>
      <c r="G1165" s="4" t="s">
        <v>94</v>
      </c>
      <c r="H1165" s="7" t="s">
        <v>617</v>
      </c>
      <c r="I1165" s="4">
        <v>4</v>
      </c>
      <c r="J1165" s="4">
        <v>25</v>
      </c>
      <c r="K1165" s="4" t="s">
        <v>83</v>
      </c>
      <c r="L1165" s="4" t="s">
        <v>203</v>
      </c>
      <c r="M1165" s="5">
        <v>1</v>
      </c>
      <c r="N1165" s="5">
        <f t="shared" si="1028"/>
        <v>4</v>
      </c>
      <c r="O1165" s="5">
        <v>2</v>
      </c>
      <c r="P1165" s="5">
        <v>2</v>
      </c>
      <c r="Q1165" s="11">
        <v>1</v>
      </c>
      <c r="R1165" s="5">
        <f t="shared" si="1029"/>
        <v>4</v>
      </c>
      <c r="S1165" s="6">
        <f t="shared" si="1030"/>
        <v>4</v>
      </c>
      <c r="T1165" s="53" t="str">
        <f>IF(K1165="",IF(LEFT(H1165,1)="c",IF(J1165&lt;&gt;"S",VLOOKUP(H1165,'DATOS GENERALES'!$B$36:$C$52,2,FALSE),""),""),IF(U1165="pvc",VLOOKUP(VLOOKUP(K1165,'DATOS GENERALES'!$B$58:$E$83,3,FALSE),'DATOS GENERALES'!$B$36:$C$52,2,FALSE),VLOOKUP(VLOOKUP(K1165,'DATOS GENERALES'!$B$58:$E$83,4,FALSE),'DATOS GENERALES'!$B$36:$C$52,2,FALSE)))</f>
        <v>CUADRADA CONDUIT</v>
      </c>
      <c r="U1165" s="5" t="s">
        <v>48</v>
      </c>
      <c r="V1165" s="5" t="s">
        <v>98</v>
      </c>
      <c r="Y1165"/>
    </row>
    <row r="1166" spans="1:25" s="2" customFormat="1" outlineLevel="1" x14ac:dyDescent="0.25">
      <c r="A1166" s="174"/>
      <c r="C1166" s="8"/>
      <c r="D1166" s="8"/>
      <c r="E1166" s="7"/>
      <c r="F1166" s="3"/>
      <c r="G1166" s="4"/>
      <c r="H1166" s="7"/>
      <c r="I1166" s="4"/>
      <c r="J1166" s="4"/>
      <c r="K1166" s="4"/>
      <c r="L1166" s="4"/>
      <c r="M1166" s="5"/>
      <c r="N1166" s="5"/>
      <c r="O1166" s="5"/>
      <c r="P1166" s="5"/>
      <c r="Q1166" s="11"/>
      <c r="R1166" s="5"/>
      <c r="S1166" s="6"/>
      <c r="T1166" s="53"/>
      <c r="U1166" s="5"/>
      <c r="V1166" s="5"/>
      <c r="Y1166"/>
    </row>
    <row r="1167" spans="1:25" s="2" customFormat="1" outlineLevel="1" x14ac:dyDescent="0.25">
      <c r="A1167" s="174"/>
      <c r="B1167" s="2">
        <v>0</v>
      </c>
      <c r="C1167" s="8">
        <v>0</v>
      </c>
      <c r="D1167" s="8">
        <v>0</v>
      </c>
      <c r="E1167" s="7" t="s">
        <v>618</v>
      </c>
      <c r="F1167" s="3">
        <f t="shared" ref="F1167:F1169" si="1031">H1167</f>
        <v>0</v>
      </c>
      <c r="G1167" s="4" t="s">
        <v>183</v>
      </c>
      <c r="H1167" s="4"/>
      <c r="I1167" s="4">
        <v>13</v>
      </c>
      <c r="J1167" s="4"/>
      <c r="K1167" s="4"/>
      <c r="L1167" s="4"/>
      <c r="M1167" s="5">
        <v>1</v>
      </c>
      <c r="N1167" s="5">
        <f t="shared" ref="N1167:N1169" si="1032">IF(J1167&lt;&gt;"S",(I1167+C1167+B1167+D1167)*M1167,0)</f>
        <v>13</v>
      </c>
      <c r="O1167" s="5">
        <v>0</v>
      </c>
      <c r="P1167" s="5">
        <v>0</v>
      </c>
      <c r="Q1167" s="11">
        <v>1</v>
      </c>
      <c r="R1167" s="5">
        <f t="shared" ref="R1167:R1169" si="1033">IF(N1167=0,IF(I1167=0,0,I1167+D1167+C1167+B1167),N1167)</f>
        <v>13</v>
      </c>
      <c r="S1167" s="6">
        <f t="shared" ref="S1167:S1169" si="1034">R1167*Q1167</f>
        <v>13</v>
      </c>
      <c r="T1167" s="53" t="str">
        <f>IF(K1167="",IF(LEFT(H1167,1)="c",IF(J1167&lt;&gt;"S",VLOOKUP(H1167,'DATOS GENERALES'!$B$36:$C$52,2,FALSE),""),""),IF(U1167="pvc",VLOOKUP(VLOOKUP(K1167,'DATOS GENERALES'!$B$58:$E$83,3,FALSE),'DATOS GENERALES'!$B$36:$C$52,2,FALSE),VLOOKUP(VLOOKUP(K1167,'DATOS GENERALES'!$B$58:$E$83,4,FALSE),'DATOS GENERALES'!$B$36:$C$52,2,FALSE)))</f>
        <v/>
      </c>
      <c r="U1167" s="5" t="s">
        <v>153</v>
      </c>
      <c r="V1167" s="5" t="s">
        <v>98</v>
      </c>
      <c r="Y1167"/>
    </row>
    <row r="1168" spans="1:25" s="2" customFormat="1" outlineLevel="1" x14ac:dyDescent="0.25">
      <c r="A1168" s="174"/>
      <c r="B1168" s="2">
        <v>0</v>
      </c>
      <c r="C1168" s="8">
        <v>0</v>
      </c>
      <c r="D1168" s="8">
        <v>0</v>
      </c>
      <c r="E1168" s="7" t="s">
        <v>618</v>
      </c>
      <c r="F1168" s="3" t="str">
        <f t="shared" si="1031"/>
        <v>S12</v>
      </c>
      <c r="G1168" s="4"/>
      <c r="H1168" s="4" t="s">
        <v>94</v>
      </c>
      <c r="I1168" s="4">
        <v>0.5</v>
      </c>
      <c r="J1168" s="4">
        <v>25</v>
      </c>
      <c r="K1168" s="4" t="s">
        <v>94</v>
      </c>
      <c r="L1168" s="4"/>
      <c r="M1168" s="5">
        <v>1</v>
      </c>
      <c r="N1168" s="5">
        <f t="shared" si="1032"/>
        <v>0.5</v>
      </c>
      <c r="O1168" s="5">
        <v>1</v>
      </c>
      <c r="P1168" s="5">
        <v>1</v>
      </c>
      <c r="Q1168" s="11">
        <v>1</v>
      </c>
      <c r="R1168" s="5">
        <f t="shared" si="1033"/>
        <v>0.5</v>
      </c>
      <c r="S1168" s="6">
        <f t="shared" si="1034"/>
        <v>0.5</v>
      </c>
      <c r="T1168" s="53" t="str">
        <f>IF(K1168="",IF(LEFT(H1168,1)="c",IF(J1168&lt;&gt;"S",VLOOKUP(H1168,'DATOS GENERALES'!$B$36:$C$52,2,FALSE),""),""),IF(U1168="pvc",VLOOKUP(VLOOKUP(K1168,'DATOS GENERALES'!$B$58:$E$83,3,FALSE),'DATOS GENERALES'!$B$36:$C$52,2,FALSE),VLOOKUP(VLOOKUP(K1168,'DATOS GENERALES'!$B$58:$E$83,4,FALSE),'DATOS GENERALES'!$B$36:$C$52,2,FALSE)))</f>
        <v>ACCESORIO SALIDA BANDEJA</v>
      </c>
      <c r="U1168" s="5" t="s">
        <v>48</v>
      </c>
      <c r="V1168" s="5" t="s">
        <v>98</v>
      </c>
      <c r="Y1168"/>
    </row>
    <row r="1169" spans="1:25" s="2" customFormat="1" outlineLevel="1" x14ac:dyDescent="0.25">
      <c r="A1169" s="174">
        <f>IF(E1169=H1169,1,0)</f>
        <v>1</v>
      </c>
      <c r="B1169" s="2">
        <v>0</v>
      </c>
      <c r="C1169" s="8">
        <v>0</v>
      </c>
      <c r="D1169" s="8">
        <v>0</v>
      </c>
      <c r="E1169" s="7" t="s">
        <v>618</v>
      </c>
      <c r="F1169" s="3" t="str">
        <f t="shared" si="1031"/>
        <v>FP-P5-8</v>
      </c>
      <c r="G1169" s="4" t="s">
        <v>94</v>
      </c>
      <c r="H1169" s="7" t="s">
        <v>618</v>
      </c>
      <c r="I1169" s="4">
        <v>1</v>
      </c>
      <c r="J1169" s="4">
        <v>25</v>
      </c>
      <c r="K1169" s="4" t="s">
        <v>83</v>
      </c>
      <c r="L1169" s="4" t="s">
        <v>203</v>
      </c>
      <c r="M1169" s="5">
        <v>1</v>
      </c>
      <c r="N1169" s="5">
        <f t="shared" si="1032"/>
        <v>1</v>
      </c>
      <c r="O1169" s="5">
        <v>2</v>
      </c>
      <c r="P1169" s="5">
        <v>2</v>
      </c>
      <c r="Q1169" s="11">
        <v>1</v>
      </c>
      <c r="R1169" s="5">
        <f t="shared" si="1033"/>
        <v>1</v>
      </c>
      <c r="S1169" s="6">
        <f t="shared" si="1034"/>
        <v>1</v>
      </c>
      <c r="T1169" s="53" t="str">
        <f>IF(K1169="",IF(LEFT(H1169,1)="c",IF(J1169&lt;&gt;"S",VLOOKUP(H1169,'DATOS GENERALES'!$B$36:$C$52,2,FALSE),""),""),IF(U1169="pvc",VLOOKUP(VLOOKUP(K1169,'DATOS GENERALES'!$B$58:$E$83,3,FALSE),'DATOS GENERALES'!$B$36:$C$52,2,FALSE),VLOOKUP(VLOOKUP(K1169,'DATOS GENERALES'!$B$58:$E$83,4,FALSE),'DATOS GENERALES'!$B$36:$C$52,2,FALSE)))</f>
        <v>CUADRADA CONDUIT</v>
      </c>
      <c r="U1169" s="5" t="s">
        <v>48</v>
      </c>
      <c r="V1169" s="5" t="s">
        <v>98</v>
      </c>
      <c r="Y1169"/>
    </row>
    <row r="1170" spans="1:25" s="2" customFormat="1" outlineLevel="1" x14ac:dyDescent="0.25">
      <c r="A1170" s="174"/>
      <c r="C1170" s="8"/>
      <c r="D1170" s="8"/>
      <c r="E1170" s="7"/>
      <c r="F1170" s="3"/>
      <c r="G1170" s="4"/>
      <c r="H1170" s="4"/>
      <c r="I1170" s="4"/>
      <c r="J1170" s="4"/>
      <c r="K1170" s="4"/>
      <c r="L1170" s="4"/>
      <c r="M1170" s="5"/>
      <c r="N1170" s="5"/>
      <c r="O1170" s="5"/>
      <c r="P1170" s="5"/>
      <c r="Q1170" s="11"/>
      <c r="R1170" s="5"/>
      <c r="S1170" s="6"/>
      <c r="T1170" s="53"/>
      <c r="U1170" s="5"/>
      <c r="V1170" s="5"/>
      <c r="Y1170"/>
    </row>
    <row r="1171" spans="1:25" s="2" customFormat="1" outlineLevel="1" x14ac:dyDescent="0.25">
      <c r="A1171" s="174"/>
      <c r="B1171" s="2">
        <v>0</v>
      </c>
      <c r="C1171" s="8">
        <v>0</v>
      </c>
      <c r="D1171" s="8">
        <v>0</v>
      </c>
      <c r="E1171" s="7" t="s">
        <v>619</v>
      </c>
      <c r="F1171" s="3">
        <f t="shared" ref="F1171:F1173" si="1035">H1171</f>
        <v>0</v>
      </c>
      <c r="G1171" s="4" t="s">
        <v>183</v>
      </c>
      <c r="H1171" s="4"/>
      <c r="I1171" s="4">
        <v>5</v>
      </c>
      <c r="J1171" s="4"/>
      <c r="K1171" s="4"/>
      <c r="L1171" s="4"/>
      <c r="M1171" s="5">
        <v>1</v>
      </c>
      <c r="N1171" s="5">
        <f t="shared" ref="N1171:N1173" si="1036">IF(J1171&lt;&gt;"S",(I1171+C1171+B1171+D1171)*M1171,0)</f>
        <v>5</v>
      </c>
      <c r="O1171" s="5">
        <v>0</v>
      </c>
      <c r="P1171" s="5">
        <v>0</v>
      </c>
      <c r="Q1171" s="11">
        <v>1</v>
      </c>
      <c r="R1171" s="5">
        <f t="shared" ref="R1171:R1173" si="1037">IF(N1171=0,IF(I1171=0,0,I1171+D1171+C1171+B1171),N1171)</f>
        <v>5</v>
      </c>
      <c r="S1171" s="6">
        <f t="shared" ref="S1171:S1173" si="1038">R1171*Q1171</f>
        <v>5</v>
      </c>
      <c r="T1171" s="53" t="str">
        <f>IF(K1171="",IF(LEFT(H1171,1)="c",IF(J1171&lt;&gt;"S",VLOOKUP(H1171,'DATOS GENERALES'!$B$36:$C$52,2,FALSE),""),""),IF(U1171="pvc",VLOOKUP(VLOOKUP(K1171,'DATOS GENERALES'!$B$58:$E$83,3,FALSE),'DATOS GENERALES'!$B$36:$C$52,2,FALSE),VLOOKUP(VLOOKUP(K1171,'DATOS GENERALES'!$B$58:$E$83,4,FALSE),'DATOS GENERALES'!$B$36:$C$52,2,FALSE)))</f>
        <v/>
      </c>
      <c r="U1171" s="5" t="s">
        <v>153</v>
      </c>
      <c r="V1171" s="5" t="s">
        <v>98</v>
      </c>
      <c r="Y1171"/>
    </row>
    <row r="1172" spans="1:25" s="2" customFormat="1" outlineLevel="1" x14ac:dyDescent="0.25">
      <c r="A1172" s="174"/>
      <c r="B1172" s="2">
        <v>0</v>
      </c>
      <c r="C1172" s="8">
        <v>0</v>
      </c>
      <c r="D1172" s="8">
        <v>0</v>
      </c>
      <c r="E1172" s="7" t="s">
        <v>619</v>
      </c>
      <c r="F1172" s="3" t="str">
        <f t="shared" si="1035"/>
        <v>S12</v>
      </c>
      <c r="G1172" s="4"/>
      <c r="H1172" s="4" t="s">
        <v>94</v>
      </c>
      <c r="I1172" s="4">
        <v>0.5</v>
      </c>
      <c r="J1172" s="4">
        <v>25</v>
      </c>
      <c r="K1172" s="4" t="s">
        <v>94</v>
      </c>
      <c r="L1172" s="4"/>
      <c r="M1172" s="5">
        <v>1</v>
      </c>
      <c r="N1172" s="5">
        <f t="shared" si="1036"/>
        <v>0.5</v>
      </c>
      <c r="O1172" s="5">
        <v>1</v>
      </c>
      <c r="P1172" s="5">
        <v>1</v>
      </c>
      <c r="Q1172" s="11">
        <v>1</v>
      </c>
      <c r="R1172" s="5">
        <f t="shared" si="1037"/>
        <v>0.5</v>
      </c>
      <c r="S1172" s="6">
        <f t="shared" si="1038"/>
        <v>0.5</v>
      </c>
      <c r="T1172" s="53" t="str">
        <f>IF(K1172="",IF(LEFT(H1172,1)="c",IF(J1172&lt;&gt;"S",VLOOKUP(H1172,'DATOS GENERALES'!$B$36:$C$52,2,FALSE),""),""),IF(U1172="pvc",VLOOKUP(VLOOKUP(K1172,'DATOS GENERALES'!$B$58:$E$83,3,FALSE),'DATOS GENERALES'!$B$36:$C$52,2,FALSE),VLOOKUP(VLOOKUP(K1172,'DATOS GENERALES'!$B$58:$E$83,4,FALSE),'DATOS GENERALES'!$B$36:$C$52,2,FALSE)))</f>
        <v>ACCESORIO SALIDA BANDEJA</v>
      </c>
      <c r="U1172" s="5" t="s">
        <v>48</v>
      </c>
      <c r="V1172" s="5" t="s">
        <v>98</v>
      </c>
      <c r="Y1172"/>
    </row>
    <row r="1173" spans="1:25" s="2" customFormat="1" outlineLevel="1" x14ac:dyDescent="0.25">
      <c r="A1173" s="174">
        <f>IF(E1173=H1173,1,0)</f>
        <v>1</v>
      </c>
      <c r="B1173" s="2">
        <v>0</v>
      </c>
      <c r="C1173" s="8">
        <v>0</v>
      </c>
      <c r="D1173" s="8">
        <v>0</v>
      </c>
      <c r="E1173" s="7" t="s">
        <v>619</v>
      </c>
      <c r="F1173" s="3" t="str">
        <f t="shared" si="1035"/>
        <v>FP-P5-9</v>
      </c>
      <c r="G1173" s="4" t="s">
        <v>94</v>
      </c>
      <c r="H1173" s="7" t="s">
        <v>619</v>
      </c>
      <c r="I1173" s="4">
        <v>3.1</v>
      </c>
      <c r="J1173" s="4">
        <v>25</v>
      </c>
      <c r="K1173" s="4" t="s">
        <v>83</v>
      </c>
      <c r="L1173" s="4" t="s">
        <v>203</v>
      </c>
      <c r="M1173" s="5">
        <v>1</v>
      </c>
      <c r="N1173" s="5">
        <f t="shared" si="1036"/>
        <v>3.1</v>
      </c>
      <c r="O1173" s="5">
        <v>2</v>
      </c>
      <c r="P1173" s="5">
        <v>2</v>
      </c>
      <c r="Q1173" s="11">
        <v>1</v>
      </c>
      <c r="R1173" s="5">
        <f t="shared" si="1037"/>
        <v>3.1</v>
      </c>
      <c r="S1173" s="6">
        <f t="shared" si="1038"/>
        <v>3.1</v>
      </c>
      <c r="T1173" s="53" t="str">
        <f>IF(K1173="",IF(LEFT(H1173,1)="c",IF(J1173&lt;&gt;"S",VLOOKUP(H1173,'DATOS GENERALES'!$B$36:$C$52,2,FALSE),""),""),IF(U1173="pvc",VLOOKUP(VLOOKUP(K1173,'DATOS GENERALES'!$B$58:$E$83,3,FALSE),'DATOS GENERALES'!$B$36:$C$52,2,FALSE),VLOOKUP(VLOOKUP(K1173,'DATOS GENERALES'!$B$58:$E$83,4,FALSE),'DATOS GENERALES'!$B$36:$C$52,2,FALSE)))</f>
        <v>CUADRADA CONDUIT</v>
      </c>
      <c r="U1173" s="5" t="s">
        <v>48</v>
      </c>
      <c r="V1173" s="5" t="s">
        <v>98</v>
      </c>
      <c r="Y1173"/>
    </row>
    <row r="1174" spans="1:25" s="2" customFormat="1" outlineLevel="1" x14ac:dyDescent="0.25">
      <c r="A1174" s="174"/>
      <c r="C1174" s="8"/>
      <c r="D1174" s="8"/>
      <c r="E1174" s="7"/>
      <c r="F1174" s="3"/>
      <c r="G1174" s="4"/>
      <c r="H1174" s="4"/>
      <c r="I1174" s="4"/>
      <c r="J1174" s="4"/>
      <c r="K1174" s="4"/>
      <c r="L1174" s="4"/>
      <c r="M1174" s="5"/>
      <c r="N1174" s="5"/>
      <c r="O1174" s="5"/>
      <c r="P1174" s="5"/>
      <c r="Q1174" s="11"/>
      <c r="R1174" s="5"/>
      <c r="S1174" s="6"/>
      <c r="T1174" s="53"/>
      <c r="U1174" s="5"/>
      <c r="V1174" s="5"/>
      <c r="Y1174"/>
    </row>
    <row r="1175" spans="1:25" s="2" customFormat="1" outlineLevel="1" x14ac:dyDescent="0.25">
      <c r="A1175" s="174"/>
      <c r="B1175" s="2">
        <v>0</v>
      </c>
      <c r="C1175" s="8">
        <v>0</v>
      </c>
      <c r="D1175" s="8">
        <v>0</v>
      </c>
      <c r="E1175" s="7" t="s">
        <v>620</v>
      </c>
      <c r="F1175" s="3">
        <f t="shared" ref="F1175:F1177" si="1039">H1175</f>
        <v>0</v>
      </c>
      <c r="G1175" s="4" t="s">
        <v>183</v>
      </c>
      <c r="H1175" s="4"/>
      <c r="I1175" s="4">
        <v>25</v>
      </c>
      <c r="J1175" s="4"/>
      <c r="K1175" s="4"/>
      <c r="L1175" s="4"/>
      <c r="M1175" s="5">
        <v>1</v>
      </c>
      <c r="N1175" s="5">
        <f t="shared" ref="N1175:N1177" si="1040">IF(J1175&lt;&gt;"S",(I1175+C1175+B1175+D1175)*M1175,0)</f>
        <v>25</v>
      </c>
      <c r="O1175" s="5">
        <v>0</v>
      </c>
      <c r="P1175" s="5">
        <v>0</v>
      </c>
      <c r="Q1175" s="11">
        <v>1</v>
      </c>
      <c r="R1175" s="5">
        <f t="shared" ref="R1175:R1177" si="1041">IF(N1175=0,IF(I1175=0,0,I1175+D1175+C1175+B1175),N1175)</f>
        <v>25</v>
      </c>
      <c r="S1175" s="6">
        <f t="shared" ref="S1175:S1177" si="1042">R1175*Q1175</f>
        <v>25</v>
      </c>
      <c r="T1175" s="53" t="str">
        <f>IF(K1175="",IF(LEFT(H1175,1)="c",IF(J1175&lt;&gt;"S",VLOOKUP(H1175,'DATOS GENERALES'!$B$36:$C$52,2,FALSE),""),""),IF(U1175="pvc",VLOOKUP(VLOOKUP(K1175,'DATOS GENERALES'!$B$58:$E$83,3,FALSE),'DATOS GENERALES'!$B$36:$C$52,2,FALSE),VLOOKUP(VLOOKUP(K1175,'DATOS GENERALES'!$B$58:$E$83,4,FALSE),'DATOS GENERALES'!$B$36:$C$52,2,FALSE)))</f>
        <v/>
      </c>
      <c r="U1175" s="5" t="s">
        <v>153</v>
      </c>
      <c r="V1175" s="5" t="s">
        <v>98</v>
      </c>
      <c r="Y1175"/>
    </row>
    <row r="1176" spans="1:25" s="2" customFormat="1" outlineLevel="1" x14ac:dyDescent="0.25">
      <c r="A1176" s="174"/>
      <c r="B1176" s="2">
        <v>0</v>
      </c>
      <c r="C1176" s="8">
        <v>0</v>
      </c>
      <c r="D1176" s="8">
        <v>0</v>
      </c>
      <c r="E1176" s="7" t="s">
        <v>620</v>
      </c>
      <c r="F1176" s="3" t="str">
        <f t="shared" si="1039"/>
        <v>S12</v>
      </c>
      <c r="G1176" s="4"/>
      <c r="H1176" s="4" t="s">
        <v>94</v>
      </c>
      <c r="I1176" s="4">
        <v>0.5</v>
      </c>
      <c r="J1176" s="4">
        <v>25</v>
      </c>
      <c r="K1176" s="4" t="s">
        <v>94</v>
      </c>
      <c r="L1176" s="4"/>
      <c r="M1176" s="5">
        <v>1</v>
      </c>
      <c r="N1176" s="5">
        <f t="shared" si="1040"/>
        <v>0.5</v>
      </c>
      <c r="O1176" s="5">
        <v>1</v>
      </c>
      <c r="P1176" s="5">
        <v>1</v>
      </c>
      <c r="Q1176" s="11">
        <v>1</v>
      </c>
      <c r="R1176" s="5">
        <f t="shared" si="1041"/>
        <v>0.5</v>
      </c>
      <c r="S1176" s="6">
        <f t="shared" si="1042"/>
        <v>0.5</v>
      </c>
      <c r="T1176" s="53" t="str">
        <f>IF(K1176="",IF(LEFT(H1176,1)="c",IF(J1176&lt;&gt;"S",VLOOKUP(H1176,'DATOS GENERALES'!$B$36:$C$52,2,FALSE),""),""),IF(U1176="pvc",VLOOKUP(VLOOKUP(K1176,'DATOS GENERALES'!$B$58:$E$83,3,FALSE),'DATOS GENERALES'!$B$36:$C$52,2,FALSE),VLOOKUP(VLOOKUP(K1176,'DATOS GENERALES'!$B$58:$E$83,4,FALSE),'DATOS GENERALES'!$B$36:$C$52,2,FALSE)))</f>
        <v>ACCESORIO SALIDA BANDEJA</v>
      </c>
      <c r="U1176" s="5" t="s">
        <v>48</v>
      </c>
      <c r="V1176" s="5" t="s">
        <v>98</v>
      </c>
      <c r="Y1176"/>
    </row>
    <row r="1177" spans="1:25" s="2" customFormat="1" outlineLevel="1" x14ac:dyDescent="0.25">
      <c r="A1177" s="174">
        <f>IF(E1177=H1177,1,0)</f>
        <v>1</v>
      </c>
      <c r="B1177" s="2">
        <v>0</v>
      </c>
      <c r="C1177" s="8">
        <v>0</v>
      </c>
      <c r="D1177" s="8">
        <v>0</v>
      </c>
      <c r="E1177" s="7" t="s">
        <v>620</v>
      </c>
      <c r="F1177" s="3" t="str">
        <f t="shared" si="1039"/>
        <v>FP-P5-10</v>
      </c>
      <c r="G1177" s="4" t="s">
        <v>94</v>
      </c>
      <c r="H1177" s="7" t="s">
        <v>620</v>
      </c>
      <c r="I1177" s="4">
        <v>4</v>
      </c>
      <c r="J1177" s="4">
        <v>25</v>
      </c>
      <c r="K1177" s="4" t="s">
        <v>83</v>
      </c>
      <c r="L1177" s="4" t="s">
        <v>518</v>
      </c>
      <c r="M1177" s="5">
        <v>1</v>
      </c>
      <c r="N1177" s="5">
        <f t="shared" si="1040"/>
        <v>4</v>
      </c>
      <c r="O1177" s="5">
        <v>0</v>
      </c>
      <c r="P1177" s="5">
        <v>2</v>
      </c>
      <c r="Q1177" s="11">
        <v>1</v>
      </c>
      <c r="R1177" s="5">
        <f t="shared" si="1041"/>
        <v>4</v>
      </c>
      <c r="S1177" s="6">
        <f t="shared" si="1042"/>
        <v>4</v>
      </c>
      <c r="T1177" s="53" t="str">
        <f>IF(K1177="",IF(LEFT(H1177,1)="c",IF(J1177&lt;&gt;"S",VLOOKUP(H1177,'DATOS GENERALES'!$B$36:$C$52,2,FALSE),""),""),IF(U1177="pvc",VLOOKUP(VLOOKUP(K1177,'DATOS GENERALES'!$B$58:$E$83,3,FALSE),'DATOS GENERALES'!$B$36:$C$52,2,FALSE),VLOOKUP(VLOOKUP(K1177,'DATOS GENERALES'!$B$58:$E$83,4,FALSE),'DATOS GENERALES'!$B$36:$C$52,2,FALSE)))</f>
        <v>CUADRADA CONDUIT</v>
      </c>
      <c r="U1177" s="5" t="s">
        <v>48</v>
      </c>
      <c r="V1177" s="5" t="s">
        <v>98</v>
      </c>
      <c r="Y1177"/>
    </row>
    <row r="1178" spans="1:25" s="2" customFormat="1" outlineLevel="1" x14ac:dyDescent="0.25">
      <c r="A1178" s="174"/>
      <c r="C1178" s="8"/>
      <c r="D1178" s="8"/>
      <c r="E1178" s="7"/>
      <c r="F1178" s="3"/>
      <c r="G1178" s="4"/>
      <c r="H1178" s="4"/>
      <c r="I1178" s="4"/>
      <c r="J1178" s="4"/>
      <c r="K1178" s="4"/>
      <c r="L1178" s="4"/>
      <c r="M1178" s="5"/>
      <c r="N1178" s="5"/>
      <c r="O1178" s="5"/>
      <c r="P1178" s="5"/>
      <c r="Q1178" s="11"/>
      <c r="R1178" s="5"/>
      <c r="S1178" s="6"/>
      <c r="T1178" s="53"/>
      <c r="U1178" s="5"/>
      <c r="V1178" s="5"/>
      <c r="Y1178"/>
    </row>
    <row r="1179" spans="1:25" s="2" customFormat="1" outlineLevel="1" x14ac:dyDescent="0.25">
      <c r="A1179" s="174"/>
      <c r="B1179" s="2">
        <v>0</v>
      </c>
      <c r="C1179" s="8">
        <v>0</v>
      </c>
      <c r="D1179" s="8">
        <v>0</v>
      </c>
      <c r="E1179" s="7" t="s">
        <v>621</v>
      </c>
      <c r="F1179" s="3">
        <f t="shared" ref="F1179:F1181" si="1043">H1179</f>
        <v>0</v>
      </c>
      <c r="G1179" s="4" t="s">
        <v>183</v>
      </c>
      <c r="H1179" s="4"/>
      <c r="I1179" s="4">
        <v>29</v>
      </c>
      <c r="J1179" s="4"/>
      <c r="K1179" s="4"/>
      <c r="L1179" s="4"/>
      <c r="M1179" s="5">
        <v>1</v>
      </c>
      <c r="N1179" s="5">
        <f t="shared" ref="N1179:N1181" si="1044">IF(J1179&lt;&gt;"S",(I1179+C1179+B1179+D1179)*M1179,0)</f>
        <v>29</v>
      </c>
      <c r="O1179" s="5">
        <v>0</v>
      </c>
      <c r="P1179" s="5">
        <v>0</v>
      </c>
      <c r="Q1179" s="11">
        <v>1</v>
      </c>
      <c r="R1179" s="5">
        <f t="shared" ref="R1179:R1181" si="1045">IF(N1179=0,IF(I1179=0,0,I1179+D1179+C1179+B1179),N1179)</f>
        <v>29</v>
      </c>
      <c r="S1179" s="6">
        <f t="shared" ref="S1179:S1181" si="1046">R1179*Q1179</f>
        <v>29</v>
      </c>
      <c r="T1179" s="53" t="str">
        <f>IF(K1179="",IF(LEFT(H1179,1)="c",IF(J1179&lt;&gt;"S",VLOOKUP(H1179,'DATOS GENERALES'!$B$36:$C$52,2,FALSE),""),""),IF(U1179="pvc",VLOOKUP(VLOOKUP(K1179,'DATOS GENERALES'!$B$58:$E$83,3,FALSE),'DATOS GENERALES'!$B$36:$C$52,2,FALSE),VLOOKUP(VLOOKUP(K1179,'DATOS GENERALES'!$B$58:$E$83,4,FALSE),'DATOS GENERALES'!$B$36:$C$52,2,FALSE)))</f>
        <v/>
      </c>
      <c r="U1179" s="5" t="s">
        <v>153</v>
      </c>
      <c r="V1179" s="5" t="s">
        <v>98</v>
      </c>
      <c r="Y1179"/>
    </row>
    <row r="1180" spans="1:25" s="2" customFormat="1" outlineLevel="1" x14ac:dyDescent="0.25">
      <c r="A1180" s="174"/>
      <c r="B1180" s="2">
        <v>0</v>
      </c>
      <c r="C1180" s="8">
        <v>0</v>
      </c>
      <c r="D1180" s="8">
        <v>0</v>
      </c>
      <c r="E1180" s="7" t="s">
        <v>621</v>
      </c>
      <c r="F1180" s="3" t="str">
        <f t="shared" si="1043"/>
        <v>S12</v>
      </c>
      <c r="G1180" s="4"/>
      <c r="H1180" s="4" t="s">
        <v>94</v>
      </c>
      <c r="I1180" s="4">
        <v>0.5</v>
      </c>
      <c r="J1180" s="4">
        <v>25</v>
      </c>
      <c r="K1180" s="4" t="s">
        <v>94</v>
      </c>
      <c r="L1180" s="4"/>
      <c r="M1180" s="5">
        <v>1</v>
      </c>
      <c r="N1180" s="5">
        <f t="shared" si="1044"/>
        <v>0.5</v>
      </c>
      <c r="O1180" s="5">
        <v>1</v>
      </c>
      <c r="P1180" s="5">
        <v>1</v>
      </c>
      <c r="Q1180" s="11">
        <v>1</v>
      </c>
      <c r="R1180" s="5">
        <f t="shared" si="1045"/>
        <v>0.5</v>
      </c>
      <c r="S1180" s="6">
        <f t="shared" si="1046"/>
        <v>0.5</v>
      </c>
      <c r="T1180" s="53" t="str">
        <f>IF(K1180="",IF(LEFT(H1180,1)="c",IF(J1180&lt;&gt;"S",VLOOKUP(H1180,'DATOS GENERALES'!$B$36:$C$52,2,FALSE),""),""),IF(U1180="pvc",VLOOKUP(VLOOKUP(K1180,'DATOS GENERALES'!$B$58:$E$83,3,FALSE),'DATOS GENERALES'!$B$36:$C$52,2,FALSE),VLOOKUP(VLOOKUP(K1180,'DATOS GENERALES'!$B$58:$E$83,4,FALSE),'DATOS GENERALES'!$B$36:$C$52,2,FALSE)))</f>
        <v>ACCESORIO SALIDA BANDEJA</v>
      </c>
      <c r="U1180" s="5" t="s">
        <v>48</v>
      </c>
      <c r="V1180" s="5" t="s">
        <v>98</v>
      </c>
      <c r="Y1180"/>
    </row>
    <row r="1181" spans="1:25" s="2" customFormat="1" outlineLevel="1" x14ac:dyDescent="0.25">
      <c r="A1181" s="174">
        <f>IF(E1181=H1181,1,0)</f>
        <v>1</v>
      </c>
      <c r="B1181" s="2">
        <v>0</v>
      </c>
      <c r="C1181" s="8">
        <v>0</v>
      </c>
      <c r="D1181" s="8">
        <v>0</v>
      </c>
      <c r="E1181" s="7" t="s">
        <v>621</v>
      </c>
      <c r="F1181" s="3" t="str">
        <f t="shared" si="1043"/>
        <v>FP-P5-11</v>
      </c>
      <c r="G1181" s="4" t="s">
        <v>94</v>
      </c>
      <c r="H1181" s="7" t="s">
        <v>621</v>
      </c>
      <c r="I1181" s="4">
        <v>1</v>
      </c>
      <c r="J1181" s="4">
        <v>25</v>
      </c>
      <c r="K1181" s="4" t="s">
        <v>83</v>
      </c>
      <c r="L1181" s="4" t="s">
        <v>203</v>
      </c>
      <c r="M1181" s="5">
        <v>1</v>
      </c>
      <c r="N1181" s="5">
        <f t="shared" si="1044"/>
        <v>1</v>
      </c>
      <c r="O1181" s="5">
        <v>2</v>
      </c>
      <c r="P1181" s="5">
        <v>2</v>
      </c>
      <c r="Q1181" s="11">
        <v>1</v>
      </c>
      <c r="R1181" s="5">
        <f t="shared" si="1045"/>
        <v>1</v>
      </c>
      <c r="S1181" s="6">
        <f t="shared" si="1046"/>
        <v>1</v>
      </c>
      <c r="T1181" s="53" t="str">
        <f>IF(K1181="",IF(LEFT(H1181,1)="c",IF(J1181&lt;&gt;"S",VLOOKUP(H1181,'DATOS GENERALES'!$B$36:$C$52,2,FALSE),""),""),IF(U1181="pvc",VLOOKUP(VLOOKUP(K1181,'DATOS GENERALES'!$B$58:$E$83,3,FALSE),'DATOS GENERALES'!$B$36:$C$52,2,FALSE),VLOOKUP(VLOOKUP(K1181,'DATOS GENERALES'!$B$58:$E$83,4,FALSE),'DATOS GENERALES'!$B$36:$C$52,2,FALSE)))</f>
        <v>CUADRADA CONDUIT</v>
      </c>
      <c r="U1181" s="5" t="s">
        <v>48</v>
      </c>
      <c r="V1181" s="5" t="s">
        <v>98</v>
      </c>
      <c r="Y1181"/>
    </row>
    <row r="1182" spans="1:25" s="2" customFormat="1" outlineLevel="1" x14ac:dyDescent="0.25">
      <c r="A1182" s="174"/>
      <c r="C1182" s="8"/>
      <c r="D1182" s="8"/>
      <c r="E1182" s="7"/>
      <c r="F1182" s="3"/>
      <c r="G1182" s="4"/>
      <c r="H1182" s="4"/>
      <c r="I1182" s="4"/>
      <c r="J1182" s="4"/>
      <c r="K1182" s="4"/>
      <c r="L1182" s="4"/>
      <c r="M1182" s="5"/>
      <c r="N1182" s="5"/>
      <c r="O1182" s="5"/>
      <c r="P1182" s="5"/>
      <c r="Q1182" s="11"/>
      <c r="R1182" s="5"/>
      <c r="S1182" s="6"/>
      <c r="T1182" s="53"/>
      <c r="U1182" s="5"/>
      <c r="V1182" s="5"/>
      <c r="Y1182"/>
    </row>
    <row r="1183" spans="1:25" s="2" customFormat="1" outlineLevel="1" x14ac:dyDescent="0.25">
      <c r="A1183" s="174"/>
      <c r="B1183" s="2">
        <v>0</v>
      </c>
      <c r="C1183" s="8">
        <v>0</v>
      </c>
      <c r="D1183" s="8">
        <v>0</v>
      </c>
      <c r="E1183" s="7" t="s">
        <v>622</v>
      </c>
      <c r="F1183" s="3">
        <f t="shared" ref="F1183:F1187" si="1047">H1183</f>
        <v>0</v>
      </c>
      <c r="G1183" s="4" t="s">
        <v>183</v>
      </c>
      <c r="H1183" s="4"/>
      <c r="I1183" s="4">
        <v>38</v>
      </c>
      <c r="J1183" s="4"/>
      <c r="K1183" s="4"/>
      <c r="L1183" s="4"/>
      <c r="M1183" s="5">
        <v>1</v>
      </c>
      <c r="N1183" s="5">
        <f t="shared" ref="N1183:N1187" si="1048">IF(J1183&lt;&gt;"S",(I1183+C1183+B1183+D1183)*M1183,0)</f>
        <v>38</v>
      </c>
      <c r="O1183" s="5">
        <v>0</v>
      </c>
      <c r="P1183" s="5">
        <v>0</v>
      </c>
      <c r="Q1183" s="11">
        <v>1</v>
      </c>
      <c r="R1183" s="5">
        <f t="shared" ref="R1183:R1187" si="1049">IF(N1183=0,IF(I1183=0,0,I1183+D1183+C1183+B1183),N1183)</f>
        <v>38</v>
      </c>
      <c r="S1183" s="6">
        <f t="shared" ref="S1183:S1187" si="1050">R1183*Q1183</f>
        <v>38</v>
      </c>
      <c r="T1183" s="53" t="str">
        <f>IF(K1183="",IF(LEFT(H1183,1)="c",IF(J1183&lt;&gt;"S",VLOOKUP(H1183,'DATOS GENERALES'!$B$36:$C$52,2,FALSE),""),""),IF(U1183="pvc",VLOOKUP(VLOOKUP(K1183,'DATOS GENERALES'!$B$58:$E$83,3,FALSE),'DATOS GENERALES'!$B$36:$C$52,2,FALSE),VLOOKUP(VLOOKUP(K1183,'DATOS GENERALES'!$B$58:$E$83,4,FALSE),'DATOS GENERALES'!$B$36:$C$52,2,FALSE)))</f>
        <v/>
      </c>
      <c r="U1183" s="5" t="s">
        <v>153</v>
      </c>
      <c r="V1183" s="5" t="s">
        <v>98</v>
      </c>
      <c r="Y1183"/>
    </row>
    <row r="1184" spans="1:25" s="2" customFormat="1" outlineLevel="1" x14ac:dyDescent="0.25">
      <c r="A1184" s="174"/>
      <c r="B1184" s="2">
        <v>0</v>
      </c>
      <c r="C1184" s="8">
        <v>0</v>
      </c>
      <c r="D1184" s="8">
        <v>0</v>
      </c>
      <c r="E1184" s="7" t="s">
        <v>622</v>
      </c>
      <c r="F1184" s="3" t="str">
        <f t="shared" si="1047"/>
        <v>S12</v>
      </c>
      <c r="G1184" s="4"/>
      <c r="H1184" s="4" t="s">
        <v>94</v>
      </c>
      <c r="I1184" s="4">
        <v>0.5</v>
      </c>
      <c r="J1184" s="4">
        <v>50</v>
      </c>
      <c r="K1184" s="4" t="s">
        <v>94</v>
      </c>
      <c r="L1184" s="4"/>
      <c r="M1184" s="5">
        <v>1</v>
      </c>
      <c r="N1184" s="5">
        <f t="shared" si="1048"/>
        <v>0.5</v>
      </c>
      <c r="O1184" s="5">
        <v>1</v>
      </c>
      <c r="P1184" s="5">
        <v>1</v>
      </c>
      <c r="Q1184" s="11">
        <v>1</v>
      </c>
      <c r="R1184" s="5">
        <f t="shared" si="1049"/>
        <v>0.5</v>
      </c>
      <c r="S1184" s="6">
        <f t="shared" si="1050"/>
        <v>0.5</v>
      </c>
      <c r="T1184" s="53" t="str">
        <f>IF(K1184="",IF(LEFT(H1184,1)="c",IF(J1184&lt;&gt;"S",VLOOKUP(H1184,'DATOS GENERALES'!$B$36:$C$52,2,FALSE),""),""),IF(U1184="pvc",VLOOKUP(VLOOKUP(K1184,'DATOS GENERALES'!$B$58:$E$83,3,FALSE),'DATOS GENERALES'!$B$36:$C$52,2,FALSE),VLOOKUP(VLOOKUP(K1184,'DATOS GENERALES'!$B$58:$E$83,4,FALSE),'DATOS GENERALES'!$B$36:$C$52,2,FALSE)))</f>
        <v>ACCESORIO SALIDA BANDEJA</v>
      </c>
      <c r="U1184" s="5" t="s">
        <v>48</v>
      </c>
      <c r="V1184" s="5" t="s">
        <v>98</v>
      </c>
      <c r="Y1184"/>
    </row>
    <row r="1185" spans="1:25" s="2" customFormat="1" outlineLevel="1" x14ac:dyDescent="0.25">
      <c r="A1185" s="174"/>
      <c r="B1185" s="2">
        <v>0</v>
      </c>
      <c r="C1185" s="8">
        <v>0</v>
      </c>
      <c r="D1185" s="8">
        <v>0</v>
      </c>
      <c r="E1185" s="7" t="s">
        <v>622</v>
      </c>
      <c r="F1185" s="3" t="str">
        <f t="shared" si="1047"/>
        <v>C1</v>
      </c>
      <c r="G1185" s="4" t="s">
        <v>94</v>
      </c>
      <c r="H1185" s="4" t="s">
        <v>103</v>
      </c>
      <c r="I1185" s="4">
        <v>0.5</v>
      </c>
      <c r="J1185" s="4">
        <v>50</v>
      </c>
      <c r="K1185" s="4"/>
      <c r="L1185" s="4"/>
      <c r="M1185" s="5">
        <v>1</v>
      </c>
      <c r="N1185" s="5">
        <f t="shared" si="1048"/>
        <v>0.5</v>
      </c>
      <c r="O1185" s="5">
        <v>0</v>
      </c>
      <c r="P1185" s="5">
        <v>1</v>
      </c>
      <c r="Q1185" s="11">
        <v>1</v>
      </c>
      <c r="R1185" s="5">
        <f t="shared" si="1049"/>
        <v>0.5</v>
      </c>
      <c r="S1185" s="6">
        <f t="shared" si="1050"/>
        <v>0.5</v>
      </c>
      <c r="T1185" s="53" t="str">
        <f>IF(K1185="",IF(LEFT(H1185,1)="c",IF(J1185&lt;&gt;"S",VLOOKUP(H1185,'DATOS GENERALES'!$B$36:$C$52,2,FALSE),""),""),IF(U1185="pvc",VLOOKUP(VLOOKUP(K1185,'DATOS GENERALES'!$B$58:$E$83,3,FALSE),'DATOS GENERALES'!$B$36:$C$52,2,FALSE),VLOOKUP(VLOOKUP(K1185,'DATOS GENERALES'!$B$58:$E$83,4,FALSE),'DATOS GENERALES'!$B$36:$C$52,2,FALSE)))</f>
        <v>CUADRADA 150X150X100</v>
      </c>
      <c r="U1185" s="5" t="s">
        <v>48</v>
      </c>
      <c r="V1185" s="5" t="s">
        <v>98</v>
      </c>
      <c r="Y1185"/>
    </row>
    <row r="1186" spans="1:25" s="2" customFormat="1" outlineLevel="1" x14ac:dyDescent="0.25">
      <c r="A1186" s="174"/>
      <c r="B1186" s="2">
        <v>0</v>
      </c>
      <c r="C1186" s="8">
        <v>0</v>
      </c>
      <c r="D1186" s="8">
        <v>0</v>
      </c>
      <c r="E1186" s="7" t="s">
        <v>622</v>
      </c>
      <c r="F1186" s="3" t="str">
        <f t="shared" si="1047"/>
        <v>C1</v>
      </c>
      <c r="G1186" s="4" t="s">
        <v>103</v>
      </c>
      <c r="H1186" s="4" t="s">
        <v>103</v>
      </c>
      <c r="I1186" s="4">
        <v>3</v>
      </c>
      <c r="J1186" s="4">
        <v>50</v>
      </c>
      <c r="K1186" s="4"/>
      <c r="L1186" s="4"/>
      <c r="M1186" s="5">
        <v>1</v>
      </c>
      <c r="N1186" s="5">
        <f t="shared" si="1048"/>
        <v>3</v>
      </c>
      <c r="O1186" s="5">
        <v>0</v>
      </c>
      <c r="P1186" s="5">
        <v>2</v>
      </c>
      <c r="Q1186" s="11">
        <v>1</v>
      </c>
      <c r="R1186" s="5">
        <f t="shared" si="1049"/>
        <v>3</v>
      </c>
      <c r="S1186" s="6">
        <f t="shared" si="1050"/>
        <v>3</v>
      </c>
      <c r="T1186" s="53" t="str">
        <f>IF(K1186="",IF(LEFT(H1186,1)="c",IF(J1186&lt;&gt;"S",VLOOKUP(H1186,'DATOS GENERALES'!$B$36:$C$52,2,FALSE),""),""),IF(U1186="pvc",VLOOKUP(VLOOKUP(K1186,'DATOS GENERALES'!$B$58:$E$83,3,FALSE),'DATOS GENERALES'!$B$36:$C$52,2,FALSE),VLOOKUP(VLOOKUP(K1186,'DATOS GENERALES'!$B$58:$E$83,4,FALSE),'DATOS GENERALES'!$B$36:$C$52,2,FALSE)))</f>
        <v>CUADRADA 150X150X100</v>
      </c>
      <c r="U1186" s="5" t="s">
        <v>45</v>
      </c>
      <c r="V1186" s="5" t="s">
        <v>98</v>
      </c>
      <c r="Y1186"/>
    </row>
    <row r="1187" spans="1:25" s="2" customFormat="1" outlineLevel="1" x14ac:dyDescent="0.25">
      <c r="A1187" s="174">
        <f>IF(E1187=H1187,1,0)</f>
        <v>1</v>
      </c>
      <c r="B1187" s="2">
        <v>0.5</v>
      </c>
      <c r="C1187" s="8">
        <v>0</v>
      </c>
      <c r="D1187" s="8">
        <v>0</v>
      </c>
      <c r="E1187" s="7" t="s">
        <v>622</v>
      </c>
      <c r="F1187" s="3" t="str">
        <f t="shared" si="1047"/>
        <v>FP-P5-12</v>
      </c>
      <c r="G1187" s="4" t="s">
        <v>103</v>
      </c>
      <c r="H1187" s="7" t="s">
        <v>622</v>
      </c>
      <c r="I1187" s="4">
        <v>6</v>
      </c>
      <c r="J1187" s="4">
        <v>25</v>
      </c>
      <c r="K1187" s="4" t="s">
        <v>82</v>
      </c>
      <c r="L1187" s="4"/>
      <c r="M1187" s="5">
        <v>1</v>
      </c>
      <c r="N1187" s="5">
        <f t="shared" si="1048"/>
        <v>6.5</v>
      </c>
      <c r="O1187" s="5">
        <v>2</v>
      </c>
      <c r="P1187" s="5">
        <v>2</v>
      </c>
      <c r="Q1187" s="11">
        <v>1</v>
      </c>
      <c r="R1187" s="5">
        <f t="shared" si="1049"/>
        <v>6.5</v>
      </c>
      <c r="S1187" s="6">
        <f t="shared" si="1050"/>
        <v>6.5</v>
      </c>
      <c r="T1187" s="53" t="str">
        <f>IF(K1187="",IF(LEFT(H1187,1)="c",IF(J1187&lt;&gt;"S",VLOOKUP(H1187,'DATOS GENERALES'!$B$36:$C$52,2,FALSE),""),""),IF(U1187="pvc",VLOOKUP(VLOOKUP(K1187,'DATOS GENERALES'!$B$58:$E$83,3,FALSE),'DATOS GENERALES'!$B$36:$C$52,2,FALSE),VLOOKUP(VLOOKUP(K1187,'DATOS GENERALES'!$B$58:$E$83,4,FALSE),'DATOS GENERALES'!$B$36:$C$52,2,FALSE)))</f>
        <v>CUADRADA GANG</v>
      </c>
      <c r="U1187" s="5" t="s">
        <v>45</v>
      </c>
      <c r="V1187" s="5" t="s">
        <v>98</v>
      </c>
      <c r="Y1187"/>
    </row>
    <row r="1188" spans="1:25" s="2" customFormat="1" outlineLevel="1" x14ac:dyDescent="0.25">
      <c r="A1188" s="177">
        <f t="shared" ref="A1188" si="1051">IF(E1188=H1188,1,0)</f>
        <v>1</v>
      </c>
      <c r="C1188" s="8"/>
      <c r="D1188" s="8"/>
      <c r="E1188" s="7" t="s">
        <v>623</v>
      </c>
      <c r="F1188" s="3"/>
      <c r="G1188" s="4"/>
      <c r="H1188" s="7" t="s">
        <v>623</v>
      </c>
      <c r="I1188" s="4"/>
      <c r="J1188" s="4"/>
      <c r="K1188" s="4"/>
      <c r="L1188" s="4"/>
      <c r="M1188" s="5"/>
      <c r="N1188" s="5"/>
      <c r="O1188" s="5"/>
      <c r="P1188" s="5"/>
      <c r="Q1188" s="11"/>
      <c r="R1188" s="5"/>
      <c r="S1188" s="6">
        <f>SUM(S1183:S1187)</f>
        <v>48.5</v>
      </c>
      <c r="T1188" s="53" t="str">
        <f>IF(K1188="",IF(LEFT(H1188,1)="c",IF(J1188&lt;&gt;"S",VLOOKUP(H1188,'DATOS GENERALES'!$B$36:$C$52,2,FALSE),""),""),IF(U1188="pvc",VLOOKUP(VLOOKUP(K1188,'DATOS GENERALES'!$B$58:$E$83,3,FALSE),'DATOS GENERALES'!$B$36:$C$52,2,FALSE),VLOOKUP(VLOOKUP(K1188,'DATOS GENERALES'!$B$58:$E$83,4,FALSE),'DATOS GENERALES'!$B$36:$C$52,2,FALSE)))</f>
        <v/>
      </c>
      <c r="U1188" s="5"/>
      <c r="V1188" s="5" t="s">
        <v>98</v>
      </c>
      <c r="Y1188"/>
    </row>
    <row r="1189" spans="1:25" s="2" customFormat="1" outlineLevel="1" x14ac:dyDescent="0.25">
      <c r="A1189" s="174"/>
      <c r="C1189" s="8"/>
      <c r="D1189" s="8"/>
      <c r="E1189" s="7"/>
      <c r="F1189" s="3"/>
      <c r="G1189" s="4"/>
      <c r="H1189" s="4"/>
      <c r="I1189" s="4"/>
      <c r="J1189" s="4"/>
      <c r="K1189" s="4"/>
      <c r="L1189" s="4"/>
      <c r="M1189" s="5"/>
      <c r="N1189" s="5"/>
      <c r="O1189" s="5"/>
      <c r="P1189" s="5"/>
      <c r="Q1189" s="11"/>
      <c r="R1189" s="5"/>
      <c r="S1189" s="6"/>
      <c r="T1189" s="53"/>
      <c r="U1189" s="5"/>
      <c r="V1189" s="5"/>
      <c r="Y1189"/>
    </row>
    <row r="1190" spans="1:25" s="2" customFormat="1" outlineLevel="1" x14ac:dyDescent="0.25">
      <c r="A1190" s="174"/>
      <c r="B1190" s="2">
        <v>0</v>
      </c>
      <c r="C1190" s="8">
        <v>0</v>
      </c>
      <c r="D1190" s="8">
        <v>0</v>
      </c>
      <c r="E1190" s="7" t="s">
        <v>624</v>
      </c>
      <c r="F1190" s="3">
        <f t="shared" ref="F1190:F1191" si="1052">H1190</f>
        <v>0</v>
      </c>
      <c r="G1190" s="4" t="s">
        <v>183</v>
      </c>
      <c r="H1190" s="4"/>
      <c r="I1190" s="4">
        <v>13</v>
      </c>
      <c r="J1190" s="4"/>
      <c r="K1190" s="4"/>
      <c r="L1190" s="4"/>
      <c r="M1190" s="5">
        <v>1</v>
      </c>
      <c r="N1190" s="5">
        <f t="shared" ref="N1190:N1191" si="1053">IF(J1190&lt;&gt;"S",(I1190+C1190+B1190+D1190)*M1190,0)</f>
        <v>13</v>
      </c>
      <c r="O1190" s="5">
        <v>0</v>
      </c>
      <c r="P1190" s="5">
        <v>0</v>
      </c>
      <c r="Q1190" s="11">
        <v>1</v>
      </c>
      <c r="R1190" s="5">
        <f t="shared" ref="R1190:R1191" si="1054">IF(N1190=0,IF(I1190=0,0,I1190+D1190+C1190+B1190),N1190)</f>
        <v>13</v>
      </c>
      <c r="S1190" s="6">
        <f t="shared" ref="S1190:S1191" si="1055">R1190*Q1190</f>
        <v>13</v>
      </c>
      <c r="T1190" s="53" t="str">
        <f>IF(K1190="",IF(LEFT(H1190,1)="c",IF(J1190&lt;&gt;"S",VLOOKUP(H1190,'DATOS GENERALES'!$B$36:$C$52,2,FALSE),""),""),IF(U1190="pvc",VLOOKUP(VLOOKUP(K1190,'DATOS GENERALES'!$B$58:$E$83,3,FALSE),'DATOS GENERALES'!$B$36:$C$52,2,FALSE),VLOOKUP(VLOOKUP(K1190,'DATOS GENERALES'!$B$58:$E$83,4,FALSE),'DATOS GENERALES'!$B$36:$C$52,2,FALSE)))</f>
        <v/>
      </c>
      <c r="U1190" s="5" t="s">
        <v>153</v>
      </c>
      <c r="V1190" s="5" t="s">
        <v>98</v>
      </c>
      <c r="Y1190"/>
    </row>
    <row r="1191" spans="1:25" s="2" customFormat="1" outlineLevel="1" x14ac:dyDescent="0.25">
      <c r="A1191" s="174">
        <f>IF(E1191=H1191,1,0)</f>
        <v>1</v>
      </c>
      <c r="B1191" s="2">
        <v>0.5</v>
      </c>
      <c r="C1191" s="8">
        <v>0</v>
      </c>
      <c r="D1191" s="8">
        <v>0</v>
      </c>
      <c r="E1191" s="7" t="s">
        <v>624</v>
      </c>
      <c r="F1191" s="3" t="str">
        <f t="shared" si="1052"/>
        <v>FP-P5-14</v>
      </c>
      <c r="G1191" s="4" t="s">
        <v>103</v>
      </c>
      <c r="H1191" s="7" t="s">
        <v>624</v>
      </c>
      <c r="I1191" s="4">
        <v>4.5</v>
      </c>
      <c r="J1191" s="4">
        <v>25</v>
      </c>
      <c r="K1191" s="4" t="s">
        <v>82</v>
      </c>
      <c r="L1191" s="4"/>
      <c r="M1191" s="5">
        <v>1</v>
      </c>
      <c r="N1191" s="5">
        <f t="shared" si="1053"/>
        <v>5</v>
      </c>
      <c r="O1191" s="5">
        <v>1</v>
      </c>
      <c r="P1191" s="5">
        <v>2</v>
      </c>
      <c r="Q1191" s="11">
        <v>1</v>
      </c>
      <c r="R1191" s="5">
        <f t="shared" si="1054"/>
        <v>5</v>
      </c>
      <c r="S1191" s="6">
        <f t="shared" si="1055"/>
        <v>5</v>
      </c>
      <c r="T1191" s="53" t="str">
        <f>IF(K1191="",IF(LEFT(H1191,1)="c",IF(J1191&lt;&gt;"S",VLOOKUP(H1191,'DATOS GENERALES'!$B$36:$C$52,2,FALSE),""),""),IF(U1191="pvc",VLOOKUP(VLOOKUP(K1191,'DATOS GENERALES'!$B$58:$E$83,3,FALSE),'DATOS GENERALES'!$B$36:$C$52,2,FALSE),VLOOKUP(VLOOKUP(K1191,'DATOS GENERALES'!$B$58:$E$83,4,FALSE),'DATOS GENERALES'!$B$36:$C$52,2,FALSE)))</f>
        <v>CUADRADA GANG</v>
      </c>
      <c r="U1191" s="5" t="s">
        <v>45</v>
      </c>
      <c r="V1191" s="5" t="s">
        <v>98</v>
      </c>
      <c r="Y1191"/>
    </row>
    <row r="1192" spans="1:25" s="2" customFormat="1" outlineLevel="1" x14ac:dyDescent="0.25">
      <c r="A1192" s="177">
        <f t="shared" ref="A1192" si="1056">IF(E1192=H1192,1,0)</f>
        <v>1</v>
      </c>
      <c r="C1192" s="8"/>
      <c r="D1192" s="8"/>
      <c r="E1192" s="7" t="s">
        <v>625</v>
      </c>
      <c r="F1192" s="3"/>
      <c r="G1192" s="4"/>
      <c r="H1192" s="7" t="s">
        <v>625</v>
      </c>
      <c r="I1192" s="4"/>
      <c r="J1192" s="4"/>
      <c r="K1192" s="4"/>
      <c r="L1192" s="4"/>
      <c r="M1192" s="5"/>
      <c r="N1192" s="5"/>
      <c r="O1192" s="5"/>
      <c r="P1192" s="5"/>
      <c r="Q1192" s="11"/>
      <c r="R1192" s="5"/>
      <c r="S1192" s="6">
        <f>SUM(S1190:S1191)</f>
        <v>18</v>
      </c>
      <c r="T1192" s="53" t="str">
        <f>IF(K1192="",IF(LEFT(H1192,1)="c",IF(J1192&lt;&gt;"S",VLOOKUP(H1192,'DATOS GENERALES'!$B$36:$C$52,2,FALSE),""),""),IF(U1192="pvc",VLOOKUP(VLOOKUP(K1192,'DATOS GENERALES'!$B$58:$E$83,3,FALSE),'DATOS GENERALES'!$B$36:$C$52,2,FALSE),VLOOKUP(VLOOKUP(K1192,'DATOS GENERALES'!$B$58:$E$83,4,FALSE),'DATOS GENERALES'!$B$36:$C$52,2,FALSE)))</f>
        <v/>
      </c>
      <c r="U1192" s="5"/>
      <c r="V1192" s="5" t="s">
        <v>98</v>
      </c>
      <c r="Y1192"/>
    </row>
    <row r="1193" spans="1:25" s="2" customFormat="1" outlineLevel="1" x14ac:dyDescent="0.25">
      <c r="A1193" s="174"/>
      <c r="C1193" s="8"/>
      <c r="D1193" s="8"/>
      <c r="E1193" s="7"/>
      <c r="F1193" s="3"/>
      <c r="G1193" s="4"/>
      <c r="H1193" s="4"/>
      <c r="I1193" s="4"/>
      <c r="J1193" s="4"/>
      <c r="K1193" s="4"/>
      <c r="L1193" s="4"/>
      <c r="M1193" s="5"/>
      <c r="N1193" s="5"/>
      <c r="O1193" s="5"/>
      <c r="P1193" s="5"/>
      <c r="Q1193" s="11"/>
      <c r="R1193" s="5"/>
      <c r="S1193" s="6"/>
      <c r="T1193" s="53"/>
      <c r="U1193" s="5"/>
      <c r="V1193" s="5"/>
      <c r="Y1193"/>
    </row>
    <row r="1194" spans="1:25" s="2" customFormat="1" outlineLevel="1" x14ac:dyDescent="0.25">
      <c r="A1194" s="174"/>
      <c r="B1194" s="2">
        <v>0</v>
      </c>
      <c r="C1194" s="8">
        <v>0</v>
      </c>
      <c r="D1194" s="8">
        <v>0</v>
      </c>
      <c r="E1194" s="7" t="s">
        <v>700</v>
      </c>
      <c r="F1194" s="3">
        <f t="shared" ref="F1194:F1196" si="1057">H1194</f>
        <v>0</v>
      </c>
      <c r="G1194" s="4" t="s">
        <v>183</v>
      </c>
      <c r="H1194" s="4"/>
      <c r="I1194" s="4">
        <v>15</v>
      </c>
      <c r="J1194" s="4"/>
      <c r="K1194" s="4"/>
      <c r="L1194" s="4"/>
      <c r="M1194" s="5">
        <v>1</v>
      </c>
      <c r="N1194" s="5">
        <f t="shared" ref="N1194:N1196" si="1058">IF(J1194&lt;&gt;"S",(I1194+C1194+B1194+D1194)*M1194,0)</f>
        <v>15</v>
      </c>
      <c r="O1194" s="5">
        <v>0</v>
      </c>
      <c r="P1194" s="5">
        <v>0</v>
      </c>
      <c r="Q1194" s="11">
        <v>1</v>
      </c>
      <c r="R1194" s="5">
        <f t="shared" ref="R1194:R1196" si="1059">IF(N1194=0,IF(I1194=0,0,I1194+D1194+C1194+B1194),N1194)</f>
        <v>15</v>
      </c>
      <c r="S1194" s="6">
        <f t="shared" ref="S1194:S1196" si="1060">R1194*Q1194</f>
        <v>15</v>
      </c>
      <c r="T1194" s="53" t="str">
        <f>IF(K1194="",IF(LEFT(H1194,1)="c",IF(J1194&lt;&gt;"S",VLOOKUP(H1194,'DATOS GENERALES'!$B$36:$C$52,2,FALSE),""),""),IF(U1194="pvc",VLOOKUP(VLOOKUP(K1194,'DATOS GENERALES'!$B$58:$E$83,3,FALSE),'DATOS GENERALES'!$B$36:$C$52,2,FALSE),VLOOKUP(VLOOKUP(K1194,'DATOS GENERALES'!$B$58:$E$83,4,FALSE),'DATOS GENERALES'!$B$36:$C$52,2,FALSE)))</f>
        <v/>
      </c>
      <c r="U1194" s="5" t="s">
        <v>153</v>
      </c>
      <c r="V1194" s="5" t="s">
        <v>98</v>
      </c>
      <c r="Y1194"/>
    </row>
    <row r="1195" spans="1:25" s="2" customFormat="1" outlineLevel="1" x14ac:dyDescent="0.25">
      <c r="A1195" s="174"/>
      <c r="B1195" s="2">
        <v>0</v>
      </c>
      <c r="C1195" s="8">
        <v>0</v>
      </c>
      <c r="D1195" s="8">
        <v>0</v>
      </c>
      <c r="E1195" s="7" t="s">
        <v>700</v>
      </c>
      <c r="F1195" s="3" t="str">
        <f t="shared" si="1057"/>
        <v>S12</v>
      </c>
      <c r="G1195" s="4"/>
      <c r="H1195" s="4" t="s">
        <v>94</v>
      </c>
      <c r="I1195" s="4">
        <v>0.5</v>
      </c>
      <c r="J1195" s="4">
        <v>25</v>
      </c>
      <c r="K1195" s="4" t="s">
        <v>94</v>
      </c>
      <c r="L1195" s="4"/>
      <c r="M1195" s="5">
        <v>1</v>
      </c>
      <c r="N1195" s="5">
        <f t="shared" si="1058"/>
        <v>0.5</v>
      </c>
      <c r="O1195" s="5">
        <v>1</v>
      </c>
      <c r="P1195" s="5">
        <v>1</v>
      </c>
      <c r="Q1195" s="11">
        <v>1</v>
      </c>
      <c r="R1195" s="5">
        <f t="shared" si="1059"/>
        <v>0.5</v>
      </c>
      <c r="S1195" s="6">
        <f t="shared" si="1060"/>
        <v>0.5</v>
      </c>
      <c r="T1195" s="53" t="str">
        <f>IF(K1195="",IF(LEFT(H1195,1)="c",IF(J1195&lt;&gt;"S",VLOOKUP(H1195,'DATOS GENERALES'!$B$36:$C$52,2,FALSE),""),""),IF(U1195="pvc",VLOOKUP(VLOOKUP(K1195,'DATOS GENERALES'!$B$58:$E$83,3,FALSE),'DATOS GENERALES'!$B$36:$C$52,2,FALSE),VLOOKUP(VLOOKUP(K1195,'DATOS GENERALES'!$B$58:$E$83,4,FALSE),'DATOS GENERALES'!$B$36:$C$52,2,FALSE)))</f>
        <v>ACCESORIO SALIDA BANDEJA</v>
      </c>
      <c r="U1195" s="5" t="s">
        <v>48</v>
      </c>
      <c r="V1195" s="5" t="s">
        <v>98</v>
      </c>
      <c r="Y1195"/>
    </row>
    <row r="1196" spans="1:25" s="2" customFormat="1" outlineLevel="1" x14ac:dyDescent="0.25">
      <c r="A1196" s="174">
        <f>IF(E1196=H1196,1,0)</f>
        <v>1</v>
      </c>
      <c r="B1196" s="2">
        <v>0</v>
      </c>
      <c r="C1196" s="8">
        <v>0</v>
      </c>
      <c r="D1196" s="8">
        <v>0</v>
      </c>
      <c r="E1196" s="7" t="s">
        <v>700</v>
      </c>
      <c r="F1196" s="3" t="str">
        <f t="shared" si="1057"/>
        <v>FP-P5-16</v>
      </c>
      <c r="G1196" s="4" t="s">
        <v>94</v>
      </c>
      <c r="H1196" s="7" t="s">
        <v>700</v>
      </c>
      <c r="I1196" s="4">
        <v>4</v>
      </c>
      <c r="J1196" s="4">
        <v>25</v>
      </c>
      <c r="K1196" s="4" t="s">
        <v>83</v>
      </c>
      <c r="L1196" s="4" t="s">
        <v>518</v>
      </c>
      <c r="M1196" s="5">
        <v>1</v>
      </c>
      <c r="N1196" s="5">
        <f t="shared" si="1058"/>
        <v>4</v>
      </c>
      <c r="O1196" s="5">
        <v>0</v>
      </c>
      <c r="P1196" s="5">
        <v>2</v>
      </c>
      <c r="Q1196" s="11">
        <v>1</v>
      </c>
      <c r="R1196" s="5">
        <f t="shared" si="1059"/>
        <v>4</v>
      </c>
      <c r="S1196" s="6">
        <f t="shared" si="1060"/>
        <v>4</v>
      </c>
      <c r="T1196" s="53" t="str">
        <f>IF(K1196="",IF(LEFT(H1196,1)="c",IF(J1196&lt;&gt;"S",VLOOKUP(H1196,'DATOS GENERALES'!$B$36:$C$52,2,FALSE),""),""),IF(U1196="pvc",VLOOKUP(VLOOKUP(K1196,'DATOS GENERALES'!$B$58:$E$83,3,FALSE),'DATOS GENERALES'!$B$36:$C$52,2,FALSE),VLOOKUP(VLOOKUP(K1196,'DATOS GENERALES'!$B$58:$E$83,4,FALSE),'DATOS GENERALES'!$B$36:$C$52,2,FALSE)))</f>
        <v>CUADRADA CONDUIT</v>
      </c>
      <c r="U1196" s="5" t="s">
        <v>48</v>
      </c>
      <c r="V1196" s="5" t="s">
        <v>98</v>
      </c>
      <c r="Y1196"/>
    </row>
    <row r="1197" spans="1:25" s="2" customFormat="1" outlineLevel="1" x14ac:dyDescent="0.25">
      <c r="A1197" s="174"/>
      <c r="C1197" s="8"/>
      <c r="D1197" s="8"/>
      <c r="E1197" s="7"/>
      <c r="F1197" s="3"/>
      <c r="G1197" s="4"/>
      <c r="H1197" s="4"/>
      <c r="I1197" s="4"/>
      <c r="J1197" s="4"/>
      <c r="K1197" s="4"/>
      <c r="L1197" s="4"/>
      <c r="M1197" s="5"/>
      <c r="N1197" s="5"/>
      <c r="O1197" s="5"/>
      <c r="P1197" s="5"/>
      <c r="Q1197" s="11"/>
      <c r="R1197" s="5"/>
      <c r="S1197" s="6"/>
      <c r="T1197" s="53"/>
      <c r="U1197" s="5"/>
      <c r="V1197" s="5"/>
      <c r="Y1197"/>
    </row>
    <row r="1198" spans="1:25" s="2" customFormat="1" outlineLevel="1" x14ac:dyDescent="0.25">
      <c r="A1198" s="174"/>
      <c r="C1198" s="8"/>
      <c r="D1198" s="8"/>
      <c r="E1198" s="7"/>
      <c r="F1198" s="3"/>
      <c r="G1198" s="4"/>
      <c r="H1198" s="4"/>
      <c r="I1198" s="4"/>
      <c r="J1198" s="4"/>
      <c r="K1198" s="4"/>
      <c r="L1198" s="4"/>
      <c r="M1198" s="5"/>
      <c r="N1198" s="5"/>
      <c r="O1198" s="5"/>
      <c r="P1198" s="5"/>
      <c r="Q1198" s="11"/>
      <c r="R1198" s="5"/>
      <c r="S1198" s="6"/>
      <c r="T1198" s="53"/>
      <c r="U1198" s="5"/>
      <c r="V1198" s="5"/>
      <c r="Y1198"/>
    </row>
    <row r="1199" spans="1:25" s="2" customFormat="1" outlineLevel="1" x14ac:dyDescent="0.25">
      <c r="A1199" s="174"/>
      <c r="C1199" s="8"/>
      <c r="D1199" s="8"/>
      <c r="E1199" s="7"/>
      <c r="F1199" s="3"/>
      <c r="G1199" s="4"/>
      <c r="H1199" s="4"/>
      <c r="I1199" s="4"/>
      <c r="J1199" s="4"/>
      <c r="K1199" s="4"/>
      <c r="L1199" s="4"/>
      <c r="M1199" s="5"/>
      <c r="N1199" s="5"/>
      <c r="O1199" s="5"/>
      <c r="P1199" s="5"/>
      <c r="Q1199" s="11"/>
      <c r="R1199" s="5"/>
      <c r="S1199" s="6"/>
      <c r="T1199" s="53"/>
      <c r="U1199" s="5"/>
      <c r="V1199" s="5"/>
      <c r="Y1199"/>
    </row>
    <row r="1200" spans="1:25" s="2" customFormat="1" outlineLevel="1" x14ac:dyDescent="0.25">
      <c r="A1200" s="174"/>
      <c r="C1200" s="8"/>
      <c r="D1200" s="8"/>
      <c r="E1200" s="7"/>
      <c r="F1200" s="3"/>
      <c r="G1200" s="4"/>
      <c r="H1200" s="4"/>
      <c r="I1200" s="4"/>
      <c r="J1200" s="4"/>
      <c r="K1200" s="4"/>
      <c r="L1200" s="4"/>
      <c r="M1200" s="5"/>
      <c r="N1200" s="5"/>
      <c r="O1200" s="5"/>
      <c r="P1200" s="5"/>
      <c r="Q1200" s="11"/>
      <c r="R1200" s="5"/>
      <c r="S1200" s="6"/>
      <c r="T1200" s="53"/>
      <c r="U1200" s="5"/>
      <c r="V1200" s="5"/>
      <c r="Y1200"/>
    </row>
    <row r="1201" spans="1:21" x14ac:dyDescent="0.25">
      <c r="A1201" s="174">
        <f t="shared" si="1011"/>
        <v>1</v>
      </c>
      <c r="H1201" s="65"/>
      <c r="I1201" s="65"/>
      <c r="J1201" s="65"/>
      <c r="K1201" s="65"/>
      <c r="L1201" s="65"/>
      <c r="M1201" s="108"/>
      <c r="N1201" s="108"/>
      <c r="O1201" s="108"/>
      <c r="P1201" s="108"/>
      <c r="T1201" s="107"/>
    </row>
    <row r="1202" spans="1:21" x14ac:dyDescent="0.25">
      <c r="A1202" s="174">
        <f t="shared" si="1011"/>
        <v>1</v>
      </c>
      <c r="H1202" s="65"/>
      <c r="I1202" s="65"/>
      <c r="J1202" s="65"/>
      <c r="K1202" s="65"/>
      <c r="L1202" s="65"/>
      <c r="M1202" s="108"/>
      <c r="N1202" s="108"/>
      <c r="O1202" s="108"/>
      <c r="P1202" s="108"/>
      <c r="T1202" s="107"/>
    </row>
    <row r="1203" spans="1:21" ht="14.4" thickBot="1" x14ac:dyDescent="0.3">
      <c r="A1203" s="174">
        <f t="shared" si="1011"/>
        <v>1</v>
      </c>
      <c r="H1203" s="65"/>
      <c r="I1203" s="65"/>
      <c r="J1203" s="65"/>
      <c r="K1203" s="65"/>
      <c r="L1203" s="65"/>
      <c r="M1203" s="108"/>
      <c r="N1203" s="108"/>
      <c r="O1203" s="108"/>
      <c r="P1203" s="108"/>
      <c r="T1203" s="107"/>
    </row>
    <row r="1204" spans="1:21" ht="58.8" customHeight="1" thickBot="1" x14ac:dyDescent="0.3">
      <c r="A1204" s="174">
        <f t="shared" si="1011"/>
        <v>1</v>
      </c>
      <c r="N1204" s="98" t="s">
        <v>24</v>
      </c>
      <c r="O1204" s="98" t="s">
        <v>77</v>
      </c>
      <c r="P1204" s="98" t="s">
        <v>25</v>
      </c>
      <c r="T1204" s="110" t="s">
        <v>116</v>
      </c>
      <c r="U1204" s="111" t="s">
        <v>117</v>
      </c>
    </row>
    <row r="1205" spans="1:21" ht="14.4" thickBot="1" x14ac:dyDescent="0.3">
      <c r="A1205" s="174">
        <f t="shared" si="1011"/>
        <v>1</v>
      </c>
      <c r="N1205" s="98" t="s">
        <v>21</v>
      </c>
      <c r="O1205" s="98" t="s">
        <v>22</v>
      </c>
      <c r="P1205" s="98" t="s">
        <v>22</v>
      </c>
      <c r="T1205" s="112" t="s">
        <v>56</v>
      </c>
      <c r="U1205" s="69">
        <f t="shared" ref="U1205:U1218" si="1061">COUNTIF($T$1147:$T$1200,T1205)</f>
        <v>4</v>
      </c>
    </row>
    <row r="1206" spans="1:21" ht="14.4" thickBot="1" x14ac:dyDescent="0.3">
      <c r="A1206" s="174">
        <f t="shared" si="1011"/>
        <v>1</v>
      </c>
      <c r="I1206" s="203" t="s">
        <v>151</v>
      </c>
      <c r="J1206" s="204"/>
      <c r="K1206" s="204"/>
      <c r="L1206" s="204"/>
      <c r="M1206" s="205"/>
      <c r="N1206" s="87">
        <f>SUMIFS(N1147:N1200,$J1147:$J1200,"BE",$U1147:$U1200,"BE")</f>
        <v>0</v>
      </c>
      <c r="O1206" s="87">
        <f>SUMIFS(O1147:O1200,J1147:J1200,"BE",U1147:U1200,"BE")</f>
        <v>0</v>
      </c>
      <c r="P1206" s="87">
        <f>SUMIFS(P1147:P1200,J1147:J1200,"BE",U1147:U1200,"BE")</f>
        <v>0</v>
      </c>
      <c r="T1206" s="113" t="s">
        <v>57</v>
      </c>
      <c r="U1206" s="69">
        <f t="shared" si="1061"/>
        <v>0</v>
      </c>
    </row>
    <row r="1207" spans="1:21" ht="14.4" thickBot="1" x14ac:dyDescent="0.3">
      <c r="A1207" s="174">
        <f t="shared" si="1011"/>
        <v>1</v>
      </c>
      <c r="I1207" s="203" t="s">
        <v>158</v>
      </c>
      <c r="J1207" s="204"/>
      <c r="K1207" s="204"/>
      <c r="L1207" s="204"/>
      <c r="M1207" s="205"/>
      <c r="N1207" s="87">
        <f>SUMIFS(N1147:N1200,J1147:J1200,25,U1147:U1200,"PVC")</f>
        <v>38</v>
      </c>
      <c r="O1207" s="87">
        <f>SUMIFS(O1147:O1200,J1147:J1200,25,U1147:U1200,"PVC")</f>
        <v>9</v>
      </c>
      <c r="P1207" s="87">
        <f>SUMIFS(P1147:P1200,J1147:J1200,25,U1147:U1200,"PVC")</f>
        <v>10</v>
      </c>
      <c r="T1207" s="113" t="s">
        <v>58</v>
      </c>
      <c r="U1207" s="69">
        <f t="shared" si="1061"/>
        <v>0</v>
      </c>
    </row>
    <row r="1208" spans="1:21" ht="14.4" thickBot="1" x14ac:dyDescent="0.3">
      <c r="A1208" s="174">
        <f t="shared" si="1011"/>
        <v>1</v>
      </c>
      <c r="I1208" s="203" t="s">
        <v>159</v>
      </c>
      <c r="J1208" s="204"/>
      <c r="K1208" s="204"/>
      <c r="L1208" s="204"/>
      <c r="M1208" s="205"/>
      <c r="N1208" s="87">
        <f>SUMIFS(N1147:N1200,J1147:J1200,50,U1147:U1200,"PVC")</f>
        <v>6</v>
      </c>
      <c r="O1208" s="87">
        <f>SUMIFS(O1147:O1200,J1147:J1200,50,U1147:U1200,"PVC")</f>
        <v>0</v>
      </c>
      <c r="P1208" s="87">
        <f>SUMIFS(P1147:P1200,J1147:J1200,50,U1147:U1200,"PVC")</f>
        <v>4</v>
      </c>
      <c r="T1208" s="113" t="s">
        <v>59</v>
      </c>
      <c r="U1208" s="69">
        <f t="shared" si="1061"/>
        <v>0</v>
      </c>
    </row>
    <row r="1209" spans="1:21" ht="14.4" thickBot="1" x14ac:dyDescent="0.3">
      <c r="A1209" s="174">
        <f t="shared" si="1011"/>
        <v>1</v>
      </c>
      <c r="I1209" s="203" t="s">
        <v>187</v>
      </c>
      <c r="J1209" s="204"/>
      <c r="K1209" s="204"/>
      <c r="L1209" s="204"/>
      <c r="M1209" s="205"/>
      <c r="N1209" s="87">
        <f>SUMIFS(N1147:N1200,J1147:J1200,100,U1147:U1200,"PVC")</f>
        <v>0</v>
      </c>
      <c r="O1209" s="87">
        <f>SUMIFS(O1147:O1200,J1147:J1200,100,U1147:U1200,"PVC")</f>
        <v>0</v>
      </c>
      <c r="P1209" s="87">
        <f>SUMIFS(P1147:P1200,J1147:J1200,100,U1147:U1200,"PVC")</f>
        <v>0</v>
      </c>
      <c r="T1209" s="113" t="s">
        <v>53</v>
      </c>
      <c r="U1209" s="69">
        <f t="shared" si="1061"/>
        <v>0</v>
      </c>
    </row>
    <row r="1210" spans="1:21" ht="14.4" thickBot="1" x14ac:dyDescent="0.3">
      <c r="A1210" s="174">
        <f t="shared" si="1011"/>
        <v>1</v>
      </c>
      <c r="I1210" s="203" t="s">
        <v>160</v>
      </c>
      <c r="J1210" s="204"/>
      <c r="K1210" s="204"/>
      <c r="L1210" s="204"/>
      <c r="M1210" s="205"/>
      <c r="N1210" s="87">
        <f>SUMIFS(N1147:N1200,J1147:J1200,25,U1147:U1200,"EMT")</f>
        <v>20.100000000000001</v>
      </c>
      <c r="O1210" s="87">
        <f>SUMIFS(O1147:O1200,J1147:J1200,25,U1147:U1200,"EMT")</f>
        <v>14</v>
      </c>
      <c r="P1210" s="87">
        <f>SUMIFS(P1147:P1200,J1147:J1200,25,U1147:U1200,"EMT")</f>
        <v>18</v>
      </c>
      <c r="T1210" s="113" t="s">
        <v>54</v>
      </c>
      <c r="U1210" s="69">
        <f t="shared" si="1061"/>
        <v>0</v>
      </c>
    </row>
    <row r="1211" spans="1:21" ht="14.4" thickBot="1" x14ac:dyDescent="0.3">
      <c r="A1211" s="174">
        <f t="shared" si="1011"/>
        <v>1</v>
      </c>
      <c r="I1211" s="203" t="s">
        <v>161</v>
      </c>
      <c r="J1211" s="204"/>
      <c r="K1211" s="204"/>
      <c r="L1211" s="204"/>
      <c r="M1211" s="205"/>
      <c r="N1211" s="114">
        <f>SUMIFS(N1147:N1200,J1147:J1200,50,U1147:U1200,"EMT")</f>
        <v>2</v>
      </c>
      <c r="O1211" s="114">
        <f>SUMIFS(O1147:O1200,J1147:J1200,50,U1147:U1200,"EMT")</f>
        <v>2</v>
      </c>
      <c r="P1211" s="114">
        <f>SUMIFS(P1147:P1200,J1147:J1200,50,U1147:U1200,"EMT")</f>
        <v>4</v>
      </c>
      <c r="T1211" s="113" t="s">
        <v>55</v>
      </c>
      <c r="U1211" s="69">
        <f t="shared" si="1061"/>
        <v>5</v>
      </c>
    </row>
    <row r="1212" spans="1:21" ht="14.4" thickBot="1" x14ac:dyDescent="0.3">
      <c r="A1212" s="174">
        <f t="shared" si="1011"/>
        <v>1</v>
      </c>
      <c r="I1212" s="203" t="s">
        <v>188</v>
      </c>
      <c r="J1212" s="204"/>
      <c r="K1212" s="204"/>
      <c r="L1212" s="204"/>
      <c r="M1212" s="205"/>
      <c r="N1212" s="87">
        <f>SUMIFS(N1147:N1200,J1147:J1200,25,U1147:U1200,"TUBO FLEX")</f>
        <v>0</v>
      </c>
      <c r="O1212" s="87">
        <f>SUMIFS(O1147:O1200,J1147:J1200,25,U1147:U1200,"TUBO FLEX")</f>
        <v>0</v>
      </c>
      <c r="P1212" s="87">
        <f>SUMIFS(P1147:P1200,J1147:J1200,25,U1147:U1200,"TUBO FLEX")</f>
        <v>0</v>
      </c>
      <c r="T1212" s="113" t="s">
        <v>60</v>
      </c>
      <c r="U1212" s="69">
        <f t="shared" si="1061"/>
        <v>0</v>
      </c>
    </row>
    <row r="1213" spans="1:21" ht="14.4" thickBot="1" x14ac:dyDescent="0.3">
      <c r="A1213" s="174">
        <f t="shared" si="1011"/>
        <v>1</v>
      </c>
      <c r="I1213" s="203" t="s">
        <v>189</v>
      </c>
      <c r="J1213" s="204"/>
      <c r="K1213" s="204"/>
      <c r="L1213" s="204"/>
      <c r="M1213" s="205"/>
      <c r="N1213" s="114">
        <f>SUMIFS(N1147:N1200,J1147:J1200,50,U1147:U1200,"TUBO FLEX")</f>
        <v>0</v>
      </c>
      <c r="O1213" s="114">
        <f>SUMIFS(O1147:O1200,J1147:J1200,50,U1147:U1200,"TUBO FLEX")</f>
        <v>0</v>
      </c>
      <c r="P1213" s="114">
        <f>SUMIFS(P1147:P1200,J1147:J1200,50,U1147:U1200,"TUBO FLEX")</f>
        <v>0</v>
      </c>
      <c r="T1213" s="113" t="s">
        <v>61</v>
      </c>
      <c r="U1213" s="69">
        <f t="shared" si="1061"/>
        <v>0</v>
      </c>
    </row>
    <row r="1214" spans="1:21" x14ac:dyDescent="0.25">
      <c r="A1214" s="174">
        <f t="shared" si="1011"/>
        <v>1</v>
      </c>
      <c r="T1214" s="113" t="s">
        <v>62</v>
      </c>
      <c r="U1214" s="69">
        <f t="shared" si="1061"/>
        <v>6</v>
      </c>
    </row>
    <row r="1215" spans="1:21" x14ac:dyDescent="0.25">
      <c r="A1215" s="174">
        <f t="shared" si="1011"/>
        <v>1</v>
      </c>
      <c r="T1215" s="113" t="s">
        <v>216</v>
      </c>
      <c r="U1215" s="69">
        <f t="shared" si="1061"/>
        <v>8</v>
      </c>
    </row>
    <row r="1216" spans="1:21" x14ac:dyDescent="0.25">
      <c r="A1216" s="174">
        <f t="shared" si="1011"/>
        <v>1</v>
      </c>
      <c r="T1216" s="113" t="s">
        <v>175</v>
      </c>
      <c r="U1216" s="69">
        <f t="shared" si="1061"/>
        <v>0</v>
      </c>
    </row>
    <row r="1217" spans="1:25" x14ac:dyDescent="0.25">
      <c r="A1217" s="174">
        <f t="shared" si="1011"/>
        <v>1</v>
      </c>
      <c r="T1217" s="113" t="s">
        <v>185</v>
      </c>
      <c r="U1217" s="69">
        <f t="shared" si="1061"/>
        <v>0</v>
      </c>
    </row>
    <row r="1218" spans="1:25" ht="14.4" thickBot="1" x14ac:dyDescent="0.3">
      <c r="A1218" s="174">
        <f t="shared" si="1011"/>
        <v>1</v>
      </c>
      <c r="T1218" s="115"/>
      <c r="U1218" s="69">
        <f t="shared" si="1061"/>
        <v>0</v>
      </c>
    </row>
    <row r="1219" spans="1:25" x14ac:dyDescent="0.25">
      <c r="A1219" s="174">
        <f t="shared" si="1011"/>
        <v>1</v>
      </c>
      <c r="H1219" s="65"/>
      <c r="I1219" s="65"/>
      <c r="J1219" s="65"/>
      <c r="K1219" s="65"/>
      <c r="L1219" s="65"/>
      <c r="M1219" s="108"/>
      <c r="N1219" s="108"/>
      <c r="O1219" s="108"/>
      <c r="P1219" s="108"/>
      <c r="T1219" s="107"/>
    </row>
    <row r="1220" spans="1:25" x14ac:dyDescent="0.25">
      <c r="A1220" s="174">
        <f t="shared" si="1011"/>
        <v>1</v>
      </c>
      <c r="H1220" s="65"/>
      <c r="I1220" s="65"/>
      <c r="J1220" s="65"/>
      <c r="K1220" s="65"/>
      <c r="L1220" s="65"/>
      <c r="M1220" s="108"/>
      <c r="N1220" s="108"/>
      <c r="O1220" s="108"/>
      <c r="P1220" s="108"/>
      <c r="T1220" s="107"/>
    </row>
    <row r="1221" spans="1:25" x14ac:dyDescent="0.25">
      <c r="A1221" s="174">
        <f t="shared" si="1011"/>
        <v>1</v>
      </c>
      <c r="H1221" s="65"/>
      <c r="I1221" s="65"/>
      <c r="J1221" s="65"/>
      <c r="K1221" s="65"/>
      <c r="L1221" s="65"/>
      <c r="M1221" s="108"/>
      <c r="N1221" s="108"/>
      <c r="O1221" s="108"/>
      <c r="P1221" s="108"/>
      <c r="T1221" s="107"/>
    </row>
    <row r="1222" spans="1:25" x14ac:dyDescent="0.25">
      <c r="A1222" s="174">
        <f t="shared" si="1011"/>
        <v>1</v>
      </c>
      <c r="T1222" s="107"/>
    </row>
    <row r="1223" spans="1:25" ht="54.6" customHeight="1" x14ac:dyDescent="0.25">
      <c r="A1223" s="174">
        <f t="shared" si="1011"/>
        <v>1</v>
      </c>
      <c r="B1223" s="208" t="s">
        <v>149</v>
      </c>
      <c r="C1223" s="208" t="s">
        <v>180</v>
      </c>
      <c r="D1223" s="208" t="s">
        <v>147</v>
      </c>
      <c r="F1223" s="209" t="s">
        <v>0</v>
      </c>
      <c r="G1223" s="209"/>
      <c r="H1223" s="209"/>
      <c r="I1223" s="210" t="s">
        <v>121</v>
      </c>
      <c r="J1223" s="210" t="s">
        <v>122</v>
      </c>
      <c r="K1223" s="210" t="s">
        <v>119</v>
      </c>
      <c r="L1223" s="210" t="s">
        <v>120</v>
      </c>
      <c r="M1223" s="210" t="s">
        <v>182</v>
      </c>
      <c r="N1223" s="143" t="s">
        <v>162</v>
      </c>
      <c r="O1223" s="143" t="s">
        <v>184</v>
      </c>
      <c r="P1223" s="143" t="s">
        <v>163</v>
      </c>
      <c r="Q1223" s="212" t="s">
        <v>46</v>
      </c>
      <c r="R1223" s="209"/>
      <c r="S1223" s="209"/>
      <c r="T1223" s="206" t="s">
        <v>51</v>
      </c>
      <c r="U1223" s="206" t="s">
        <v>47</v>
      </c>
      <c r="V1223" s="206" t="s">
        <v>78</v>
      </c>
    </row>
    <row r="1224" spans="1:25" x14ac:dyDescent="0.25">
      <c r="A1224" s="174">
        <f t="shared" si="1011"/>
        <v>0</v>
      </c>
      <c r="B1224" s="208"/>
      <c r="C1224" s="208"/>
      <c r="D1224" s="208"/>
      <c r="E1224" t="s">
        <v>148</v>
      </c>
      <c r="F1224" s="144" t="s">
        <v>79</v>
      </c>
      <c r="G1224" s="145" t="s">
        <v>1</v>
      </c>
      <c r="H1224" s="144" t="s">
        <v>2</v>
      </c>
      <c r="I1224" s="211"/>
      <c r="J1224" s="211"/>
      <c r="K1224" s="211"/>
      <c r="L1224" s="211"/>
      <c r="M1224" s="211"/>
      <c r="N1224" s="146" t="s">
        <v>21</v>
      </c>
      <c r="O1224" s="146" t="s">
        <v>22</v>
      </c>
      <c r="P1224" s="146" t="s">
        <v>22</v>
      </c>
      <c r="Q1224" s="144" t="s">
        <v>3</v>
      </c>
      <c r="R1224" s="144" t="s">
        <v>14</v>
      </c>
      <c r="S1224" s="144" t="s">
        <v>13</v>
      </c>
      <c r="T1224" s="207"/>
      <c r="U1224" s="207"/>
      <c r="V1224" s="207"/>
    </row>
    <row r="1225" spans="1:25" x14ac:dyDescent="0.25">
      <c r="A1225" s="174">
        <f t="shared" si="1011"/>
        <v>1</v>
      </c>
      <c r="F1225" s="99"/>
      <c r="G1225" s="99"/>
      <c r="H1225" s="64"/>
      <c r="I1225" s="64"/>
      <c r="J1225" s="64"/>
      <c r="K1225" s="64"/>
      <c r="L1225" s="64"/>
      <c r="M1225" s="17"/>
      <c r="N1225" s="17"/>
      <c r="O1225" s="17"/>
      <c r="P1225" s="17"/>
      <c r="Q1225" s="18"/>
      <c r="R1225" s="18"/>
      <c r="S1225" s="18"/>
      <c r="T1225" s="54"/>
      <c r="U1225" s="19"/>
      <c r="V1225" s="19"/>
    </row>
    <row r="1226" spans="1:25" x14ac:dyDescent="0.25">
      <c r="A1226" s="174">
        <f t="shared" si="1011"/>
        <v>1</v>
      </c>
      <c r="F1226" s="99" t="s">
        <v>305</v>
      </c>
      <c r="G1226" s="116"/>
      <c r="H1226" s="64"/>
      <c r="I1226" s="64"/>
      <c r="J1226" s="64"/>
      <c r="K1226" s="64"/>
      <c r="L1226" s="64"/>
      <c r="M1226" s="17"/>
      <c r="N1226" s="17"/>
      <c r="O1226" s="17"/>
      <c r="P1226" s="17"/>
      <c r="Q1226" s="18"/>
      <c r="R1226" s="18"/>
      <c r="S1226" s="18"/>
      <c r="T1226" s="54"/>
      <c r="U1226" s="19"/>
      <c r="V1226" s="19"/>
    </row>
    <row r="1227" spans="1:25" s="2" customFormat="1" outlineLevel="1" x14ac:dyDescent="0.25">
      <c r="A1227" s="174">
        <f t="shared" ref="A1227:A1278" si="1062">IF(E1227=H1227,1,0)</f>
        <v>1</v>
      </c>
      <c r="C1227" s="8"/>
      <c r="D1227" s="8"/>
      <c r="E1227" s="4"/>
      <c r="F1227" s="3"/>
      <c r="G1227" s="4"/>
      <c r="H1227" s="4"/>
      <c r="I1227" s="4"/>
      <c r="J1227" s="4"/>
      <c r="K1227" s="4"/>
      <c r="L1227" s="4"/>
      <c r="M1227" s="5"/>
      <c r="N1227" s="5"/>
      <c r="O1227" s="5"/>
      <c r="P1227" s="5"/>
      <c r="Q1227" s="11"/>
      <c r="R1227" s="5"/>
      <c r="S1227" s="6"/>
      <c r="T1227" s="53"/>
      <c r="U1227" s="5"/>
      <c r="V1227" s="5"/>
      <c r="Y1227"/>
    </row>
    <row r="1228" spans="1:25" s="2" customFormat="1" outlineLevel="1" x14ac:dyDescent="0.25">
      <c r="A1228" s="174"/>
      <c r="C1228" s="8"/>
      <c r="D1228" s="8"/>
      <c r="E1228" s="4"/>
      <c r="F1228" s="3"/>
      <c r="G1228" s="4"/>
      <c r="H1228" s="4"/>
      <c r="I1228" s="4"/>
      <c r="J1228" s="4"/>
      <c r="K1228" s="4"/>
      <c r="L1228" s="4"/>
      <c r="M1228" s="5"/>
      <c r="N1228" s="5"/>
      <c r="O1228" s="5"/>
      <c r="P1228" s="5"/>
      <c r="Q1228" s="11"/>
      <c r="R1228" s="5"/>
      <c r="S1228" s="6"/>
      <c r="T1228" s="53"/>
      <c r="U1228" s="5"/>
      <c r="V1228" s="5"/>
      <c r="Y1228"/>
    </row>
    <row r="1229" spans="1:25" s="2" customFormat="1" outlineLevel="1" x14ac:dyDescent="0.25">
      <c r="A1229" s="174"/>
      <c r="B1229" s="2">
        <v>0</v>
      </c>
      <c r="C1229" s="8">
        <v>0</v>
      </c>
      <c r="D1229" s="8">
        <v>0</v>
      </c>
      <c r="E1229" s="7" t="s">
        <v>626</v>
      </c>
      <c r="F1229" s="3">
        <f t="shared" ref="F1229:F1230" si="1063">H1229</f>
        <v>0</v>
      </c>
      <c r="G1229" s="4" t="s">
        <v>183</v>
      </c>
      <c r="H1229" s="4"/>
      <c r="I1229" s="4">
        <v>13</v>
      </c>
      <c r="J1229" s="4"/>
      <c r="K1229" s="4"/>
      <c r="L1229" s="4"/>
      <c r="M1229" s="5">
        <v>1</v>
      </c>
      <c r="N1229" s="5">
        <f t="shared" ref="N1229:N1230" si="1064">IF(J1229&lt;&gt;"S",(I1229+C1229+B1229+D1229)*M1229,0)</f>
        <v>13</v>
      </c>
      <c r="O1229" s="5">
        <v>0</v>
      </c>
      <c r="P1229" s="5">
        <v>0</v>
      </c>
      <c r="Q1229" s="11">
        <v>1</v>
      </c>
      <c r="R1229" s="5">
        <f t="shared" ref="R1229:R1230" si="1065">IF(N1229=0,IF(I1229=0,0,I1229+D1229+C1229+B1229),N1229)</f>
        <v>13</v>
      </c>
      <c r="S1229" s="6">
        <f t="shared" ref="S1229:S1230" si="1066">R1229*Q1229</f>
        <v>13</v>
      </c>
      <c r="T1229" s="53" t="str">
        <f>IF(K1229="",IF(LEFT(H1229,1)="c",IF(J1229&lt;&gt;"S",VLOOKUP(H1229,'DATOS GENERALES'!$B$36:$C$52,2,FALSE),""),""),IF(U1229="pvc",VLOOKUP(VLOOKUP(K1229,'DATOS GENERALES'!$B$58:$E$83,3,FALSE),'DATOS GENERALES'!$B$36:$C$52,2,FALSE),VLOOKUP(VLOOKUP(K1229,'DATOS GENERALES'!$B$58:$E$83,4,FALSE),'DATOS GENERALES'!$B$36:$C$52,2,FALSE)))</f>
        <v/>
      </c>
      <c r="U1229" s="5" t="s">
        <v>153</v>
      </c>
      <c r="V1229" s="5" t="s">
        <v>98</v>
      </c>
      <c r="Y1229"/>
    </row>
    <row r="1230" spans="1:25" s="2" customFormat="1" outlineLevel="1" x14ac:dyDescent="0.25">
      <c r="A1230" s="174">
        <f>IF(E1230=H1230,1,0)</f>
        <v>1</v>
      </c>
      <c r="B1230" s="2">
        <v>0.5</v>
      </c>
      <c r="C1230" s="8">
        <v>0</v>
      </c>
      <c r="D1230" s="8">
        <v>0.5</v>
      </c>
      <c r="E1230" s="7" t="s">
        <v>626</v>
      </c>
      <c r="F1230" s="3" t="str">
        <f t="shared" si="1063"/>
        <v>FP-P6-1</v>
      </c>
      <c r="G1230" s="4" t="s">
        <v>103</v>
      </c>
      <c r="H1230" s="7" t="s">
        <v>626</v>
      </c>
      <c r="I1230" s="4">
        <v>2.5</v>
      </c>
      <c r="J1230" s="4">
        <v>25</v>
      </c>
      <c r="K1230" s="4" t="s">
        <v>82</v>
      </c>
      <c r="L1230" s="4"/>
      <c r="M1230" s="5">
        <v>1</v>
      </c>
      <c r="N1230" s="5">
        <f t="shared" si="1064"/>
        <v>3.5</v>
      </c>
      <c r="O1230" s="5">
        <v>2</v>
      </c>
      <c r="P1230" s="5">
        <v>2</v>
      </c>
      <c r="Q1230" s="11">
        <v>1</v>
      </c>
      <c r="R1230" s="5">
        <f t="shared" si="1065"/>
        <v>3.5</v>
      </c>
      <c r="S1230" s="6">
        <f t="shared" si="1066"/>
        <v>3.5</v>
      </c>
      <c r="T1230" s="53" t="str">
        <f>IF(K1230="",IF(LEFT(H1230,1)="c",IF(J1230&lt;&gt;"S",VLOOKUP(H1230,'DATOS GENERALES'!$B$36:$C$52,2,FALSE),""),""),IF(U1230="pvc",VLOOKUP(VLOOKUP(K1230,'DATOS GENERALES'!$B$58:$E$83,3,FALSE),'DATOS GENERALES'!$B$36:$C$52,2,FALSE),VLOOKUP(VLOOKUP(K1230,'DATOS GENERALES'!$B$58:$E$83,4,FALSE),'DATOS GENERALES'!$B$36:$C$52,2,FALSE)))</f>
        <v>CUADRADA GANG</v>
      </c>
      <c r="U1230" s="5" t="s">
        <v>45</v>
      </c>
      <c r="V1230" s="5" t="s">
        <v>98</v>
      </c>
      <c r="Y1230"/>
    </row>
    <row r="1231" spans="1:25" s="2" customFormat="1" outlineLevel="1" x14ac:dyDescent="0.25">
      <c r="A1231" s="177">
        <f t="shared" ref="A1231" si="1067">IF(E1231=H1231,1,0)</f>
        <v>1</v>
      </c>
      <c r="C1231" s="8"/>
      <c r="D1231" s="8"/>
      <c r="E1231" s="7" t="s">
        <v>627</v>
      </c>
      <c r="F1231" s="3"/>
      <c r="G1231" s="4"/>
      <c r="H1231" s="7" t="s">
        <v>627</v>
      </c>
      <c r="I1231" s="4"/>
      <c r="J1231" s="4"/>
      <c r="K1231" s="4"/>
      <c r="L1231" s="4"/>
      <c r="M1231" s="5"/>
      <c r="N1231" s="5"/>
      <c r="O1231" s="5"/>
      <c r="P1231" s="5"/>
      <c r="Q1231" s="11"/>
      <c r="R1231" s="5"/>
      <c r="S1231" s="6">
        <f>SUM(S1229:S1230)</f>
        <v>16.5</v>
      </c>
      <c r="T1231" s="53" t="str">
        <f>IF(K1231="",IF(LEFT(H1231,1)="c",IF(J1231&lt;&gt;"S",VLOOKUP(H1231,'DATOS GENERALES'!$B$36:$C$52,2,FALSE),""),""),IF(U1231="pvc",VLOOKUP(VLOOKUP(K1231,'DATOS GENERALES'!$B$58:$E$83,3,FALSE),'DATOS GENERALES'!$B$36:$C$52,2,FALSE),VLOOKUP(VLOOKUP(K1231,'DATOS GENERALES'!$B$58:$E$83,4,FALSE),'DATOS GENERALES'!$B$36:$C$52,2,FALSE)))</f>
        <v/>
      </c>
      <c r="U1231" s="5"/>
      <c r="V1231" s="5" t="s">
        <v>98</v>
      </c>
      <c r="Y1231"/>
    </row>
    <row r="1232" spans="1:25" s="2" customFormat="1" outlineLevel="1" x14ac:dyDescent="0.25">
      <c r="A1232" s="174">
        <f t="shared" si="1062"/>
        <v>1</v>
      </c>
      <c r="C1232" s="8"/>
      <c r="D1232" s="8"/>
      <c r="E1232" s="3"/>
      <c r="F1232" s="3"/>
      <c r="G1232" s="7"/>
      <c r="H1232" s="4"/>
      <c r="I1232" s="4"/>
      <c r="J1232" s="4"/>
      <c r="K1232" s="4"/>
      <c r="L1232" s="4"/>
      <c r="M1232" s="5"/>
      <c r="N1232" s="5"/>
      <c r="O1232" s="5"/>
      <c r="P1232" s="5"/>
      <c r="Q1232" s="11"/>
      <c r="R1232" s="5"/>
      <c r="S1232" s="6"/>
      <c r="T1232" s="53"/>
      <c r="U1232" s="5"/>
      <c r="V1232" s="5"/>
    </row>
    <row r="1233" spans="1:21" x14ac:dyDescent="0.25">
      <c r="A1233" s="174">
        <f t="shared" si="1062"/>
        <v>1</v>
      </c>
      <c r="H1233" s="65"/>
      <c r="I1233" s="65"/>
      <c r="J1233" s="65"/>
      <c r="K1233" s="65"/>
      <c r="L1233" s="65"/>
      <c r="M1233" s="108"/>
      <c r="N1233" s="108"/>
      <c r="O1233" s="108"/>
      <c r="P1233" s="108"/>
      <c r="R1233" s="75"/>
      <c r="S1233" s="108"/>
      <c r="T1233" s="107"/>
    </row>
    <row r="1234" spans="1:21" hidden="1" x14ac:dyDescent="0.25">
      <c r="A1234" s="174">
        <f t="shared" si="1062"/>
        <v>1</v>
      </c>
      <c r="H1234" s="65"/>
      <c r="I1234" s="65"/>
      <c r="J1234" s="65"/>
      <c r="K1234" s="65"/>
      <c r="L1234" s="65"/>
      <c r="M1234" s="108"/>
      <c r="N1234" s="108"/>
      <c r="O1234" s="108"/>
      <c r="P1234" s="108"/>
      <c r="R1234" s="75"/>
      <c r="S1234" s="108"/>
      <c r="T1234" s="107"/>
    </row>
    <row r="1235" spans="1:21" ht="14.4" hidden="1" thickBot="1" x14ac:dyDescent="0.3">
      <c r="A1235" s="174">
        <f t="shared" si="1062"/>
        <v>1</v>
      </c>
      <c r="H1235" s="65"/>
      <c r="I1235" s="65"/>
      <c r="J1235" s="65"/>
      <c r="K1235" s="65"/>
      <c r="L1235" s="65"/>
      <c r="M1235" s="108"/>
      <c r="N1235" s="108"/>
      <c r="O1235" s="108"/>
      <c r="P1235" s="108"/>
      <c r="R1235" s="75"/>
      <c r="S1235" s="108"/>
      <c r="T1235" s="107"/>
    </row>
    <row r="1236" spans="1:21" ht="58.8" hidden="1" customHeight="1" thickBot="1" x14ac:dyDescent="0.3">
      <c r="A1236" s="174">
        <f t="shared" si="1062"/>
        <v>1</v>
      </c>
      <c r="N1236" s="98" t="s">
        <v>24</v>
      </c>
      <c r="O1236" s="98" t="s">
        <v>77</v>
      </c>
      <c r="P1236" s="98" t="s">
        <v>25</v>
      </c>
      <c r="T1236" s="110" t="s">
        <v>116</v>
      </c>
      <c r="U1236" s="111" t="s">
        <v>117</v>
      </c>
    </row>
    <row r="1237" spans="1:21" ht="14.4" hidden="1" thickBot="1" x14ac:dyDescent="0.3">
      <c r="A1237" s="174">
        <f t="shared" si="1062"/>
        <v>1</v>
      </c>
      <c r="N1237" s="98" t="s">
        <v>21</v>
      </c>
      <c r="O1237" s="98" t="s">
        <v>22</v>
      </c>
      <c r="P1237" s="98" t="s">
        <v>22</v>
      </c>
      <c r="T1237" s="112" t="s">
        <v>56</v>
      </c>
      <c r="U1237" s="69">
        <f t="shared" ref="U1237:U1250" si="1068">COUNTIF($T$1227:$T$1232,T1237)</f>
        <v>0</v>
      </c>
    </row>
    <row r="1238" spans="1:21" ht="14.4" hidden="1" thickBot="1" x14ac:dyDescent="0.3">
      <c r="A1238" s="174">
        <f t="shared" si="1062"/>
        <v>1</v>
      </c>
      <c r="I1238" s="203" t="s">
        <v>151</v>
      </c>
      <c r="J1238" s="204"/>
      <c r="K1238" s="204"/>
      <c r="L1238" s="204"/>
      <c r="M1238" s="205"/>
      <c r="N1238" s="87">
        <f>SUMIFS(N1227:N1232,$J1227:$J1232,"BE",$U1227:$U1232,"BE")</f>
        <v>0</v>
      </c>
      <c r="O1238" s="87">
        <f>SUMIFS(O1227:O1232,J1227:J1232,"BE",U1227:U1232,"BE")</f>
        <v>0</v>
      </c>
      <c r="P1238" s="87">
        <f>SUMIFS(P1227:P1232,J1227:J1232,"BE",U1227:U1232,"BE")</f>
        <v>0</v>
      </c>
      <c r="T1238" s="113" t="s">
        <v>57</v>
      </c>
      <c r="U1238" s="69">
        <f t="shared" si="1068"/>
        <v>0</v>
      </c>
    </row>
    <row r="1239" spans="1:21" ht="14.4" hidden="1" thickBot="1" x14ac:dyDescent="0.3">
      <c r="A1239" s="174">
        <f t="shared" si="1062"/>
        <v>1</v>
      </c>
      <c r="I1239" s="203" t="s">
        <v>158</v>
      </c>
      <c r="J1239" s="204"/>
      <c r="K1239" s="204"/>
      <c r="L1239" s="204"/>
      <c r="M1239" s="205"/>
      <c r="N1239" s="87">
        <f>SUMIFS(N1227:N1232,J1227:J1232,25,U1227:U1232,"PVC")</f>
        <v>3.5</v>
      </c>
      <c r="O1239" s="87">
        <f>SUMIFS(O1227:O1232,J1227:J1232,25,U1227:U1232,"PVC")</f>
        <v>2</v>
      </c>
      <c r="P1239" s="87">
        <f>SUMIFS(P1227:P1232,J1227:J1232,25,U1227:U1232,"PVC")</f>
        <v>2</v>
      </c>
      <c r="T1239" s="113" t="s">
        <v>58</v>
      </c>
      <c r="U1239" s="69">
        <f t="shared" si="1068"/>
        <v>0</v>
      </c>
    </row>
    <row r="1240" spans="1:21" ht="14.4" hidden="1" thickBot="1" x14ac:dyDescent="0.3">
      <c r="A1240" s="174">
        <f t="shared" si="1062"/>
        <v>1</v>
      </c>
      <c r="I1240" s="203" t="s">
        <v>159</v>
      </c>
      <c r="J1240" s="204"/>
      <c r="K1240" s="204"/>
      <c r="L1240" s="204"/>
      <c r="M1240" s="205"/>
      <c r="N1240" s="87">
        <f>SUMIFS(N1227:N1232,J1227:J1232,50,U1227:U1232,"PVC")</f>
        <v>0</v>
      </c>
      <c r="O1240" s="87">
        <f>SUMIFS(O1227:O1232,J1227:J1232,50,U1227:U1232,"PVC")</f>
        <v>0</v>
      </c>
      <c r="P1240" s="87">
        <f>SUMIFS(P1227:P1232,J1227:J1232,50,U1227:U1232,"PVC")</f>
        <v>0</v>
      </c>
      <c r="T1240" s="113" t="s">
        <v>59</v>
      </c>
      <c r="U1240" s="69">
        <f t="shared" si="1068"/>
        <v>0</v>
      </c>
    </row>
    <row r="1241" spans="1:21" ht="14.4" hidden="1" thickBot="1" x14ac:dyDescent="0.3">
      <c r="A1241" s="174">
        <f t="shared" si="1062"/>
        <v>1</v>
      </c>
      <c r="I1241" s="203" t="s">
        <v>187</v>
      </c>
      <c r="J1241" s="204"/>
      <c r="K1241" s="204"/>
      <c r="L1241" s="204"/>
      <c r="M1241" s="205"/>
      <c r="N1241" s="87">
        <f>SUMIFS(N1227:N1232,J1227:J1232,100,U1227:U1232,"PVC")</f>
        <v>0</v>
      </c>
      <c r="O1241" s="87">
        <f>SUMIFS(O1227:O1232,J1227:J1232,100,U1227:U1232,"PVC")</f>
        <v>0</v>
      </c>
      <c r="P1241" s="87">
        <f>SUMIFS(P1227:P1232,J1227:J1232,100,U1227:U1232,"PVC")</f>
        <v>0</v>
      </c>
      <c r="T1241" s="113" t="s">
        <v>53</v>
      </c>
      <c r="U1241" s="69">
        <f t="shared" si="1068"/>
        <v>0</v>
      </c>
    </row>
    <row r="1242" spans="1:21" ht="14.4" hidden="1" thickBot="1" x14ac:dyDescent="0.3">
      <c r="A1242" s="174">
        <f t="shared" si="1062"/>
        <v>1</v>
      </c>
      <c r="I1242" s="203" t="s">
        <v>160</v>
      </c>
      <c r="J1242" s="204"/>
      <c r="K1242" s="204"/>
      <c r="L1242" s="204"/>
      <c r="M1242" s="205"/>
      <c r="N1242" s="87">
        <f>SUMIFS(N1227:N1232,J1227:J1232,25,U1227:U1232,"EMT")</f>
        <v>0</v>
      </c>
      <c r="O1242" s="87">
        <f>SUMIFS(O1227:O1232,J1227:J1232,25,U1227:U1232,"EMT")</f>
        <v>0</v>
      </c>
      <c r="P1242" s="87">
        <f>SUMIFS(P1227:P1232,J1227:J1232,25,U1227:U1232,"EMT")</f>
        <v>0</v>
      </c>
      <c r="T1242" s="113" t="s">
        <v>54</v>
      </c>
      <c r="U1242" s="69">
        <f t="shared" si="1068"/>
        <v>0</v>
      </c>
    </row>
    <row r="1243" spans="1:21" ht="14.4" hidden="1" thickBot="1" x14ac:dyDescent="0.3">
      <c r="A1243" s="174">
        <f t="shared" si="1062"/>
        <v>1</v>
      </c>
      <c r="I1243" s="203" t="s">
        <v>161</v>
      </c>
      <c r="J1243" s="204"/>
      <c r="K1243" s="204"/>
      <c r="L1243" s="204"/>
      <c r="M1243" s="205"/>
      <c r="N1243" s="114">
        <f>SUMIFS(N1227:N1232,J1227:J1232,50,U1227:U1232,"EMT")</f>
        <v>0</v>
      </c>
      <c r="O1243" s="114">
        <f>SUMIFS(O1227:O1232,J1227:J1232,50,U1227:U1232,"EMT")</f>
        <v>0</v>
      </c>
      <c r="P1243" s="114">
        <f>SUMIFS(P1227:P1232,J1227:J1232,50,U1227:U1232,"EMT")</f>
        <v>0</v>
      </c>
      <c r="T1243" s="113" t="s">
        <v>55</v>
      </c>
      <c r="U1243" s="69">
        <f t="shared" si="1068"/>
        <v>1</v>
      </c>
    </row>
    <row r="1244" spans="1:21" ht="14.4" hidden="1" thickBot="1" x14ac:dyDescent="0.3">
      <c r="A1244" s="174">
        <f t="shared" si="1062"/>
        <v>1</v>
      </c>
      <c r="I1244" s="203" t="s">
        <v>188</v>
      </c>
      <c r="J1244" s="204"/>
      <c r="K1244" s="204"/>
      <c r="L1244" s="204"/>
      <c r="M1244" s="205"/>
      <c r="N1244" s="87">
        <f>SUMIFS(N1227:N1232,J1227:J1232,25,U1227:U1232,"TUBO FLEX")</f>
        <v>0</v>
      </c>
      <c r="O1244" s="87">
        <f>SUMIFS(O1227:O1232,J1227:J1232,25,U1227:U1232,"TUBO FLEX")</f>
        <v>0</v>
      </c>
      <c r="P1244" s="87">
        <f>SUMIFS(P1227:P1232,J1227:J1232,25,U1227:U1232,"TUBO FLEX")</f>
        <v>0</v>
      </c>
      <c r="T1244" s="113" t="s">
        <v>60</v>
      </c>
      <c r="U1244" s="69">
        <f t="shared" si="1068"/>
        <v>0</v>
      </c>
    </row>
    <row r="1245" spans="1:21" ht="14.4" hidden="1" thickBot="1" x14ac:dyDescent="0.3">
      <c r="A1245" s="174">
        <f t="shared" si="1062"/>
        <v>1</v>
      </c>
      <c r="I1245" s="203" t="s">
        <v>189</v>
      </c>
      <c r="J1245" s="204"/>
      <c r="K1245" s="204"/>
      <c r="L1245" s="204"/>
      <c r="M1245" s="205"/>
      <c r="N1245" s="114">
        <f>SUMIFS(N1227:N1232,J1227:J1232,50,U1227:U1232,"TUBO FLEX")</f>
        <v>0</v>
      </c>
      <c r="O1245" s="114">
        <f>SUMIFS(O1227:O1232,J1227:J1232,50,U1227:U1232,"TUBO FLEX")</f>
        <v>0</v>
      </c>
      <c r="P1245" s="114">
        <f>SUMIFS(P1227:P1232,J1227:J1232,50,U1227:U1232,"TUBO FLEX")</f>
        <v>0</v>
      </c>
      <c r="T1245" s="113" t="s">
        <v>61</v>
      </c>
      <c r="U1245" s="69">
        <f t="shared" si="1068"/>
        <v>0</v>
      </c>
    </row>
    <row r="1246" spans="1:21" hidden="1" x14ac:dyDescent="0.25">
      <c r="A1246" s="174">
        <f t="shared" si="1062"/>
        <v>1</v>
      </c>
      <c r="T1246" s="113" t="s">
        <v>62</v>
      </c>
      <c r="U1246" s="69">
        <f t="shared" si="1068"/>
        <v>0</v>
      </c>
    </row>
    <row r="1247" spans="1:21" hidden="1" x14ac:dyDescent="0.25">
      <c r="A1247" s="174">
        <f t="shared" si="1062"/>
        <v>1</v>
      </c>
      <c r="T1247" s="113" t="s">
        <v>216</v>
      </c>
      <c r="U1247" s="69">
        <f t="shared" si="1068"/>
        <v>0</v>
      </c>
    </row>
    <row r="1248" spans="1:21" hidden="1" x14ac:dyDescent="0.25">
      <c r="A1248" s="174">
        <f t="shared" si="1062"/>
        <v>1</v>
      </c>
      <c r="T1248" s="113" t="s">
        <v>175</v>
      </c>
      <c r="U1248" s="69">
        <f t="shared" si="1068"/>
        <v>0</v>
      </c>
    </row>
    <row r="1249" spans="1:22" hidden="1" x14ac:dyDescent="0.25">
      <c r="A1249" s="174">
        <f t="shared" si="1062"/>
        <v>1</v>
      </c>
      <c r="T1249" s="113" t="s">
        <v>185</v>
      </c>
      <c r="U1249" s="69">
        <f t="shared" si="1068"/>
        <v>0</v>
      </c>
    </row>
    <row r="1250" spans="1:22" ht="14.4" hidden="1" thickBot="1" x14ac:dyDescent="0.3">
      <c r="A1250" s="174">
        <f t="shared" si="1062"/>
        <v>1</v>
      </c>
      <c r="T1250" s="115"/>
      <c r="U1250" s="69">
        <f t="shared" si="1068"/>
        <v>0</v>
      </c>
    </row>
    <row r="1251" spans="1:22" hidden="1" x14ac:dyDescent="0.25">
      <c r="A1251" s="174">
        <f t="shared" si="1062"/>
        <v>1</v>
      </c>
      <c r="H1251" s="65"/>
      <c r="I1251" s="65"/>
      <c r="J1251" s="65"/>
      <c r="K1251" s="65"/>
      <c r="L1251" s="65"/>
      <c r="M1251" s="108"/>
      <c r="N1251" s="108"/>
      <c r="O1251" s="108"/>
      <c r="P1251" s="108"/>
      <c r="R1251" s="75"/>
      <c r="S1251" s="108"/>
      <c r="T1251" s="107"/>
    </row>
    <row r="1252" spans="1:22" hidden="1" x14ac:dyDescent="0.25">
      <c r="A1252" s="174">
        <f t="shared" si="1062"/>
        <v>1</v>
      </c>
      <c r="H1252" s="65"/>
      <c r="I1252" s="65"/>
      <c r="J1252" s="65"/>
      <c r="K1252" s="65"/>
      <c r="L1252" s="65"/>
      <c r="M1252" s="108"/>
      <c r="N1252" s="108"/>
      <c r="O1252" s="108"/>
      <c r="P1252" s="108"/>
      <c r="R1252" s="75"/>
      <c r="S1252" s="108"/>
      <c r="T1252" s="107"/>
    </row>
    <row r="1253" spans="1:22" hidden="1" x14ac:dyDescent="0.25">
      <c r="A1253" s="174">
        <f t="shared" si="1062"/>
        <v>1</v>
      </c>
      <c r="H1253" s="65"/>
      <c r="I1253" s="65"/>
      <c r="J1253" s="65"/>
      <c r="K1253" s="65"/>
      <c r="L1253" s="65"/>
      <c r="M1253" s="108"/>
      <c r="N1253" s="108"/>
      <c r="O1253" s="108"/>
      <c r="P1253" s="108"/>
      <c r="R1253" s="75"/>
      <c r="S1253" s="108"/>
      <c r="T1253" s="107"/>
    </row>
    <row r="1254" spans="1:22" hidden="1" x14ac:dyDescent="0.25">
      <c r="A1254" s="174">
        <f t="shared" si="1062"/>
        <v>1</v>
      </c>
      <c r="T1254" s="107"/>
    </row>
    <row r="1255" spans="1:22" ht="120" hidden="1" customHeight="1" x14ac:dyDescent="0.25">
      <c r="A1255" s="174">
        <f t="shared" si="1062"/>
        <v>1</v>
      </c>
      <c r="F1255" s="100"/>
      <c r="G1255" s="116"/>
      <c r="H1255" s="64"/>
      <c r="I1255" s="64"/>
      <c r="J1255" s="64"/>
      <c r="K1255" s="64"/>
      <c r="L1255" s="64"/>
      <c r="M1255" s="17"/>
      <c r="N1255" s="17"/>
      <c r="O1255" s="17"/>
      <c r="P1255" s="17"/>
      <c r="Q1255" s="18"/>
      <c r="R1255" s="18"/>
      <c r="S1255" s="18"/>
      <c r="T1255" s="54"/>
      <c r="U1255" s="19"/>
      <c r="V1255" s="19"/>
    </row>
    <row r="1256" spans="1:22" s="2" customFormat="1" hidden="1" outlineLevel="1" x14ac:dyDescent="0.25">
      <c r="A1256" s="174">
        <f t="shared" si="1062"/>
        <v>1</v>
      </c>
      <c r="C1256" s="8"/>
      <c r="D1256" s="8"/>
      <c r="E1256" s="3"/>
      <c r="F1256" s="3"/>
      <c r="G1256" s="4"/>
      <c r="H1256" s="4"/>
      <c r="I1256" s="4"/>
      <c r="J1256" s="4"/>
      <c r="K1256" s="4"/>
      <c r="L1256" s="4"/>
      <c r="M1256" s="5"/>
      <c r="N1256" s="5"/>
      <c r="O1256" s="5"/>
      <c r="P1256" s="5"/>
      <c r="Q1256" s="11"/>
      <c r="R1256" s="5"/>
      <c r="S1256" s="6"/>
      <c r="T1256" s="53"/>
      <c r="U1256" s="5"/>
      <c r="V1256" s="5"/>
    </row>
    <row r="1257" spans="1:22" s="2" customFormat="1" hidden="1" outlineLevel="1" x14ac:dyDescent="0.25">
      <c r="A1257" s="174"/>
      <c r="C1257" s="8"/>
      <c r="D1257" s="8"/>
      <c r="E1257" s="3"/>
      <c r="F1257" s="3"/>
      <c r="G1257" s="4"/>
      <c r="H1257" s="4"/>
      <c r="I1257" s="4"/>
      <c r="J1257" s="4"/>
      <c r="K1257" s="4"/>
      <c r="L1257" s="4"/>
      <c r="M1257" s="5"/>
      <c r="N1257" s="5"/>
      <c r="O1257" s="5"/>
      <c r="P1257" s="5"/>
      <c r="Q1257" s="11"/>
      <c r="R1257" s="5"/>
      <c r="S1257" s="6"/>
      <c r="T1257" s="53"/>
      <c r="U1257" s="5"/>
      <c r="V1257" s="5"/>
    </row>
    <row r="1258" spans="1:22" s="2" customFormat="1" ht="14.4" hidden="1" outlineLevel="1" thickBot="1" x14ac:dyDescent="0.3">
      <c r="A1258" s="174">
        <f t="shared" si="1062"/>
        <v>1</v>
      </c>
      <c r="C1258" s="8"/>
      <c r="D1258" s="8"/>
      <c r="E1258" s="3"/>
      <c r="F1258" s="3"/>
      <c r="G1258" s="4"/>
      <c r="H1258" s="4"/>
      <c r="I1258" s="4"/>
      <c r="J1258" s="4"/>
      <c r="K1258" s="4"/>
      <c r="L1258" s="4"/>
      <c r="M1258" s="5"/>
      <c r="N1258" s="5"/>
      <c r="O1258" s="5"/>
      <c r="P1258" s="5"/>
      <c r="Q1258" s="11"/>
      <c r="R1258" s="5"/>
      <c r="S1258" s="6"/>
      <c r="T1258" s="53"/>
      <c r="U1258" s="5"/>
      <c r="V1258" s="5"/>
    </row>
    <row r="1259" spans="1:22" ht="14.4" hidden="1" thickBot="1" x14ac:dyDescent="0.3">
      <c r="A1259" s="174">
        <f t="shared" si="1062"/>
        <v>0</v>
      </c>
      <c r="H1259" s="213" t="s">
        <v>45</v>
      </c>
      <c r="I1259" s="214"/>
      <c r="J1259" s="214"/>
      <c r="K1259" s="214"/>
      <c r="L1259" s="215"/>
      <c r="M1259" s="104">
        <f t="shared" ref="M1259:P1260" si="1069">SUMIF($U$1256:$U$1258,$H1259,M$1256:M$1258)</f>
        <v>0</v>
      </c>
      <c r="N1259" s="104">
        <f t="shared" si="1069"/>
        <v>0</v>
      </c>
      <c r="O1259" s="104">
        <f t="shared" si="1069"/>
        <v>0</v>
      </c>
      <c r="P1259" s="104">
        <f t="shared" si="1069"/>
        <v>0</v>
      </c>
      <c r="Q1259" s="104"/>
      <c r="R1259" s="102" t="s">
        <v>98</v>
      </c>
      <c r="S1259" s="101">
        <f>SUMIF($V$1256:$V$1258,R1259,$S$1256:$S$1258)</f>
        <v>0</v>
      </c>
      <c r="T1259" s="103"/>
      <c r="U1259" s="104">
        <f>SUM(U1256:U1258)</f>
        <v>0</v>
      </c>
      <c r="V1259" s="105">
        <f>SUM(V1256:V1258)</f>
        <v>0</v>
      </c>
    </row>
    <row r="1260" spans="1:22" ht="14.4" hidden="1" thickBot="1" x14ac:dyDescent="0.3">
      <c r="A1260" s="174">
        <f t="shared" si="1062"/>
        <v>0</v>
      </c>
      <c r="H1260" s="216" t="s">
        <v>48</v>
      </c>
      <c r="I1260" s="217"/>
      <c r="J1260" s="217"/>
      <c r="K1260" s="217"/>
      <c r="L1260" s="217"/>
      <c r="M1260" s="104">
        <f t="shared" si="1069"/>
        <v>0</v>
      </c>
      <c r="N1260" s="104">
        <f t="shared" si="1069"/>
        <v>0</v>
      </c>
      <c r="O1260" s="104">
        <f t="shared" si="1069"/>
        <v>0</v>
      </c>
      <c r="P1260" s="104">
        <f t="shared" si="1069"/>
        <v>0</v>
      </c>
      <c r="R1260" s="106" t="s">
        <v>123</v>
      </c>
      <c r="S1260" s="101">
        <f>SUMIF($V$1256:$V$1258,R1260,$S$1256:$S$1258)</f>
        <v>0</v>
      </c>
      <c r="T1260" s="107"/>
    </row>
    <row r="1261" spans="1:22" ht="14.4" hidden="1" thickBot="1" x14ac:dyDescent="0.3">
      <c r="A1261" s="174">
        <f t="shared" si="1062"/>
        <v>1</v>
      </c>
      <c r="H1261" s="65"/>
      <c r="I1261" s="65"/>
      <c r="J1261" s="65"/>
      <c r="K1261" s="65"/>
      <c r="L1261" s="65"/>
      <c r="M1261" s="108"/>
      <c r="N1261" s="108"/>
      <c r="O1261" s="108"/>
      <c r="P1261" s="108"/>
      <c r="R1261" s="109" t="s">
        <v>124</v>
      </c>
      <c r="S1261" s="101">
        <f>SUMIF($V$1256:$V$1258,R1261,$S$1256:$S$1258)</f>
        <v>0</v>
      </c>
      <c r="T1261" s="107"/>
    </row>
    <row r="1262" spans="1:22" hidden="1" x14ac:dyDescent="0.25">
      <c r="A1262" s="174">
        <f t="shared" si="1062"/>
        <v>1</v>
      </c>
      <c r="H1262" s="65"/>
      <c r="I1262" s="65"/>
      <c r="J1262" s="65"/>
      <c r="K1262" s="65"/>
      <c r="L1262" s="65"/>
      <c r="M1262" s="108"/>
      <c r="N1262" s="108"/>
      <c r="O1262" s="108"/>
      <c r="P1262" s="108"/>
      <c r="T1262" s="107"/>
    </row>
    <row r="1263" spans="1:22" hidden="1" x14ac:dyDescent="0.25">
      <c r="A1263" s="174">
        <f t="shared" si="1062"/>
        <v>1</v>
      </c>
      <c r="H1263" s="65"/>
      <c r="I1263" s="65"/>
      <c r="J1263" s="65"/>
      <c r="K1263" s="65"/>
      <c r="L1263" s="65"/>
      <c r="M1263" s="108"/>
      <c r="N1263" s="108"/>
      <c r="O1263" s="108"/>
      <c r="P1263" s="108"/>
      <c r="T1263" s="107"/>
    </row>
    <row r="1264" spans="1:22" ht="14.4" hidden="1" thickBot="1" x14ac:dyDescent="0.3">
      <c r="A1264" s="174">
        <f t="shared" si="1062"/>
        <v>1</v>
      </c>
      <c r="H1264" s="65"/>
      <c r="I1264" s="65"/>
      <c r="J1264" s="65"/>
      <c r="K1264" s="65"/>
      <c r="L1264" s="65"/>
      <c r="M1264" s="108"/>
      <c r="N1264" s="108"/>
      <c r="O1264" s="108"/>
      <c r="P1264" s="108"/>
      <c r="T1264" s="107"/>
    </row>
    <row r="1265" spans="1:21" ht="58.8" hidden="1" customHeight="1" thickBot="1" x14ac:dyDescent="0.3">
      <c r="A1265" s="174">
        <f t="shared" si="1062"/>
        <v>1</v>
      </c>
      <c r="N1265" s="98" t="s">
        <v>24</v>
      </c>
      <c r="O1265" s="98" t="s">
        <v>77</v>
      </c>
      <c r="P1265" s="98" t="s">
        <v>25</v>
      </c>
      <c r="T1265" s="110" t="s">
        <v>116</v>
      </c>
      <c r="U1265" s="111" t="s">
        <v>117</v>
      </c>
    </row>
    <row r="1266" spans="1:21" ht="14.4" hidden="1" thickBot="1" x14ac:dyDescent="0.3">
      <c r="A1266" s="174">
        <f t="shared" si="1062"/>
        <v>1</v>
      </c>
      <c r="N1266" s="98" t="s">
        <v>21</v>
      </c>
      <c r="O1266" s="98" t="s">
        <v>22</v>
      </c>
      <c r="P1266" s="98" t="s">
        <v>22</v>
      </c>
      <c r="T1266" s="112" t="s">
        <v>56</v>
      </c>
      <c r="U1266" s="69">
        <f t="shared" ref="U1266:U1279" si="1070">COUNTIF($T$1256:$T$1258,T1266)</f>
        <v>0</v>
      </c>
    </row>
    <row r="1267" spans="1:21" ht="14.4" hidden="1" thickBot="1" x14ac:dyDescent="0.3">
      <c r="A1267" s="174">
        <f t="shared" si="1062"/>
        <v>1</v>
      </c>
      <c r="I1267" s="203" t="s">
        <v>151</v>
      </c>
      <c r="J1267" s="204"/>
      <c r="K1267" s="204"/>
      <c r="L1267" s="204"/>
      <c r="M1267" s="205"/>
      <c r="N1267" s="87">
        <f>SUMIFS(N1256:N1258,$J1256:$J1258,"BE",$U1256:$U1258,"BE")</f>
        <v>0</v>
      </c>
      <c r="O1267" s="87">
        <f>SUMIFS(O1256:O1258,J1256:J1258,"BE",U1256:U1258,"BE")</f>
        <v>0</v>
      </c>
      <c r="P1267" s="87">
        <f>SUMIFS(P1256:P1258,J1256:J1258,"BE",U1256:U1258,"BE")</f>
        <v>0</v>
      </c>
      <c r="T1267" s="113" t="s">
        <v>57</v>
      </c>
      <c r="U1267" s="69">
        <f t="shared" si="1070"/>
        <v>0</v>
      </c>
    </row>
    <row r="1268" spans="1:21" ht="14.4" hidden="1" thickBot="1" x14ac:dyDescent="0.3">
      <c r="A1268" s="174">
        <f t="shared" si="1062"/>
        <v>1</v>
      </c>
      <c r="I1268" s="203" t="s">
        <v>158</v>
      </c>
      <c r="J1268" s="204"/>
      <c r="K1268" s="204"/>
      <c r="L1268" s="204"/>
      <c r="M1268" s="205"/>
      <c r="N1268" s="87">
        <f>SUMIFS(N1256:N1258,J1256:J1258,25,U1256:U1258,"PVC")</f>
        <v>0</v>
      </c>
      <c r="O1268" s="87">
        <f>SUMIFS(O1256:O1258,J1256:J1258,25,U1256:U1258,"PVC")</f>
        <v>0</v>
      </c>
      <c r="P1268" s="87">
        <f>SUMIFS(P1256:P1258,J1256:J1258,25,U1256:U1258,"PVC")</f>
        <v>0</v>
      </c>
      <c r="T1268" s="113" t="s">
        <v>58</v>
      </c>
      <c r="U1268" s="69">
        <f t="shared" si="1070"/>
        <v>0</v>
      </c>
    </row>
    <row r="1269" spans="1:21" ht="14.4" hidden="1" thickBot="1" x14ac:dyDescent="0.3">
      <c r="A1269" s="174">
        <f t="shared" si="1062"/>
        <v>1</v>
      </c>
      <c r="I1269" s="203" t="s">
        <v>159</v>
      </c>
      <c r="J1269" s="204"/>
      <c r="K1269" s="204"/>
      <c r="L1269" s="204"/>
      <c r="M1269" s="205"/>
      <c r="N1269" s="87">
        <f>SUMIFS(N1256:N1258,J1256:J1258,50,U1256:U1258,"PVC")</f>
        <v>0</v>
      </c>
      <c r="O1269" s="87">
        <f>SUMIFS(O1256:O1258,J1256:J1258,50,U1256:U1258,"PVC")</f>
        <v>0</v>
      </c>
      <c r="P1269" s="87">
        <f>SUMIFS(P1256:P1258,J1256:J1258,50,U1256:U1258,"PVC")</f>
        <v>0</v>
      </c>
      <c r="T1269" s="113" t="s">
        <v>59</v>
      </c>
      <c r="U1269" s="69">
        <f t="shared" si="1070"/>
        <v>0</v>
      </c>
    </row>
    <row r="1270" spans="1:21" ht="14.4" hidden="1" thickBot="1" x14ac:dyDescent="0.3">
      <c r="A1270" s="174">
        <f t="shared" si="1062"/>
        <v>1</v>
      </c>
      <c r="I1270" s="203" t="s">
        <v>187</v>
      </c>
      <c r="J1270" s="204"/>
      <c r="K1270" s="204"/>
      <c r="L1270" s="204"/>
      <c r="M1270" s="205"/>
      <c r="N1270" s="87">
        <f>SUMIFS(N1256:N1258,J1256:J1258,100,U1256:U1258,"PVC")</f>
        <v>0</v>
      </c>
      <c r="O1270" s="87">
        <f>SUMIFS(O1256:O1258,J1256:J1258,100,U1256:U1258,"PVC")</f>
        <v>0</v>
      </c>
      <c r="P1270" s="87">
        <f>SUMIFS(P1256:P1258,J1256:J1258,100,U1256:U1258,"PVC")</f>
        <v>0</v>
      </c>
      <c r="T1270" s="113" t="s">
        <v>53</v>
      </c>
      <c r="U1270" s="69">
        <f t="shared" si="1070"/>
        <v>0</v>
      </c>
    </row>
    <row r="1271" spans="1:21" ht="14.4" hidden="1" thickBot="1" x14ac:dyDescent="0.3">
      <c r="A1271" s="174">
        <f t="shared" si="1062"/>
        <v>1</v>
      </c>
      <c r="I1271" s="203" t="s">
        <v>160</v>
      </c>
      <c r="J1271" s="204"/>
      <c r="K1271" s="204"/>
      <c r="L1271" s="204"/>
      <c r="M1271" s="205"/>
      <c r="N1271" s="87">
        <f>SUMIFS(N1256:N1258,J1256:J1258,25,U1256:U1258,"EMT")</f>
        <v>0</v>
      </c>
      <c r="O1271" s="87">
        <f>SUMIFS(O1256:O1258,J1256:J1258,25,U1256:U1258,"EMT")</f>
        <v>0</v>
      </c>
      <c r="P1271" s="87">
        <f>SUMIFS(P1256:P1258,J1256:J1258,25,U1256:U1258,"EMT")</f>
        <v>0</v>
      </c>
      <c r="T1271" s="113" t="s">
        <v>54</v>
      </c>
      <c r="U1271" s="69">
        <f t="shared" si="1070"/>
        <v>0</v>
      </c>
    </row>
    <row r="1272" spans="1:21" ht="14.4" hidden="1" thickBot="1" x14ac:dyDescent="0.3">
      <c r="A1272" s="174">
        <f t="shared" si="1062"/>
        <v>1</v>
      </c>
      <c r="I1272" s="203" t="s">
        <v>161</v>
      </c>
      <c r="J1272" s="204"/>
      <c r="K1272" s="204"/>
      <c r="L1272" s="204"/>
      <c r="M1272" s="205"/>
      <c r="N1272" s="114">
        <f>SUMIFS(N1256:N1258,J1256:J1258,50,U1256:U1258,"EMT")</f>
        <v>0</v>
      </c>
      <c r="O1272" s="114">
        <f>SUMIFS(O1256:O1258,J1256:J1258,50,U1256:U1258,"EMT")</f>
        <v>0</v>
      </c>
      <c r="P1272" s="114">
        <f>SUMIFS(P1256:P1258,J1256:J1258,50,U1256:U1258,"EMT")</f>
        <v>0</v>
      </c>
      <c r="T1272" s="113" t="s">
        <v>55</v>
      </c>
      <c r="U1272" s="69">
        <f t="shared" si="1070"/>
        <v>0</v>
      </c>
    </row>
    <row r="1273" spans="1:21" ht="14.4" hidden="1" thickBot="1" x14ac:dyDescent="0.3">
      <c r="A1273" s="174">
        <f t="shared" si="1062"/>
        <v>1</v>
      </c>
      <c r="I1273" s="203" t="s">
        <v>188</v>
      </c>
      <c r="J1273" s="204"/>
      <c r="K1273" s="204"/>
      <c r="L1273" s="204"/>
      <c r="M1273" s="205"/>
      <c r="N1273" s="87">
        <f>SUMIFS(N1256:N1258,J1256:J1258,25,U1256:U1258,"TUBO FLEX")</f>
        <v>0</v>
      </c>
      <c r="O1273" s="87">
        <f>SUMIFS(O1256:O1258,J1256:J1258,25,U1256:U1258,"TUBO FLEX")</f>
        <v>0</v>
      </c>
      <c r="P1273" s="87">
        <f>SUMIFS(P1256:P1258,J1256:J1258,25,U1256:U1258,"TUBO FLEX")</f>
        <v>0</v>
      </c>
      <c r="T1273" s="113" t="s">
        <v>60</v>
      </c>
      <c r="U1273" s="69">
        <f t="shared" si="1070"/>
        <v>0</v>
      </c>
    </row>
    <row r="1274" spans="1:21" ht="14.4" hidden="1" thickBot="1" x14ac:dyDescent="0.3">
      <c r="A1274" s="174">
        <f t="shared" si="1062"/>
        <v>1</v>
      </c>
      <c r="I1274" s="203" t="s">
        <v>189</v>
      </c>
      <c r="J1274" s="204"/>
      <c r="K1274" s="204"/>
      <c r="L1274" s="204"/>
      <c r="M1274" s="205"/>
      <c r="N1274" s="114">
        <f>SUMIFS(N1256:N1258,J1256:J1258,50,U1256:U1258,"TUBO FLEX")</f>
        <v>0</v>
      </c>
      <c r="O1274" s="114">
        <f>SUMIFS(O1256:O1258,J1256:J1258,50,U1256:U1258,"TUBO FLEX")</f>
        <v>0</v>
      </c>
      <c r="P1274" s="114">
        <f>SUMIFS(P1256:P1258,J1256:J1258,50,U1256:U1258,"TUBO FLEX")</f>
        <v>0</v>
      </c>
      <c r="T1274" s="113" t="s">
        <v>61</v>
      </c>
      <c r="U1274" s="69">
        <f t="shared" si="1070"/>
        <v>0</v>
      </c>
    </row>
    <row r="1275" spans="1:21" hidden="1" x14ac:dyDescent="0.25">
      <c r="A1275" s="174">
        <f t="shared" si="1062"/>
        <v>1</v>
      </c>
      <c r="T1275" s="113" t="s">
        <v>62</v>
      </c>
      <c r="U1275" s="69">
        <f t="shared" si="1070"/>
        <v>0</v>
      </c>
    </row>
    <row r="1276" spans="1:21" hidden="1" x14ac:dyDescent="0.25">
      <c r="A1276" s="174">
        <f t="shared" si="1062"/>
        <v>1</v>
      </c>
      <c r="T1276" s="113" t="s">
        <v>216</v>
      </c>
      <c r="U1276" s="69">
        <f t="shared" si="1070"/>
        <v>0</v>
      </c>
    </row>
    <row r="1277" spans="1:21" hidden="1" x14ac:dyDescent="0.25">
      <c r="A1277" s="174">
        <f t="shared" si="1062"/>
        <v>1</v>
      </c>
      <c r="T1277" s="113" t="s">
        <v>175</v>
      </c>
      <c r="U1277" s="69">
        <f t="shared" si="1070"/>
        <v>0</v>
      </c>
    </row>
    <row r="1278" spans="1:21" hidden="1" x14ac:dyDescent="0.25">
      <c r="A1278" s="174">
        <f t="shared" si="1062"/>
        <v>1</v>
      </c>
      <c r="T1278" s="113" t="s">
        <v>185</v>
      </c>
      <c r="U1278" s="69">
        <f t="shared" si="1070"/>
        <v>0</v>
      </c>
    </row>
    <row r="1279" spans="1:21" ht="14.4" hidden="1" thickBot="1" x14ac:dyDescent="0.3">
      <c r="A1279" s="174">
        <f t="shared" ref="A1279:A1327" si="1071">IF(E1279=H1279,1,0)</f>
        <v>1</v>
      </c>
      <c r="T1279" s="115"/>
      <c r="U1279" s="69">
        <f t="shared" si="1070"/>
        <v>0</v>
      </c>
    </row>
    <row r="1280" spans="1:21" hidden="1" x14ac:dyDescent="0.25">
      <c r="A1280" s="174">
        <f t="shared" si="1071"/>
        <v>1</v>
      </c>
      <c r="H1280" s="65"/>
      <c r="I1280" s="65"/>
      <c r="J1280" s="65"/>
      <c r="K1280" s="65"/>
      <c r="L1280" s="65"/>
      <c r="M1280" s="108"/>
      <c r="N1280" s="108"/>
      <c r="O1280" s="108"/>
      <c r="P1280" s="108"/>
      <c r="T1280" s="107"/>
    </row>
    <row r="1281" spans="1:22" hidden="1" x14ac:dyDescent="0.25">
      <c r="A1281" s="174">
        <f t="shared" si="1071"/>
        <v>1</v>
      </c>
      <c r="H1281" s="65"/>
      <c r="I1281" s="65"/>
      <c r="J1281" s="65"/>
      <c r="K1281" s="65"/>
      <c r="L1281" s="65"/>
      <c r="M1281" s="108"/>
      <c r="N1281" s="108"/>
      <c r="O1281" s="108"/>
      <c r="P1281" s="108"/>
      <c r="T1281" s="107"/>
    </row>
    <row r="1282" spans="1:22" hidden="1" x14ac:dyDescent="0.25">
      <c r="A1282" s="174">
        <f t="shared" si="1071"/>
        <v>1</v>
      </c>
      <c r="H1282" s="65"/>
      <c r="I1282" s="65"/>
      <c r="J1282" s="65"/>
      <c r="K1282" s="65"/>
      <c r="L1282" s="65"/>
      <c r="M1282" s="108"/>
      <c r="N1282" s="108"/>
      <c r="O1282" s="108"/>
      <c r="P1282" s="108"/>
      <c r="T1282" s="107"/>
    </row>
    <row r="1283" spans="1:22" hidden="1" x14ac:dyDescent="0.25">
      <c r="A1283" s="174">
        <f t="shared" si="1071"/>
        <v>1</v>
      </c>
      <c r="T1283" s="107"/>
    </row>
    <row r="1284" spans="1:22" hidden="1" x14ac:dyDescent="0.25">
      <c r="A1284" s="174">
        <f t="shared" si="1071"/>
        <v>1</v>
      </c>
      <c r="F1284" s="99"/>
      <c r="G1284" s="99"/>
      <c r="H1284" s="64"/>
      <c r="I1284" s="64"/>
      <c r="J1284" s="64"/>
      <c r="K1284" s="64"/>
      <c r="L1284" s="64"/>
      <c r="M1284" s="17"/>
      <c r="N1284" s="17"/>
      <c r="O1284" s="17"/>
      <c r="P1284" s="17"/>
      <c r="Q1284" s="18"/>
      <c r="R1284" s="18"/>
      <c r="S1284" s="18"/>
      <c r="T1284" s="54"/>
      <c r="U1284" s="19"/>
      <c r="V1284" s="19"/>
    </row>
    <row r="1285" spans="1:22" hidden="1" x14ac:dyDescent="0.25">
      <c r="A1285" s="174">
        <f t="shared" si="1071"/>
        <v>1</v>
      </c>
      <c r="F1285" s="99"/>
      <c r="G1285" s="116"/>
      <c r="H1285" s="64"/>
      <c r="I1285" s="64"/>
      <c r="J1285" s="64"/>
      <c r="K1285" s="64"/>
      <c r="L1285" s="64"/>
      <c r="M1285" s="17"/>
      <c r="N1285" s="17"/>
      <c r="O1285" s="17"/>
      <c r="P1285" s="17"/>
      <c r="Q1285" s="18"/>
      <c r="R1285" s="18"/>
      <c r="S1285" s="18"/>
      <c r="T1285" s="54"/>
      <c r="U1285" s="19"/>
      <c r="V1285" s="19"/>
    </row>
    <row r="1286" spans="1:22" s="2" customFormat="1" hidden="1" outlineLevel="1" x14ac:dyDescent="0.25">
      <c r="A1286" s="174">
        <f t="shared" si="1071"/>
        <v>1</v>
      </c>
      <c r="C1286" s="8"/>
      <c r="D1286" s="8"/>
      <c r="E1286" s="3"/>
      <c r="F1286" s="3"/>
      <c r="G1286" s="4"/>
      <c r="H1286" s="4"/>
      <c r="I1286" s="4"/>
      <c r="J1286" s="4"/>
      <c r="K1286" s="4"/>
      <c r="L1286" s="4"/>
      <c r="M1286" s="5"/>
      <c r="N1286" s="5"/>
      <c r="O1286" s="5"/>
      <c r="P1286" s="5"/>
      <c r="Q1286" s="11"/>
      <c r="R1286" s="5"/>
      <c r="S1286" s="6"/>
      <c r="T1286" s="53"/>
      <c r="U1286" s="5"/>
      <c r="V1286" s="5"/>
    </row>
    <row r="1287" spans="1:22" s="2" customFormat="1" hidden="1" outlineLevel="1" x14ac:dyDescent="0.25">
      <c r="A1287" s="174">
        <f t="shared" si="1071"/>
        <v>1</v>
      </c>
      <c r="C1287" s="8"/>
      <c r="D1287" s="8"/>
      <c r="E1287" s="3"/>
      <c r="F1287" s="3"/>
      <c r="G1287" s="4"/>
      <c r="H1287" s="4"/>
      <c r="I1287" s="4"/>
      <c r="J1287" s="4"/>
      <c r="K1287" s="4"/>
      <c r="L1287" s="4"/>
      <c r="M1287" s="5"/>
      <c r="N1287" s="5"/>
      <c r="O1287" s="5"/>
      <c r="P1287" s="5"/>
      <c r="Q1287" s="11"/>
      <c r="R1287" s="5"/>
      <c r="S1287" s="6"/>
      <c r="T1287" s="53"/>
      <c r="U1287" s="5"/>
      <c r="V1287" s="5"/>
    </row>
    <row r="1288" spans="1:22" s="2" customFormat="1" ht="14.4" hidden="1" outlineLevel="1" thickBot="1" x14ac:dyDescent="0.3">
      <c r="A1288" s="174">
        <f t="shared" si="1071"/>
        <v>1</v>
      </c>
      <c r="C1288" s="8"/>
      <c r="D1288" s="8"/>
      <c r="E1288" s="3"/>
      <c r="F1288" s="3"/>
      <c r="G1288" s="4"/>
      <c r="H1288" s="4"/>
      <c r="I1288" s="4"/>
      <c r="J1288" s="4"/>
      <c r="K1288" s="4"/>
      <c r="L1288" s="4"/>
      <c r="M1288" s="5"/>
      <c r="N1288" s="5"/>
      <c r="O1288" s="5"/>
      <c r="P1288" s="5"/>
      <c r="Q1288" s="11"/>
      <c r="R1288" s="5"/>
      <c r="S1288" s="6"/>
      <c r="T1288" s="53"/>
      <c r="U1288" s="5"/>
      <c r="V1288" s="5"/>
    </row>
    <row r="1289" spans="1:22" ht="14.4" hidden="1" thickBot="1" x14ac:dyDescent="0.3">
      <c r="A1289" s="174">
        <f t="shared" si="1071"/>
        <v>0</v>
      </c>
      <c r="H1289" s="213" t="s">
        <v>45</v>
      </c>
      <c r="I1289" s="214"/>
      <c r="J1289" s="214"/>
      <c r="K1289" s="214"/>
      <c r="L1289" s="215"/>
      <c r="M1289" s="104">
        <f t="shared" ref="M1289:P1290" si="1072">SUMIF($U$1286:$U$1288,$H1289,M$1286:M$1288)</f>
        <v>0</v>
      </c>
      <c r="N1289" s="104">
        <f t="shared" si="1072"/>
        <v>0</v>
      </c>
      <c r="O1289" s="104">
        <f t="shared" si="1072"/>
        <v>0</v>
      </c>
      <c r="P1289" s="104">
        <f t="shared" si="1072"/>
        <v>0</v>
      </c>
      <c r="Q1289" s="104"/>
      <c r="R1289" s="102" t="s">
        <v>98</v>
      </c>
      <c r="S1289" s="101">
        <f>SUMIF($V$1286:$V$1288,R1289,$S$1286:$S$1288)</f>
        <v>0</v>
      </c>
      <c r="T1289" s="104"/>
      <c r="U1289" s="104">
        <f>SUM(U1286:U1288)</f>
        <v>0</v>
      </c>
      <c r="V1289" s="105">
        <f>SUM(V1286:V1288)</f>
        <v>0</v>
      </c>
    </row>
    <row r="1290" spans="1:22" ht="14.4" hidden="1" thickBot="1" x14ac:dyDescent="0.3">
      <c r="A1290" s="174">
        <f t="shared" si="1071"/>
        <v>0</v>
      </c>
      <c r="H1290" s="216" t="s">
        <v>48</v>
      </c>
      <c r="I1290" s="217"/>
      <c r="J1290" s="217"/>
      <c r="K1290" s="217"/>
      <c r="L1290" s="217"/>
      <c r="M1290" s="104">
        <f t="shared" si="1072"/>
        <v>0</v>
      </c>
      <c r="N1290" s="104">
        <f t="shared" si="1072"/>
        <v>0</v>
      </c>
      <c r="O1290" s="104">
        <f t="shared" si="1072"/>
        <v>0</v>
      </c>
      <c r="P1290" s="104">
        <f t="shared" si="1072"/>
        <v>0</v>
      </c>
      <c r="R1290" s="106" t="s">
        <v>123</v>
      </c>
      <c r="S1290" s="101">
        <f>SUMIF($V$1286:$V$1288,R1290,$S$1286:$S$1288)</f>
        <v>0</v>
      </c>
    </row>
    <row r="1291" spans="1:22" ht="14.4" hidden="1" thickBot="1" x14ac:dyDescent="0.3">
      <c r="A1291" s="174">
        <f t="shared" si="1071"/>
        <v>1</v>
      </c>
      <c r="H1291" s="65"/>
      <c r="I1291" s="65"/>
      <c r="J1291" s="65"/>
      <c r="K1291" s="65"/>
      <c r="L1291" s="65"/>
      <c r="M1291" s="108"/>
      <c r="N1291" s="108"/>
      <c r="O1291" s="108"/>
      <c r="P1291" s="108"/>
      <c r="R1291" s="109" t="s">
        <v>124</v>
      </c>
      <c r="S1291" s="101">
        <f>SUMIF($V$1286:$V$1288,R1291,$S$1286:$S$1288)</f>
        <v>0</v>
      </c>
    </row>
    <row r="1292" spans="1:22" hidden="1" x14ac:dyDescent="0.25">
      <c r="A1292" s="174">
        <f t="shared" si="1071"/>
        <v>1</v>
      </c>
      <c r="H1292" s="65"/>
      <c r="I1292" s="65"/>
      <c r="J1292" s="65"/>
      <c r="K1292" s="65"/>
      <c r="L1292" s="65"/>
      <c r="M1292" s="108"/>
      <c r="N1292" s="108"/>
      <c r="O1292" s="108"/>
      <c r="P1292" s="108"/>
    </row>
    <row r="1293" spans="1:22" hidden="1" x14ac:dyDescent="0.25">
      <c r="A1293" s="174">
        <f t="shared" si="1071"/>
        <v>1</v>
      </c>
      <c r="H1293" s="65"/>
      <c r="I1293" s="65"/>
      <c r="J1293" s="65"/>
      <c r="K1293" s="65"/>
      <c r="L1293" s="65"/>
      <c r="M1293" s="108"/>
      <c r="N1293" s="108"/>
      <c r="O1293" s="108"/>
      <c r="P1293" s="108"/>
    </row>
    <row r="1294" spans="1:22" ht="14.4" hidden="1" thickBot="1" x14ac:dyDescent="0.3">
      <c r="A1294" s="174">
        <f t="shared" si="1071"/>
        <v>1</v>
      </c>
      <c r="H1294" s="65"/>
      <c r="I1294" s="65"/>
      <c r="J1294" s="65"/>
      <c r="K1294" s="65"/>
      <c r="L1294" s="65"/>
      <c r="M1294" s="108"/>
      <c r="N1294" s="108"/>
      <c r="O1294" s="108"/>
      <c r="P1294" s="108"/>
    </row>
    <row r="1295" spans="1:22" ht="58.8" hidden="1" customHeight="1" thickBot="1" x14ac:dyDescent="0.3">
      <c r="A1295" s="174">
        <f t="shared" si="1071"/>
        <v>1</v>
      </c>
      <c r="N1295" s="98" t="s">
        <v>24</v>
      </c>
      <c r="O1295" s="98" t="s">
        <v>77</v>
      </c>
      <c r="P1295" s="98" t="s">
        <v>25</v>
      </c>
      <c r="T1295" s="110" t="s">
        <v>116</v>
      </c>
      <c r="U1295" s="111" t="s">
        <v>117</v>
      </c>
    </row>
    <row r="1296" spans="1:22" ht="14.4" hidden="1" thickBot="1" x14ac:dyDescent="0.3">
      <c r="A1296" s="174">
        <f t="shared" si="1071"/>
        <v>1</v>
      </c>
      <c r="N1296" s="98" t="s">
        <v>21</v>
      </c>
      <c r="O1296" s="98" t="s">
        <v>22</v>
      </c>
      <c r="P1296" s="98" t="s">
        <v>22</v>
      </c>
      <c r="T1296" s="112" t="s">
        <v>56</v>
      </c>
      <c r="U1296" s="69">
        <f>COUNTIF($T$1286:$T$1288,T1296)</f>
        <v>0</v>
      </c>
    </row>
    <row r="1297" spans="1:21" ht="14.4" hidden="1" thickBot="1" x14ac:dyDescent="0.3">
      <c r="A1297" s="174">
        <f t="shared" si="1071"/>
        <v>1</v>
      </c>
      <c r="I1297" s="203" t="s">
        <v>151</v>
      </c>
      <c r="J1297" s="204"/>
      <c r="K1297" s="204"/>
      <c r="L1297" s="204"/>
      <c r="M1297" s="205"/>
      <c r="N1297" s="87">
        <f>SUMIFS(N1286:N1288,$J1286:$J1288,"BE",$U1286:$U1288,"BE")</f>
        <v>0</v>
      </c>
      <c r="O1297" s="87">
        <f>SUMIFS(O1286:O1288,J1286:J1288,"BE",U1286:U1288,"BE")</f>
        <v>0</v>
      </c>
      <c r="P1297" s="87">
        <f>SUMIFS(P1286:P1288,J1286:J1288,"BE",U1286:U1288,"BE")</f>
        <v>0</v>
      </c>
      <c r="T1297" s="113" t="s">
        <v>57</v>
      </c>
      <c r="U1297" s="69">
        <f t="shared" ref="U1297:U1309" si="1073">COUNTIF($T$1286:$T$1288,T1297)</f>
        <v>0</v>
      </c>
    </row>
    <row r="1298" spans="1:21" ht="14.4" hidden="1" thickBot="1" x14ac:dyDescent="0.3">
      <c r="A1298" s="174">
        <f t="shared" si="1071"/>
        <v>1</v>
      </c>
      <c r="I1298" s="203" t="s">
        <v>158</v>
      </c>
      <c r="J1298" s="204"/>
      <c r="K1298" s="204"/>
      <c r="L1298" s="204"/>
      <c r="M1298" s="205"/>
      <c r="N1298" s="87">
        <f>SUMIFS(N1286:N1288,J1286:J1288,25,U1286:U1288,"PVC")</f>
        <v>0</v>
      </c>
      <c r="O1298" s="87">
        <f>SUMIFS(O1286:O1288,J1286:J1288,25,U1286:U1288,"PVC")</f>
        <v>0</v>
      </c>
      <c r="P1298" s="87">
        <f>SUMIFS(P1286:P1288,J1286:J1288,25,U1286:U1288,"PVC")</f>
        <v>0</v>
      </c>
      <c r="T1298" s="113" t="s">
        <v>58</v>
      </c>
      <c r="U1298" s="69">
        <f t="shared" si="1073"/>
        <v>0</v>
      </c>
    </row>
    <row r="1299" spans="1:21" ht="14.4" hidden="1" thickBot="1" x14ac:dyDescent="0.3">
      <c r="A1299" s="174">
        <f t="shared" si="1071"/>
        <v>1</v>
      </c>
      <c r="I1299" s="203" t="s">
        <v>159</v>
      </c>
      <c r="J1299" s="204"/>
      <c r="K1299" s="204"/>
      <c r="L1299" s="204"/>
      <c r="M1299" s="205"/>
      <c r="N1299" s="87">
        <f>SUMIFS(N1286:N1288,J1286:J1288,50,U1286:U1288,"PVC")</f>
        <v>0</v>
      </c>
      <c r="O1299" s="87">
        <f>SUMIFS(O1286:O1288,J1286:J1288,50,U1286:U1288,"PVC")</f>
        <v>0</v>
      </c>
      <c r="P1299" s="87">
        <f>SUMIFS(P1286:P1288,J1286:J1288,50,U1286:U1288,"PVC")</f>
        <v>0</v>
      </c>
      <c r="T1299" s="113" t="s">
        <v>59</v>
      </c>
      <c r="U1299" s="69">
        <f t="shared" si="1073"/>
        <v>0</v>
      </c>
    </row>
    <row r="1300" spans="1:21" ht="14.4" hidden="1" thickBot="1" x14ac:dyDescent="0.3">
      <c r="A1300" s="174">
        <f t="shared" si="1071"/>
        <v>1</v>
      </c>
      <c r="I1300" s="203" t="s">
        <v>187</v>
      </c>
      <c r="J1300" s="204"/>
      <c r="K1300" s="204"/>
      <c r="L1300" s="204"/>
      <c r="M1300" s="205"/>
      <c r="N1300" s="87">
        <f>SUMIFS(N1286:N1288,J1286:J1288,100,U1286:U1288,"PVC")</f>
        <v>0</v>
      </c>
      <c r="O1300" s="87">
        <f>SUMIFS(O1286:O1288,J1286:J1288,100,U1286:U1288,"PVC")</f>
        <v>0</v>
      </c>
      <c r="P1300" s="87">
        <f>SUMIFS(P1286:P1288,J1286:J1288,100,U1286:U1288,"PVC")</f>
        <v>0</v>
      </c>
      <c r="T1300" s="113" t="s">
        <v>53</v>
      </c>
      <c r="U1300" s="69">
        <f t="shared" si="1073"/>
        <v>0</v>
      </c>
    </row>
    <row r="1301" spans="1:21" ht="14.4" hidden="1" thickBot="1" x14ac:dyDescent="0.3">
      <c r="A1301" s="174">
        <f t="shared" si="1071"/>
        <v>1</v>
      </c>
      <c r="I1301" s="203" t="s">
        <v>160</v>
      </c>
      <c r="J1301" s="204"/>
      <c r="K1301" s="204"/>
      <c r="L1301" s="204"/>
      <c r="M1301" s="205"/>
      <c r="N1301" s="87">
        <f>SUMIFS(N1286:N1288,J1286:J1288,25,U1286:U1288,"EMT")</f>
        <v>0</v>
      </c>
      <c r="O1301" s="87">
        <f>SUMIFS(O1286:O1288,J1286:J1288,25,U1286:U1288,"EMT")</f>
        <v>0</v>
      </c>
      <c r="P1301" s="87">
        <f>SUMIFS(P1286:P1288,J1286:J1288,25,U1286:U1288,"EMT")</f>
        <v>0</v>
      </c>
      <c r="T1301" s="113" t="s">
        <v>54</v>
      </c>
      <c r="U1301" s="69">
        <f t="shared" si="1073"/>
        <v>0</v>
      </c>
    </row>
    <row r="1302" spans="1:21" ht="14.4" hidden="1" thickBot="1" x14ac:dyDescent="0.3">
      <c r="A1302" s="174">
        <f t="shared" si="1071"/>
        <v>1</v>
      </c>
      <c r="I1302" s="203" t="s">
        <v>161</v>
      </c>
      <c r="J1302" s="204"/>
      <c r="K1302" s="204"/>
      <c r="L1302" s="204"/>
      <c r="M1302" s="205"/>
      <c r="N1302" s="114">
        <f>SUMIFS(N1286:N1288,J1286:J1288,50,U1286:U1288,"EMT")</f>
        <v>0</v>
      </c>
      <c r="O1302" s="114">
        <f>SUMIFS(O1286:O1288,J1286:J1288,50,U1286:U1288,"EMT")</f>
        <v>0</v>
      </c>
      <c r="P1302" s="114">
        <f>SUMIFS(P1286:P1288,J1286:J1288,50,U1286:U1288,"EMT")</f>
        <v>0</v>
      </c>
      <c r="T1302" s="113" t="s">
        <v>55</v>
      </c>
      <c r="U1302" s="69">
        <f t="shared" si="1073"/>
        <v>0</v>
      </c>
    </row>
    <row r="1303" spans="1:21" ht="14.4" hidden="1" thickBot="1" x14ac:dyDescent="0.3">
      <c r="A1303" s="174">
        <f t="shared" si="1071"/>
        <v>1</v>
      </c>
      <c r="I1303" s="203" t="s">
        <v>188</v>
      </c>
      <c r="J1303" s="204"/>
      <c r="K1303" s="204"/>
      <c r="L1303" s="204"/>
      <c r="M1303" s="205"/>
      <c r="N1303" s="87">
        <f>SUMIFS(N1286:N1288,J1286:J1288,25,U1286:U1288,"TUBO FLEX")</f>
        <v>0</v>
      </c>
      <c r="O1303" s="87">
        <f>SUMIFS(O1286:O1288,J1286:J1288,25,U1286:U1288,"TUBO FLEX")</f>
        <v>0</v>
      </c>
      <c r="P1303" s="87">
        <f>SUMIFS(P1286:P1288,J1286:J1288,25,U1286:U1288,"TUBO FLEX")</f>
        <v>0</v>
      </c>
      <c r="T1303" s="113" t="s">
        <v>60</v>
      </c>
      <c r="U1303" s="69">
        <f t="shared" si="1073"/>
        <v>0</v>
      </c>
    </row>
    <row r="1304" spans="1:21" ht="14.4" hidden="1" thickBot="1" x14ac:dyDescent="0.3">
      <c r="A1304" s="174">
        <f t="shared" si="1071"/>
        <v>1</v>
      </c>
      <c r="I1304" s="203" t="s">
        <v>189</v>
      </c>
      <c r="J1304" s="204"/>
      <c r="K1304" s="204"/>
      <c r="L1304" s="204"/>
      <c r="M1304" s="205"/>
      <c r="N1304" s="114">
        <f>SUMIFS(N1286:N1288,J1286:J1288,50,U1286:U1288,"TUBO FLEX")</f>
        <v>0</v>
      </c>
      <c r="O1304" s="114">
        <f>SUMIFS(O1286:O1288,J1286:J1288,50,U1286:U1288,"TUBO FLEX")</f>
        <v>0</v>
      </c>
      <c r="P1304" s="114">
        <f>SUMIFS(P1286:P1288,J1286:J1288,50,U1286:U1288,"TUBO FLEX")</f>
        <v>0</v>
      </c>
      <c r="T1304" s="113" t="s">
        <v>61</v>
      </c>
      <c r="U1304" s="69">
        <f t="shared" si="1073"/>
        <v>0</v>
      </c>
    </row>
    <row r="1305" spans="1:21" hidden="1" x14ac:dyDescent="0.25">
      <c r="A1305" s="174">
        <f t="shared" si="1071"/>
        <v>1</v>
      </c>
      <c r="T1305" s="113" t="s">
        <v>62</v>
      </c>
      <c r="U1305" s="69">
        <f t="shared" si="1073"/>
        <v>0</v>
      </c>
    </row>
    <row r="1306" spans="1:21" hidden="1" x14ac:dyDescent="0.25">
      <c r="A1306" s="174">
        <f t="shared" si="1071"/>
        <v>1</v>
      </c>
      <c r="T1306" s="113" t="s">
        <v>216</v>
      </c>
      <c r="U1306" s="69">
        <f t="shared" si="1073"/>
        <v>0</v>
      </c>
    </row>
    <row r="1307" spans="1:21" hidden="1" x14ac:dyDescent="0.25">
      <c r="A1307" s="174">
        <f t="shared" si="1071"/>
        <v>1</v>
      </c>
      <c r="T1307" s="113" t="s">
        <v>175</v>
      </c>
      <c r="U1307" s="69">
        <f t="shared" si="1073"/>
        <v>0</v>
      </c>
    </row>
    <row r="1308" spans="1:21" hidden="1" x14ac:dyDescent="0.25">
      <c r="A1308" s="174">
        <f t="shared" si="1071"/>
        <v>1</v>
      </c>
      <c r="T1308" s="113" t="s">
        <v>185</v>
      </c>
      <c r="U1308" s="69">
        <f t="shared" si="1073"/>
        <v>0</v>
      </c>
    </row>
    <row r="1309" spans="1:21" ht="14.4" hidden="1" thickBot="1" x14ac:dyDescent="0.3">
      <c r="A1309" s="174">
        <f t="shared" si="1071"/>
        <v>1</v>
      </c>
      <c r="T1309" s="115"/>
      <c r="U1309" s="69">
        <f t="shared" si="1073"/>
        <v>0</v>
      </c>
    </row>
    <row r="1310" spans="1:21" hidden="1" x14ac:dyDescent="0.25">
      <c r="A1310" s="174">
        <f t="shared" si="1071"/>
        <v>1</v>
      </c>
      <c r="H1310" s="65"/>
      <c r="I1310" s="65"/>
      <c r="J1310" s="65"/>
      <c r="K1310" s="65"/>
      <c r="L1310" s="65"/>
      <c r="M1310" s="108"/>
      <c r="N1310" s="108"/>
      <c r="O1310" s="108"/>
      <c r="P1310" s="108"/>
    </row>
    <row r="1311" spans="1:21" hidden="1" x14ac:dyDescent="0.25">
      <c r="A1311" s="174">
        <f t="shared" si="1071"/>
        <v>1</v>
      </c>
      <c r="H1311" s="65"/>
      <c r="I1311" s="65"/>
      <c r="J1311" s="65"/>
      <c r="K1311" s="65"/>
      <c r="L1311" s="65"/>
      <c r="M1311" s="108"/>
      <c r="N1311" s="108"/>
      <c r="O1311" s="108"/>
      <c r="P1311" s="108"/>
    </row>
    <row r="1312" spans="1:21" hidden="1" x14ac:dyDescent="0.25">
      <c r="A1312" s="174">
        <f t="shared" si="1071"/>
        <v>1</v>
      </c>
      <c r="H1312" s="65"/>
      <c r="I1312" s="65"/>
      <c r="J1312" s="65"/>
      <c r="K1312" s="65"/>
      <c r="L1312" s="65"/>
      <c r="M1312" s="108"/>
      <c r="N1312" s="108"/>
      <c r="O1312" s="108"/>
      <c r="P1312" s="108"/>
    </row>
    <row r="1313" spans="1:22" hidden="1" x14ac:dyDescent="0.25">
      <c r="A1313" s="174">
        <f t="shared" si="1071"/>
        <v>1</v>
      </c>
      <c r="F1313" s="99">
        <f>'DATOS GENERALES'!B153</f>
        <v>0</v>
      </c>
      <c r="G1313" s="99" t="s">
        <v>186</v>
      </c>
      <c r="H1313" s="64"/>
      <c r="I1313" s="64"/>
      <c r="J1313" s="64"/>
      <c r="K1313" s="64"/>
      <c r="L1313" s="64"/>
      <c r="M1313" s="17"/>
      <c r="N1313" s="17"/>
      <c r="O1313" s="17"/>
      <c r="P1313" s="17"/>
      <c r="Q1313" s="18"/>
      <c r="R1313" s="18"/>
      <c r="S1313" s="18"/>
      <c r="T1313" s="54"/>
      <c r="U1313" s="19"/>
      <c r="V1313" s="19"/>
    </row>
    <row r="1314" spans="1:22" hidden="1" x14ac:dyDescent="0.25">
      <c r="A1314" s="174">
        <f t="shared" si="1071"/>
        <v>1</v>
      </c>
      <c r="F1314" s="100">
        <f>'DATOS GENERALES'!B154</f>
        <v>0</v>
      </c>
      <c r="G1314" s="116"/>
      <c r="H1314" s="64"/>
      <c r="I1314" s="64"/>
      <c r="J1314" s="64"/>
      <c r="K1314" s="64"/>
      <c r="L1314" s="64"/>
      <c r="M1314" s="17"/>
      <c r="N1314" s="17"/>
      <c r="O1314" s="17"/>
      <c r="P1314" s="17"/>
      <c r="Q1314" s="18"/>
      <c r="R1314" s="18"/>
      <c r="S1314" s="18"/>
      <c r="T1314" s="54"/>
      <c r="U1314" s="19"/>
      <c r="V1314" s="19"/>
    </row>
    <row r="1315" spans="1:22" s="2" customFormat="1" hidden="1" outlineLevel="1" x14ac:dyDescent="0.25">
      <c r="A1315" s="174">
        <f t="shared" si="1071"/>
        <v>1</v>
      </c>
      <c r="C1315" s="8"/>
      <c r="D1315" s="8"/>
      <c r="E1315" s="3"/>
      <c r="F1315" s="3"/>
      <c r="G1315" s="4"/>
      <c r="H1315" s="4"/>
      <c r="I1315" s="4"/>
      <c r="J1315" s="4"/>
      <c r="K1315" s="4"/>
      <c r="L1315" s="4"/>
      <c r="M1315" s="5"/>
      <c r="N1315" s="5"/>
      <c r="O1315" s="5"/>
      <c r="P1315" s="5"/>
      <c r="Q1315" s="11"/>
      <c r="R1315" s="5"/>
      <c r="S1315" s="6"/>
      <c r="T1315" s="53"/>
      <c r="U1315" s="5"/>
      <c r="V1315" s="5"/>
    </row>
    <row r="1316" spans="1:22" s="2" customFormat="1" hidden="1" outlineLevel="1" x14ac:dyDescent="0.25">
      <c r="A1316" s="174">
        <f t="shared" si="1071"/>
        <v>1</v>
      </c>
      <c r="C1316" s="8"/>
      <c r="D1316" s="8"/>
      <c r="E1316" s="3"/>
      <c r="F1316" s="3"/>
      <c r="G1316" s="4"/>
      <c r="H1316" s="4"/>
      <c r="I1316" s="4"/>
      <c r="J1316" s="4"/>
      <c r="K1316" s="4"/>
      <c r="L1316" s="4"/>
      <c r="M1316" s="5"/>
      <c r="N1316" s="5"/>
      <c r="O1316" s="5"/>
      <c r="P1316" s="5"/>
      <c r="Q1316" s="11"/>
      <c r="R1316" s="5"/>
      <c r="S1316" s="6"/>
      <c r="T1316" s="53"/>
      <c r="U1316" s="5"/>
      <c r="V1316" s="5"/>
    </row>
    <row r="1317" spans="1:22" s="2" customFormat="1" hidden="1" outlineLevel="1" x14ac:dyDescent="0.25">
      <c r="A1317" s="174">
        <f t="shared" si="1071"/>
        <v>1</v>
      </c>
      <c r="C1317" s="8"/>
      <c r="D1317" s="8"/>
      <c r="E1317" s="3"/>
      <c r="F1317" s="3"/>
      <c r="G1317" s="4"/>
      <c r="H1317" s="4"/>
      <c r="I1317" s="4"/>
      <c r="J1317" s="4"/>
      <c r="K1317" s="4"/>
      <c r="L1317" s="4"/>
      <c r="M1317" s="5"/>
      <c r="N1317" s="5"/>
      <c r="O1317" s="5"/>
      <c r="P1317" s="5"/>
      <c r="Q1317" s="11"/>
      <c r="R1317" s="5"/>
      <c r="S1317" s="6"/>
      <c r="T1317" s="53"/>
      <c r="U1317" s="5"/>
      <c r="V1317" s="5"/>
    </row>
    <row r="1318" spans="1:22" s="2" customFormat="1" ht="14.4" hidden="1" outlineLevel="1" thickBot="1" x14ac:dyDescent="0.3">
      <c r="A1318" s="174">
        <f t="shared" si="1071"/>
        <v>1</v>
      </c>
      <c r="C1318" s="8"/>
      <c r="D1318" s="8"/>
      <c r="E1318" s="3"/>
      <c r="F1318" s="3"/>
      <c r="G1318" s="4"/>
      <c r="H1318" s="4"/>
      <c r="I1318" s="4"/>
      <c r="J1318" s="4"/>
      <c r="K1318" s="4"/>
      <c r="L1318" s="4"/>
      <c r="M1318" s="5"/>
      <c r="N1318" s="5"/>
      <c r="O1318" s="5"/>
      <c r="P1318" s="5"/>
      <c r="Q1318" s="11"/>
      <c r="R1318" s="5"/>
      <c r="S1318" s="6"/>
      <c r="T1318" s="53"/>
      <c r="U1318" s="5"/>
      <c r="V1318" s="5"/>
    </row>
    <row r="1319" spans="1:22" ht="14.4" hidden="1" thickBot="1" x14ac:dyDescent="0.3">
      <c r="A1319" s="174">
        <f t="shared" si="1071"/>
        <v>0</v>
      </c>
      <c r="H1319" s="213" t="s">
        <v>45</v>
      </c>
      <c r="I1319" s="214"/>
      <c r="J1319" s="214"/>
      <c r="K1319" s="214"/>
      <c r="L1319" s="215"/>
      <c r="M1319" s="104">
        <f t="shared" ref="M1319:P1320" si="1074">SUMIF($U$1315:$U$1318,$H1319,M$1315:M$1318)</f>
        <v>0</v>
      </c>
      <c r="N1319" s="104">
        <f t="shared" si="1074"/>
        <v>0</v>
      </c>
      <c r="O1319" s="104">
        <f t="shared" si="1074"/>
        <v>0</v>
      </c>
      <c r="P1319" s="104">
        <f t="shared" si="1074"/>
        <v>0</v>
      </c>
      <c r="Q1319" s="104"/>
      <c r="R1319" s="102" t="s">
        <v>98</v>
      </c>
      <c r="S1319" s="101">
        <f>SUMIF($V$1315:$V$1318,R1319,$S$1315:$S$1318)</f>
        <v>0</v>
      </c>
      <c r="T1319" s="104"/>
      <c r="U1319" s="104">
        <f>SUM(U1315:U1318)</f>
        <v>0</v>
      </c>
      <c r="V1319" s="105">
        <f>SUM(V1315:V1318)</f>
        <v>0</v>
      </c>
    </row>
    <row r="1320" spans="1:22" ht="14.4" hidden="1" thickBot="1" x14ac:dyDescent="0.3">
      <c r="A1320" s="174">
        <f t="shared" si="1071"/>
        <v>0</v>
      </c>
      <c r="H1320" s="216" t="s">
        <v>48</v>
      </c>
      <c r="I1320" s="217"/>
      <c r="J1320" s="217"/>
      <c r="K1320" s="217"/>
      <c r="L1320" s="217"/>
      <c r="M1320" s="104">
        <f t="shared" si="1074"/>
        <v>0</v>
      </c>
      <c r="N1320" s="104">
        <f t="shared" si="1074"/>
        <v>0</v>
      </c>
      <c r="O1320" s="104">
        <f t="shared" si="1074"/>
        <v>0</v>
      </c>
      <c r="P1320" s="104">
        <f t="shared" si="1074"/>
        <v>0</v>
      </c>
      <c r="R1320" s="106" t="s">
        <v>123</v>
      </c>
      <c r="S1320" s="101">
        <f>SUMIF($V$1315:$V$1318,R1320,$S$1315:$S$1318)</f>
        <v>0</v>
      </c>
    </row>
    <row r="1321" spans="1:22" ht="14.4" hidden="1" thickBot="1" x14ac:dyDescent="0.3">
      <c r="A1321" s="174">
        <f t="shared" si="1071"/>
        <v>1</v>
      </c>
      <c r="H1321" s="65"/>
      <c r="I1321" s="65"/>
      <c r="J1321" s="65"/>
      <c r="K1321" s="65"/>
      <c r="L1321" s="65"/>
      <c r="M1321" s="108"/>
      <c r="N1321" s="108"/>
      <c r="O1321" s="108"/>
      <c r="P1321" s="108"/>
      <c r="R1321" s="109" t="s">
        <v>124</v>
      </c>
      <c r="S1321" s="101">
        <f>SUMIF($V$1315:$V$1318,R1321,$S$1315:$S$1318)</f>
        <v>0</v>
      </c>
    </row>
    <row r="1322" spans="1:22" hidden="1" x14ac:dyDescent="0.25">
      <c r="A1322" s="174">
        <f t="shared" si="1071"/>
        <v>1</v>
      </c>
      <c r="H1322" s="65"/>
      <c r="I1322" s="65"/>
      <c r="J1322" s="65"/>
      <c r="K1322" s="65"/>
      <c r="L1322" s="65"/>
      <c r="M1322" s="108"/>
      <c r="N1322" s="108"/>
      <c r="O1322" s="108"/>
      <c r="P1322" s="108"/>
    </row>
    <row r="1323" spans="1:22" hidden="1" x14ac:dyDescent="0.25">
      <c r="A1323" s="174">
        <f t="shared" si="1071"/>
        <v>1</v>
      </c>
      <c r="H1323" s="65"/>
      <c r="I1323" s="65"/>
      <c r="J1323" s="65"/>
      <c r="K1323" s="65"/>
      <c r="L1323" s="65"/>
      <c r="M1323" s="108"/>
      <c r="N1323" s="108"/>
      <c r="O1323" s="108"/>
      <c r="P1323" s="108"/>
    </row>
    <row r="1324" spans="1:22" ht="14.4" hidden="1" thickBot="1" x14ac:dyDescent="0.3">
      <c r="A1324" s="174">
        <f t="shared" si="1071"/>
        <v>1</v>
      </c>
      <c r="H1324" s="65"/>
      <c r="I1324" s="65"/>
      <c r="J1324" s="65"/>
      <c r="K1324" s="65"/>
      <c r="L1324" s="65"/>
      <c r="M1324" s="108"/>
      <c r="N1324" s="108"/>
      <c r="O1324" s="108"/>
      <c r="P1324" s="108"/>
      <c r="R1324" s="75"/>
      <c r="S1324" s="108"/>
    </row>
    <row r="1325" spans="1:22" ht="58.8" hidden="1" customHeight="1" thickBot="1" x14ac:dyDescent="0.3">
      <c r="A1325" s="174">
        <f t="shared" si="1071"/>
        <v>1</v>
      </c>
      <c r="N1325" s="98" t="s">
        <v>24</v>
      </c>
      <c r="O1325" s="98" t="s">
        <v>77</v>
      </c>
      <c r="P1325" s="98" t="s">
        <v>25</v>
      </c>
      <c r="T1325" s="110" t="s">
        <v>116</v>
      </c>
      <c r="U1325" s="111" t="s">
        <v>117</v>
      </c>
    </row>
    <row r="1326" spans="1:22" ht="14.4" hidden="1" thickBot="1" x14ac:dyDescent="0.3">
      <c r="A1326" s="174">
        <f t="shared" si="1071"/>
        <v>1</v>
      </c>
      <c r="N1326" s="98" t="s">
        <v>21</v>
      </c>
      <c r="O1326" s="98" t="s">
        <v>22</v>
      </c>
      <c r="P1326" s="98" t="s">
        <v>22</v>
      </c>
      <c r="T1326" s="112" t="s">
        <v>56</v>
      </c>
      <c r="U1326" s="69">
        <f t="shared" ref="U1326:U1339" si="1075">COUNTIF($T$1315:$T$1318,T1326)</f>
        <v>0</v>
      </c>
    </row>
    <row r="1327" spans="1:22" ht="14.4" hidden="1" thickBot="1" x14ac:dyDescent="0.3">
      <c r="A1327" s="174">
        <f t="shared" si="1071"/>
        <v>1</v>
      </c>
      <c r="I1327" s="203" t="s">
        <v>151</v>
      </c>
      <c r="J1327" s="204"/>
      <c r="K1327" s="204"/>
      <c r="L1327" s="204"/>
      <c r="M1327" s="205"/>
      <c r="N1327" s="87">
        <f>SUMIFS(N1315:N1318,$J1315:$J1318,"BE",$U1315:$U1318,"BE")</f>
        <v>0</v>
      </c>
      <c r="O1327" s="87">
        <f>SUMIFS(O1315:O1318,J1315:J1318,"BE",U1315:U1318,"BE")</f>
        <v>0</v>
      </c>
      <c r="P1327" s="87">
        <f>SUMIFS(P1315:P1318,J1315:J1318,"BE",U1315:U1318,"BE")</f>
        <v>0</v>
      </c>
      <c r="T1327" s="113" t="s">
        <v>57</v>
      </c>
      <c r="U1327" s="69">
        <f t="shared" si="1075"/>
        <v>0</v>
      </c>
    </row>
    <row r="1328" spans="1:22" ht="14.4" hidden="1" thickBot="1" x14ac:dyDescent="0.3">
      <c r="A1328" s="174">
        <f t="shared" ref="A1328:A1340" si="1076">IF(E1328=H1328,1,0)</f>
        <v>1</v>
      </c>
      <c r="I1328" s="203" t="s">
        <v>158</v>
      </c>
      <c r="J1328" s="204"/>
      <c r="K1328" s="204"/>
      <c r="L1328" s="204"/>
      <c r="M1328" s="205"/>
      <c r="N1328" s="87">
        <f>SUMIFS(N1315:N1318,J1315:J1318,25,U1315:U1318,"PVC")</f>
        <v>0</v>
      </c>
      <c r="O1328" s="87">
        <f>SUMIFS(O1315:O1318,J1315:J1318,25,U1315:U1318,"PVC")</f>
        <v>0</v>
      </c>
      <c r="P1328" s="87">
        <f>SUMIFS(P1315:P1318,J1315:J1318,25,U1315:U1318,"PVC")</f>
        <v>0</v>
      </c>
      <c r="T1328" s="113" t="s">
        <v>58</v>
      </c>
      <c r="U1328" s="69">
        <f t="shared" si="1075"/>
        <v>0</v>
      </c>
    </row>
    <row r="1329" spans="1:22" ht="14.4" hidden="1" thickBot="1" x14ac:dyDescent="0.3">
      <c r="A1329" s="174">
        <f t="shared" si="1076"/>
        <v>1</v>
      </c>
      <c r="I1329" s="203" t="s">
        <v>159</v>
      </c>
      <c r="J1329" s="204"/>
      <c r="K1329" s="204"/>
      <c r="L1329" s="204"/>
      <c r="M1329" s="205"/>
      <c r="N1329" s="87">
        <f>SUMIFS(N1315:N1318,J1315:J1318,50,U1315:U1318,"PVC")</f>
        <v>0</v>
      </c>
      <c r="O1329" s="87">
        <f>SUMIFS(O1315:O1318,J1315:J1318,50,U1315:U1318,"PVC")</f>
        <v>0</v>
      </c>
      <c r="P1329" s="87">
        <f>SUMIFS(P1315:P1318,J1315:J1318,50,U1315:U1318,"PVC")</f>
        <v>0</v>
      </c>
      <c r="T1329" s="113" t="s">
        <v>59</v>
      </c>
      <c r="U1329" s="69">
        <f t="shared" si="1075"/>
        <v>0</v>
      </c>
    </row>
    <row r="1330" spans="1:22" ht="14.4" hidden="1" thickBot="1" x14ac:dyDescent="0.3">
      <c r="A1330" s="174">
        <f t="shared" si="1076"/>
        <v>1</v>
      </c>
      <c r="I1330" s="203" t="s">
        <v>187</v>
      </c>
      <c r="J1330" s="204"/>
      <c r="K1330" s="204"/>
      <c r="L1330" s="204"/>
      <c r="M1330" s="205"/>
      <c r="N1330" s="87">
        <f>SUMIFS(N1315:N1318,J1315:J1318,100,U1315:U1318,"PVC")</f>
        <v>0</v>
      </c>
      <c r="O1330" s="87">
        <f>SUMIFS(O1315:O1318,J1315:J1318,100,U1315:U1318,"PVC")</f>
        <v>0</v>
      </c>
      <c r="P1330" s="87">
        <f>SUMIFS(P1315:P1318,J1315:J1318,100,U1315:U1318,"PVC")</f>
        <v>0</v>
      </c>
      <c r="T1330" s="113" t="s">
        <v>53</v>
      </c>
      <c r="U1330" s="69">
        <f t="shared" si="1075"/>
        <v>0</v>
      </c>
    </row>
    <row r="1331" spans="1:22" ht="14.4" hidden="1" thickBot="1" x14ac:dyDescent="0.3">
      <c r="A1331" s="174">
        <f t="shared" si="1076"/>
        <v>1</v>
      </c>
      <c r="I1331" s="203" t="s">
        <v>160</v>
      </c>
      <c r="J1331" s="204"/>
      <c r="K1331" s="204"/>
      <c r="L1331" s="204"/>
      <c r="M1331" s="205"/>
      <c r="N1331" s="87">
        <f>SUMIFS(N1315:N1318,J1315:J1318,25,U1315:U1318,"EMT")</f>
        <v>0</v>
      </c>
      <c r="O1331" s="87">
        <f>SUMIFS(O1315:O1318,J1315:J1318,25,U1315:U1318,"EMT")</f>
        <v>0</v>
      </c>
      <c r="P1331" s="87">
        <f>SUMIFS(P1315:P1318,J1315:J1318,25,U1315:U1318,"EMT")</f>
        <v>0</v>
      </c>
      <c r="T1331" s="113" t="s">
        <v>54</v>
      </c>
      <c r="U1331" s="69">
        <f t="shared" si="1075"/>
        <v>0</v>
      </c>
    </row>
    <row r="1332" spans="1:22" ht="14.4" hidden="1" thickBot="1" x14ac:dyDescent="0.3">
      <c r="A1332" s="174">
        <f t="shared" si="1076"/>
        <v>1</v>
      </c>
      <c r="I1332" s="203" t="s">
        <v>161</v>
      </c>
      <c r="J1332" s="204"/>
      <c r="K1332" s="204"/>
      <c r="L1332" s="204"/>
      <c r="M1332" s="205"/>
      <c r="N1332" s="114">
        <f>SUMIFS(N1315:N1318,J1315:J1318,50,U1315:U1318,"EMT")</f>
        <v>0</v>
      </c>
      <c r="O1332" s="114">
        <f>SUMIFS(O1315:O1318,J1315:J1318,50,U1315:U1318,"EMT")</f>
        <v>0</v>
      </c>
      <c r="P1332" s="114">
        <f>SUMIFS(P1315:P1318,J1315:J1318,50,U1315:U1318,"EMT")</f>
        <v>0</v>
      </c>
      <c r="T1332" s="113" t="s">
        <v>55</v>
      </c>
      <c r="U1332" s="69">
        <f t="shared" si="1075"/>
        <v>0</v>
      </c>
    </row>
    <row r="1333" spans="1:22" ht="14.4" hidden="1" thickBot="1" x14ac:dyDescent="0.3">
      <c r="A1333" s="174">
        <f t="shared" si="1076"/>
        <v>1</v>
      </c>
      <c r="I1333" s="203" t="s">
        <v>188</v>
      </c>
      <c r="J1333" s="204"/>
      <c r="K1333" s="204"/>
      <c r="L1333" s="204"/>
      <c r="M1333" s="205"/>
      <c r="N1333" s="87">
        <f>SUMIFS(N1315:N1318,J1315:J1318,25,U1315:U1318,"TUBO FLEX")</f>
        <v>0</v>
      </c>
      <c r="O1333" s="87">
        <f>SUMIFS(O1315:O1318,J1315:J1318,25,U1315:U1318,"TUBO FLEX")</f>
        <v>0</v>
      </c>
      <c r="P1333" s="87">
        <f>SUMIFS(P1315:P1318,J1315:J1318,25,U1315:U1318,"TUBO FLEX")</f>
        <v>0</v>
      </c>
      <c r="T1333" s="113" t="s">
        <v>60</v>
      </c>
      <c r="U1333" s="69">
        <f t="shared" si="1075"/>
        <v>0</v>
      </c>
    </row>
    <row r="1334" spans="1:22" ht="14.4" hidden="1" thickBot="1" x14ac:dyDescent="0.3">
      <c r="A1334" s="174">
        <f t="shared" si="1076"/>
        <v>1</v>
      </c>
      <c r="I1334" s="203" t="s">
        <v>189</v>
      </c>
      <c r="J1334" s="204"/>
      <c r="K1334" s="204"/>
      <c r="L1334" s="204"/>
      <c r="M1334" s="205"/>
      <c r="N1334" s="114">
        <f>SUMIFS(N1315:N1318,J1315:J1318,50,U1315:U1318,"TUBO FLEX")</f>
        <v>0</v>
      </c>
      <c r="O1334" s="114">
        <f>SUMIFS(O1315:O1318,J1315:J1318,50,U1315:U1318,"TUBO FLEX")</f>
        <v>0</v>
      </c>
      <c r="P1334" s="114">
        <f>SUMIFS(P1315:P1318,J1315:J1318,50,U1315:U1318,"TUBO FLEX")</f>
        <v>0</v>
      </c>
      <c r="T1334" s="113" t="s">
        <v>61</v>
      </c>
      <c r="U1334" s="69">
        <f t="shared" si="1075"/>
        <v>0</v>
      </c>
    </row>
    <row r="1335" spans="1:22" hidden="1" x14ac:dyDescent="0.25">
      <c r="A1335" s="174">
        <f t="shared" si="1076"/>
        <v>1</v>
      </c>
      <c r="T1335" s="113" t="s">
        <v>62</v>
      </c>
      <c r="U1335" s="69">
        <f t="shared" si="1075"/>
        <v>0</v>
      </c>
    </row>
    <row r="1336" spans="1:22" hidden="1" x14ac:dyDescent="0.25">
      <c r="A1336" s="174">
        <f t="shared" si="1076"/>
        <v>1</v>
      </c>
      <c r="T1336" s="113" t="s">
        <v>216</v>
      </c>
      <c r="U1336" s="69">
        <f t="shared" si="1075"/>
        <v>0</v>
      </c>
    </row>
    <row r="1337" spans="1:22" hidden="1" x14ac:dyDescent="0.25">
      <c r="A1337" s="174">
        <f t="shared" si="1076"/>
        <v>1</v>
      </c>
      <c r="T1337" s="113" t="s">
        <v>175</v>
      </c>
      <c r="U1337" s="69">
        <f t="shared" si="1075"/>
        <v>0</v>
      </c>
    </row>
    <row r="1338" spans="1:22" hidden="1" x14ac:dyDescent="0.25">
      <c r="A1338" s="174">
        <f t="shared" si="1076"/>
        <v>1</v>
      </c>
      <c r="T1338" s="113" t="s">
        <v>185</v>
      </c>
      <c r="U1338" s="69">
        <f t="shared" si="1075"/>
        <v>0</v>
      </c>
    </row>
    <row r="1339" spans="1:22" ht="14.4" hidden="1" thickBot="1" x14ac:dyDescent="0.3">
      <c r="A1339" s="174">
        <f t="shared" si="1076"/>
        <v>1</v>
      </c>
      <c r="T1339" s="115"/>
      <c r="U1339" s="69">
        <f t="shared" si="1075"/>
        <v>0</v>
      </c>
    </row>
    <row r="1340" spans="1:22" x14ac:dyDescent="0.25">
      <c r="A1340" s="174">
        <f t="shared" si="1076"/>
        <v>1</v>
      </c>
      <c r="H1340" s="65"/>
      <c r="I1340" s="65"/>
      <c r="J1340" s="65"/>
      <c r="K1340" s="65"/>
      <c r="L1340" s="65"/>
      <c r="M1340" s="108"/>
      <c r="N1340" s="108"/>
      <c r="O1340" s="108"/>
      <c r="P1340" s="108"/>
      <c r="R1340" s="75"/>
      <c r="S1340" s="108"/>
    </row>
    <row r="1341" spans="1:22" ht="16.8" customHeight="1" x14ac:dyDescent="0.25">
      <c r="F1341" s="219" t="s">
        <v>234</v>
      </c>
      <c r="G1341" s="219"/>
      <c r="H1341" s="219"/>
      <c r="I1341" s="219"/>
      <c r="J1341" s="219"/>
      <c r="K1341" s="219"/>
      <c r="L1341" s="219"/>
      <c r="M1341" s="219"/>
      <c r="N1341" s="219"/>
      <c r="O1341" s="219"/>
      <c r="P1341" s="219"/>
      <c r="Q1341" s="219"/>
      <c r="R1341" s="219"/>
      <c r="S1341" s="219"/>
      <c r="T1341" s="219"/>
      <c r="U1341" s="219"/>
      <c r="V1341" s="219"/>
    </row>
    <row r="1342" spans="1:22" ht="16.8" customHeight="1" x14ac:dyDescent="0.25">
      <c r="F1342" s="219"/>
      <c r="G1342" s="219"/>
      <c r="H1342" s="219"/>
      <c r="I1342" s="219"/>
      <c r="J1342" s="219"/>
      <c r="K1342" s="219"/>
      <c r="L1342" s="219"/>
      <c r="M1342" s="219"/>
      <c r="N1342" s="219"/>
      <c r="O1342" s="219"/>
      <c r="P1342" s="219"/>
      <c r="Q1342" s="219"/>
      <c r="R1342" s="219"/>
      <c r="S1342" s="219"/>
      <c r="T1342" s="219"/>
      <c r="U1342" s="219"/>
      <c r="V1342" s="219"/>
    </row>
    <row r="1343" spans="1:22" x14ac:dyDescent="0.25">
      <c r="H1343" s="65"/>
      <c r="I1343" s="65"/>
      <c r="J1343" s="65"/>
      <c r="K1343" s="65"/>
      <c r="L1343" s="65"/>
      <c r="M1343" s="108"/>
      <c r="N1343" s="108"/>
      <c r="O1343" s="108"/>
      <c r="P1343" s="108"/>
      <c r="R1343" s="75"/>
      <c r="S1343" s="108"/>
    </row>
    <row r="1344" spans="1:22" x14ac:dyDescent="0.25">
      <c r="H1344" s="65"/>
      <c r="I1344" s="65"/>
      <c r="J1344" s="65"/>
      <c r="K1344" s="65"/>
      <c r="L1344" s="65"/>
      <c r="M1344" s="108"/>
      <c r="N1344" s="108"/>
      <c r="O1344" s="108"/>
      <c r="P1344" s="108"/>
      <c r="R1344" s="75"/>
      <c r="S1344" s="108"/>
    </row>
    <row r="1345" spans="1:22" ht="14.4" thickBot="1" x14ac:dyDescent="0.3">
      <c r="H1345" s="65"/>
      <c r="I1345" s="65"/>
      <c r="J1345" s="65"/>
      <c r="K1345" s="65"/>
      <c r="L1345" s="65"/>
      <c r="M1345" s="108"/>
      <c r="N1345" s="108"/>
      <c r="O1345" s="108"/>
      <c r="P1345" s="108"/>
      <c r="R1345" s="75"/>
      <c r="S1345" s="108"/>
    </row>
    <row r="1346" spans="1:22" s="77" customFormat="1" ht="48.6" customHeight="1" thickBot="1" x14ac:dyDescent="0.3">
      <c r="A1346" s="175"/>
      <c r="F1346" s="78"/>
      <c r="G1346" s="78"/>
      <c r="H1346" s="78"/>
      <c r="I1346" s="78"/>
      <c r="J1346" s="78"/>
      <c r="K1346" s="78"/>
      <c r="L1346" s="78"/>
      <c r="M1346" s="78"/>
      <c r="N1346" s="98" t="s">
        <v>24</v>
      </c>
      <c r="O1346" s="98" t="s">
        <v>190</v>
      </c>
      <c r="P1346" s="98" t="s">
        <v>25</v>
      </c>
      <c r="Q1346" s="78"/>
      <c r="R1346" s="78"/>
      <c r="S1346" s="78"/>
      <c r="T1346" s="117" t="s">
        <v>116</v>
      </c>
      <c r="U1346" s="118" t="s">
        <v>117</v>
      </c>
      <c r="V1346" s="78"/>
    </row>
    <row r="1347" spans="1:22" ht="14.4" thickBot="1" x14ac:dyDescent="0.3">
      <c r="N1347" s="98" t="s">
        <v>21</v>
      </c>
      <c r="O1347" s="98" t="s">
        <v>22</v>
      </c>
      <c r="P1347" s="98" t="s">
        <v>22</v>
      </c>
      <c r="T1347" s="112" t="s">
        <v>56</v>
      </c>
      <c r="U1347" s="87">
        <f t="shared" ref="U1347:U1360" si="1077">U1326+U1296+U1266+U1237+U1205+U1126+U928+U729+U517+U276+U78</f>
        <v>72</v>
      </c>
    </row>
    <row r="1348" spans="1:22" ht="14.4" thickBot="1" x14ac:dyDescent="0.3">
      <c r="I1348" s="203" t="s">
        <v>151</v>
      </c>
      <c r="J1348" s="204"/>
      <c r="K1348" s="204"/>
      <c r="L1348" s="204"/>
      <c r="M1348" s="205"/>
      <c r="N1348" s="87">
        <f t="shared" ref="N1348:P1355" si="1078">N1327+N1297+N1267+N1238+N1206+N1127+N929+N730+N518+N277+N79</f>
        <v>0</v>
      </c>
      <c r="O1348" s="87">
        <f t="shared" si="1078"/>
        <v>0</v>
      </c>
      <c r="P1348" s="87">
        <f t="shared" si="1078"/>
        <v>0</v>
      </c>
      <c r="T1348" s="113" t="s">
        <v>57</v>
      </c>
      <c r="U1348" s="87">
        <f t="shared" si="1077"/>
        <v>22</v>
      </c>
    </row>
    <row r="1349" spans="1:22" ht="14.4" thickBot="1" x14ac:dyDescent="0.3">
      <c r="I1349" s="203" t="s">
        <v>158</v>
      </c>
      <c r="J1349" s="204"/>
      <c r="K1349" s="204"/>
      <c r="L1349" s="204"/>
      <c r="M1349" s="205"/>
      <c r="N1349" s="87">
        <f t="shared" si="1078"/>
        <v>898.0999999999998</v>
      </c>
      <c r="O1349" s="87">
        <f t="shared" si="1078"/>
        <v>227</v>
      </c>
      <c r="P1349" s="87">
        <f t="shared" si="1078"/>
        <v>358</v>
      </c>
      <c r="T1349" s="113" t="s">
        <v>58</v>
      </c>
      <c r="U1349" s="87">
        <f t="shared" si="1077"/>
        <v>0</v>
      </c>
    </row>
    <row r="1350" spans="1:22" ht="14.4" thickBot="1" x14ac:dyDescent="0.3">
      <c r="I1350" s="203" t="s">
        <v>159</v>
      </c>
      <c r="J1350" s="204"/>
      <c r="K1350" s="204"/>
      <c r="L1350" s="204"/>
      <c r="M1350" s="205"/>
      <c r="N1350" s="87">
        <f t="shared" si="1078"/>
        <v>135</v>
      </c>
      <c r="O1350" s="87">
        <f t="shared" si="1078"/>
        <v>0</v>
      </c>
      <c r="P1350" s="87">
        <f t="shared" si="1078"/>
        <v>90</v>
      </c>
      <c r="T1350" s="113" t="s">
        <v>59</v>
      </c>
      <c r="U1350" s="87">
        <f t="shared" si="1077"/>
        <v>0</v>
      </c>
    </row>
    <row r="1351" spans="1:22" ht="14.4" thickBot="1" x14ac:dyDescent="0.3">
      <c r="I1351" s="203" t="s">
        <v>187</v>
      </c>
      <c r="J1351" s="204"/>
      <c r="K1351" s="204"/>
      <c r="L1351" s="204"/>
      <c r="M1351" s="205"/>
      <c r="N1351" s="87">
        <f t="shared" si="1078"/>
        <v>0</v>
      </c>
      <c r="O1351" s="87">
        <f t="shared" si="1078"/>
        <v>0</v>
      </c>
      <c r="P1351" s="87">
        <f t="shared" si="1078"/>
        <v>0</v>
      </c>
      <c r="T1351" s="113" t="s">
        <v>53</v>
      </c>
      <c r="U1351" s="87">
        <f t="shared" si="1077"/>
        <v>0</v>
      </c>
    </row>
    <row r="1352" spans="1:22" ht="14.4" thickBot="1" x14ac:dyDescent="0.3">
      <c r="I1352" s="203" t="s">
        <v>160</v>
      </c>
      <c r="J1352" s="204"/>
      <c r="K1352" s="204"/>
      <c r="L1352" s="204"/>
      <c r="M1352" s="205"/>
      <c r="N1352" s="87">
        <f t="shared" si="1078"/>
        <v>156.69999999999999</v>
      </c>
      <c r="O1352" s="87">
        <f t="shared" si="1078"/>
        <v>124</v>
      </c>
      <c r="P1352" s="87">
        <f t="shared" si="1078"/>
        <v>135</v>
      </c>
      <c r="T1352" s="113" t="s">
        <v>54</v>
      </c>
      <c r="U1352" s="87">
        <f t="shared" si="1077"/>
        <v>0</v>
      </c>
    </row>
    <row r="1353" spans="1:22" ht="14.4" thickBot="1" x14ac:dyDescent="0.3">
      <c r="I1353" s="203" t="s">
        <v>161</v>
      </c>
      <c r="J1353" s="204"/>
      <c r="K1353" s="204"/>
      <c r="L1353" s="204"/>
      <c r="M1353" s="205"/>
      <c r="N1353" s="87">
        <f t="shared" si="1078"/>
        <v>163.69999999999999</v>
      </c>
      <c r="O1353" s="87">
        <f t="shared" si="1078"/>
        <v>45</v>
      </c>
      <c r="P1353" s="87">
        <f t="shared" si="1078"/>
        <v>90</v>
      </c>
      <c r="T1353" s="113" t="s">
        <v>55</v>
      </c>
      <c r="U1353" s="87">
        <f t="shared" si="1077"/>
        <v>178</v>
      </c>
    </row>
    <row r="1354" spans="1:22" ht="14.4" thickBot="1" x14ac:dyDescent="0.3">
      <c r="I1354" s="203" t="s">
        <v>188</v>
      </c>
      <c r="J1354" s="204"/>
      <c r="K1354" s="204"/>
      <c r="L1354" s="204"/>
      <c r="M1354" s="205"/>
      <c r="N1354" s="87">
        <f t="shared" si="1078"/>
        <v>0</v>
      </c>
      <c r="O1354" s="87">
        <f t="shared" si="1078"/>
        <v>0</v>
      </c>
      <c r="P1354" s="87">
        <f t="shared" si="1078"/>
        <v>0</v>
      </c>
      <c r="T1354" s="113" t="s">
        <v>60</v>
      </c>
      <c r="U1354" s="87">
        <f t="shared" si="1077"/>
        <v>0</v>
      </c>
    </row>
    <row r="1355" spans="1:22" ht="14.4" thickBot="1" x14ac:dyDescent="0.3">
      <c r="I1355" s="203" t="s">
        <v>189</v>
      </c>
      <c r="J1355" s="204"/>
      <c r="K1355" s="204"/>
      <c r="L1355" s="204"/>
      <c r="M1355" s="205"/>
      <c r="N1355" s="87">
        <f t="shared" si="1078"/>
        <v>0</v>
      </c>
      <c r="O1355" s="87">
        <f t="shared" si="1078"/>
        <v>0</v>
      </c>
      <c r="P1355" s="87">
        <f t="shared" si="1078"/>
        <v>0</v>
      </c>
      <c r="T1355" s="113" t="s">
        <v>61</v>
      </c>
      <c r="U1355" s="87">
        <f t="shared" si="1077"/>
        <v>0</v>
      </c>
    </row>
    <row r="1356" spans="1:22" ht="14.4" thickBot="1" x14ac:dyDescent="0.3">
      <c r="T1356" s="113" t="s">
        <v>62</v>
      </c>
      <c r="U1356" s="87">
        <f t="shared" si="1077"/>
        <v>43</v>
      </c>
    </row>
    <row r="1357" spans="1:22" ht="14.4" thickBot="1" x14ac:dyDescent="0.3">
      <c r="T1357" s="113" t="s">
        <v>216</v>
      </c>
      <c r="U1357" s="87">
        <f t="shared" si="1077"/>
        <v>91</v>
      </c>
    </row>
    <row r="1358" spans="1:22" ht="14.4" thickBot="1" x14ac:dyDescent="0.3">
      <c r="R1358" s="119"/>
      <c r="T1358" s="113" t="s">
        <v>175</v>
      </c>
      <c r="U1358" s="87">
        <f t="shared" si="1077"/>
        <v>0</v>
      </c>
    </row>
    <row r="1359" spans="1:22" ht="14.4" thickBot="1" x14ac:dyDescent="0.3">
      <c r="T1359" s="113" t="s">
        <v>185</v>
      </c>
      <c r="U1359" s="87">
        <f t="shared" si="1077"/>
        <v>0</v>
      </c>
    </row>
    <row r="1360" spans="1:22" ht="16.8" customHeight="1" thickBot="1" x14ac:dyDescent="0.3">
      <c r="T1360" s="115"/>
      <c r="U1360" s="87">
        <f t="shared" si="1077"/>
        <v>0</v>
      </c>
    </row>
    <row r="1361" spans="2:23" ht="16.8" customHeight="1" x14ac:dyDescent="0.25">
      <c r="T1361" s="120"/>
      <c r="U1361" s="121"/>
    </row>
    <row r="1362" spans="2:23" ht="16.8" customHeight="1" x14ac:dyDescent="0.25">
      <c r="T1362" s="120"/>
      <c r="U1362" s="121"/>
    </row>
    <row r="1365" spans="2:23" ht="16.8" customHeight="1" x14ac:dyDescent="0.25">
      <c r="V1365" s="75"/>
    </row>
    <row r="1366" spans="2:23" ht="16.8" customHeight="1" thickBot="1" x14ac:dyDescent="0.3">
      <c r="M1366" s="2" t="s">
        <v>258</v>
      </c>
      <c r="V1366" s="75"/>
    </row>
    <row r="1367" spans="2:23" ht="14.4" thickBot="1" x14ac:dyDescent="0.3">
      <c r="M1367" s="122" t="s">
        <v>79</v>
      </c>
      <c r="N1367" s="123" t="s">
        <v>150</v>
      </c>
      <c r="O1367" s="123" t="s">
        <v>149</v>
      </c>
      <c r="P1367" s="123" t="s">
        <v>81</v>
      </c>
      <c r="Q1367" s="123" t="s">
        <v>118</v>
      </c>
      <c r="R1367" s="124" t="s">
        <v>117</v>
      </c>
      <c r="T1367" s="122" t="s">
        <v>215</v>
      </c>
      <c r="U1367" s="124" t="s">
        <v>3</v>
      </c>
    </row>
    <row r="1368" spans="2:23" x14ac:dyDescent="0.25">
      <c r="B1368" t="s">
        <v>629</v>
      </c>
      <c r="C1368" s="52" t="s">
        <v>628</v>
      </c>
      <c r="D1368" s="55"/>
      <c r="M1368" s="80" t="str">
        <f t="shared" ref="M1368:M1381" si="1079">CONCATENATE(B1368,C1368,D1368)</f>
        <v>FP-S1-1</v>
      </c>
      <c r="N1368" s="81">
        <f t="shared" ref="N1368:N1386" si="1080">SUMIFS($S$10:$S$1340,$E$10:$E$1340,M1368,$V$10:$V$1340,Q1368)</f>
        <v>27.7</v>
      </c>
      <c r="O1368" s="81">
        <f>SUMIFS('DATOS GENERALES'!$D$4:$D$13,'DATOS GENERALES'!$B$4:$B$13,Q1368,'DATOS GENERALES'!$C$4:$C$13,$O$1367)</f>
        <v>5</v>
      </c>
      <c r="P1368" s="81">
        <f>SUMIFS('DATOS GENERALES'!$D$4:$D$13,'DATOS GENERALES'!$B$4:$B$13,Q1368,'DATOS GENERALES'!$C$4:$C$13,$P$1367)</f>
        <v>0.3</v>
      </c>
      <c r="Q1368" s="81" t="s">
        <v>98</v>
      </c>
      <c r="R1368" s="82">
        <f>P1368+O1368+N1368</f>
        <v>33</v>
      </c>
      <c r="T1368" s="56" t="s">
        <v>208</v>
      </c>
      <c r="U1368" s="125">
        <f>COUNTIFS($K$10:$K$1340,"S2")</f>
        <v>54</v>
      </c>
      <c r="W1368">
        <v>54</v>
      </c>
    </row>
    <row r="1369" spans="2:23" x14ac:dyDescent="0.25">
      <c r="B1369" t="s">
        <v>629</v>
      </c>
      <c r="C1369" s="52" t="s">
        <v>630</v>
      </c>
      <c r="D1369" s="55"/>
      <c r="M1369" s="59" t="str">
        <f t="shared" si="1079"/>
        <v>FP-S1-2</v>
      </c>
      <c r="N1369" s="57">
        <f t="shared" si="1080"/>
        <v>24</v>
      </c>
      <c r="O1369" s="57">
        <f>SUMIFS('DATOS GENERALES'!$D$4:$D$13,'DATOS GENERALES'!$B$4:$B$13,Q1369,'DATOS GENERALES'!$C$4:$C$13,$O$1367)</f>
        <v>5</v>
      </c>
      <c r="P1369" s="57">
        <f>SUMIFS('DATOS GENERALES'!$D$4:$D$13,'DATOS GENERALES'!$B$4:$B$13,Q1369,'DATOS GENERALES'!$C$4:$C$13,$P$1367)</f>
        <v>0.3</v>
      </c>
      <c r="Q1369" s="60" t="s">
        <v>98</v>
      </c>
      <c r="R1369" s="61">
        <f t="shared" ref="R1369:R1381" si="1081">P1369+O1369+N1369</f>
        <v>29.3</v>
      </c>
      <c r="T1369" s="59" t="s">
        <v>209</v>
      </c>
      <c r="U1369" s="83">
        <f>COUNTIFS($K$10:$K$1340,"S1")</f>
        <v>167</v>
      </c>
      <c r="W1369">
        <f>+U1369*2</f>
        <v>334</v>
      </c>
    </row>
    <row r="1370" spans="2:23" x14ac:dyDescent="0.25">
      <c r="B1370" t="s">
        <v>629</v>
      </c>
      <c r="C1370" s="52" t="s">
        <v>631</v>
      </c>
      <c r="D1370" s="55"/>
      <c r="M1370" s="59" t="str">
        <f t="shared" si="1079"/>
        <v>FP-S1-3</v>
      </c>
      <c r="N1370" s="57">
        <f t="shared" si="1080"/>
        <v>20</v>
      </c>
      <c r="O1370" s="57">
        <f>SUMIFS('DATOS GENERALES'!$D$4:$D$13,'DATOS GENERALES'!$B$4:$B$13,Q1370,'DATOS GENERALES'!$C$4:$C$13,$O$1367)</f>
        <v>5</v>
      </c>
      <c r="P1370" s="57">
        <f>SUMIFS('DATOS GENERALES'!$D$4:$D$13,'DATOS GENERALES'!$B$4:$B$13,Q1370,'DATOS GENERALES'!$C$4:$C$13,$P$1367)</f>
        <v>0.3</v>
      </c>
      <c r="Q1370" s="60" t="s">
        <v>98</v>
      </c>
      <c r="R1370" s="61">
        <f t="shared" si="1081"/>
        <v>25.3</v>
      </c>
      <c r="T1370" s="59"/>
      <c r="U1370" s="83"/>
    </row>
    <row r="1371" spans="2:23" x14ac:dyDescent="0.25">
      <c r="B1371" t="s">
        <v>629</v>
      </c>
      <c r="C1371" s="52" t="s">
        <v>632</v>
      </c>
      <c r="D1371" s="55"/>
      <c r="M1371" s="59" t="str">
        <f t="shared" si="1079"/>
        <v>FP-S1-4</v>
      </c>
      <c r="N1371" s="57">
        <f t="shared" si="1080"/>
        <v>18</v>
      </c>
      <c r="O1371" s="57">
        <f>SUMIFS('DATOS GENERALES'!$D$4:$D$13,'DATOS GENERALES'!$B$4:$B$13,Q1371,'DATOS GENERALES'!$C$4:$C$13,$O$1367)</f>
        <v>5</v>
      </c>
      <c r="P1371" s="57">
        <f>SUMIFS('DATOS GENERALES'!$D$4:$D$13,'DATOS GENERALES'!$B$4:$B$13,Q1371,'DATOS GENERALES'!$C$4:$C$13,$P$1367)</f>
        <v>0.3</v>
      </c>
      <c r="Q1371" s="60" t="s">
        <v>98</v>
      </c>
      <c r="R1371" s="61">
        <f t="shared" si="1081"/>
        <v>23.3</v>
      </c>
      <c r="T1371" s="59"/>
      <c r="U1371" s="83"/>
    </row>
    <row r="1372" spans="2:23" x14ac:dyDescent="0.25">
      <c r="B1372" t="s">
        <v>629</v>
      </c>
      <c r="C1372" s="52" t="s">
        <v>633</v>
      </c>
      <c r="D1372" s="55"/>
      <c r="M1372" s="59" t="str">
        <f t="shared" si="1079"/>
        <v>FP-S1-5</v>
      </c>
      <c r="N1372" s="57">
        <f t="shared" si="1080"/>
        <v>15</v>
      </c>
      <c r="O1372" s="57">
        <f>SUMIFS('DATOS GENERALES'!$D$4:$D$13,'DATOS GENERALES'!$B$4:$B$13,Q1372,'DATOS GENERALES'!$C$4:$C$13,$O$1367)</f>
        <v>5</v>
      </c>
      <c r="P1372" s="57">
        <f>SUMIFS('DATOS GENERALES'!$D$4:$D$13,'DATOS GENERALES'!$B$4:$B$13,Q1372,'DATOS GENERALES'!$C$4:$C$13,$P$1367)</f>
        <v>0.3</v>
      </c>
      <c r="Q1372" s="60" t="s">
        <v>98</v>
      </c>
      <c r="R1372" s="61">
        <f t="shared" si="1081"/>
        <v>20.3</v>
      </c>
      <c r="T1372" s="59" t="s">
        <v>210</v>
      </c>
      <c r="U1372" s="83">
        <f>COUNTIFS($L$10:$L$1340,"C")</f>
        <v>39</v>
      </c>
    </row>
    <row r="1373" spans="2:23" x14ac:dyDescent="0.25">
      <c r="B1373" t="s">
        <v>629</v>
      </c>
      <c r="C1373" s="52" t="s">
        <v>634</v>
      </c>
      <c r="D1373" s="55"/>
      <c r="M1373" s="59" t="str">
        <f t="shared" si="1079"/>
        <v>FP-S1-6</v>
      </c>
      <c r="N1373" s="57">
        <f t="shared" si="1080"/>
        <v>9.6</v>
      </c>
      <c r="O1373" s="57">
        <f>SUMIFS('DATOS GENERALES'!$D$4:$D$13,'DATOS GENERALES'!$B$4:$B$13,Q1373,'DATOS GENERALES'!$C$4:$C$13,$O$1367)</f>
        <v>5</v>
      </c>
      <c r="P1373" s="57">
        <f>SUMIFS('DATOS GENERALES'!$D$4:$D$13,'DATOS GENERALES'!$B$4:$B$13,Q1373,'DATOS GENERALES'!$C$4:$C$13,$P$1367)</f>
        <v>0.3</v>
      </c>
      <c r="Q1373" s="60" t="s">
        <v>98</v>
      </c>
      <c r="R1373" s="61">
        <f t="shared" si="1081"/>
        <v>14.899999999999999</v>
      </c>
      <c r="T1373" s="59"/>
      <c r="U1373" s="83"/>
    </row>
    <row r="1374" spans="2:23" x14ac:dyDescent="0.25">
      <c r="B1374" t="s">
        <v>629</v>
      </c>
      <c r="C1374" s="52" t="s">
        <v>635</v>
      </c>
      <c r="D1374" s="55"/>
      <c r="M1374" s="59" t="str">
        <f t="shared" si="1079"/>
        <v>FP-S1-7</v>
      </c>
      <c r="N1374" s="57">
        <f t="shared" si="1080"/>
        <v>35.1</v>
      </c>
      <c r="O1374" s="57">
        <f>SUMIFS('DATOS GENERALES'!$D$4:$D$13,'DATOS GENERALES'!$B$4:$B$13,Q1374,'DATOS GENERALES'!$C$4:$C$13,$O$1367)</f>
        <v>5</v>
      </c>
      <c r="P1374" s="57">
        <f>SUMIFS('DATOS GENERALES'!$D$4:$D$13,'DATOS GENERALES'!$B$4:$B$13,Q1374,'DATOS GENERALES'!$C$4:$C$13,$P$1367)</f>
        <v>0.3</v>
      </c>
      <c r="Q1374" s="60" t="s">
        <v>98</v>
      </c>
      <c r="R1374" s="61">
        <f t="shared" si="1081"/>
        <v>40.4</v>
      </c>
      <c r="T1374" s="59" t="s">
        <v>212</v>
      </c>
      <c r="U1374" s="83">
        <f>COUNTIFS($L$10:$L$1340,"W")</f>
        <v>4</v>
      </c>
    </row>
    <row r="1375" spans="2:23" x14ac:dyDescent="0.25">
      <c r="B1375" t="s">
        <v>629</v>
      </c>
      <c r="C1375" s="52" t="s">
        <v>636</v>
      </c>
      <c r="D1375" s="55"/>
      <c r="M1375" s="59" t="str">
        <f t="shared" si="1079"/>
        <v>FP-S1-8</v>
      </c>
      <c r="N1375" s="57">
        <f t="shared" si="1080"/>
        <v>35.1</v>
      </c>
      <c r="O1375" s="57">
        <f>SUMIFS('DATOS GENERALES'!$D$4:$D$13,'DATOS GENERALES'!$B$4:$B$13,Q1375,'DATOS GENERALES'!$C$4:$C$13,$O$1367)</f>
        <v>5</v>
      </c>
      <c r="P1375" s="57">
        <f>SUMIFS('DATOS GENERALES'!$D$4:$D$13,'DATOS GENERALES'!$B$4:$B$13,Q1375,'DATOS GENERALES'!$C$4:$C$13,$P$1367)</f>
        <v>0.3</v>
      </c>
      <c r="Q1375" s="60" t="s">
        <v>98</v>
      </c>
      <c r="R1375" s="61">
        <f t="shared" si="1081"/>
        <v>40.4</v>
      </c>
      <c r="T1375" s="59"/>
      <c r="U1375" s="83"/>
    </row>
    <row r="1376" spans="2:23" x14ac:dyDescent="0.25">
      <c r="B1376" t="s">
        <v>629</v>
      </c>
      <c r="C1376" s="52" t="s">
        <v>637</v>
      </c>
      <c r="D1376" s="55"/>
      <c r="M1376" s="59" t="str">
        <f t="shared" si="1079"/>
        <v>FP-S1-9</v>
      </c>
      <c r="N1376" s="57">
        <f t="shared" si="1080"/>
        <v>32.200000000000003</v>
      </c>
      <c r="O1376" s="57">
        <f>SUMIFS('DATOS GENERALES'!$D$4:$D$13,'DATOS GENERALES'!$B$4:$B$13,Q1376,'DATOS GENERALES'!$C$4:$C$13,$O$1367)</f>
        <v>5</v>
      </c>
      <c r="P1376" s="57">
        <f>SUMIFS('DATOS GENERALES'!$D$4:$D$13,'DATOS GENERALES'!$B$4:$B$13,Q1376,'DATOS GENERALES'!$C$4:$C$13,$P$1367)</f>
        <v>0.3</v>
      </c>
      <c r="Q1376" s="60" t="s">
        <v>98</v>
      </c>
      <c r="R1376" s="61">
        <f t="shared" si="1081"/>
        <v>37.5</v>
      </c>
      <c r="T1376" s="59" t="s">
        <v>213</v>
      </c>
      <c r="U1376" s="83">
        <f>COUNTIFS($L$10:$L$1340,"P",$K$10:$K$1340,"S2")</f>
        <v>1</v>
      </c>
    </row>
    <row r="1377" spans="1:23" x14ac:dyDescent="0.25">
      <c r="B1377" t="s">
        <v>629</v>
      </c>
      <c r="C1377" s="52" t="s">
        <v>134</v>
      </c>
      <c r="D1377" s="55"/>
      <c r="M1377" s="59" t="str">
        <f t="shared" si="1079"/>
        <v>FP-S1-10</v>
      </c>
      <c r="N1377" s="57">
        <f t="shared" si="1080"/>
        <v>32.200000000000003</v>
      </c>
      <c r="O1377" s="57">
        <f>SUMIFS('DATOS GENERALES'!$D$4:$D$13,'DATOS GENERALES'!$B$4:$B$13,Q1377,'DATOS GENERALES'!$C$4:$C$13,$O$1367)</f>
        <v>5</v>
      </c>
      <c r="P1377" s="57">
        <f>SUMIFS('DATOS GENERALES'!$D$4:$D$13,'DATOS GENERALES'!$B$4:$B$13,Q1377,'DATOS GENERALES'!$C$4:$C$13,$P$1367)</f>
        <v>0.3</v>
      </c>
      <c r="Q1377" s="60" t="s">
        <v>98</v>
      </c>
      <c r="R1377" s="61">
        <f t="shared" si="1081"/>
        <v>37.5</v>
      </c>
      <c r="T1377" s="59" t="s">
        <v>214</v>
      </c>
      <c r="U1377" s="83">
        <f>COUNTIFS($L$10:$L$1340,"P",$K$10:$K$1340,"S1")</f>
        <v>72</v>
      </c>
    </row>
    <row r="1378" spans="1:23" x14ac:dyDescent="0.25">
      <c r="B1378" t="s">
        <v>629</v>
      </c>
      <c r="C1378" s="52" t="s">
        <v>135</v>
      </c>
      <c r="D1378" s="55"/>
      <c r="M1378" s="59" t="str">
        <f t="shared" si="1079"/>
        <v>FP-S1-11</v>
      </c>
      <c r="N1378" s="57">
        <f t="shared" si="1080"/>
        <v>31</v>
      </c>
      <c r="O1378" s="57">
        <f>SUMIFS('DATOS GENERALES'!$D$4:$D$13,'DATOS GENERALES'!$B$4:$B$13,Q1378,'DATOS GENERALES'!$C$4:$C$13,$O$1367)</f>
        <v>5</v>
      </c>
      <c r="P1378" s="57">
        <f>SUMIFS('DATOS GENERALES'!$D$4:$D$13,'DATOS GENERALES'!$B$4:$B$13,Q1378,'DATOS GENERALES'!$C$4:$C$13,$P$1367)</f>
        <v>0.3</v>
      </c>
      <c r="Q1378" s="60" t="s">
        <v>98</v>
      </c>
      <c r="R1378" s="61">
        <f t="shared" si="1081"/>
        <v>36.299999999999997</v>
      </c>
      <c r="T1378" s="59"/>
      <c r="U1378" s="83"/>
    </row>
    <row r="1379" spans="1:23" ht="14.4" thickBot="1" x14ac:dyDescent="0.3">
      <c r="B1379" t="s">
        <v>629</v>
      </c>
      <c r="C1379" s="52" t="s">
        <v>136</v>
      </c>
      <c r="D1379" s="55"/>
      <c r="M1379" s="59" t="str">
        <f t="shared" si="1079"/>
        <v>FP-S1-12</v>
      </c>
      <c r="N1379" s="57">
        <f t="shared" si="1080"/>
        <v>31</v>
      </c>
      <c r="O1379" s="57">
        <f>SUMIFS('DATOS GENERALES'!$D$4:$D$13,'DATOS GENERALES'!$B$4:$B$13,Q1379,'DATOS GENERALES'!$C$4:$C$13,$O$1367)</f>
        <v>5</v>
      </c>
      <c r="P1379" s="57">
        <f>SUMIFS('DATOS GENERALES'!$D$4:$D$13,'DATOS GENERALES'!$B$4:$B$13,Q1379,'DATOS GENERALES'!$C$4:$C$13,$P$1367)</f>
        <v>0.3</v>
      </c>
      <c r="Q1379" s="60" t="s">
        <v>98</v>
      </c>
      <c r="R1379" s="61">
        <f t="shared" si="1081"/>
        <v>36.299999999999997</v>
      </c>
      <c r="T1379" s="62" t="s">
        <v>98</v>
      </c>
      <c r="U1379" s="63">
        <f>R1389+R1462+R1555+R1636+R1718+R1797+R1821+R1830</f>
        <v>14751.400000000003</v>
      </c>
    </row>
    <row r="1380" spans="1:23" x14ac:dyDescent="0.25">
      <c r="B1380" t="s">
        <v>629</v>
      </c>
      <c r="C1380" s="52" t="s">
        <v>137</v>
      </c>
      <c r="D1380" s="55"/>
      <c r="M1380" s="59" t="str">
        <f t="shared" si="1079"/>
        <v>FP-S1-13</v>
      </c>
      <c r="N1380" s="57">
        <f t="shared" si="1080"/>
        <v>31.5</v>
      </c>
      <c r="O1380" s="57">
        <f>SUMIFS('DATOS GENERALES'!$D$4:$D$13,'DATOS GENERALES'!$B$4:$B$13,Q1380,'DATOS GENERALES'!$C$4:$C$13,$O$1367)</f>
        <v>5</v>
      </c>
      <c r="P1380" s="57">
        <f>SUMIFS('DATOS GENERALES'!$D$4:$D$13,'DATOS GENERALES'!$B$4:$B$13,Q1380,'DATOS GENERALES'!$C$4:$C$13,$P$1367)</f>
        <v>0.3</v>
      </c>
      <c r="Q1380" s="60" t="s">
        <v>98</v>
      </c>
      <c r="R1380" s="61">
        <f t="shared" si="1081"/>
        <v>36.799999999999997</v>
      </c>
    </row>
    <row r="1381" spans="1:23" x14ac:dyDescent="0.25">
      <c r="B1381" t="s">
        <v>629</v>
      </c>
      <c r="C1381" s="52" t="s">
        <v>138</v>
      </c>
      <c r="D1381" s="55"/>
      <c r="M1381" s="59" t="str">
        <f t="shared" si="1079"/>
        <v>FP-S1-14</v>
      </c>
      <c r="N1381" s="57">
        <f t="shared" si="1080"/>
        <v>31.5</v>
      </c>
      <c r="O1381" s="57">
        <f>SUMIFS('DATOS GENERALES'!$D$4:$D$13,'DATOS GENERALES'!$B$4:$B$13,Q1381,'DATOS GENERALES'!$C$4:$C$13,$O$1367)</f>
        <v>5</v>
      </c>
      <c r="P1381" s="57">
        <f>SUMIFS('DATOS GENERALES'!$D$4:$D$13,'DATOS GENERALES'!$B$4:$B$13,Q1381,'DATOS GENERALES'!$C$4:$C$13,$P$1367)</f>
        <v>0.3</v>
      </c>
      <c r="Q1381" s="60" t="s">
        <v>98</v>
      </c>
      <c r="R1381" s="61">
        <f t="shared" si="1081"/>
        <v>36.799999999999997</v>
      </c>
    </row>
    <row r="1382" spans="1:23" x14ac:dyDescent="0.25">
      <c r="B1382" t="s">
        <v>629</v>
      </c>
      <c r="C1382" s="52" t="s">
        <v>139</v>
      </c>
      <c r="D1382" s="55"/>
      <c r="M1382" s="59" t="str">
        <f t="shared" ref="M1382" si="1082">CONCATENATE(B1382,C1382,D1382)</f>
        <v>FP-S1-15</v>
      </c>
      <c r="N1382" s="57">
        <f t="shared" si="1080"/>
        <v>31.5</v>
      </c>
      <c r="O1382" s="57">
        <f>SUMIFS('DATOS GENERALES'!$D$4:$D$13,'DATOS GENERALES'!$B$4:$B$13,Q1382,'DATOS GENERALES'!$C$4:$C$13,$O$1367)</f>
        <v>5</v>
      </c>
      <c r="P1382" s="57">
        <f>SUMIFS('DATOS GENERALES'!$D$4:$D$13,'DATOS GENERALES'!$B$4:$B$13,Q1382,'DATOS GENERALES'!$C$4:$C$13,$P$1367)</f>
        <v>0.3</v>
      </c>
      <c r="Q1382" s="60" t="s">
        <v>98</v>
      </c>
      <c r="R1382" s="61">
        <f t="shared" ref="R1382" si="1083">P1382+O1382+N1382</f>
        <v>36.799999999999997</v>
      </c>
    </row>
    <row r="1383" spans="1:23" x14ac:dyDescent="0.25">
      <c r="B1383" t="s">
        <v>629</v>
      </c>
      <c r="C1383" s="52" t="s">
        <v>140</v>
      </c>
      <c r="D1383" s="55"/>
      <c r="M1383" s="59" t="str">
        <f t="shared" ref="M1383:M1384" si="1084">CONCATENATE(B1383,C1383,D1383)</f>
        <v>FP-S1-16</v>
      </c>
      <c r="N1383" s="57">
        <f t="shared" si="1080"/>
        <v>48.2</v>
      </c>
      <c r="O1383" s="57">
        <f>SUMIFS('DATOS GENERALES'!$D$4:$D$13,'DATOS GENERALES'!$B$4:$B$13,Q1383,'DATOS GENERALES'!$C$4:$C$13,$O$1367)</f>
        <v>5</v>
      </c>
      <c r="P1383" s="57">
        <f>SUMIFS('DATOS GENERALES'!$D$4:$D$13,'DATOS GENERALES'!$B$4:$B$13,Q1383,'DATOS GENERALES'!$C$4:$C$13,$P$1367)</f>
        <v>0.3</v>
      </c>
      <c r="Q1383" s="60" t="s">
        <v>98</v>
      </c>
      <c r="R1383" s="61">
        <f t="shared" ref="R1383:R1384" si="1085">P1383+O1383+N1383</f>
        <v>53.5</v>
      </c>
    </row>
    <row r="1384" spans="1:23" x14ac:dyDescent="0.25">
      <c r="B1384" t="s">
        <v>629</v>
      </c>
      <c r="C1384" s="52" t="s">
        <v>141</v>
      </c>
      <c r="D1384" s="55"/>
      <c r="M1384" s="59" t="str">
        <f t="shared" si="1084"/>
        <v>FP-S1-17</v>
      </c>
      <c r="N1384" s="57">
        <f t="shared" si="1080"/>
        <v>48.2</v>
      </c>
      <c r="O1384" s="57">
        <f>SUMIFS('DATOS GENERALES'!$D$4:$D$13,'DATOS GENERALES'!$B$4:$B$13,Q1384,'DATOS GENERALES'!$C$4:$C$13,$O$1367)</f>
        <v>5</v>
      </c>
      <c r="P1384" s="57">
        <f>SUMIFS('DATOS GENERALES'!$D$4:$D$13,'DATOS GENERALES'!$B$4:$B$13,Q1384,'DATOS GENERALES'!$C$4:$C$13,$P$1367)</f>
        <v>0.3</v>
      </c>
      <c r="Q1384" s="60" t="s">
        <v>98</v>
      </c>
      <c r="R1384" s="61">
        <f t="shared" si="1085"/>
        <v>53.5</v>
      </c>
    </row>
    <row r="1385" spans="1:23" x14ac:dyDescent="0.25">
      <c r="B1385" t="s">
        <v>629</v>
      </c>
      <c r="C1385" s="52" t="s">
        <v>142</v>
      </c>
      <c r="D1385" s="55"/>
      <c r="M1385" s="59" t="str">
        <f t="shared" ref="M1385:M1386" si="1086">CONCATENATE(B1385,C1385,D1385)</f>
        <v>FP-S1-18</v>
      </c>
      <c r="N1385" s="57">
        <f t="shared" si="1080"/>
        <v>33</v>
      </c>
      <c r="O1385" s="57">
        <f>SUMIFS('DATOS GENERALES'!$D$4:$D$13,'DATOS GENERALES'!$B$4:$B$13,Q1385,'DATOS GENERALES'!$C$4:$C$13,$O$1367)</f>
        <v>5</v>
      </c>
      <c r="P1385" s="57">
        <f>SUMIFS('DATOS GENERALES'!$D$4:$D$13,'DATOS GENERALES'!$B$4:$B$13,Q1385,'DATOS GENERALES'!$C$4:$C$13,$P$1367)</f>
        <v>0.3</v>
      </c>
      <c r="Q1385" s="60" t="s">
        <v>98</v>
      </c>
      <c r="R1385" s="61">
        <f t="shared" ref="R1385:R1386" si="1087">P1385+O1385+N1385</f>
        <v>38.299999999999997</v>
      </c>
    </row>
    <row r="1386" spans="1:23" x14ac:dyDescent="0.25">
      <c r="B1386" t="s">
        <v>629</v>
      </c>
      <c r="C1386" s="52" t="s">
        <v>143</v>
      </c>
      <c r="D1386" s="55"/>
      <c r="M1386" s="59" t="str">
        <f t="shared" si="1086"/>
        <v>FP-S1-19</v>
      </c>
      <c r="N1386" s="57">
        <f t="shared" si="1080"/>
        <v>33</v>
      </c>
      <c r="O1386" s="57">
        <f>SUMIFS('DATOS GENERALES'!$D$4:$D$13,'DATOS GENERALES'!$B$4:$B$13,Q1386,'DATOS GENERALES'!$C$4:$C$13,$O$1367)</f>
        <v>5</v>
      </c>
      <c r="P1386" s="57">
        <f>SUMIFS('DATOS GENERALES'!$D$4:$D$13,'DATOS GENERALES'!$B$4:$B$13,Q1386,'DATOS GENERALES'!$C$4:$C$13,$P$1367)</f>
        <v>0.3</v>
      </c>
      <c r="Q1386" s="60" t="s">
        <v>98</v>
      </c>
      <c r="R1386" s="61">
        <f t="shared" si="1087"/>
        <v>38.299999999999997</v>
      </c>
    </row>
    <row r="1387" spans="1:23" x14ac:dyDescent="0.25">
      <c r="C1387" s="52"/>
      <c r="D1387" s="55"/>
      <c r="M1387" s="59"/>
      <c r="N1387" s="57"/>
      <c r="O1387" s="57"/>
      <c r="P1387" s="57"/>
      <c r="Q1387" s="60"/>
      <c r="R1387" s="61"/>
      <c r="U1387" s="107"/>
    </row>
    <row r="1388" spans="1:23" ht="14.4" thickBot="1" x14ac:dyDescent="0.3">
      <c r="C1388" s="52"/>
      <c r="D1388" s="55"/>
      <c r="M1388" s="59"/>
      <c r="N1388" s="57"/>
      <c r="O1388" s="57"/>
      <c r="P1388" s="57"/>
      <c r="Q1388" s="60"/>
      <c r="R1388" s="61"/>
    </row>
    <row r="1389" spans="1:23" s="10" customFormat="1" ht="14.4" thickBot="1" x14ac:dyDescent="0.3">
      <c r="A1389" s="176"/>
      <c r="C1389" s="73"/>
      <c r="D1389" s="74"/>
      <c r="F1389" s="75"/>
      <c r="G1389" s="75"/>
      <c r="H1389" s="75"/>
      <c r="I1389" s="75"/>
      <c r="J1389" s="75"/>
      <c r="K1389" s="75"/>
      <c r="L1389" s="75"/>
      <c r="M1389" s="75"/>
      <c r="N1389" s="75"/>
      <c r="O1389" s="75"/>
      <c r="P1389" s="75"/>
      <c r="Q1389" s="75"/>
      <c r="R1389" s="79">
        <f>SUM(R1368:R1388)</f>
        <v>668.5</v>
      </c>
      <c r="S1389" s="75"/>
      <c r="T1389" s="2"/>
      <c r="U1389" s="2"/>
      <c r="V1389" s="2"/>
      <c r="W1389"/>
    </row>
    <row r="1390" spans="1:23" s="10" customFormat="1" x14ac:dyDescent="0.25">
      <c r="A1390" s="176"/>
      <c r="C1390" s="73"/>
      <c r="D1390" s="74"/>
      <c r="F1390" s="75"/>
      <c r="G1390" s="75"/>
      <c r="H1390" s="75"/>
      <c r="I1390" s="75"/>
      <c r="J1390" s="75"/>
      <c r="K1390" s="75"/>
      <c r="L1390" s="75"/>
      <c r="M1390" s="75"/>
      <c r="N1390" s="75"/>
      <c r="O1390" s="75"/>
      <c r="P1390" s="75"/>
      <c r="Q1390" s="75"/>
      <c r="R1390" s="76"/>
      <c r="S1390" s="75"/>
      <c r="T1390" s="2"/>
      <c r="U1390" s="2"/>
      <c r="V1390" s="2"/>
      <c r="W1390"/>
    </row>
    <row r="1391" spans="1:23" s="10" customFormat="1" x14ac:dyDescent="0.25">
      <c r="A1391" s="176"/>
      <c r="C1391" s="73"/>
      <c r="D1391" s="74"/>
      <c r="F1391" s="75"/>
      <c r="G1391" s="75"/>
      <c r="H1391" s="75"/>
      <c r="I1391" s="75"/>
      <c r="J1391" s="75"/>
      <c r="K1391" s="75"/>
      <c r="L1391" s="75"/>
      <c r="M1391" s="75"/>
      <c r="N1391" s="75"/>
      <c r="O1391" s="75"/>
      <c r="P1391" s="75"/>
      <c r="Q1391" s="75"/>
      <c r="R1391" s="76"/>
      <c r="S1391" s="75"/>
      <c r="T1391" s="166"/>
      <c r="U1391" s="2"/>
      <c r="V1391" s="2"/>
      <c r="W1391"/>
    </row>
    <row r="1392" spans="1:23" s="10" customFormat="1" x14ac:dyDescent="0.25">
      <c r="A1392" s="176"/>
      <c r="C1392" s="73"/>
      <c r="D1392" s="74"/>
      <c r="F1392" s="75"/>
      <c r="G1392" s="75"/>
      <c r="H1392" s="75"/>
      <c r="I1392" s="75"/>
      <c r="J1392" s="75"/>
      <c r="K1392" s="75"/>
      <c r="L1392" s="75"/>
      <c r="M1392" s="75"/>
      <c r="N1392" s="75"/>
      <c r="O1392" s="75"/>
      <c r="P1392" s="75"/>
      <c r="Q1392" s="75"/>
      <c r="R1392" s="76"/>
      <c r="S1392" s="75"/>
      <c r="T1392" s="2"/>
      <c r="U1392" s="2"/>
      <c r="V1392" s="2"/>
    </row>
    <row r="1393" spans="1:26" s="10" customFormat="1" ht="14.4" thickBot="1" x14ac:dyDescent="0.3">
      <c r="A1393" s="176"/>
      <c r="C1393" s="73"/>
      <c r="D1393" s="74"/>
      <c r="F1393" s="75"/>
      <c r="G1393" s="75"/>
      <c r="H1393" s="75"/>
      <c r="I1393" s="75"/>
      <c r="J1393" s="75"/>
      <c r="K1393" s="75"/>
      <c r="L1393" s="75"/>
      <c r="M1393" s="2" t="s">
        <v>256</v>
      </c>
      <c r="N1393" s="75"/>
      <c r="O1393" s="75"/>
      <c r="P1393" s="75"/>
      <c r="Q1393" s="75"/>
      <c r="R1393" s="76"/>
      <c r="S1393" s="75"/>
      <c r="T1393" s="2"/>
      <c r="U1393" s="2"/>
      <c r="V1393" s="2"/>
      <c r="Y1393" s="75"/>
      <c r="Z1393" s="75"/>
    </row>
    <row r="1394" spans="1:26" s="10" customFormat="1" ht="14.4" thickBot="1" x14ac:dyDescent="0.3">
      <c r="A1394" s="176"/>
      <c r="C1394" s="73"/>
      <c r="D1394" s="74"/>
      <c r="F1394" s="75"/>
      <c r="G1394" s="75"/>
      <c r="H1394" s="75"/>
      <c r="I1394" s="75"/>
      <c r="J1394" s="75"/>
      <c r="K1394" s="75"/>
      <c r="L1394" s="75"/>
      <c r="M1394" s="122" t="s">
        <v>79</v>
      </c>
      <c r="N1394" s="123" t="s">
        <v>150</v>
      </c>
      <c r="O1394" s="123" t="s">
        <v>149</v>
      </c>
      <c r="P1394" s="123" t="s">
        <v>81</v>
      </c>
      <c r="Q1394" s="123" t="s">
        <v>118</v>
      </c>
      <c r="R1394" s="124" t="s">
        <v>117</v>
      </c>
      <c r="S1394" s="75"/>
      <c r="T1394" s="2"/>
      <c r="U1394" s="2"/>
      <c r="V1394" s="2"/>
      <c r="W1394" s="75"/>
      <c r="X1394" s="75"/>
    </row>
    <row r="1395" spans="1:26" ht="14.4" thickBot="1" x14ac:dyDescent="0.3">
      <c r="B1395" t="s">
        <v>650</v>
      </c>
      <c r="C1395" s="52" t="s">
        <v>125</v>
      </c>
      <c r="D1395" s="55"/>
      <c r="M1395" s="80" t="str">
        <f t="shared" ref="M1395" si="1088">CONCATENATE(B1395,C1395,D1395)</f>
        <v>FP-S2-01</v>
      </c>
      <c r="N1395" s="81">
        <f t="shared" ref="N1395:N1426" si="1089">SUMIFS($S$10:$S$1340,$E$10:$E$1340,M1395,$V$10:$V$1340,Q1395)</f>
        <v>36</v>
      </c>
      <c r="O1395" s="81">
        <f>SUMIFS('DATOS GENERALES'!$D$4:$D$13,'DATOS GENERALES'!$B$4:$B$13,Q1395,'DATOS GENERALES'!$C$4:$C$13,$O$1367)</f>
        <v>5</v>
      </c>
      <c r="P1395" s="81">
        <f>SUMIFS('DATOS GENERALES'!$D$4:$D$13,'DATOS GENERALES'!$B$4:$B$13,Q1395,'DATOS GENERALES'!$C$4:$C$13,$P$1367)</f>
        <v>0.3</v>
      </c>
      <c r="Q1395" s="81" t="s">
        <v>98</v>
      </c>
      <c r="R1395" s="82">
        <f>P1395+O1395+N1395</f>
        <v>41.3</v>
      </c>
      <c r="W1395" s="75"/>
      <c r="X1395" s="75"/>
    </row>
    <row r="1396" spans="1:26" ht="14.4" thickBot="1" x14ac:dyDescent="0.3">
      <c r="B1396" t="s">
        <v>650</v>
      </c>
      <c r="C1396" s="52" t="s">
        <v>126</v>
      </c>
      <c r="D1396" s="55"/>
      <c r="M1396" s="80" t="str">
        <f t="shared" ref="M1396:M1429" si="1090">CONCATENATE(B1396,C1396,D1396)</f>
        <v>FP-S2-02</v>
      </c>
      <c r="N1396" s="81">
        <f t="shared" si="1089"/>
        <v>36</v>
      </c>
      <c r="O1396" s="81">
        <f>SUMIFS('DATOS GENERALES'!$D$4:$D$13,'DATOS GENERALES'!$B$4:$B$13,Q1396,'DATOS GENERALES'!$C$4:$C$13,$O$1367)</f>
        <v>5</v>
      </c>
      <c r="P1396" s="81">
        <f>SUMIFS('DATOS GENERALES'!$D$4:$D$13,'DATOS GENERALES'!$B$4:$B$13,Q1396,'DATOS GENERALES'!$C$4:$C$13,$P$1367)</f>
        <v>0.3</v>
      </c>
      <c r="Q1396" s="81" t="s">
        <v>98</v>
      </c>
      <c r="R1396" s="82">
        <f t="shared" ref="R1396:R1429" si="1091">P1396+O1396+N1396</f>
        <v>41.3</v>
      </c>
      <c r="W1396" s="75"/>
      <c r="X1396" s="75"/>
    </row>
    <row r="1397" spans="1:26" ht="14.4" thickBot="1" x14ac:dyDescent="0.3">
      <c r="B1397" t="s">
        <v>650</v>
      </c>
      <c r="C1397" s="52" t="s">
        <v>127</v>
      </c>
      <c r="D1397" s="55"/>
      <c r="M1397" s="80" t="str">
        <f t="shared" si="1090"/>
        <v>FP-S2-03</v>
      </c>
      <c r="N1397" s="81">
        <f t="shared" si="1089"/>
        <v>32.5</v>
      </c>
      <c r="O1397" s="81">
        <f>SUMIFS('DATOS GENERALES'!$D$4:$D$13,'DATOS GENERALES'!$B$4:$B$13,Q1397,'DATOS GENERALES'!$C$4:$C$13,$O$1367)</f>
        <v>5</v>
      </c>
      <c r="P1397" s="81">
        <f>SUMIFS('DATOS GENERALES'!$D$4:$D$13,'DATOS GENERALES'!$B$4:$B$13,Q1397,'DATOS GENERALES'!$C$4:$C$13,$P$1367)</f>
        <v>0.3</v>
      </c>
      <c r="Q1397" s="81" t="s">
        <v>98</v>
      </c>
      <c r="R1397" s="82">
        <f t="shared" si="1091"/>
        <v>37.799999999999997</v>
      </c>
      <c r="W1397" s="75"/>
      <c r="X1397" s="75"/>
    </row>
    <row r="1398" spans="1:26" ht="14.4" thickBot="1" x14ac:dyDescent="0.3">
      <c r="B1398" t="s">
        <v>650</v>
      </c>
      <c r="C1398" s="52" t="s">
        <v>128</v>
      </c>
      <c r="D1398" s="55"/>
      <c r="M1398" s="80" t="str">
        <f t="shared" si="1090"/>
        <v>FP-S2-04</v>
      </c>
      <c r="N1398" s="81">
        <f t="shared" si="1089"/>
        <v>32.5</v>
      </c>
      <c r="O1398" s="81">
        <f>SUMIFS('DATOS GENERALES'!$D$4:$D$13,'DATOS GENERALES'!$B$4:$B$13,Q1398,'DATOS GENERALES'!$C$4:$C$13,$O$1367)</f>
        <v>5</v>
      </c>
      <c r="P1398" s="81">
        <f>SUMIFS('DATOS GENERALES'!$D$4:$D$13,'DATOS GENERALES'!$B$4:$B$13,Q1398,'DATOS GENERALES'!$C$4:$C$13,$P$1367)</f>
        <v>0.3</v>
      </c>
      <c r="Q1398" s="81" t="s">
        <v>98</v>
      </c>
      <c r="R1398" s="82">
        <f t="shared" si="1091"/>
        <v>37.799999999999997</v>
      </c>
    </row>
    <row r="1399" spans="1:26" ht="14.4" thickBot="1" x14ac:dyDescent="0.3">
      <c r="B1399" t="s">
        <v>650</v>
      </c>
      <c r="C1399" s="52" t="s">
        <v>129</v>
      </c>
      <c r="D1399" s="55"/>
      <c r="M1399" s="80" t="str">
        <f t="shared" si="1090"/>
        <v>FP-S2-05</v>
      </c>
      <c r="N1399" s="81">
        <f t="shared" si="1089"/>
        <v>28.5</v>
      </c>
      <c r="O1399" s="81">
        <f>SUMIFS('DATOS GENERALES'!$D$4:$D$13,'DATOS GENERALES'!$B$4:$B$13,Q1399,'DATOS GENERALES'!$C$4:$C$13,$O$1367)</f>
        <v>5</v>
      </c>
      <c r="P1399" s="81">
        <f>SUMIFS('DATOS GENERALES'!$D$4:$D$13,'DATOS GENERALES'!$B$4:$B$13,Q1399,'DATOS GENERALES'!$C$4:$C$13,$P$1367)</f>
        <v>0.3</v>
      </c>
      <c r="Q1399" s="81" t="s">
        <v>98</v>
      </c>
      <c r="R1399" s="82">
        <f t="shared" si="1091"/>
        <v>33.799999999999997</v>
      </c>
    </row>
    <row r="1400" spans="1:26" ht="14.4" thickBot="1" x14ac:dyDescent="0.3">
      <c r="B1400" t="s">
        <v>650</v>
      </c>
      <c r="C1400" s="52" t="s">
        <v>130</v>
      </c>
      <c r="D1400" s="55"/>
      <c r="M1400" s="80" t="str">
        <f t="shared" si="1090"/>
        <v>FP-S2-06</v>
      </c>
      <c r="N1400" s="81">
        <f t="shared" si="1089"/>
        <v>30</v>
      </c>
      <c r="O1400" s="81">
        <f>SUMIFS('DATOS GENERALES'!$D$4:$D$13,'DATOS GENERALES'!$B$4:$B$13,Q1400,'DATOS GENERALES'!$C$4:$C$13,$O$1367)</f>
        <v>5</v>
      </c>
      <c r="P1400" s="81">
        <f>SUMIFS('DATOS GENERALES'!$D$4:$D$13,'DATOS GENERALES'!$B$4:$B$13,Q1400,'DATOS GENERALES'!$C$4:$C$13,$P$1367)</f>
        <v>0.3</v>
      </c>
      <c r="Q1400" s="81" t="s">
        <v>98</v>
      </c>
      <c r="R1400" s="82">
        <f t="shared" si="1091"/>
        <v>35.299999999999997</v>
      </c>
    </row>
    <row r="1401" spans="1:26" ht="14.4" thickBot="1" x14ac:dyDescent="0.3">
      <c r="B1401" t="s">
        <v>650</v>
      </c>
      <c r="C1401" s="52" t="s">
        <v>131</v>
      </c>
      <c r="D1401" s="55"/>
      <c r="M1401" s="80" t="str">
        <f t="shared" si="1090"/>
        <v>FP-S2-07</v>
      </c>
      <c r="N1401" s="81">
        <f t="shared" si="1089"/>
        <v>30</v>
      </c>
      <c r="O1401" s="81">
        <f>SUMIFS('DATOS GENERALES'!$D$4:$D$13,'DATOS GENERALES'!$B$4:$B$13,Q1401,'DATOS GENERALES'!$C$4:$C$13,$O$1367)</f>
        <v>5</v>
      </c>
      <c r="P1401" s="81">
        <f>SUMIFS('DATOS GENERALES'!$D$4:$D$13,'DATOS GENERALES'!$B$4:$B$13,Q1401,'DATOS GENERALES'!$C$4:$C$13,$P$1367)</f>
        <v>0.3</v>
      </c>
      <c r="Q1401" s="81" t="s">
        <v>98</v>
      </c>
      <c r="R1401" s="82">
        <f t="shared" si="1091"/>
        <v>35.299999999999997</v>
      </c>
    </row>
    <row r="1402" spans="1:26" ht="14.4" thickBot="1" x14ac:dyDescent="0.3">
      <c r="B1402" t="s">
        <v>650</v>
      </c>
      <c r="C1402" s="52" t="s">
        <v>132</v>
      </c>
      <c r="D1402" s="55"/>
      <c r="M1402" s="80" t="str">
        <f t="shared" si="1090"/>
        <v>FP-S2-08</v>
      </c>
      <c r="N1402" s="81">
        <f t="shared" si="1089"/>
        <v>31</v>
      </c>
      <c r="O1402" s="81">
        <f>SUMIFS('DATOS GENERALES'!$D$4:$D$13,'DATOS GENERALES'!$B$4:$B$13,Q1402,'DATOS GENERALES'!$C$4:$C$13,$O$1367)</f>
        <v>5</v>
      </c>
      <c r="P1402" s="81">
        <f>SUMIFS('DATOS GENERALES'!$D$4:$D$13,'DATOS GENERALES'!$B$4:$B$13,Q1402,'DATOS GENERALES'!$C$4:$C$13,$P$1367)</f>
        <v>0.3</v>
      </c>
      <c r="Q1402" s="81" t="s">
        <v>98</v>
      </c>
      <c r="R1402" s="82">
        <f t="shared" si="1091"/>
        <v>36.299999999999997</v>
      </c>
    </row>
    <row r="1403" spans="1:26" ht="14.4" thickBot="1" x14ac:dyDescent="0.3">
      <c r="B1403" t="s">
        <v>650</v>
      </c>
      <c r="C1403" s="52" t="s">
        <v>133</v>
      </c>
      <c r="D1403" s="55"/>
      <c r="M1403" s="80" t="str">
        <f t="shared" si="1090"/>
        <v>FP-S2-09</v>
      </c>
      <c r="N1403" s="81">
        <f t="shared" si="1089"/>
        <v>31</v>
      </c>
      <c r="O1403" s="81">
        <f>SUMIFS('DATOS GENERALES'!$D$4:$D$13,'DATOS GENERALES'!$B$4:$B$13,Q1403,'DATOS GENERALES'!$C$4:$C$13,$O$1367)</f>
        <v>5</v>
      </c>
      <c r="P1403" s="81">
        <f>SUMIFS('DATOS GENERALES'!$D$4:$D$13,'DATOS GENERALES'!$B$4:$B$13,Q1403,'DATOS GENERALES'!$C$4:$C$13,$P$1367)</f>
        <v>0.3</v>
      </c>
      <c r="Q1403" s="81" t="s">
        <v>98</v>
      </c>
      <c r="R1403" s="82">
        <f t="shared" si="1091"/>
        <v>36.299999999999997</v>
      </c>
    </row>
    <row r="1404" spans="1:26" ht="14.4" thickBot="1" x14ac:dyDescent="0.3">
      <c r="B1404" t="s">
        <v>650</v>
      </c>
      <c r="C1404" s="52" t="s">
        <v>134</v>
      </c>
      <c r="D1404" s="55"/>
      <c r="M1404" s="80" t="str">
        <f t="shared" si="1090"/>
        <v>FP-S2-10</v>
      </c>
      <c r="N1404" s="81">
        <f t="shared" si="1089"/>
        <v>36.6</v>
      </c>
      <c r="O1404" s="81">
        <f>SUMIFS('DATOS GENERALES'!$D$4:$D$13,'DATOS GENERALES'!$B$4:$B$13,Q1404,'DATOS GENERALES'!$C$4:$C$13,$O$1367)</f>
        <v>5</v>
      </c>
      <c r="P1404" s="81">
        <f>SUMIFS('DATOS GENERALES'!$D$4:$D$13,'DATOS GENERALES'!$B$4:$B$13,Q1404,'DATOS GENERALES'!$C$4:$C$13,$P$1367)</f>
        <v>0.3</v>
      </c>
      <c r="Q1404" s="81" t="s">
        <v>98</v>
      </c>
      <c r="R1404" s="82">
        <f t="shared" si="1091"/>
        <v>41.9</v>
      </c>
    </row>
    <row r="1405" spans="1:26" ht="14.4" thickBot="1" x14ac:dyDescent="0.3">
      <c r="B1405" t="s">
        <v>650</v>
      </c>
      <c r="C1405" s="52" t="s">
        <v>135</v>
      </c>
      <c r="D1405" s="55"/>
      <c r="M1405" s="80" t="str">
        <f t="shared" si="1090"/>
        <v>FP-S2-11</v>
      </c>
      <c r="N1405" s="81">
        <f t="shared" si="1089"/>
        <v>36.6</v>
      </c>
      <c r="O1405" s="81">
        <f>SUMIFS('DATOS GENERALES'!$D$4:$D$13,'DATOS GENERALES'!$B$4:$B$13,Q1405,'DATOS GENERALES'!$C$4:$C$13,$O$1367)</f>
        <v>5</v>
      </c>
      <c r="P1405" s="81">
        <f>SUMIFS('DATOS GENERALES'!$D$4:$D$13,'DATOS GENERALES'!$B$4:$B$13,Q1405,'DATOS GENERALES'!$C$4:$C$13,$P$1367)</f>
        <v>0.3</v>
      </c>
      <c r="Q1405" s="81" t="s">
        <v>98</v>
      </c>
      <c r="R1405" s="82">
        <f t="shared" si="1091"/>
        <v>41.9</v>
      </c>
    </row>
    <row r="1406" spans="1:26" ht="14.4" thickBot="1" x14ac:dyDescent="0.3">
      <c r="B1406" t="s">
        <v>650</v>
      </c>
      <c r="C1406" s="52" t="s">
        <v>136</v>
      </c>
      <c r="D1406" s="55"/>
      <c r="M1406" s="80" t="str">
        <f t="shared" si="1090"/>
        <v>FP-S2-12</v>
      </c>
      <c r="N1406" s="81">
        <f t="shared" si="1089"/>
        <v>28.9</v>
      </c>
      <c r="O1406" s="81">
        <f>SUMIFS('DATOS GENERALES'!$D$4:$D$13,'DATOS GENERALES'!$B$4:$B$13,Q1406,'DATOS GENERALES'!$C$4:$C$13,$O$1367)</f>
        <v>5</v>
      </c>
      <c r="P1406" s="81">
        <f>SUMIFS('DATOS GENERALES'!$D$4:$D$13,'DATOS GENERALES'!$B$4:$B$13,Q1406,'DATOS GENERALES'!$C$4:$C$13,$P$1367)</f>
        <v>0.3</v>
      </c>
      <c r="Q1406" s="81" t="s">
        <v>98</v>
      </c>
      <c r="R1406" s="82">
        <f t="shared" si="1091"/>
        <v>34.199999999999996</v>
      </c>
    </row>
    <row r="1407" spans="1:26" ht="14.4" thickBot="1" x14ac:dyDescent="0.3">
      <c r="B1407" t="s">
        <v>650</v>
      </c>
      <c r="C1407" s="52" t="s">
        <v>137</v>
      </c>
      <c r="D1407" s="55"/>
      <c r="M1407" s="80" t="str">
        <f t="shared" si="1090"/>
        <v>FP-S2-13</v>
      </c>
      <c r="N1407" s="81">
        <f t="shared" si="1089"/>
        <v>28.9</v>
      </c>
      <c r="O1407" s="81">
        <f>SUMIFS('DATOS GENERALES'!$D$4:$D$13,'DATOS GENERALES'!$B$4:$B$13,Q1407,'DATOS GENERALES'!$C$4:$C$13,$O$1367)</f>
        <v>5</v>
      </c>
      <c r="P1407" s="81">
        <f>SUMIFS('DATOS GENERALES'!$D$4:$D$13,'DATOS GENERALES'!$B$4:$B$13,Q1407,'DATOS GENERALES'!$C$4:$C$13,$P$1367)</f>
        <v>0.3</v>
      </c>
      <c r="Q1407" s="81" t="s">
        <v>98</v>
      </c>
      <c r="R1407" s="82">
        <f t="shared" si="1091"/>
        <v>34.199999999999996</v>
      </c>
    </row>
    <row r="1408" spans="1:26" ht="14.4" thickBot="1" x14ac:dyDescent="0.3">
      <c r="B1408" t="s">
        <v>650</v>
      </c>
      <c r="C1408" s="52" t="s">
        <v>138</v>
      </c>
      <c r="D1408" s="55"/>
      <c r="M1408" s="80" t="str">
        <f t="shared" si="1090"/>
        <v>FP-S2-14</v>
      </c>
      <c r="N1408" s="81">
        <f t="shared" si="1089"/>
        <v>27.8</v>
      </c>
      <c r="O1408" s="81">
        <f>SUMIFS('DATOS GENERALES'!$D$4:$D$13,'DATOS GENERALES'!$B$4:$B$13,Q1408,'DATOS GENERALES'!$C$4:$C$13,$O$1367)</f>
        <v>5</v>
      </c>
      <c r="P1408" s="81">
        <f>SUMIFS('DATOS GENERALES'!$D$4:$D$13,'DATOS GENERALES'!$B$4:$B$13,Q1408,'DATOS GENERALES'!$C$4:$C$13,$P$1367)</f>
        <v>0.3</v>
      </c>
      <c r="Q1408" s="81" t="s">
        <v>98</v>
      </c>
      <c r="R1408" s="82">
        <f t="shared" si="1091"/>
        <v>33.1</v>
      </c>
    </row>
    <row r="1409" spans="2:18" ht="14.4" thickBot="1" x14ac:dyDescent="0.3">
      <c r="B1409" t="s">
        <v>650</v>
      </c>
      <c r="C1409" s="52" t="s">
        <v>139</v>
      </c>
      <c r="D1409" s="55"/>
      <c r="M1409" s="80" t="str">
        <f t="shared" si="1090"/>
        <v>FP-S2-15</v>
      </c>
      <c r="N1409" s="81">
        <f t="shared" si="1089"/>
        <v>27.8</v>
      </c>
      <c r="O1409" s="81">
        <f>SUMIFS('DATOS GENERALES'!$D$4:$D$13,'DATOS GENERALES'!$B$4:$B$13,Q1409,'DATOS GENERALES'!$C$4:$C$13,$O$1367)</f>
        <v>5</v>
      </c>
      <c r="P1409" s="81">
        <f>SUMIFS('DATOS GENERALES'!$D$4:$D$13,'DATOS GENERALES'!$B$4:$B$13,Q1409,'DATOS GENERALES'!$C$4:$C$13,$P$1367)</f>
        <v>0.3</v>
      </c>
      <c r="Q1409" s="81" t="s">
        <v>98</v>
      </c>
      <c r="R1409" s="82">
        <f t="shared" si="1091"/>
        <v>33.1</v>
      </c>
    </row>
    <row r="1410" spans="2:18" ht="14.4" thickBot="1" x14ac:dyDescent="0.3">
      <c r="B1410" t="s">
        <v>650</v>
      </c>
      <c r="C1410" s="52" t="s">
        <v>140</v>
      </c>
      <c r="D1410" s="55"/>
      <c r="M1410" s="80" t="str">
        <f t="shared" si="1090"/>
        <v>FP-S2-16</v>
      </c>
      <c r="N1410" s="81">
        <f t="shared" si="1089"/>
        <v>26.8</v>
      </c>
      <c r="O1410" s="81">
        <f>SUMIFS('DATOS GENERALES'!$D$4:$D$13,'DATOS GENERALES'!$B$4:$B$13,Q1410,'DATOS GENERALES'!$C$4:$C$13,$O$1367)</f>
        <v>5</v>
      </c>
      <c r="P1410" s="81">
        <f>SUMIFS('DATOS GENERALES'!$D$4:$D$13,'DATOS GENERALES'!$B$4:$B$13,Q1410,'DATOS GENERALES'!$C$4:$C$13,$P$1367)</f>
        <v>0.3</v>
      </c>
      <c r="Q1410" s="81" t="s">
        <v>98</v>
      </c>
      <c r="R1410" s="82">
        <f t="shared" si="1091"/>
        <v>32.1</v>
      </c>
    </row>
    <row r="1411" spans="2:18" ht="14.4" thickBot="1" x14ac:dyDescent="0.3">
      <c r="B1411" t="s">
        <v>650</v>
      </c>
      <c r="C1411" s="52" t="s">
        <v>141</v>
      </c>
      <c r="D1411" s="55"/>
      <c r="M1411" s="80" t="str">
        <f t="shared" si="1090"/>
        <v>FP-S2-17</v>
      </c>
      <c r="N1411" s="81">
        <f t="shared" si="1089"/>
        <v>26.8</v>
      </c>
      <c r="O1411" s="81">
        <f>SUMIFS('DATOS GENERALES'!$D$4:$D$13,'DATOS GENERALES'!$B$4:$B$13,Q1411,'DATOS GENERALES'!$C$4:$C$13,$O$1367)</f>
        <v>5</v>
      </c>
      <c r="P1411" s="81">
        <f>SUMIFS('DATOS GENERALES'!$D$4:$D$13,'DATOS GENERALES'!$B$4:$B$13,Q1411,'DATOS GENERALES'!$C$4:$C$13,$P$1367)</f>
        <v>0.3</v>
      </c>
      <c r="Q1411" s="81" t="s">
        <v>98</v>
      </c>
      <c r="R1411" s="82">
        <f t="shared" si="1091"/>
        <v>32.1</v>
      </c>
    </row>
    <row r="1412" spans="2:18" ht="14.4" thickBot="1" x14ac:dyDescent="0.3">
      <c r="B1412" t="s">
        <v>650</v>
      </c>
      <c r="C1412" s="52" t="s">
        <v>142</v>
      </c>
      <c r="D1412" s="55"/>
      <c r="M1412" s="80" t="str">
        <f t="shared" si="1090"/>
        <v>FP-S2-18</v>
      </c>
      <c r="N1412" s="81">
        <f t="shared" si="1089"/>
        <v>27.4</v>
      </c>
      <c r="O1412" s="81">
        <f>SUMIFS('DATOS GENERALES'!$D$4:$D$13,'DATOS GENERALES'!$B$4:$B$13,Q1412,'DATOS GENERALES'!$C$4:$C$13,$O$1367)</f>
        <v>5</v>
      </c>
      <c r="P1412" s="81">
        <f>SUMIFS('DATOS GENERALES'!$D$4:$D$13,'DATOS GENERALES'!$B$4:$B$13,Q1412,'DATOS GENERALES'!$C$4:$C$13,$P$1367)</f>
        <v>0.3</v>
      </c>
      <c r="Q1412" s="81" t="s">
        <v>98</v>
      </c>
      <c r="R1412" s="82">
        <f t="shared" si="1091"/>
        <v>32.699999999999996</v>
      </c>
    </row>
    <row r="1413" spans="2:18" ht="14.4" thickBot="1" x14ac:dyDescent="0.3">
      <c r="B1413" t="s">
        <v>650</v>
      </c>
      <c r="C1413" s="52" t="s">
        <v>143</v>
      </c>
      <c r="D1413" s="55"/>
      <c r="M1413" s="80" t="str">
        <f t="shared" si="1090"/>
        <v>FP-S2-19</v>
      </c>
      <c r="N1413" s="81">
        <f t="shared" si="1089"/>
        <v>27.4</v>
      </c>
      <c r="O1413" s="81">
        <f>SUMIFS('DATOS GENERALES'!$D$4:$D$13,'DATOS GENERALES'!$B$4:$B$13,Q1413,'DATOS GENERALES'!$C$4:$C$13,$O$1367)</f>
        <v>5</v>
      </c>
      <c r="P1413" s="81">
        <f>SUMIFS('DATOS GENERALES'!$D$4:$D$13,'DATOS GENERALES'!$B$4:$B$13,Q1413,'DATOS GENERALES'!$C$4:$C$13,$P$1367)</f>
        <v>0.3</v>
      </c>
      <c r="Q1413" s="81" t="s">
        <v>98</v>
      </c>
      <c r="R1413" s="82">
        <f t="shared" si="1091"/>
        <v>32.699999999999996</v>
      </c>
    </row>
    <row r="1414" spans="2:18" ht="14.4" thickBot="1" x14ac:dyDescent="0.3">
      <c r="B1414" t="s">
        <v>650</v>
      </c>
      <c r="C1414" s="52" t="s">
        <v>144</v>
      </c>
      <c r="D1414" s="55"/>
      <c r="M1414" s="80" t="str">
        <f t="shared" si="1090"/>
        <v>FP-S2-20</v>
      </c>
      <c r="N1414" s="81">
        <f t="shared" si="1089"/>
        <v>29.8</v>
      </c>
      <c r="O1414" s="81">
        <f>SUMIFS('DATOS GENERALES'!$D$4:$D$13,'DATOS GENERALES'!$B$4:$B$13,Q1414,'DATOS GENERALES'!$C$4:$C$13,$O$1367)</f>
        <v>5</v>
      </c>
      <c r="P1414" s="81">
        <f>SUMIFS('DATOS GENERALES'!$D$4:$D$13,'DATOS GENERALES'!$B$4:$B$13,Q1414,'DATOS GENERALES'!$C$4:$C$13,$P$1367)</f>
        <v>0.3</v>
      </c>
      <c r="Q1414" s="81" t="s">
        <v>98</v>
      </c>
      <c r="R1414" s="82">
        <f t="shared" si="1091"/>
        <v>35.1</v>
      </c>
    </row>
    <row r="1415" spans="2:18" ht="14.4" thickBot="1" x14ac:dyDescent="0.3">
      <c r="B1415" t="s">
        <v>650</v>
      </c>
      <c r="C1415" s="52" t="s">
        <v>145</v>
      </c>
      <c r="D1415" s="55"/>
      <c r="M1415" s="80" t="str">
        <f t="shared" si="1090"/>
        <v>FP-S2-21</v>
      </c>
      <c r="N1415" s="81">
        <f t="shared" si="1089"/>
        <v>29.8</v>
      </c>
      <c r="O1415" s="81">
        <f>SUMIFS('DATOS GENERALES'!$D$4:$D$13,'DATOS GENERALES'!$B$4:$B$13,Q1415,'DATOS GENERALES'!$C$4:$C$13,$O$1367)</f>
        <v>5</v>
      </c>
      <c r="P1415" s="81">
        <f>SUMIFS('DATOS GENERALES'!$D$4:$D$13,'DATOS GENERALES'!$B$4:$B$13,Q1415,'DATOS GENERALES'!$C$4:$C$13,$P$1367)</f>
        <v>0.3</v>
      </c>
      <c r="Q1415" s="81" t="s">
        <v>98</v>
      </c>
      <c r="R1415" s="82">
        <f t="shared" si="1091"/>
        <v>35.1</v>
      </c>
    </row>
    <row r="1416" spans="2:18" ht="14.4" thickBot="1" x14ac:dyDescent="0.3">
      <c r="B1416" t="s">
        <v>650</v>
      </c>
      <c r="C1416" s="52" t="s">
        <v>146</v>
      </c>
      <c r="D1416" s="55"/>
      <c r="M1416" s="80" t="str">
        <f t="shared" si="1090"/>
        <v>FP-S2-22</v>
      </c>
      <c r="N1416" s="81">
        <f t="shared" si="1089"/>
        <v>34.799999999999997</v>
      </c>
      <c r="O1416" s="81">
        <f>SUMIFS('DATOS GENERALES'!$D$4:$D$13,'DATOS GENERALES'!$B$4:$B$13,Q1416,'DATOS GENERALES'!$C$4:$C$13,$O$1367)</f>
        <v>5</v>
      </c>
      <c r="P1416" s="81">
        <f>SUMIFS('DATOS GENERALES'!$D$4:$D$13,'DATOS GENERALES'!$B$4:$B$13,Q1416,'DATOS GENERALES'!$C$4:$C$13,$P$1367)</f>
        <v>0.3</v>
      </c>
      <c r="Q1416" s="81" t="s">
        <v>98</v>
      </c>
      <c r="R1416" s="82">
        <f t="shared" si="1091"/>
        <v>40.099999999999994</v>
      </c>
    </row>
    <row r="1417" spans="2:18" ht="14.4" thickBot="1" x14ac:dyDescent="0.3">
      <c r="B1417" t="s">
        <v>650</v>
      </c>
      <c r="C1417" s="52" t="s">
        <v>204</v>
      </c>
      <c r="D1417" s="55"/>
      <c r="M1417" s="80" t="str">
        <f t="shared" si="1090"/>
        <v>FP-S2-23</v>
      </c>
      <c r="N1417" s="81">
        <f t="shared" si="1089"/>
        <v>34.799999999999997</v>
      </c>
      <c r="O1417" s="81">
        <f>SUMIFS('DATOS GENERALES'!$D$4:$D$13,'DATOS GENERALES'!$B$4:$B$13,Q1417,'DATOS GENERALES'!$C$4:$C$13,$O$1367)</f>
        <v>5</v>
      </c>
      <c r="P1417" s="81">
        <f>SUMIFS('DATOS GENERALES'!$D$4:$D$13,'DATOS GENERALES'!$B$4:$B$13,Q1417,'DATOS GENERALES'!$C$4:$C$13,$P$1367)</f>
        <v>0.3</v>
      </c>
      <c r="Q1417" s="81" t="s">
        <v>98</v>
      </c>
      <c r="R1417" s="82">
        <f t="shared" si="1091"/>
        <v>40.099999999999994</v>
      </c>
    </row>
    <row r="1418" spans="2:18" ht="14.4" thickBot="1" x14ac:dyDescent="0.3">
      <c r="B1418" t="s">
        <v>650</v>
      </c>
      <c r="C1418" s="52" t="s">
        <v>205</v>
      </c>
      <c r="D1418" s="55"/>
      <c r="M1418" s="80" t="str">
        <f t="shared" si="1090"/>
        <v>FP-S2-24</v>
      </c>
      <c r="N1418" s="81">
        <f t="shared" si="1089"/>
        <v>22</v>
      </c>
      <c r="O1418" s="81">
        <f>SUMIFS('DATOS GENERALES'!$D$4:$D$13,'DATOS GENERALES'!$B$4:$B$13,Q1418,'DATOS GENERALES'!$C$4:$C$13,$O$1367)</f>
        <v>5</v>
      </c>
      <c r="P1418" s="81">
        <f>SUMIFS('DATOS GENERALES'!$D$4:$D$13,'DATOS GENERALES'!$B$4:$B$13,Q1418,'DATOS GENERALES'!$C$4:$C$13,$P$1367)</f>
        <v>0.3</v>
      </c>
      <c r="Q1418" s="81" t="s">
        <v>98</v>
      </c>
      <c r="R1418" s="82">
        <f t="shared" si="1091"/>
        <v>27.3</v>
      </c>
    </row>
    <row r="1419" spans="2:18" ht="14.4" thickBot="1" x14ac:dyDescent="0.3">
      <c r="B1419" t="s">
        <v>650</v>
      </c>
      <c r="C1419" s="52" t="s">
        <v>206</v>
      </c>
      <c r="D1419" s="55"/>
      <c r="M1419" s="80" t="str">
        <f t="shared" si="1090"/>
        <v>FP-S2-25</v>
      </c>
      <c r="N1419" s="81">
        <f t="shared" si="1089"/>
        <v>22</v>
      </c>
      <c r="O1419" s="81">
        <f>SUMIFS('DATOS GENERALES'!$D$4:$D$13,'DATOS GENERALES'!$B$4:$B$13,Q1419,'DATOS GENERALES'!$C$4:$C$13,$O$1367)</f>
        <v>5</v>
      </c>
      <c r="P1419" s="81">
        <f>SUMIFS('DATOS GENERALES'!$D$4:$D$13,'DATOS GENERALES'!$B$4:$B$13,Q1419,'DATOS GENERALES'!$C$4:$C$13,$P$1367)</f>
        <v>0.3</v>
      </c>
      <c r="Q1419" s="81" t="s">
        <v>98</v>
      </c>
      <c r="R1419" s="82">
        <f t="shared" si="1091"/>
        <v>27.3</v>
      </c>
    </row>
    <row r="1420" spans="2:18" ht="14.4" thickBot="1" x14ac:dyDescent="0.3">
      <c r="B1420" t="s">
        <v>650</v>
      </c>
      <c r="C1420" s="52" t="s">
        <v>638</v>
      </c>
      <c r="D1420" s="55"/>
      <c r="M1420" s="80" t="str">
        <f t="shared" si="1090"/>
        <v>FP-S2-26</v>
      </c>
      <c r="N1420" s="81">
        <f t="shared" si="1089"/>
        <v>20.5</v>
      </c>
      <c r="O1420" s="81">
        <f>SUMIFS('DATOS GENERALES'!$D$4:$D$13,'DATOS GENERALES'!$B$4:$B$13,Q1420,'DATOS GENERALES'!$C$4:$C$13,$O$1367)</f>
        <v>5</v>
      </c>
      <c r="P1420" s="81">
        <f>SUMIFS('DATOS GENERALES'!$D$4:$D$13,'DATOS GENERALES'!$B$4:$B$13,Q1420,'DATOS GENERALES'!$C$4:$C$13,$P$1367)</f>
        <v>0.3</v>
      </c>
      <c r="Q1420" s="81" t="s">
        <v>98</v>
      </c>
      <c r="R1420" s="82">
        <f t="shared" si="1091"/>
        <v>25.8</v>
      </c>
    </row>
    <row r="1421" spans="2:18" ht="14.4" thickBot="1" x14ac:dyDescent="0.3">
      <c r="B1421" t="s">
        <v>650</v>
      </c>
      <c r="C1421" s="52" t="s">
        <v>639</v>
      </c>
      <c r="D1421" s="55"/>
      <c r="M1421" s="80" t="str">
        <f t="shared" si="1090"/>
        <v>FP-S2-27</v>
      </c>
      <c r="N1421" s="81">
        <f t="shared" si="1089"/>
        <v>20.5</v>
      </c>
      <c r="O1421" s="81">
        <f>SUMIFS('DATOS GENERALES'!$D$4:$D$13,'DATOS GENERALES'!$B$4:$B$13,Q1421,'DATOS GENERALES'!$C$4:$C$13,$O$1367)</f>
        <v>5</v>
      </c>
      <c r="P1421" s="81">
        <f>SUMIFS('DATOS GENERALES'!$D$4:$D$13,'DATOS GENERALES'!$B$4:$B$13,Q1421,'DATOS GENERALES'!$C$4:$C$13,$P$1367)</f>
        <v>0.3</v>
      </c>
      <c r="Q1421" s="81" t="s">
        <v>98</v>
      </c>
      <c r="R1421" s="82">
        <f t="shared" si="1091"/>
        <v>25.8</v>
      </c>
    </row>
    <row r="1422" spans="2:18" ht="14.4" thickBot="1" x14ac:dyDescent="0.3">
      <c r="B1422" t="s">
        <v>650</v>
      </c>
      <c r="C1422" s="52" t="s">
        <v>640</v>
      </c>
      <c r="D1422" s="55"/>
      <c r="M1422" s="80" t="str">
        <f t="shared" si="1090"/>
        <v>FP-S2-28</v>
      </c>
      <c r="N1422" s="81">
        <f t="shared" si="1089"/>
        <v>19.5</v>
      </c>
      <c r="O1422" s="81">
        <f>SUMIFS('DATOS GENERALES'!$D$4:$D$13,'DATOS GENERALES'!$B$4:$B$13,Q1422,'DATOS GENERALES'!$C$4:$C$13,$O$1367)</f>
        <v>5</v>
      </c>
      <c r="P1422" s="81">
        <f>SUMIFS('DATOS GENERALES'!$D$4:$D$13,'DATOS GENERALES'!$B$4:$B$13,Q1422,'DATOS GENERALES'!$C$4:$C$13,$P$1367)</f>
        <v>0.3</v>
      </c>
      <c r="Q1422" s="81" t="s">
        <v>98</v>
      </c>
      <c r="R1422" s="82">
        <f t="shared" si="1091"/>
        <v>24.8</v>
      </c>
    </row>
    <row r="1423" spans="2:18" ht="14.4" thickBot="1" x14ac:dyDescent="0.3">
      <c r="B1423" t="s">
        <v>650</v>
      </c>
      <c r="C1423" s="52" t="s">
        <v>641</v>
      </c>
      <c r="D1423" s="55"/>
      <c r="M1423" s="80" t="str">
        <f t="shared" si="1090"/>
        <v>FP-S2-29</v>
      </c>
      <c r="N1423" s="81">
        <f t="shared" si="1089"/>
        <v>19.5</v>
      </c>
      <c r="O1423" s="81">
        <f>SUMIFS('DATOS GENERALES'!$D$4:$D$13,'DATOS GENERALES'!$B$4:$B$13,Q1423,'DATOS GENERALES'!$C$4:$C$13,$O$1367)</f>
        <v>5</v>
      </c>
      <c r="P1423" s="81">
        <f>SUMIFS('DATOS GENERALES'!$D$4:$D$13,'DATOS GENERALES'!$B$4:$B$13,Q1423,'DATOS GENERALES'!$C$4:$C$13,$P$1367)</f>
        <v>0.3</v>
      </c>
      <c r="Q1423" s="81" t="s">
        <v>98</v>
      </c>
      <c r="R1423" s="82">
        <f t="shared" si="1091"/>
        <v>24.8</v>
      </c>
    </row>
    <row r="1424" spans="2:18" ht="14.4" thickBot="1" x14ac:dyDescent="0.3">
      <c r="B1424" t="s">
        <v>650</v>
      </c>
      <c r="C1424" s="52" t="s">
        <v>642</v>
      </c>
      <c r="D1424" s="55"/>
      <c r="M1424" s="80" t="str">
        <f t="shared" si="1090"/>
        <v>FP-S2-30</v>
      </c>
      <c r="N1424" s="81">
        <f t="shared" si="1089"/>
        <v>19</v>
      </c>
      <c r="O1424" s="81">
        <f>SUMIFS('DATOS GENERALES'!$D$4:$D$13,'DATOS GENERALES'!$B$4:$B$13,Q1424,'DATOS GENERALES'!$C$4:$C$13,$O$1367)</f>
        <v>5</v>
      </c>
      <c r="P1424" s="81">
        <f>SUMIFS('DATOS GENERALES'!$D$4:$D$13,'DATOS GENERALES'!$B$4:$B$13,Q1424,'DATOS GENERALES'!$C$4:$C$13,$P$1367)</f>
        <v>0.3</v>
      </c>
      <c r="Q1424" s="81" t="s">
        <v>98</v>
      </c>
      <c r="R1424" s="82">
        <f t="shared" si="1091"/>
        <v>24.3</v>
      </c>
    </row>
    <row r="1425" spans="2:18" ht="14.4" thickBot="1" x14ac:dyDescent="0.3">
      <c r="B1425" t="s">
        <v>650</v>
      </c>
      <c r="C1425" s="52" t="s">
        <v>643</v>
      </c>
      <c r="D1425" s="55"/>
      <c r="M1425" s="80" t="str">
        <f t="shared" si="1090"/>
        <v>FP-S2-31</v>
      </c>
      <c r="N1425" s="81">
        <f t="shared" si="1089"/>
        <v>19</v>
      </c>
      <c r="O1425" s="81">
        <f>SUMIFS('DATOS GENERALES'!$D$4:$D$13,'DATOS GENERALES'!$B$4:$B$13,Q1425,'DATOS GENERALES'!$C$4:$C$13,$O$1367)</f>
        <v>5</v>
      </c>
      <c r="P1425" s="81">
        <f>SUMIFS('DATOS GENERALES'!$D$4:$D$13,'DATOS GENERALES'!$B$4:$B$13,Q1425,'DATOS GENERALES'!$C$4:$C$13,$P$1367)</f>
        <v>0.3</v>
      </c>
      <c r="Q1425" s="81" t="s">
        <v>98</v>
      </c>
      <c r="R1425" s="82">
        <f t="shared" si="1091"/>
        <v>24.3</v>
      </c>
    </row>
    <row r="1426" spans="2:18" ht="14.4" thickBot="1" x14ac:dyDescent="0.3">
      <c r="B1426" t="s">
        <v>650</v>
      </c>
      <c r="C1426" s="52" t="s">
        <v>644</v>
      </c>
      <c r="D1426" s="55"/>
      <c r="M1426" s="80" t="str">
        <f t="shared" si="1090"/>
        <v>FP-S2-32</v>
      </c>
      <c r="N1426" s="81">
        <f t="shared" si="1089"/>
        <v>20.5</v>
      </c>
      <c r="O1426" s="81">
        <f>SUMIFS('DATOS GENERALES'!$D$4:$D$13,'DATOS GENERALES'!$B$4:$B$13,Q1426,'DATOS GENERALES'!$C$4:$C$13,$O$1367)</f>
        <v>5</v>
      </c>
      <c r="P1426" s="81">
        <f>SUMIFS('DATOS GENERALES'!$D$4:$D$13,'DATOS GENERALES'!$B$4:$B$13,Q1426,'DATOS GENERALES'!$C$4:$C$13,$P$1367)</f>
        <v>0.3</v>
      </c>
      <c r="Q1426" s="81" t="s">
        <v>98</v>
      </c>
      <c r="R1426" s="82">
        <f t="shared" si="1091"/>
        <v>25.8</v>
      </c>
    </row>
    <row r="1427" spans="2:18" ht="14.4" thickBot="1" x14ac:dyDescent="0.3">
      <c r="B1427" t="s">
        <v>650</v>
      </c>
      <c r="C1427" s="52" t="s">
        <v>645</v>
      </c>
      <c r="D1427" s="55"/>
      <c r="M1427" s="80" t="str">
        <f t="shared" si="1090"/>
        <v>FP-S2-33</v>
      </c>
      <c r="N1427" s="81">
        <f t="shared" ref="N1427:N1458" si="1092">SUMIFS($S$10:$S$1340,$E$10:$E$1340,M1427,$V$10:$V$1340,Q1427)</f>
        <v>20.5</v>
      </c>
      <c r="O1427" s="81">
        <f>SUMIFS('DATOS GENERALES'!$D$4:$D$13,'DATOS GENERALES'!$B$4:$B$13,Q1427,'DATOS GENERALES'!$C$4:$C$13,$O$1367)</f>
        <v>5</v>
      </c>
      <c r="P1427" s="81">
        <f>SUMIFS('DATOS GENERALES'!$D$4:$D$13,'DATOS GENERALES'!$B$4:$B$13,Q1427,'DATOS GENERALES'!$C$4:$C$13,$P$1367)</f>
        <v>0.3</v>
      </c>
      <c r="Q1427" s="81" t="s">
        <v>98</v>
      </c>
      <c r="R1427" s="82">
        <f t="shared" si="1091"/>
        <v>25.8</v>
      </c>
    </row>
    <row r="1428" spans="2:18" ht="14.4" thickBot="1" x14ac:dyDescent="0.3">
      <c r="B1428" t="s">
        <v>650</v>
      </c>
      <c r="C1428" s="52" t="s">
        <v>646</v>
      </c>
      <c r="D1428" s="55"/>
      <c r="M1428" s="80" t="str">
        <f t="shared" si="1090"/>
        <v>FP-S2-34</v>
      </c>
      <c r="N1428" s="81">
        <f t="shared" si="1092"/>
        <v>9.6</v>
      </c>
      <c r="O1428" s="81">
        <f>SUMIFS('DATOS GENERALES'!$D$4:$D$13,'DATOS GENERALES'!$B$4:$B$13,Q1428,'DATOS GENERALES'!$C$4:$C$13,$O$1367)</f>
        <v>5</v>
      </c>
      <c r="P1428" s="81">
        <f>SUMIFS('DATOS GENERALES'!$D$4:$D$13,'DATOS GENERALES'!$B$4:$B$13,Q1428,'DATOS GENERALES'!$C$4:$C$13,$P$1367)</f>
        <v>0.3</v>
      </c>
      <c r="Q1428" s="81" t="s">
        <v>98</v>
      </c>
      <c r="R1428" s="82">
        <f t="shared" si="1091"/>
        <v>14.899999999999999</v>
      </c>
    </row>
    <row r="1429" spans="2:18" ht="14.4" thickBot="1" x14ac:dyDescent="0.3">
      <c r="B1429" t="s">
        <v>650</v>
      </c>
      <c r="C1429" s="52" t="s">
        <v>647</v>
      </c>
      <c r="D1429" s="55"/>
      <c r="M1429" s="80" t="str">
        <f t="shared" si="1090"/>
        <v>FP-S2-35</v>
      </c>
      <c r="N1429" s="81">
        <f t="shared" si="1092"/>
        <v>18</v>
      </c>
      <c r="O1429" s="81">
        <f>SUMIFS('DATOS GENERALES'!$D$4:$D$13,'DATOS GENERALES'!$B$4:$B$13,Q1429,'DATOS GENERALES'!$C$4:$C$13,$O$1367)</f>
        <v>5</v>
      </c>
      <c r="P1429" s="81">
        <f>SUMIFS('DATOS GENERALES'!$D$4:$D$13,'DATOS GENERALES'!$B$4:$B$13,Q1429,'DATOS GENERALES'!$C$4:$C$13,$P$1367)</f>
        <v>0.3</v>
      </c>
      <c r="Q1429" s="81" t="s">
        <v>98</v>
      </c>
      <c r="R1429" s="82">
        <f t="shared" si="1091"/>
        <v>23.3</v>
      </c>
    </row>
    <row r="1430" spans="2:18" ht="14.4" thickBot="1" x14ac:dyDescent="0.3">
      <c r="B1430" t="s">
        <v>650</v>
      </c>
      <c r="C1430" s="52" t="s">
        <v>648</v>
      </c>
      <c r="D1430" s="55"/>
      <c r="M1430" s="80" t="str">
        <f t="shared" ref="M1430:M1458" si="1093">CONCATENATE(B1430,C1430,D1430)</f>
        <v>FP-S2-36</v>
      </c>
      <c r="N1430" s="81">
        <f t="shared" si="1092"/>
        <v>15</v>
      </c>
      <c r="O1430" s="81">
        <f>SUMIFS('DATOS GENERALES'!$D$4:$D$13,'DATOS GENERALES'!$B$4:$B$13,Q1430,'DATOS GENERALES'!$C$4:$C$13,$O$1367)</f>
        <v>5</v>
      </c>
      <c r="P1430" s="81">
        <f>SUMIFS('DATOS GENERALES'!$D$4:$D$13,'DATOS GENERALES'!$B$4:$B$13,Q1430,'DATOS GENERALES'!$C$4:$C$13,$P$1367)</f>
        <v>0.3</v>
      </c>
      <c r="Q1430" s="81" t="s">
        <v>98</v>
      </c>
      <c r="R1430" s="82">
        <f t="shared" ref="R1430:R1458" si="1094">P1430+O1430+N1430</f>
        <v>20.3</v>
      </c>
    </row>
    <row r="1431" spans="2:18" ht="14.4" thickBot="1" x14ac:dyDescent="0.3">
      <c r="B1431" t="s">
        <v>650</v>
      </c>
      <c r="C1431" s="52" t="s">
        <v>649</v>
      </c>
      <c r="D1431" s="55"/>
      <c r="M1431" s="80" t="str">
        <f t="shared" si="1093"/>
        <v>FP-S2-37</v>
      </c>
      <c r="N1431" s="81">
        <f t="shared" si="1092"/>
        <v>9.6</v>
      </c>
      <c r="O1431" s="81">
        <f>SUMIFS('DATOS GENERALES'!$D$4:$D$13,'DATOS GENERALES'!$B$4:$B$13,Q1431,'DATOS GENERALES'!$C$4:$C$13,$O$1367)</f>
        <v>5</v>
      </c>
      <c r="P1431" s="81">
        <f>SUMIFS('DATOS GENERALES'!$D$4:$D$13,'DATOS GENERALES'!$B$4:$B$13,Q1431,'DATOS GENERALES'!$C$4:$C$13,$P$1367)</f>
        <v>0.3</v>
      </c>
      <c r="Q1431" s="81" t="s">
        <v>98</v>
      </c>
      <c r="R1431" s="82">
        <f t="shared" si="1094"/>
        <v>14.899999999999999</v>
      </c>
    </row>
    <row r="1432" spans="2:18" ht="14.4" thickBot="1" x14ac:dyDescent="0.3">
      <c r="B1432" t="s">
        <v>650</v>
      </c>
      <c r="C1432" s="52" t="s">
        <v>651</v>
      </c>
      <c r="D1432" s="55"/>
      <c r="M1432" s="80" t="str">
        <f t="shared" si="1093"/>
        <v>FP-S2-38</v>
      </c>
      <c r="N1432" s="81">
        <f t="shared" si="1092"/>
        <v>24</v>
      </c>
      <c r="O1432" s="81">
        <f>SUMIFS('DATOS GENERALES'!$D$4:$D$13,'DATOS GENERALES'!$B$4:$B$13,Q1432,'DATOS GENERALES'!$C$4:$C$13,$O$1367)</f>
        <v>5</v>
      </c>
      <c r="P1432" s="81">
        <f>SUMIFS('DATOS GENERALES'!$D$4:$D$13,'DATOS GENERALES'!$B$4:$B$13,Q1432,'DATOS GENERALES'!$C$4:$C$13,$P$1367)</f>
        <v>0.3</v>
      </c>
      <c r="Q1432" s="81" t="s">
        <v>98</v>
      </c>
      <c r="R1432" s="82">
        <f t="shared" si="1094"/>
        <v>29.3</v>
      </c>
    </row>
    <row r="1433" spans="2:18" ht="14.4" thickBot="1" x14ac:dyDescent="0.3">
      <c r="B1433" t="s">
        <v>650</v>
      </c>
      <c r="C1433" s="52" t="s">
        <v>652</v>
      </c>
      <c r="D1433" s="55"/>
      <c r="M1433" s="80" t="str">
        <f t="shared" si="1093"/>
        <v>FP-S2-39</v>
      </c>
      <c r="N1433" s="81">
        <f t="shared" si="1092"/>
        <v>29.5</v>
      </c>
      <c r="O1433" s="81">
        <f>SUMIFS('DATOS GENERALES'!$D$4:$D$13,'DATOS GENERALES'!$B$4:$B$13,Q1433,'DATOS GENERALES'!$C$4:$C$13,$O$1367)</f>
        <v>5</v>
      </c>
      <c r="P1433" s="81">
        <f>SUMIFS('DATOS GENERALES'!$D$4:$D$13,'DATOS GENERALES'!$B$4:$B$13,Q1433,'DATOS GENERALES'!$C$4:$C$13,$P$1367)</f>
        <v>0.3</v>
      </c>
      <c r="Q1433" s="81" t="s">
        <v>98</v>
      </c>
      <c r="R1433" s="82">
        <f t="shared" si="1094"/>
        <v>34.799999999999997</v>
      </c>
    </row>
    <row r="1434" spans="2:18" ht="14.4" thickBot="1" x14ac:dyDescent="0.3">
      <c r="B1434" t="s">
        <v>650</v>
      </c>
      <c r="C1434" s="52" t="s">
        <v>653</v>
      </c>
      <c r="D1434" s="55"/>
      <c r="M1434" s="80" t="str">
        <f t="shared" si="1093"/>
        <v>FP-S2-40</v>
      </c>
      <c r="N1434" s="81">
        <f t="shared" si="1092"/>
        <v>29.5</v>
      </c>
      <c r="O1434" s="81">
        <f>SUMIFS('DATOS GENERALES'!$D$4:$D$13,'DATOS GENERALES'!$B$4:$B$13,Q1434,'DATOS GENERALES'!$C$4:$C$13,$O$1367)</f>
        <v>5</v>
      </c>
      <c r="P1434" s="81">
        <f>SUMIFS('DATOS GENERALES'!$D$4:$D$13,'DATOS GENERALES'!$B$4:$B$13,Q1434,'DATOS GENERALES'!$C$4:$C$13,$P$1367)</f>
        <v>0.3</v>
      </c>
      <c r="Q1434" s="81" t="s">
        <v>98</v>
      </c>
      <c r="R1434" s="82">
        <f t="shared" si="1094"/>
        <v>34.799999999999997</v>
      </c>
    </row>
    <row r="1435" spans="2:18" ht="14.4" thickBot="1" x14ac:dyDescent="0.3">
      <c r="B1435" t="s">
        <v>650</v>
      </c>
      <c r="C1435" s="52" t="s">
        <v>654</v>
      </c>
      <c r="D1435" s="55"/>
      <c r="M1435" s="80" t="str">
        <f t="shared" si="1093"/>
        <v>FP-S2-41</v>
      </c>
      <c r="N1435" s="81">
        <f t="shared" si="1092"/>
        <v>38</v>
      </c>
      <c r="O1435" s="81">
        <f>SUMIFS('DATOS GENERALES'!$D$4:$D$13,'DATOS GENERALES'!$B$4:$B$13,Q1435,'DATOS GENERALES'!$C$4:$C$13,$O$1367)</f>
        <v>5</v>
      </c>
      <c r="P1435" s="81">
        <f>SUMIFS('DATOS GENERALES'!$D$4:$D$13,'DATOS GENERALES'!$B$4:$B$13,Q1435,'DATOS GENERALES'!$C$4:$C$13,$P$1367)</f>
        <v>0.3</v>
      </c>
      <c r="Q1435" s="81" t="s">
        <v>98</v>
      </c>
      <c r="R1435" s="82">
        <f t="shared" si="1094"/>
        <v>43.3</v>
      </c>
    </row>
    <row r="1436" spans="2:18" ht="14.4" thickBot="1" x14ac:dyDescent="0.3">
      <c r="B1436" t="s">
        <v>650</v>
      </c>
      <c r="C1436" s="52" t="s">
        <v>655</v>
      </c>
      <c r="D1436" s="55"/>
      <c r="M1436" s="80" t="str">
        <f t="shared" si="1093"/>
        <v>FP-S2-42</v>
      </c>
      <c r="N1436" s="81">
        <f t="shared" si="1092"/>
        <v>38</v>
      </c>
      <c r="O1436" s="81">
        <f>SUMIFS('DATOS GENERALES'!$D$4:$D$13,'DATOS GENERALES'!$B$4:$B$13,Q1436,'DATOS GENERALES'!$C$4:$C$13,$O$1367)</f>
        <v>5</v>
      </c>
      <c r="P1436" s="81">
        <f>SUMIFS('DATOS GENERALES'!$D$4:$D$13,'DATOS GENERALES'!$B$4:$B$13,Q1436,'DATOS GENERALES'!$C$4:$C$13,$P$1367)</f>
        <v>0.3</v>
      </c>
      <c r="Q1436" s="81" t="s">
        <v>98</v>
      </c>
      <c r="R1436" s="82">
        <f t="shared" si="1094"/>
        <v>43.3</v>
      </c>
    </row>
    <row r="1437" spans="2:18" ht="14.4" thickBot="1" x14ac:dyDescent="0.3">
      <c r="B1437" t="s">
        <v>650</v>
      </c>
      <c r="C1437" s="52" t="s">
        <v>656</v>
      </c>
      <c r="D1437" s="55"/>
      <c r="M1437" s="80" t="str">
        <f t="shared" si="1093"/>
        <v>FP-S2-43</v>
      </c>
      <c r="N1437" s="81">
        <f t="shared" si="1092"/>
        <v>34.5</v>
      </c>
      <c r="O1437" s="81">
        <f>SUMIFS('DATOS GENERALES'!$D$4:$D$13,'DATOS GENERALES'!$B$4:$B$13,Q1437,'DATOS GENERALES'!$C$4:$C$13,$O$1367)</f>
        <v>5</v>
      </c>
      <c r="P1437" s="81">
        <f>SUMIFS('DATOS GENERALES'!$D$4:$D$13,'DATOS GENERALES'!$B$4:$B$13,Q1437,'DATOS GENERALES'!$C$4:$C$13,$P$1367)</f>
        <v>0.3</v>
      </c>
      <c r="Q1437" s="81" t="s">
        <v>98</v>
      </c>
      <c r="R1437" s="82">
        <f t="shared" si="1094"/>
        <v>39.799999999999997</v>
      </c>
    </row>
    <row r="1438" spans="2:18" ht="14.4" thickBot="1" x14ac:dyDescent="0.3">
      <c r="B1438" t="s">
        <v>650</v>
      </c>
      <c r="C1438" s="52" t="s">
        <v>657</v>
      </c>
      <c r="D1438" s="55"/>
      <c r="M1438" s="80" t="str">
        <f t="shared" si="1093"/>
        <v>FP-S2-44</v>
      </c>
      <c r="N1438" s="81">
        <f t="shared" si="1092"/>
        <v>34.5</v>
      </c>
      <c r="O1438" s="81">
        <f>SUMIFS('DATOS GENERALES'!$D$4:$D$13,'DATOS GENERALES'!$B$4:$B$13,Q1438,'DATOS GENERALES'!$C$4:$C$13,$O$1367)</f>
        <v>5</v>
      </c>
      <c r="P1438" s="81">
        <f>SUMIFS('DATOS GENERALES'!$D$4:$D$13,'DATOS GENERALES'!$B$4:$B$13,Q1438,'DATOS GENERALES'!$C$4:$C$13,$P$1367)</f>
        <v>0.3</v>
      </c>
      <c r="Q1438" s="81" t="s">
        <v>98</v>
      </c>
      <c r="R1438" s="82">
        <f t="shared" si="1094"/>
        <v>39.799999999999997</v>
      </c>
    </row>
    <row r="1439" spans="2:18" ht="14.4" thickBot="1" x14ac:dyDescent="0.3">
      <c r="B1439" t="s">
        <v>650</v>
      </c>
      <c r="C1439" s="52" t="s">
        <v>658</v>
      </c>
      <c r="D1439" s="55"/>
      <c r="M1439" s="80" t="str">
        <f t="shared" si="1093"/>
        <v>FP-S2-45</v>
      </c>
      <c r="N1439" s="81">
        <f t="shared" si="1092"/>
        <v>33</v>
      </c>
      <c r="O1439" s="81">
        <f>SUMIFS('DATOS GENERALES'!$D$4:$D$13,'DATOS GENERALES'!$B$4:$B$13,Q1439,'DATOS GENERALES'!$C$4:$C$13,$O$1367)</f>
        <v>5</v>
      </c>
      <c r="P1439" s="81">
        <f>SUMIFS('DATOS GENERALES'!$D$4:$D$13,'DATOS GENERALES'!$B$4:$B$13,Q1439,'DATOS GENERALES'!$C$4:$C$13,$P$1367)</f>
        <v>0.3</v>
      </c>
      <c r="Q1439" s="81" t="s">
        <v>98</v>
      </c>
      <c r="R1439" s="82">
        <f t="shared" si="1094"/>
        <v>38.299999999999997</v>
      </c>
    </row>
    <row r="1440" spans="2:18" ht="14.4" thickBot="1" x14ac:dyDescent="0.3">
      <c r="B1440" t="s">
        <v>650</v>
      </c>
      <c r="C1440" s="52" t="s">
        <v>659</v>
      </c>
      <c r="D1440" s="55"/>
      <c r="M1440" s="80" t="str">
        <f t="shared" si="1093"/>
        <v>FP-S2-46</v>
      </c>
      <c r="N1440" s="81">
        <f t="shared" si="1092"/>
        <v>39</v>
      </c>
      <c r="O1440" s="81">
        <f>SUMIFS('DATOS GENERALES'!$D$4:$D$13,'DATOS GENERALES'!$B$4:$B$13,Q1440,'DATOS GENERALES'!$C$4:$C$13,$O$1367)</f>
        <v>5</v>
      </c>
      <c r="P1440" s="81">
        <f>SUMIFS('DATOS GENERALES'!$D$4:$D$13,'DATOS GENERALES'!$B$4:$B$13,Q1440,'DATOS GENERALES'!$C$4:$C$13,$P$1367)</f>
        <v>0.3</v>
      </c>
      <c r="Q1440" s="81" t="s">
        <v>98</v>
      </c>
      <c r="R1440" s="82">
        <f t="shared" si="1094"/>
        <v>44.3</v>
      </c>
    </row>
    <row r="1441" spans="2:18" ht="14.4" thickBot="1" x14ac:dyDescent="0.3">
      <c r="B1441" t="s">
        <v>650</v>
      </c>
      <c r="C1441" s="52" t="s">
        <v>660</v>
      </c>
      <c r="D1441" s="55"/>
      <c r="M1441" s="80" t="str">
        <f t="shared" si="1093"/>
        <v>FP-S2-47</v>
      </c>
      <c r="N1441" s="81">
        <f t="shared" si="1092"/>
        <v>39</v>
      </c>
      <c r="O1441" s="81">
        <f>SUMIFS('DATOS GENERALES'!$D$4:$D$13,'DATOS GENERALES'!$B$4:$B$13,Q1441,'DATOS GENERALES'!$C$4:$C$13,$O$1367)</f>
        <v>5</v>
      </c>
      <c r="P1441" s="81">
        <f>SUMIFS('DATOS GENERALES'!$D$4:$D$13,'DATOS GENERALES'!$B$4:$B$13,Q1441,'DATOS GENERALES'!$C$4:$C$13,$P$1367)</f>
        <v>0.3</v>
      </c>
      <c r="Q1441" s="81" t="s">
        <v>98</v>
      </c>
      <c r="R1441" s="82">
        <f t="shared" si="1094"/>
        <v>44.3</v>
      </c>
    </row>
    <row r="1442" spans="2:18" ht="14.4" thickBot="1" x14ac:dyDescent="0.3">
      <c r="B1442" t="s">
        <v>650</v>
      </c>
      <c r="C1442" s="52" t="s">
        <v>661</v>
      </c>
      <c r="D1442" s="55"/>
      <c r="M1442" s="80" t="str">
        <f t="shared" si="1093"/>
        <v>FP-S2-48</v>
      </c>
      <c r="N1442" s="81">
        <f t="shared" si="1092"/>
        <v>37</v>
      </c>
      <c r="O1442" s="81">
        <f>SUMIFS('DATOS GENERALES'!$D$4:$D$13,'DATOS GENERALES'!$B$4:$B$13,Q1442,'DATOS GENERALES'!$C$4:$C$13,$O$1367)</f>
        <v>5</v>
      </c>
      <c r="P1442" s="81">
        <f>SUMIFS('DATOS GENERALES'!$D$4:$D$13,'DATOS GENERALES'!$B$4:$B$13,Q1442,'DATOS GENERALES'!$C$4:$C$13,$P$1367)</f>
        <v>0.3</v>
      </c>
      <c r="Q1442" s="81" t="s">
        <v>98</v>
      </c>
      <c r="R1442" s="82">
        <f t="shared" si="1094"/>
        <v>42.3</v>
      </c>
    </row>
    <row r="1443" spans="2:18" ht="14.4" thickBot="1" x14ac:dyDescent="0.3">
      <c r="B1443" t="s">
        <v>650</v>
      </c>
      <c r="C1443" s="52" t="s">
        <v>662</v>
      </c>
      <c r="D1443" s="55"/>
      <c r="M1443" s="80" t="str">
        <f t="shared" si="1093"/>
        <v>FP-S2-49</v>
      </c>
      <c r="N1443" s="81">
        <f t="shared" si="1092"/>
        <v>31.5</v>
      </c>
      <c r="O1443" s="81">
        <f>SUMIFS('DATOS GENERALES'!$D$4:$D$13,'DATOS GENERALES'!$B$4:$B$13,Q1443,'DATOS GENERALES'!$C$4:$C$13,$O$1367)</f>
        <v>5</v>
      </c>
      <c r="P1443" s="81">
        <f>SUMIFS('DATOS GENERALES'!$D$4:$D$13,'DATOS GENERALES'!$B$4:$B$13,Q1443,'DATOS GENERALES'!$C$4:$C$13,$P$1367)</f>
        <v>0.3</v>
      </c>
      <c r="Q1443" s="81" t="s">
        <v>98</v>
      </c>
      <c r="R1443" s="82">
        <f t="shared" si="1094"/>
        <v>36.799999999999997</v>
      </c>
    </row>
    <row r="1444" spans="2:18" ht="14.4" thickBot="1" x14ac:dyDescent="0.3">
      <c r="B1444" t="s">
        <v>650</v>
      </c>
      <c r="C1444" s="52" t="s">
        <v>663</v>
      </c>
      <c r="D1444" s="55"/>
      <c r="M1444" s="80" t="str">
        <f t="shared" si="1093"/>
        <v>FP-S2-50</v>
      </c>
      <c r="N1444" s="81">
        <f t="shared" si="1092"/>
        <v>41.1</v>
      </c>
      <c r="O1444" s="81">
        <f>SUMIFS('DATOS GENERALES'!$D$4:$D$13,'DATOS GENERALES'!$B$4:$B$13,Q1444,'DATOS GENERALES'!$C$4:$C$13,$O$1367)</f>
        <v>5</v>
      </c>
      <c r="P1444" s="81">
        <f>SUMIFS('DATOS GENERALES'!$D$4:$D$13,'DATOS GENERALES'!$B$4:$B$13,Q1444,'DATOS GENERALES'!$C$4:$C$13,$P$1367)</f>
        <v>0.3</v>
      </c>
      <c r="Q1444" s="81" t="s">
        <v>98</v>
      </c>
      <c r="R1444" s="82">
        <f t="shared" si="1094"/>
        <v>46.4</v>
      </c>
    </row>
    <row r="1445" spans="2:18" ht="14.4" thickBot="1" x14ac:dyDescent="0.3">
      <c r="B1445" t="s">
        <v>650</v>
      </c>
      <c r="C1445" s="52" t="s">
        <v>664</v>
      </c>
      <c r="D1445" s="55"/>
      <c r="M1445" s="80" t="str">
        <f t="shared" si="1093"/>
        <v>FP-S2-51</v>
      </c>
      <c r="N1445" s="81">
        <f t="shared" si="1092"/>
        <v>41.1</v>
      </c>
      <c r="O1445" s="81">
        <f>SUMIFS('DATOS GENERALES'!$D$4:$D$13,'DATOS GENERALES'!$B$4:$B$13,Q1445,'DATOS GENERALES'!$C$4:$C$13,$O$1367)</f>
        <v>5</v>
      </c>
      <c r="P1445" s="81">
        <f>SUMIFS('DATOS GENERALES'!$D$4:$D$13,'DATOS GENERALES'!$B$4:$B$13,Q1445,'DATOS GENERALES'!$C$4:$C$13,$P$1367)</f>
        <v>0.3</v>
      </c>
      <c r="Q1445" s="81" t="s">
        <v>98</v>
      </c>
      <c r="R1445" s="82">
        <f t="shared" si="1094"/>
        <v>46.4</v>
      </c>
    </row>
    <row r="1446" spans="2:18" ht="14.4" thickBot="1" x14ac:dyDescent="0.3">
      <c r="B1446" t="s">
        <v>650</v>
      </c>
      <c r="C1446" s="52" t="s">
        <v>665</v>
      </c>
      <c r="D1446" s="55"/>
      <c r="M1446" s="80" t="str">
        <f t="shared" si="1093"/>
        <v>FP-S2-52</v>
      </c>
      <c r="N1446" s="81">
        <f t="shared" si="1092"/>
        <v>39.700000000000003</v>
      </c>
      <c r="O1446" s="81">
        <f>SUMIFS('DATOS GENERALES'!$D$4:$D$13,'DATOS GENERALES'!$B$4:$B$13,Q1446,'DATOS GENERALES'!$C$4:$C$13,$O$1367)</f>
        <v>5</v>
      </c>
      <c r="P1446" s="81">
        <f>SUMIFS('DATOS GENERALES'!$D$4:$D$13,'DATOS GENERALES'!$B$4:$B$13,Q1446,'DATOS GENERALES'!$C$4:$C$13,$P$1367)</f>
        <v>0.3</v>
      </c>
      <c r="Q1446" s="81" t="s">
        <v>98</v>
      </c>
      <c r="R1446" s="82">
        <f t="shared" si="1094"/>
        <v>45</v>
      </c>
    </row>
    <row r="1447" spans="2:18" ht="14.4" thickBot="1" x14ac:dyDescent="0.3">
      <c r="B1447" t="s">
        <v>650</v>
      </c>
      <c r="C1447" s="52" t="s">
        <v>666</v>
      </c>
      <c r="D1447" s="55"/>
      <c r="M1447" s="80" t="str">
        <f t="shared" si="1093"/>
        <v>FP-S2-53</v>
      </c>
      <c r="N1447" s="81">
        <f t="shared" si="1092"/>
        <v>39.700000000000003</v>
      </c>
      <c r="O1447" s="81">
        <f>SUMIFS('DATOS GENERALES'!$D$4:$D$13,'DATOS GENERALES'!$B$4:$B$13,Q1447,'DATOS GENERALES'!$C$4:$C$13,$O$1367)</f>
        <v>5</v>
      </c>
      <c r="P1447" s="81">
        <f>SUMIFS('DATOS GENERALES'!$D$4:$D$13,'DATOS GENERALES'!$B$4:$B$13,Q1447,'DATOS GENERALES'!$C$4:$C$13,$P$1367)</f>
        <v>0.3</v>
      </c>
      <c r="Q1447" s="81" t="s">
        <v>98</v>
      </c>
      <c r="R1447" s="82">
        <f t="shared" si="1094"/>
        <v>45</v>
      </c>
    </row>
    <row r="1448" spans="2:18" ht="14.4" thickBot="1" x14ac:dyDescent="0.3">
      <c r="B1448" t="s">
        <v>650</v>
      </c>
      <c r="C1448" s="52" t="s">
        <v>667</v>
      </c>
      <c r="D1448" s="55"/>
      <c r="M1448" s="80" t="str">
        <f t="shared" si="1093"/>
        <v>FP-S2-54</v>
      </c>
      <c r="N1448" s="81">
        <f t="shared" si="1092"/>
        <v>40.5</v>
      </c>
      <c r="O1448" s="81">
        <f>SUMIFS('DATOS GENERALES'!$D$4:$D$13,'DATOS GENERALES'!$B$4:$B$13,Q1448,'DATOS GENERALES'!$C$4:$C$13,$O$1367)</f>
        <v>5</v>
      </c>
      <c r="P1448" s="81">
        <f>SUMIFS('DATOS GENERALES'!$D$4:$D$13,'DATOS GENERALES'!$B$4:$B$13,Q1448,'DATOS GENERALES'!$C$4:$C$13,$P$1367)</f>
        <v>0.3</v>
      </c>
      <c r="Q1448" s="81" t="s">
        <v>98</v>
      </c>
      <c r="R1448" s="82">
        <f t="shared" si="1094"/>
        <v>45.8</v>
      </c>
    </row>
    <row r="1449" spans="2:18" ht="14.4" thickBot="1" x14ac:dyDescent="0.3">
      <c r="B1449" t="s">
        <v>650</v>
      </c>
      <c r="C1449" s="52" t="s">
        <v>668</v>
      </c>
      <c r="D1449" s="55"/>
      <c r="M1449" s="80" t="str">
        <f t="shared" si="1093"/>
        <v>FP-S2-55</v>
      </c>
      <c r="N1449" s="81">
        <f t="shared" si="1092"/>
        <v>40.5</v>
      </c>
      <c r="O1449" s="81">
        <f>SUMIFS('DATOS GENERALES'!$D$4:$D$13,'DATOS GENERALES'!$B$4:$B$13,Q1449,'DATOS GENERALES'!$C$4:$C$13,$O$1367)</f>
        <v>5</v>
      </c>
      <c r="P1449" s="81">
        <f>SUMIFS('DATOS GENERALES'!$D$4:$D$13,'DATOS GENERALES'!$B$4:$B$13,Q1449,'DATOS GENERALES'!$C$4:$C$13,$P$1367)</f>
        <v>0.3</v>
      </c>
      <c r="Q1449" s="81" t="s">
        <v>98</v>
      </c>
      <c r="R1449" s="82">
        <f t="shared" si="1094"/>
        <v>45.8</v>
      </c>
    </row>
    <row r="1450" spans="2:18" ht="14.4" thickBot="1" x14ac:dyDescent="0.3">
      <c r="B1450" t="s">
        <v>650</v>
      </c>
      <c r="C1450" s="52" t="s">
        <v>669</v>
      </c>
      <c r="D1450" s="55"/>
      <c r="M1450" s="80" t="str">
        <f t="shared" si="1093"/>
        <v>FP-S2-56</v>
      </c>
      <c r="N1450" s="81">
        <f t="shared" si="1092"/>
        <v>52.5</v>
      </c>
      <c r="O1450" s="81">
        <f>SUMIFS('DATOS GENERALES'!$D$4:$D$13,'DATOS GENERALES'!$B$4:$B$13,Q1450,'DATOS GENERALES'!$C$4:$C$13,$O$1367)</f>
        <v>5</v>
      </c>
      <c r="P1450" s="81">
        <f>SUMIFS('DATOS GENERALES'!$D$4:$D$13,'DATOS GENERALES'!$B$4:$B$13,Q1450,'DATOS GENERALES'!$C$4:$C$13,$P$1367)</f>
        <v>0.3</v>
      </c>
      <c r="Q1450" s="81" t="s">
        <v>98</v>
      </c>
      <c r="R1450" s="82">
        <f t="shared" si="1094"/>
        <v>57.8</v>
      </c>
    </row>
    <row r="1451" spans="2:18" ht="14.4" thickBot="1" x14ac:dyDescent="0.3">
      <c r="B1451" t="s">
        <v>650</v>
      </c>
      <c r="C1451" s="52" t="s">
        <v>670</v>
      </c>
      <c r="D1451" s="55"/>
      <c r="M1451" s="80" t="str">
        <f t="shared" si="1093"/>
        <v>FP-S2-57</v>
      </c>
      <c r="N1451" s="81">
        <f t="shared" si="1092"/>
        <v>52.5</v>
      </c>
      <c r="O1451" s="81">
        <f>SUMIFS('DATOS GENERALES'!$D$4:$D$13,'DATOS GENERALES'!$B$4:$B$13,Q1451,'DATOS GENERALES'!$C$4:$C$13,$O$1367)</f>
        <v>5</v>
      </c>
      <c r="P1451" s="81">
        <f>SUMIFS('DATOS GENERALES'!$D$4:$D$13,'DATOS GENERALES'!$B$4:$B$13,Q1451,'DATOS GENERALES'!$C$4:$C$13,$P$1367)</f>
        <v>0.3</v>
      </c>
      <c r="Q1451" s="81" t="s">
        <v>98</v>
      </c>
      <c r="R1451" s="82">
        <f t="shared" si="1094"/>
        <v>57.8</v>
      </c>
    </row>
    <row r="1452" spans="2:18" ht="14.4" thickBot="1" x14ac:dyDescent="0.3">
      <c r="B1452" t="s">
        <v>650</v>
      </c>
      <c r="C1452" s="52" t="s">
        <v>671</v>
      </c>
      <c r="D1452" s="55"/>
      <c r="M1452" s="80" t="str">
        <f t="shared" si="1093"/>
        <v>FP-S2-58</v>
      </c>
      <c r="N1452" s="81">
        <f t="shared" si="1092"/>
        <v>49</v>
      </c>
      <c r="O1452" s="81">
        <f>SUMIFS('DATOS GENERALES'!$D$4:$D$13,'DATOS GENERALES'!$B$4:$B$13,Q1452,'DATOS GENERALES'!$C$4:$C$13,$O$1367)</f>
        <v>5</v>
      </c>
      <c r="P1452" s="81">
        <f>SUMIFS('DATOS GENERALES'!$D$4:$D$13,'DATOS GENERALES'!$B$4:$B$13,Q1452,'DATOS GENERALES'!$C$4:$C$13,$P$1367)</f>
        <v>0.3</v>
      </c>
      <c r="Q1452" s="81" t="s">
        <v>98</v>
      </c>
      <c r="R1452" s="82">
        <f t="shared" si="1094"/>
        <v>54.3</v>
      </c>
    </row>
    <row r="1453" spans="2:18" ht="14.4" thickBot="1" x14ac:dyDescent="0.3">
      <c r="B1453" t="s">
        <v>650</v>
      </c>
      <c r="C1453" s="52" t="s">
        <v>672</v>
      </c>
      <c r="D1453" s="55"/>
      <c r="M1453" s="80" t="str">
        <f t="shared" si="1093"/>
        <v>FP-S2-59</v>
      </c>
      <c r="N1453" s="81">
        <f t="shared" si="1092"/>
        <v>49</v>
      </c>
      <c r="O1453" s="81">
        <f>SUMIFS('DATOS GENERALES'!$D$4:$D$13,'DATOS GENERALES'!$B$4:$B$13,Q1453,'DATOS GENERALES'!$C$4:$C$13,$O$1367)</f>
        <v>5</v>
      </c>
      <c r="P1453" s="81">
        <f>SUMIFS('DATOS GENERALES'!$D$4:$D$13,'DATOS GENERALES'!$B$4:$B$13,Q1453,'DATOS GENERALES'!$C$4:$C$13,$P$1367)</f>
        <v>0.3</v>
      </c>
      <c r="Q1453" s="81" t="s">
        <v>98</v>
      </c>
      <c r="R1453" s="82">
        <f t="shared" si="1094"/>
        <v>54.3</v>
      </c>
    </row>
    <row r="1454" spans="2:18" ht="14.4" thickBot="1" x14ac:dyDescent="0.3">
      <c r="B1454" t="s">
        <v>650</v>
      </c>
      <c r="C1454" s="52" t="s">
        <v>673</v>
      </c>
      <c r="D1454" s="55"/>
      <c r="M1454" s="80" t="str">
        <f t="shared" si="1093"/>
        <v>FP-S2-60</v>
      </c>
      <c r="N1454" s="81">
        <f t="shared" si="1092"/>
        <v>49.1</v>
      </c>
      <c r="O1454" s="81">
        <f>SUMIFS('DATOS GENERALES'!$D$4:$D$13,'DATOS GENERALES'!$B$4:$B$13,Q1454,'DATOS GENERALES'!$C$4:$C$13,$O$1367)</f>
        <v>5</v>
      </c>
      <c r="P1454" s="81">
        <f>SUMIFS('DATOS GENERALES'!$D$4:$D$13,'DATOS GENERALES'!$B$4:$B$13,Q1454,'DATOS GENERALES'!$C$4:$C$13,$P$1367)</f>
        <v>0.3</v>
      </c>
      <c r="Q1454" s="81" t="s">
        <v>98</v>
      </c>
      <c r="R1454" s="82">
        <f t="shared" si="1094"/>
        <v>54.4</v>
      </c>
    </row>
    <row r="1455" spans="2:18" ht="14.4" thickBot="1" x14ac:dyDescent="0.3">
      <c r="B1455" t="s">
        <v>650</v>
      </c>
      <c r="C1455" s="52" t="s">
        <v>674</v>
      </c>
      <c r="D1455" s="55"/>
      <c r="M1455" s="80" t="str">
        <f t="shared" si="1093"/>
        <v>FP-S2-61</v>
      </c>
      <c r="N1455" s="81">
        <f t="shared" si="1092"/>
        <v>49.1</v>
      </c>
      <c r="O1455" s="81">
        <f>SUMIFS('DATOS GENERALES'!$D$4:$D$13,'DATOS GENERALES'!$B$4:$B$13,Q1455,'DATOS GENERALES'!$C$4:$C$13,$O$1367)</f>
        <v>5</v>
      </c>
      <c r="P1455" s="81">
        <f>SUMIFS('DATOS GENERALES'!$D$4:$D$13,'DATOS GENERALES'!$B$4:$B$13,Q1455,'DATOS GENERALES'!$C$4:$C$13,$P$1367)</f>
        <v>0.3</v>
      </c>
      <c r="Q1455" s="81" t="s">
        <v>98</v>
      </c>
      <c r="R1455" s="82">
        <f t="shared" si="1094"/>
        <v>54.4</v>
      </c>
    </row>
    <row r="1456" spans="2:18" ht="14.4" thickBot="1" x14ac:dyDescent="0.3">
      <c r="B1456" t="s">
        <v>650</v>
      </c>
      <c r="C1456" s="52" t="s">
        <v>675</v>
      </c>
      <c r="D1456" s="55"/>
      <c r="M1456" s="80" t="str">
        <f t="shared" si="1093"/>
        <v>FP-S2-62</v>
      </c>
      <c r="N1456" s="81">
        <f t="shared" si="1092"/>
        <v>55.2</v>
      </c>
      <c r="O1456" s="81">
        <f>SUMIFS('DATOS GENERALES'!$D$4:$D$13,'DATOS GENERALES'!$B$4:$B$13,Q1456,'DATOS GENERALES'!$C$4:$C$13,$O$1367)</f>
        <v>5</v>
      </c>
      <c r="P1456" s="81">
        <f>SUMIFS('DATOS GENERALES'!$D$4:$D$13,'DATOS GENERALES'!$B$4:$B$13,Q1456,'DATOS GENERALES'!$C$4:$C$13,$P$1367)</f>
        <v>0.3</v>
      </c>
      <c r="Q1456" s="81" t="s">
        <v>98</v>
      </c>
      <c r="R1456" s="82">
        <f t="shared" si="1094"/>
        <v>60.5</v>
      </c>
    </row>
    <row r="1457" spans="1:23" ht="14.4" thickBot="1" x14ac:dyDescent="0.3">
      <c r="B1457" t="s">
        <v>650</v>
      </c>
      <c r="C1457" s="52" t="s">
        <v>676</v>
      </c>
      <c r="D1457" s="55"/>
      <c r="M1457" s="80" t="str">
        <f t="shared" si="1093"/>
        <v>FP-S2-63</v>
      </c>
      <c r="N1457" s="81">
        <f t="shared" si="1092"/>
        <v>55.2</v>
      </c>
      <c r="O1457" s="81">
        <f>SUMIFS('DATOS GENERALES'!$D$4:$D$13,'DATOS GENERALES'!$B$4:$B$13,Q1457,'DATOS GENERALES'!$C$4:$C$13,$O$1367)</f>
        <v>5</v>
      </c>
      <c r="P1457" s="81">
        <f>SUMIFS('DATOS GENERALES'!$D$4:$D$13,'DATOS GENERALES'!$B$4:$B$13,Q1457,'DATOS GENERALES'!$C$4:$C$13,$P$1367)</f>
        <v>0.3</v>
      </c>
      <c r="Q1457" s="81" t="s">
        <v>98</v>
      </c>
      <c r="R1457" s="82">
        <f t="shared" si="1094"/>
        <v>60.5</v>
      </c>
    </row>
    <row r="1458" spans="1:23" ht="14.4" thickBot="1" x14ac:dyDescent="0.3">
      <c r="B1458" t="s">
        <v>650</v>
      </c>
      <c r="C1458" s="52" t="s">
        <v>677</v>
      </c>
      <c r="D1458" s="55"/>
      <c r="M1458" s="80" t="str">
        <f t="shared" si="1093"/>
        <v>FP-S2-64</v>
      </c>
      <c r="N1458" s="81">
        <f t="shared" si="1092"/>
        <v>51</v>
      </c>
      <c r="O1458" s="81">
        <f>SUMIFS('DATOS GENERALES'!$D$4:$D$13,'DATOS GENERALES'!$B$4:$B$13,Q1458,'DATOS GENERALES'!$C$4:$C$13,$O$1367)</f>
        <v>5</v>
      </c>
      <c r="P1458" s="81">
        <f>SUMIFS('DATOS GENERALES'!$D$4:$D$13,'DATOS GENERALES'!$B$4:$B$13,Q1458,'DATOS GENERALES'!$C$4:$C$13,$P$1367)</f>
        <v>0.3</v>
      </c>
      <c r="Q1458" s="81" t="s">
        <v>98</v>
      </c>
      <c r="R1458" s="82">
        <f t="shared" si="1094"/>
        <v>56.3</v>
      </c>
    </row>
    <row r="1459" spans="1:23" ht="14.4" thickBot="1" x14ac:dyDescent="0.3">
      <c r="B1459" t="s">
        <v>650</v>
      </c>
      <c r="C1459" s="52" t="s">
        <v>678</v>
      </c>
      <c r="D1459" s="55"/>
      <c r="M1459" s="80" t="str">
        <f t="shared" ref="M1459" si="1095">CONCATENATE(B1459,C1459,D1459)</f>
        <v>FP-S2-65</v>
      </c>
      <c r="N1459" s="81">
        <f t="shared" ref="N1459" si="1096">SUMIFS($S$10:$S$1340,$E$10:$E$1340,M1459,$V$10:$V$1340,Q1459)</f>
        <v>51</v>
      </c>
      <c r="O1459" s="81">
        <f>SUMIFS('DATOS GENERALES'!$D$4:$D$13,'DATOS GENERALES'!$B$4:$B$13,Q1459,'DATOS GENERALES'!$C$4:$C$13,$O$1367)</f>
        <v>5</v>
      </c>
      <c r="P1459" s="81">
        <f>SUMIFS('DATOS GENERALES'!$D$4:$D$13,'DATOS GENERALES'!$B$4:$B$13,Q1459,'DATOS GENERALES'!$C$4:$C$13,$P$1367)</f>
        <v>0.3</v>
      </c>
      <c r="Q1459" s="81" t="s">
        <v>98</v>
      </c>
      <c r="R1459" s="82">
        <f t="shared" ref="R1459" si="1097">P1459+O1459+N1459</f>
        <v>56.3</v>
      </c>
    </row>
    <row r="1460" spans="1:23" x14ac:dyDescent="0.25">
      <c r="C1460" s="52"/>
      <c r="D1460" s="55"/>
      <c r="M1460" s="80"/>
      <c r="N1460" s="81"/>
      <c r="O1460" s="81"/>
      <c r="P1460" s="81"/>
      <c r="Q1460" s="81"/>
      <c r="R1460" s="82"/>
    </row>
    <row r="1461" spans="1:23" ht="14.4" thickBot="1" x14ac:dyDescent="0.3">
      <c r="C1461" s="173"/>
      <c r="D1461" s="55"/>
      <c r="M1461" s="59"/>
      <c r="N1461" s="57"/>
      <c r="O1461" s="57"/>
      <c r="P1461" s="57"/>
      <c r="Q1461" s="60"/>
      <c r="R1461" s="61"/>
    </row>
    <row r="1462" spans="1:23" s="10" customFormat="1" ht="14.4" thickBot="1" x14ac:dyDescent="0.3">
      <c r="A1462" s="176"/>
      <c r="C1462" s="73"/>
      <c r="D1462" s="74"/>
      <c r="F1462" s="75"/>
      <c r="G1462" s="75"/>
      <c r="H1462" s="75"/>
      <c r="I1462" s="75"/>
      <c r="J1462" s="75"/>
      <c r="K1462" s="75"/>
      <c r="L1462" s="75"/>
      <c r="M1462" s="75"/>
      <c r="N1462" s="75"/>
      <c r="O1462" s="75"/>
      <c r="P1462" s="75"/>
      <c r="Q1462" s="75"/>
      <c r="R1462" s="79">
        <f>SUM(R1395:R1461)</f>
        <v>2475.1000000000004</v>
      </c>
      <c r="S1462" s="75"/>
      <c r="T1462" s="2"/>
      <c r="U1462" s="2"/>
      <c r="V1462" s="2"/>
      <c r="W1462"/>
    </row>
    <row r="1463" spans="1:23" s="10" customFormat="1" x14ac:dyDescent="0.25">
      <c r="A1463" s="176"/>
      <c r="C1463" s="73"/>
      <c r="D1463" s="74"/>
      <c r="F1463" s="75"/>
      <c r="G1463" s="75"/>
      <c r="H1463" s="75"/>
      <c r="I1463" s="75"/>
      <c r="J1463" s="75"/>
      <c r="K1463" s="75"/>
      <c r="L1463" s="75"/>
      <c r="M1463" s="75"/>
      <c r="N1463" s="75"/>
      <c r="O1463" s="75"/>
      <c r="P1463" s="75"/>
      <c r="Q1463" s="75"/>
      <c r="R1463" s="76"/>
      <c r="S1463" s="75"/>
      <c r="T1463" s="2"/>
      <c r="U1463" s="2"/>
      <c r="V1463" s="2"/>
      <c r="W1463"/>
    </row>
    <row r="1464" spans="1:23" s="10" customFormat="1" x14ac:dyDescent="0.25">
      <c r="A1464" s="176"/>
      <c r="C1464" s="73"/>
      <c r="D1464" s="74"/>
      <c r="F1464" s="75"/>
      <c r="G1464" s="75"/>
      <c r="H1464" s="75"/>
      <c r="I1464" s="75"/>
      <c r="J1464" s="75"/>
      <c r="K1464" s="75"/>
      <c r="L1464" s="75"/>
      <c r="M1464" s="75"/>
      <c r="N1464" s="75"/>
      <c r="O1464" s="75"/>
      <c r="P1464" s="75"/>
      <c r="Q1464" s="75"/>
      <c r="R1464" s="76"/>
      <c r="S1464" s="75"/>
      <c r="T1464" s="2"/>
      <c r="U1464" s="2"/>
      <c r="V1464" s="2"/>
      <c r="W1464"/>
    </row>
    <row r="1465" spans="1:23" s="10" customFormat="1" x14ac:dyDescent="0.25">
      <c r="A1465" s="176"/>
      <c r="C1465" s="73"/>
      <c r="D1465" s="74"/>
      <c r="F1465" s="75"/>
      <c r="G1465" s="75"/>
      <c r="H1465" s="75"/>
      <c r="I1465" s="75"/>
      <c r="J1465" s="75"/>
      <c r="K1465" s="75"/>
      <c r="L1465" s="75"/>
      <c r="M1465" s="75"/>
      <c r="N1465" s="75"/>
      <c r="O1465" s="75"/>
      <c r="P1465" s="75"/>
      <c r="Q1465" s="75"/>
      <c r="R1465" s="76"/>
      <c r="S1465" s="75"/>
      <c r="T1465" s="2"/>
      <c r="U1465" s="2"/>
      <c r="V1465" s="2"/>
    </row>
    <row r="1466" spans="1:23" s="10" customFormat="1" x14ac:dyDescent="0.25">
      <c r="A1466" s="176"/>
      <c r="C1466" s="73"/>
      <c r="D1466" s="74"/>
      <c r="F1466" s="75"/>
      <c r="G1466" s="75"/>
      <c r="H1466" s="75"/>
      <c r="I1466" s="75"/>
      <c r="J1466" s="75"/>
      <c r="K1466" s="75"/>
      <c r="L1466" s="75"/>
      <c r="M1466" s="75"/>
      <c r="N1466" s="75"/>
      <c r="O1466" s="75"/>
      <c r="P1466" s="75"/>
      <c r="Q1466" s="75"/>
      <c r="R1466" s="76"/>
      <c r="S1466" s="75"/>
      <c r="T1466" s="2"/>
      <c r="U1466" s="2"/>
      <c r="V1466" s="2"/>
    </row>
    <row r="1467" spans="1:23" s="10" customFormat="1" x14ac:dyDescent="0.25">
      <c r="A1467" s="176"/>
      <c r="C1467" s="73"/>
      <c r="D1467" s="74"/>
      <c r="F1467" s="75"/>
      <c r="G1467" s="75"/>
      <c r="H1467" s="75"/>
      <c r="I1467" s="75"/>
      <c r="J1467" s="75"/>
      <c r="K1467" s="75"/>
      <c r="L1467" s="75"/>
      <c r="M1467" s="75"/>
      <c r="N1467" s="75"/>
      <c r="O1467" s="75"/>
      <c r="P1467" s="75"/>
      <c r="Q1467" s="75"/>
      <c r="R1467" s="76"/>
      <c r="S1467" s="75"/>
      <c r="T1467" s="2"/>
      <c r="U1467" s="2"/>
      <c r="V1467" s="2"/>
    </row>
    <row r="1468" spans="1:23" s="10" customFormat="1" ht="14.4" thickBot="1" x14ac:dyDescent="0.3">
      <c r="A1468" s="176"/>
      <c r="C1468" s="73"/>
      <c r="D1468" s="74"/>
      <c r="F1468" s="75"/>
      <c r="G1468" s="75"/>
      <c r="H1468" s="75"/>
      <c r="I1468" s="75"/>
      <c r="J1468" s="75"/>
      <c r="K1468" s="75"/>
      <c r="L1468" s="75"/>
      <c r="M1468" s="2" t="s">
        <v>256</v>
      </c>
      <c r="N1468" s="75"/>
      <c r="O1468" s="75"/>
      <c r="P1468" s="75"/>
      <c r="Q1468" s="75"/>
      <c r="R1468" s="76"/>
      <c r="S1468" s="75"/>
      <c r="T1468" s="2"/>
      <c r="U1468" s="2"/>
      <c r="V1468" s="2"/>
    </row>
    <row r="1469" spans="1:23" s="10" customFormat="1" ht="14.4" thickBot="1" x14ac:dyDescent="0.3">
      <c r="A1469" s="176"/>
      <c r="C1469" s="73"/>
      <c r="D1469" s="74"/>
      <c r="F1469" s="75"/>
      <c r="G1469" s="75"/>
      <c r="H1469" s="75"/>
      <c r="I1469" s="75"/>
      <c r="J1469" s="75"/>
      <c r="K1469" s="75"/>
      <c r="L1469" s="75"/>
      <c r="M1469" s="122" t="s">
        <v>79</v>
      </c>
      <c r="N1469" s="123" t="s">
        <v>150</v>
      </c>
      <c r="O1469" s="123" t="s">
        <v>149</v>
      </c>
      <c r="P1469" s="123" t="s">
        <v>81</v>
      </c>
      <c r="Q1469" s="123" t="s">
        <v>118</v>
      </c>
      <c r="R1469" s="124" t="s">
        <v>117</v>
      </c>
      <c r="S1469" s="75"/>
      <c r="T1469" s="2"/>
      <c r="U1469" s="2"/>
      <c r="V1469" s="2"/>
    </row>
    <row r="1470" spans="1:23" s="10" customFormat="1" ht="14.4" thickBot="1" x14ac:dyDescent="0.3">
      <c r="A1470" s="176"/>
      <c r="C1470" s="73"/>
      <c r="D1470" s="74"/>
      <c r="F1470" s="75"/>
      <c r="G1470" s="75"/>
      <c r="H1470" s="75"/>
      <c r="I1470" s="75"/>
      <c r="J1470" s="75"/>
      <c r="K1470" s="75"/>
      <c r="L1470" s="75"/>
      <c r="M1470" s="195"/>
      <c r="N1470" s="196"/>
      <c r="O1470" s="196"/>
      <c r="P1470" s="196"/>
      <c r="Q1470" s="196"/>
      <c r="R1470" s="197"/>
      <c r="S1470" s="75"/>
      <c r="T1470" s="2"/>
      <c r="U1470" s="2"/>
      <c r="V1470" s="2"/>
    </row>
    <row r="1471" spans="1:23" s="10" customFormat="1" ht="14.4" thickBot="1" x14ac:dyDescent="0.3">
      <c r="A1471" s="174"/>
      <c r="B1471" t="s">
        <v>680</v>
      </c>
      <c r="C1471" s="52" t="s">
        <v>125</v>
      </c>
      <c r="D1471" s="55"/>
      <c r="E1471"/>
      <c r="F1471" s="2"/>
      <c r="G1471" s="2"/>
      <c r="H1471" s="2"/>
      <c r="I1471" s="2"/>
      <c r="J1471" s="2"/>
      <c r="K1471" s="2"/>
      <c r="L1471" s="2"/>
      <c r="M1471" s="80" t="str">
        <f t="shared" ref="M1471" si="1098">CONCATENATE(B1471,C1471,D1471)</f>
        <v>FP-P1-01</v>
      </c>
      <c r="N1471" s="81">
        <f t="shared" ref="N1471:N1502" si="1099">SUMIFS($S$10:$S$1340,$E$10:$E$1340,M1471,$V$10:$V$1340,Q1471)</f>
        <v>35</v>
      </c>
      <c r="O1471" s="81">
        <f>SUMIFS('DATOS GENERALES'!$D$4:$D$13,'DATOS GENERALES'!$B$4:$B$13,Q1471,'DATOS GENERALES'!$C$4:$C$13,$O$1367)</f>
        <v>5</v>
      </c>
      <c r="P1471" s="81">
        <f>SUMIFS('DATOS GENERALES'!$D$4:$D$13,'DATOS GENERALES'!$B$4:$B$13,Q1471,'DATOS GENERALES'!$C$4:$C$13,$P$1367)</f>
        <v>0.3</v>
      </c>
      <c r="Q1471" s="81" t="s">
        <v>98</v>
      </c>
      <c r="R1471" s="82">
        <f t="shared" ref="R1471" si="1100">P1471+O1471+N1471</f>
        <v>40.299999999999997</v>
      </c>
      <c r="S1471" s="75"/>
      <c r="T1471" s="2"/>
      <c r="U1471" s="2"/>
      <c r="V1471" s="2"/>
    </row>
    <row r="1472" spans="1:23" s="10" customFormat="1" ht="14.4" thickBot="1" x14ac:dyDescent="0.3">
      <c r="A1472" s="176"/>
      <c r="B1472" t="s">
        <v>680</v>
      </c>
      <c r="C1472" s="52" t="s">
        <v>126</v>
      </c>
      <c r="D1472" s="74"/>
      <c r="F1472" s="75"/>
      <c r="G1472" s="75"/>
      <c r="H1472" s="75"/>
      <c r="I1472" s="75"/>
      <c r="J1472" s="75"/>
      <c r="K1472" s="75"/>
      <c r="L1472" s="75"/>
      <c r="M1472" s="80" t="str">
        <f t="shared" ref="M1472:M1535" si="1101">CONCATENATE(B1472,C1472,D1472)</f>
        <v>FP-P1-02</v>
      </c>
      <c r="N1472" s="81">
        <f t="shared" si="1099"/>
        <v>35</v>
      </c>
      <c r="O1472" s="81">
        <f>SUMIFS('DATOS GENERALES'!$D$4:$D$13,'DATOS GENERALES'!$B$4:$B$13,Q1472,'DATOS GENERALES'!$C$4:$C$13,$O$1367)</f>
        <v>5</v>
      </c>
      <c r="P1472" s="81">
        <f>SUMIFS('DATOS GENERALES'!$D$4:$D$13,'DATOS GENERALES'!$B$4:$B$13,Q1472,'DATOS GENERALES'!$C$4:$C$13,$P$1367)</f>
        <v>0.3</v>
      </c>
      <c r="Q1472" s="81" t="s">
        <v>98</v>
      </c>
      <c r="R1472" s="82">
        <f t="shared" ref="R1472:R1535" si="1102">P1472+O1472+N1472</f>
        <v>40.299999999999997</v>
      </c>
      <c r="S1472" s="75"/>
      <c r="T1472" s="2"/>
      <c r="U1472" s="2"/>
      <c r="V1472" s="2"/>
    </row>
    <row r="1473" spans="1:22" s="10" customFormat="1" ht="14.4" thickBot="1" x14ac:dyDescent="0.3">
      <c r="A1473" s="176"/>
      <c r="B1473" t="s">
        <v>680</v>
      </c>
      <c r="C1473" s="52" t="s">
        <v>127</v>
      </c>
      <c r="D1473" s="74"/>
      <c r="F1473" s="75"/>
      <c r="G1473" s="75"/>
      <c r="H1473" s="75"/>
      <c r="I1473" s="75"/>
      <c r="J1473" s="75"/>
      <c r="K1473" s="75"/>
      <c r="L1473" s="75"/>
      <c r="M1473" s="80" t="str">
        <f t="shared" si="1101"/>
        <v>FP-P1-03</v>
      </c>
      <c r="N1473" s="81">
        <f t="shared" si="1099"/>
        <v>33.5</v>
      </c>
      <c r="O1473" s="81">
        <f>SUMIFS('DATOS GENERALES'!$D$4:$D$13,'DATOS GENERALES'!$B$4:$B$13,Q1473,'DATOS GENERALES'!$C$4:$C$13,$O$1367)</f>
        <v>5</v>
      </c>
      <c r="P1473" s="81">
        <f>SUMIFS('DATOS GENERALES'!$D$4:$D$13,'DATOS GENERALES'!$B$4:$B$13,Q1473,'DATOS GENERALES'!$C$4:$C$13,$P$1367)</f>
        <v>0.3</v>
      </c>
      <c r="Q1473" s="81" t="s">
        <v>98</v>
      </c>
      <c r="R1473" s="82">
        <f t="shared" si="1102"/>
        <v>38.799999999999997</v>
      </c>
      <c r="S1473" s="75"/>
      <c r="T1473" s="2"/>
      <c r="U1473" s="2"/>
      <c r="V1473" s="2"/>
    </row>
    <row r="1474" spans="1:22" s="10" customFormat="1" ht="14.4" thickBot="1" x14ac:dyDescent="0.3">
      <c r="A1474" s="176"/>
      <c r="B1474" t="s">
        <v>680</v>
      </c>
      <c r="C1474" s="52" t="s">
        <v>128</v>
      </c>
      <c r="D1474" s="74"/>
      <c r="F1474" s="75"/>
      <c r="G1474" s="75"/>
      <c r="H1474" s="75"/>
      <c r="I1474" s="75"/>
      <c r="J1474" s="75"/>
      <c r="K1474" s="75"/>
      <c r="L1474" s="75"/>
      <c r="M1474" s="80" t="str">
        <f t="shared" si="1101"/>
        <v>FP-P1-04</v>
      </c>
      <c r="N1474" s="81">
        <f t="shared" si="1099"/>
        <v>31</v>
      </c>
      <c r="O1474" s="81">
        <f>SUMIFS('DATOS GENERALES'!$D$4:$D$13,'DATOS GENERALES'!$B$4:$B$13,Q1474,'DATOS GENERALES'!$C$4:$C$13,$O$1367)</f>
        <v>5</v>
      </c>
      <c r="P1474" s="81">
        <f>SUMIFS('DATOS GENERALES'!$D$4:$D$13,'DATOS GENERALES'!$B$4:$B$13,Q1474,'DATOS GENERALES'!$C$4:$C$13,$P$1367)</f>
        <v>0.3</v>
      </c>
      <c r="Q1474" s="81" t="s">
        <v>98</v>
      </c>
      <c r="R1474" s="82">
        <f t="shared" si="1102"/>
        <v>36.299999999999997</v>
      </c>
      <c r="S1474" s="75"/>
      <c r="T1474" s="2"/>
      <c r="U1474" s="2"/>
      <c r="V1474" s="2"/>
    </row>
    <row r="1475" spans="1:22" s="10" customFormat="1" ht="14.4" thickBot="1" x14ac:dyDescent="0.3">
      <c r="A1475" s="176"/>
      <c r="B1475" t="s">
        <v>680</v>
      </c>
      <c r="C1475" s="52" t="s">
        <v>129</v>
      </c>
      <c r="D1475" s="74"/>
      <c r="F1475" s="75"/>
      <c r="G1475" s="75"/>
      <c r="H1475" s="75"/>
      <c r="I1475" s="75"/>
      <c r="J1475" s="75"/>
      <c r="K1475" s="75"/>
      <c r="L1475" s="75"/>
      <c r="M1475" s="80" t="str">
        <f t="shared" si="1101"/>
        <v>FP-P1-05</v>
      </c>
      <c r="N1475" s="81">
        <f t="shared" si="1099"/>
        <v>31</v>
      </c>
      <c r="O1475" s="81">
        <f>SUMIFS('DATOS GENERALES'!$D$4:$D$13,'DATOS GENERALES'!$B$4:$B$13,Q1475,'DATOS GENERALES'!$C$4:$C$13,$O$1367)</f>
        <v>5</v>
      </c>
      <c r="P1475" s="81">
        <f>SUMIFS('DATOS GENERALES'!$D$4:$D$13,'DATOS GENERALES'!$B$4:$B$13,Q1475,'DATOS GENERALES'!$C$4:$C$13,$P$1367)</f>
        <v>0.3</v>
      </c>
      <c r="Q1475" s="81" t="s">
        <v>98</v>
      </c>
      <c r="R1475" s="82">
        <f t="shared" si="1102"/>
        <v>36.299999999999997</v>
      </c>
      <c r="S1475" s="75"/>
      <c r="T1475" s="2"/>
      <c r="U1475" s="2"/>
      <c r="V1475" s="2"/>
    </row>
    <row r="1476" spans="1:22" s="10" customFormat="1" ht="14.4" thickBot="1" x14ac:dyDescent="0.3">
      <c r="A1476" s="176"/>
      <c r="B1476" t="s">
        <v>680</v>
      </c>
      <c r="C1476" s="52" t="s">
        <v>130</v>
      </c>
      <c r="D1476" s="74"/>
      <c r="F1476" s="75"/>
      <c r="G1476" s="75"/>
      <c r="H1476" s="75"/>
      <c r="I1476" s="75"/>
      <c r="J1476" s="75"/>
      <c r="K1476" s="75"/>
      <c r="L1476" s="75"/>
      <c r="M1476" s="80" t="str">
        <f t="shared" si="1101"/>
        <v>FP-P1-06</v>
      </c>
      <c r="N1476" s="81">
        <f t="shared" si="1099"/>
        <v>29.6</v>
      </c>
      <c r="O1476" s="81">
        <f>SUMIFS('DATOS GENERALES'!$D$4:$D$13,'DATOS GENERALES'!$B$4:$B$13,Q1476,'DATOS GENERALES'!$C$4:$C$13,$O$1367)</f>
        <v>5</v>
      </c>
      <c r="P1476" s="81">
        <f>SUMIFS('DATOS GENERALES'!$D$4:$D$13,'DATOS GENERALES'!$B$4:$B$13,Q1476,'DATOS GENERALES'!$C$4:$C$13,$P$1367)</f>
        <v>0.3</v>
      </c>
      <c r="Q1476" s="81" t="s">
        <v>98</v>
      </c>
      <c r="R1476" s="82">
        <f t="shared" si="1102"/>
        <v>34.9</v>
      </c>
      <c r="S1476" s="75"/>
      <c r="T1476" s="2"/>
      <c r="U1476" s="2"/>
      <c r="V1476" s="2"/>
    </row>
    <row r="1477" spans="1:22" s="10" customFormat="1" ht="14.4" thickBot="1" x14ac:dyDescent="0.3">
      <c r="A1477" s="176"/>
      <c r="B1477" t="s">
        <v>680</v>
      </c>
      <c r="C1477" s="52" t="s">
        <v>131</v>
      </c>
      <c r="D1477" s="74"/>
      <c r="F1477" s="75"/>
      <c r="G1477" s="75"/>
      <c r="H1477" s="75"/>
      <c r="I1477" s="75"/>
      <c r="J1477" s="75"/>
      <c r="K1477" s="75"/>
      <c r="L1477" s="75"/>
      <c r="M1477" s="80" t="str">
        <f t="shared" si="1101"/>
        <v>FP-P1-07</v>
      </c>
      <c r="N1477" s="81">
        <f t="shared" si="1099"/>
        <v>29.6</v>
      </c>
      <c r="O1477" s="81">
        <f>SUMIFS('DATOS GENERALES'!$D$4:$D$13,'DATOS GENERALES'!$B$4:$B$13,Q1477,'DATOS GENERALES'!$C$4:$C$13,$O$1367)</f>
        <v>5</v>
      </c>
      <c r="P1477" s="81">
        <f>SUMIFS('DATOS GENERALES'!$D$4:$D$13,'DATOS GENERALES'!$B$4:$B$13,Q1477,'DATOS GENERALES'!$C$4:$C$13,$P$1367)</f>
        <v>0.3</v>
      </c>
      <c r="Q1477" s="81" t="s">
        <v>98</v>
      </c>
      <c r="R1477" s="82">
        <f t="shared" si="1102"/>
        <v>34.9</v>
      </c>
      <c r="S1477" s="75"/>
      <c r="T1477" s="2"/>
      <c r="U1477" s="2"/>
      <c r="V1477" s="2"/>
    </row>
    <row r="1478" spans="1:22" s="10" customFormat="1" ht="14.4" thickBot="1" x14ac:dyDescent="0.3">
      <c r="A1478" s="176"/>
      <c r="B1478" t="s">
        <v>680</v>
      </c>
      <c r="C1478" s="52" t="s">
        <v>132</v>
      </c>
      <c r="D1478" s="74"/>
      <c r="F1478" s="75"/>
      <c r="G1478" s="75"/>
      <c r="H1478" s="75"/>
      <c r="I1478" s="75"/>
      <c r="J1478" s="75"/>
      <c r="K1478" s="75"/>
      <c r="L1478" s="75"/>
      <c r="M1478" s="80" t="str">
        <f t="shared" si="1101"/>
        <v>FP-P1-08</v>
      </c>
      <c r="N1478" s="81">
        <f t="shared" si="1099"/>
        <v>30.6</v>
      </c>
      <c r="O1478" s="81">
        <f>SUMIFS('DATOS GENERALES'!$D$4:$D$13,'DATOS GENERALES'!$B$4:$B$13,Q1478,'DATOS GENERALES'!$C$4:$C$13,$O$1367)</f>
        <v>5</v>
      </c>
      <c r="P1478" s="81">
        <f>SUMIFS('DATOS GENERALES'!$D$4:$D$13,'DATOS GENERALES'!$B$4:$B$13,Q1478,'DATOS GENERALES'!$C$4:$C$13,$P$1367)</f>
        <v>0.3</v>
      </c>
      <c r="Q1478" s="81" t="s">
        <v>98</v>
      </c>
      <c r="R1478" s="82">
        <f t="shared" si="1102"/>
        <v>35.9</v>
      </c>
      <c r="S1478" s="75"/>
      <c r="T1478" s="2"/>
      <c r="U1478" s="2"/>
      <c r="V1478" s="2"/>
    </row>
    <row r="1479" spans="1:22" s="10" customFormat="1" ht="14.4" thickBot="1" x14ac:dyDescent="0.3">
      <c r="A1479" s="176"/>
      <c r="B1479" t="s">
        <v>680</v>
      </c>
      <c r="C1479" s="52" t="s">
        <v>133</v>
      </c>
      <c r="D1479" s="74"/>
      <c r="F1479" s="75"/>
      <c r="G1479" s="75"/>
      <c r="H1479" s="75"/>
      <c r="I1479" s="75"/>
      <c r="J1479" s="75"/>
      <c r="K1479" s="75"/>
      <c r="L1479" s="75"/>
      <c r="M1479" s="80" t="str">
        <f t="shared" si="1101"/>
        <v>FP-P1-09</v>
      </c>
      <c r="N1479" s="81">
        <f t="shared" si="1099"/>
        <v>30.6</v>
      </c>
      <c r="O1479" s="81">
        <f>SUMIFS('DATOS GENERALES'!$D$4:$D$13,'DATOS GENERALES'!$B$4:$B$13,Q1479,'DATOS GENERALES'!$C$4:$C$13,$O$1367)</f>
        <v>5</v>
      </c>
      <c r="P1479" s="81">
        <f>SUMIFS('DATOS GENERALES'!$D$4:$D$13,'DATOS GENERALES'!$B$4:$B$13,Q1479,'DATOS GENERALES'!$C$4:$C$13,$P$1367)</f>
        <v>0.3</v>
      </c>
      <c r="Q1479" s="81" t="s">
        <v>98</v>
      </c>
      <c r="R1479" s="82">
        <f t="shared" si="1102"/>
        <v>35.9</v>
      </c>
      <c r="S1479" s="75"/>
      <c r="T1479" s="2"/>
      <c r="U1479" s="2"/>
      <c r="V1479" s="2"/>
    </row>
    <row r="1480" spans="1:22" s="10" customFormat="1" ht="14.4" thickBot="1" x14ac:dyDescent="0.3">
      <c r="A1480" s="176"/>
      <c r="B1480" t="s">
        <v>680</v>
      </c>
      <c r="C1480" s="52" t="s">
        <v>134</v>
      </c>
      <c r="D1480" s="74"/>
      <c r="F1480" s="75"/>
      <c r="G1480" s="75"/>
      <c r="H1480" s="75"/>
      <c r="I1480" s="75"/>
      <c r="J1480" s="75"/>
      <c r="K1480" s="75"/>
      <c r="L1480" s="75"/>
      <c r="M1480" s="80" t="str">
        <f t="shared" si="1101"/>
        <v>FP-P1-10</v>
      </c>
      <c r="N1480" s="81">
        <f t="shared" si="1099"/>
        <v>32.1</v>
      </c>
      <c r="O1480" s="81">
        <f>SUMIFS('DATOS GENERALES'!$D$4:$D$13,'DATOS GENERALES'!$B$4:$B$13,Q1480,'DATOS GENERALES'!$C$4:$C$13,$O$1367)</f>
        <v>5</v>
      </c>
      <c r="P1480" s="81">
        <f>SUMIFS('DATOS GENERALES'!$D$4:$D$13,'DATOS GENERALES'!$B$4:$B$13,Q1480,'DATOS GENERALES'!$C$4:$C$13,$P$1367)</f>
        <v>0.3</v>
      </c>
      <c r="Q1480" s="81" t="s">
        <v>98</v>
      </c>
      <c r="R1480" s="82">
        <f t="shared" si="1102"/>
        <v>37.4</v>
      </c>
      <c r="S1480" s="75"/>
      <c r="T1480" s="2"/>
      <c r="U1480" s="2"/>
      <c r="V1480" s="2"/>
    </row>
    <row r="1481" spans="1:22" s="10" customFormat="1" ht="14.4" thickBot="1" x14ac:dyDescent="0.3">
      <c r="A1481" s="176"/>
      <c r="B1481" t="s">
        <v>680</v>
      </c>
      <c r="C1481" s="52" t="s">
        <v>135</v>
      </c>
      <c r="D1481" s="74"/>
      <c r="F1481" s="75"/>
      <c r="G1481" s="75"/>
      <c r="H1481" s="75"/>
      <c r="I1481" s="75"/>
      <c r="J1481" s="75"/>
      <c r="K1481" s="75"/>
      <c r="L1481" s="75"/>
      <c r="M1481" s="80" t="str">
        <f t="shared" si="1101"/>
        <v>FP-P1-11</v>
      </c>
      <c r="N1481" s="81">
        <f t="shared" si="1099"/>
        <v>32.1</v>
      </c>
      <c r="O1481" s="81">
        <f>SUMIFS('DATOS GENERALES'!$D$4:$D$13,'DATOS GENERALES'!$B$4:$B$13,Q1481,'DATOS GENERALES'!$C$4:$C$13,$O$1367)</f>
        <v>5</v>
      </c>
      <c r="P1481" s="81">
        <f>SUMIFS('DATOS GENERALES'!$D$4:$D$13,'DATOS GENERALES'!$B$4:$B$13,Q1481,'DATOS GENERALES'!$C$4:$C$13,$P$1367)</f>
        <v>0.3</v>
      </c>
      <c r="Q1481" s="81" t="s">
        <v>98</v>
      </c>
      <c r="R1481" s="82">
        <f t="shared" si="1102"/>
        <v>37.4</v>
      </c>
      <c r="S1481" s="75"/>
      <c r="T1481" s="2"/>
      <c r="U1481" s="2"/>
      <c r="V1481" s="2"/>
    </row>
    <row r="1482" spans="1:22" s="10" customFormat="1" ht="14.4" thickBot="1" x14ac:dyDescent="0.3">
      <c r="A1482" s="176"/>
      <c r="B1482" t="s">
        <v>680</v>
      </c>
      <c r="C1482" s="52" t="s">
        <v>136</v>
      </c>
      <c r="D1482" s="74"/>
      <c r="F1482" s="75"/>
      <c r="G1482" s="75"/>
      <c r="H1482" s="75"/>
      <c r="I1482" s="75"/>
      <c r="J1482" s="75"/>
      <c r="K1482" s="75"/>
      <c r="L1482" s="75"/>
      <c r="M1482" s="80" t="str">
        <f t="shared" si="1101"/>
        <v>FP-P1-12</v>
      </c>
      <c r="N1482" s="81">
        <f t="shared" si="1099"/>
        <v>33.1</v>
      </c>
      <c r="O1482" s="81">
        <f>SUMIFS('DATOS GENERALES'!$D$4:$D$13,'DATOS GENERALES'!$B$4:$B$13,Q1482,'DATOS GENERALES'!$C$4:$C$13,$O$1367)</f>
        <v>5</v>
      </c>
      <c r="P1482" s="81">
        <f>SUMIFS('DATOS GENERALES'!$D$4:$D$13,'DATOS GENERALES'!$B$4:$B$13,Q1482,'DATOS GENERALES'!$C$4:$C$13,$P$1367)</f>
        <v>0.3</v>
      </c>
      <c r="Q1482" s="81" t="s">
        <v>98</v>
      </c>
      <c r="R1482" s="82">
        <f t="shared" si="1102"/>
        <v>38.4</v>
      </c>
      <c r="S1482" s="75"/>
      <c r="T1482" s="2"/>
      <c r="U1482" s="2"/>
      <c r="V1482" s="2"/>
    </row>
    <row r="1483" spans="1:22" s="10" customFormat="1" ht="14.4" thickBot="1" x14ac:dyDescent="0.3">
      <c r="A1483" s="176"/>
      <c r="B1483" t="s">
        <v>680</v>
      </c>
      <c r="C1483" s="52" t="s">
        <v>137</v>
      </c>
      <c r="D1483" s="74"/>
      <c r="F1483" s="75"/>
      <c r="G1483" s="75"/>
      <c r="H1483" s="75"/>
      <c r="I1483" s="75"/>
      <c r="J1483" s="75"/>
      <c r="K1483" s="75"/>
      <c r="L1483" s="75"/>
      <c r="M1483" s="80" t="str">
        <f t="shared" si="1101"/>
        <v>FP-P1-13</v>
      </c>
      <c r="N1483" s="81">
        <f t="shared" si="1099"/>
        <v>33.1</v>
      </c>
      <c r="O1483" s="81">
        <f>SUMIFS('DATOS GENERALES'!$D$4:$D$13,'DATOS GENERALES'!$B$4:$B$13,Q1483,'DATOS GENERALES'!$C$4:$C$13,$O$1367)</f>
        <v>5</v>
      </c>
      <c r="P1483" s="81">
        <f>SUMIFS('DATOS GENERALES'!$D$4:$D$13,'DATOS GENERALES'!$B$4:$B$13,Q1483,'DATOS GENERALES'!$C$4:$C$13,$P$1367)</f>
        <v>0.3</v>
      </c>
      <c r="Q1483" s="81" t="s">
        <v>98</v>
      </c>
      <c r="R1483" s="82">
        <f t="shared" si="1102"/>
        <v>38.4</v>
      </c>
      <c r="S1483" s="75"/>
      <c r="T1483" s="2"/>
      <c r="U1483" s="2"/>
      <c r="V1483" s="2"/>
    </row>
    <row r="1484" spans="1:22" s="10" customFormat="1" ht="14.4" thickBot="1" x14ac:dyDescent="0.3">
      <c r="A1484" s="176"/>
      <c r="B1484" t="s">
        <v>680</v>
      </c>
      <c r="C1484" s="52" t="s">
        <v>138</v>
      </c>
      <c r="D1484" s="74"/>
      <c r="F1484" s="75"/>
      <c r="G1484" s="75"/>
      <c r="H1484" s="75"/>
      <c r="I1484" s="75"/>
      <c r="J1484" s="75"/>
      <c r="K1484" s="75"/>
      <c r="L1484" s="75"/>
      <c r="M1484" s="80" t="str">
        <f t="shared" si="1101"/>
        <v>FP-P1-14</v>
      </c>
      <c r="N1484" s="81">
        <f t="shared" si="1099"/>
        <v>34.6</v>
      </c>
      <c r="O1484" s="81">
        <f>SUMIFS('DATOS GENERALES'!$D$4:$D$13,'DATOS GENERALES'!$B$4:$B$13,Q1484,'DATOS GENERALES'!$C$4:$C$13,$O$1367)</f>
        <v>5</v>
      </c>
      <c r="P1484" s="81">
        <f>SUMIFS('DATOS GENERALES'!$D$4:$D$13,'DATOS GENERALES'!$B$4:$B$13,Q1484,'DATOS GENERALES'!$C$4:$C$13,$P$1367)</f>
        <v>0.3</v>
      </c>
      <c r="Q1484" s="81" t="s">
        <v>98</v>
      </c>
      <c r="R1484" s="82">
        <f t="shared" si="1102"/>
        <v>39.9</v>
      </c>
      <c r="S1484" s="75"/>
      <c r="T1484" s="2"/>
      <c r="U1484" s="2"/>
      <c r="V1484" s="2"/>
    </row>
    <row r="1485" spans="1:22" s="10" customFormat="1" ht="14.4" thickBot="1" x14ac:dyDescent="0.3">
      <c r="A1485" s="176"/>
      <c r="B1485" t="s">
        <v>680</v>
      </c>
      <c r="C1485" s="52" t="s">
        <v>139</v>
      </c>
      <c r="D1485" s="74"/>
      <c r="F1485" s="75"/>
      <c r="G1485" s="75"/>
      <c r="H1485" s="75"/>
      <c r="I1485" s="75"/>
      <c r="J1485" s="75"/>
      <c r="K1485" s="75"/>
      <c r="L1485" s="75"/>
      <c r="M1485" s="80" t="str">
        <f t="shared" si="1101"/>
        <v>FP-P1-15</v>
      </c>
      <c r="N1485" s="81">
        <f t="shared" si="1099"/>
        <v>34.6</v>
      </c>
      <c r="O1485" s="81">
        <f>SUMIFS('DATOS GENERALES'!$D$4:$D$13,'DATOS GENERALES'!$B$4:$B$13,Q1485,'DATOS GENERALES'!$C$4:$C$13,$O$1367)</f>
        <v>5</v>
      </c>
      <c r="P1485" s="81">
        <f>SUMIFS('DATOS GENERALES'!$D$4:$D$13,'DATOS GENERALES'!$B$4:$B$13,Q1485,'DATOS GENERALES'!$C$4:$C$13,$P$1367)</f>
        <v>0.3</v>
      </c>
      <c r="Q1485" s="81" t="s">
        <v>98</v>
      </c>
      <c r="R1485" s="82">
        <f t="shared" si="1102"/>
        <v>39.9</v>
      </c>
      <c r="S1485" s="75"/>
      <c r="T1485" s="2"/>
      <c r="U1485" s="2"/>
      <c r="V1485" s="2"/>
    </row>
    <row r="1486" spans="1:22" s="10" customFormat="1" ht="14.4" thickBot="1" x14ac:dyDescent="0.3">
      <c r="A1486" s="176"/>
      <c r="B1486" t="s">
        <v>680</v>
      </c>
      <c r="C1486" s="52" t="s">
        <v>140</v>
      </c>
      <c r="D1486" s="74"/>
      <c r="F1486" s="75"/>
      <c r="G1486" s="75"/>
      <c r="H1486" s="75"/>
      <c r="I1486" s="75"/>
      <c r="J1486" s="75"/>
      <c r="K1486" s="75"/>
      <c r="L1486" s="75"/>
      <c r="M1486" s="80" t="str">
        <f t="shared" si="1101"/>
        <v>FP-P1-16</v>
      </c>
      <c r="N1486" s="81">
        <f t="shared" si="1099"/>
        <v>27.5</v>
      </c>
      <c r="O1486" s="81">
        <f>SUMIFS('DATOS GENERALES'!$D$4:$D$13,'DATOS GENERALES'!$B$4:$B$13,Q1486,'DATOS GENERALES'!$C$4:$C$13,$O$1367)</f>
        <v>5</v>
      </c>
      <c r="P1486" s="81">
        <f>SUMIFS('DATOS GENERALES'!$D$4:$D$13,'DATOS GENERALES'!$B$4:$B$13,Q1486,'DATOS GENERALES'!$C$4:$C$13,$P$1367)</f>
        <v>0.3</v>
      </c>
      <c r="Q1486" s="81" t="s">
        <v>98</v>
      </c>
      <c r="R1486" s="82">
        <f t="shared" si="1102"/>
        <v>32.799999999999997</v>
      </c>
      <c r="S1486" s="75"/>
      <c r="T1486" s="2"/>
      <c r="U1486" s="2"/>
      <c r="V1486" s="2"/>
    </row>
    <row r="1487" spans="1:22" s="10" customFormat="1" ht="14.4" thickBot="1" x14ac:dyDescent="0.3">
      <c r="A1487" s="176"/>
      <c r="B1487" t="s">
        <v>680</v>
      </c>
      <c r="C1487" s="52" t="s">
        <v>141</v>
      </c>
      <c r="D1487" s="74"/>
      <c r="F1487" s="75"/>
      <c r="G1487" s="75"/>
      <c r="H1487" s="75"/>
      <c r="I1487" s="75"/>
      <c r="J1487" s="75"/>
      <c r="K1487" s="75"/>
      <c r="L1487" s="75"/>
      <c r="M1487" s="80" t="str">
        <f t="shared" si="1101"/>
        <v>FP-P1-17</v>
      </c>
      <c r="N1487" s="81">
        <f t="shared" si="1099"/>
        <v>27.5</v>
      </c>
      <c r="O1487" s="81">
        <f>SUMIFS('DATOS GENERALES'!$D$4:$D$13,'DATOS GENERALES'!$B$4:$B$13,Q1487,'DATOS GENERALES'!$C$4:$C$13,$O$1367)</f>
        <v>5</v>
      </c>
      <c r="P1487" s="81">
        <f>SUMIFS('DATOS GENERALES'!$D$4:$D$13,'DATOS GENERALES'!$B$4:$B$13,Q1487,'DATOS GENERALES'!$C$4:$C$13,$P$1367)</f>
        <v>0.3</v>
      </c>
      <c r="Q1487" s="81" t="s">
        <v>98</v>
      </c>
      <c r="R1487" s="82">
        <f t="shared" si="1102"/>
        <v>32.799999999999997</v>
      </c>
      <c r="S1487" s="75"/>
      <c r="T1487" s="2"/>
      <c r="U1487" s="2"/>
      <c r="V1487" s="2"/>
    </row>
    <row r="1488" spans="1:22" s="10" customFormat="1" ht="14.4" thickBot="1" x14ac:dyDescent="0.3">
      <c r="A1488" s="176"/>
      <c r="B1488" t="s">
        <v>680</v>
      </c>
      <c r="C1488" s="52" t="s">
        <v>142</v>
      </c>
      <c r="D1488" s="74"/>
      <c r="F1488" s="75"/>
      <c r="G1488" s="75"/>
      <c r="H1488" s="75"/>
      <c r="I1488" s="75"/>
      <c r="J1488" s="75"/>
      <c r="K1488" s="75"/>
      <c r="L1488" s="75"/>
      <c r="M1488" s="80" t="str">
        <f t="shared" si="1101"/>
        <v>FP-P1-18</v>
      </c>
      <c r="N1488" s="81">
        <f t="shared" si="1099"/>
        <v>27.5</v>
      </c>
      <c r="O1488" s="81">
        <f>SUMIFS('DATOS GENERALES'!$D$4:$D$13,'DATOS GENERALES'!$B$4:$B$13,Q1488,'DATOS GENERALES'!$C$4:$C$13,$O$1367)</f>
        <v>5</v>
      </c>
      <c r="P1488" s="81">
        <f>SUMIFS('DATOS GENERALES'!$D$4:$D$13,'DATOS GENERALES'!$B$4:$B$13,Q1488,'DATOS GENERALES'!$C$4:$C$13,$P$1367)</f>
        <v>0.3</v>
      </c>
      <c r="Q1488" s="81" t="s">
        <v>98</v>
      </c>
      <c r="R1488" s="82">
        <f t="shared" si="1102"/>
        <v>32.799999999999997</v>
      </c>
      <c r="S1488" s="75"/>
      <c r="T1488" s="2"/>
      <c r="U1488" s="2"/>
      <c r="V1488" s="2"/>
    </row>
    <row r="1489" spans="1:22" s="10" customFormat="1" ht="14.4" thickBot="1" x14ac:dyDescent="0.3">
      <c r="A1489" s="176"/>
      <c r="B1489" t="s">
        <v>680</v>
      </c>
      <c r="C1489" s="52" t="s">
        <v>143</v>
      </c>
      <c r="D1489" s="74"/>
      <c r="F1489" s="75"/>
      <c r="G1489" s="75"/>
      <c r="H1489" s="75"/>
      <c r="I1489" s="75"/>
      <c r="J1489" s="75"/>
      <c r="K1489" s="75"/>
      <c r="L1489" s="75"/>
      <c r="M1489" s="80" t="str">
        <f t="shared" si="1101"/>
        <v>FP-P1-19</v>
      </c>
      <c r="N1489" s="81">
        <f t="shared" si="1099"/>
        <v>27.5</v>
      </c>
      <c r="O1489" s="81">
        <f>SUMIFS('DATOS GENERALES'!$D$4:$D$13,'DATOS GENERALES'!$B$4:$B$13,Q1489,'DATOS GENERALES'!$C$4:$C$13,$O$1367)</f>
        <v>5</v>
      </c>
      <c r="P1489" s="81">
        <f>SUMIFS('DATOS GENERALES'!$D$4:$D$13,'DATOS GENERALES'!$B$4:$B$13,Q1489,'DATOS GENERALES'!$C$4:$C$13,$P$1367)</f>
        <v>0.3</v>
      </c>
      <c r="Q1489" s="81" t="s">
        <v>98</v>
      </c>
      <c r="R1489" s="82">
        <f t="shared" si="1102"/>
        <v>32.799999999999997</v>
      </c>
      <c r="S1489" s="75"/>
      <c r="T1489" s="2"/>
      <c r="U1489" s="2"/>
      <c r="V1489" s="2"/>
    </row>
    <row r="1490" spans="1:22" s="10" customFormat="1" ht="14.4" thickBot="1" x14ac:dyDescent="0.3">
      <c r="A1490" s="176"/>
      <c r="B1490" t="s">
        <v>680</v>
      </c>
      <c r="C1490" s="52" t="s">
        <v>144</v>
      </c>
      <c r="D1490" s="74"/>
      <c r="F1490" s="75"/>
      <c r="G1490" s="75"/>
      <c r="H1490" s="75"/>
      <c r="I1490" s="75"/>
      <c r="J1490" s="75"/>
      <c r="K1490" s="75"/>
      <c r="L1490" s="75"/>
      <c r="M1490" s="80" t="str">
        <f t="shared" si="1101"/>
        <v>FP-P1-20</v>
      </c>
      <c r="N1490" s="81">
        <f t="shared" si="1099"/>
        <v>27.5</v>
      </c>
      <c r="O1490" s="81">
        <f>SUMIFS('DATOS GENERALES'!$D$4:$D$13,'DATOS GENERALES'!$B$4:$B$13,Q1490,'DATOS GENERALES'!$C$4:$C$13,$O$1367)</f>
        <v>5</v>
      </c>
      <c r="P1490" s="81">
        <f>SUMIFS('DATOS GENERALES'!$D$4:$D$13,'DATOS GENERALES'!$B$4:$B$13,Q1490,'DATOS GENERALES'!$C$4:$C$13,$P$1367)</f>
        <v>0.3</v>
      </c>
      <c r="Q1490" s="81" t="s">
        <v>98</v>
      </c>
      <c r="R1490" s="82">
        <f t="shared" si="1102"/>
        <v>32.799999999999997</v>
      </c>
      <c r="S1490" s="75"/>
      <c r="T1490" s="2"/>
      <c r="U1490" s="2"/>
      <c r="V1490" s="2"/>
    </row>
    <row r="1491" spans="1:22" s="10" customFormat="1" ht="14.4" thickBot="1" x14ac:dyDescent="0.3">
      <c r="A1491" s="176"/>
      <c r="B1491" t="s">
        <v>680</v>
      </c>
      <c r="C1491" s="52" t="s">
        <v>145</v>
      </c>
      <c r="D1491" s="74"/>
      <c r="F1491" s="75"/>
      <c r="G1491" s="75"/>
      <c r="H1491" s="75"/>
      <c r="I1491" s="75"/>
      <c r="J1491" s="75"/>
      <c r="K1491" s="75"/>
      <c r="L1491" s="75"/>
      <c r="M1491" s="80" t="str">
        <f t="shared" si="1101"/>
        <v>FP-P1-21</v>
      </c>
      <c r="N1491" s="81">
        <f t="shared" si="1099"/>
        <v>27.5</v>
      </c>
      <c r="O1491" s="81">
        <f>SUMIFS('DATOS GENERALES'!$D$4:$D$13,'DATOS GENERALES'!$B$4:$B$13,Q1491,'DATOS GENERALES'!$C$4:$C$13,$O$1367)</f>
        <v>5</v>
      </c>
      <c r="P1491" s="81">
        <f>SUMIFS('DATOS GENERALES'!$D$4:$D$13,'DATOS GENERALES'!$B$4:$B$13,Q1491,'DATOS GENERALES'!$C$4:$C$13,$P$1367)</f>
        <v>0.3</v>
      </c>
      <c r="Q1491" s="81" t="s">
        <v>98</v>
      </c>
      <c r="R1491" s="82">
        <f t="shared" si="1102"/>
        <v>32.799999999999997</v>
      </c>
      <c r="S1491" s="75"/>
      <c r="T1491" s="2"/>
      <c r="U1491" s="2"/>
      <c r="V1491" s="2"/>
    </row>
    <row r="1492" spans="1:22" s="10" customFormat="1" ht="14.4" thickBot="1" x14ac:dyDescent="0.3">
      <c r="A1492" s="176"/>
      <c r="B1492" t="s">
        <v>680</v>
      </c>
      <c r="C1492" s="52" t="s">
        <v>146</v>
      </c>
      <c r="D1492" s="74"/>
      <c r="F1492" s="75"/>
      <c r="G1492" s="75"/>
      <c r="H1492" s="75"/>
      <c r="I1492" s="75"/>
      <c r="J1492" s="75"/>
      <c r="K1492" s="75"/>
      <c r="L1492" s="75"/>
      <c r="M1492" s="80" t="str">
        <f t="shared" si="1101"/>
        <v>FP-P1-22</v>
      </c>
      <c r="N1492" s="81">
        <f t="shared" si="1099"/>
        <v>24.5</v>
      </c>
      <c r="O1492" s="81">
        <f>SUMIFS('DATOS GENERALES'!$D$4:$D$13,'DATOS GENERALES'!$B$4:$B$13,Q1492,'DATOS GENERALES'!$C$4:$C$13,$O$1367)</f>
        <v>5</v>
      </c>
      <c r="P1492" s="81">
        <f>SUMIFS('DATOS GENERALES'!$D$4:$D$13,'DATOS GENERALES'!$B$4:$B$13,Q1492,'DATOS GENERALES'!$C$4:$C$13,$P$1367)</f>
        <v>0.3</v>
      </c>
      <c r="Q1492" s="81" t="s">
        <v>98</v>
      </c>
      <c r="R1492" s="82">
        <f t="shared" si="1102"/>
        <v>29.8</v>
      </c>
      <c r="S1492" s="75"/>
      <c r="T1492" s="2"/>
      <c r="U1492" s="2"/>
      <c r="V1492" s="2"/>
    </row>
    <row r="1493" spans="1:22" s="10" customFormat="1" ht="14.4" thickBot="1" x14ac:dyDescent="0.3">
      <c r="A1493" s="176"/>
      <c r="B1493" t="s">
        <v>680</v>
      </c>
      <c r="C1493" s="52" t="s">
        <v>204</v>
      </c>
      <c r="D1493" s="74"/>
      <c r="F1493" s="75"/>
      <c r="G1493" s="75"/>
      <c r="H1493" s="75"/>
      <c r="I1493" s="75"/>
      <c r="J1493" s="75"/>
      <c r="K1493" s="75"/>
      <c r="L1493" s="75"/>
      <c r="M1493" s="80" t="str">
        <f t="shared" si="1101"/>
        <v>FP-P1-23</v>
      </c>
      <c r="N1493" s="81">
        <f t="shared" si="1099"/>
        <v>24.5</v>
      </c>
      <c r="O1493" s="81">
        <f>SUMIFS('DATOS GENERALES'!$D$4:$D$13,'DATOS GENERALES'!$B$4:$B$13,Q1493,'DATOS GENERALES'!$C$4:$C$13,$O$1367)</f>
        <v>5</v>
      </c>
      <c r="P1493" s="81">
        <f>SUMIFS('DATOS GENERALES'!$D$4:$D$13,'DATOS GENERALES'!$B$4:$B$13,Q1493,'DATOS GENERALES'!$C$4:$C$13,$P$1367)</f>
        <v>0.3</v>
      </c>
      <c r="Q1493" s="81" t="s">
        <v>98</v>
      </c>
      <c r="R1493" s="82">
        <f t="shared" si="1102"/>
        <v>29.8</v>
      </c>
      <c r="S1493" s="75"/>
      <c r="T1493" s="2"/>
      <c r="U1493" s="2"/>
      <c r="V1493" s="2"/>
    </row>
    <row r="1494" spans="1:22" s="10" customFormat="1" ht="14.4" thickBot="1" x14ac:dyDescent="0.3">
      <c r="A1494" s="176"/>
      <c r="B1494" t="s">
        <v>680</v>
      </c>
      <c r="C1494" s="52" t="s">
        <v>205</v>
      </c>
      <c r="D1494" s="74"/>
      <c r="F1494" s="75"/>
      <c r="G1494" s="75"/>
      <c r="H1494" s="75"/>
      <c r="I1494" s="75"/>
      <c r="J1494" s="75"/>
      <c r="K1494" s="75"/>
      <c r="L1494" s="75"/>
      <c r="M1494" s="80" t="str">
        <f t="shared" si="1101"/>
        <v>FP-P1-24</v>
      </c>
      <c r="N1494" s="81">
        <f t="shared" si="1099"/>
        <v>26.5</v>
      </c>
      <c r="O1494" s="81">
        <f>SUMIFS('DATOS GENERALES'!$D$4:$D$13,'DATOS GENERALES'!$B$4:$B$13,Q1494,'DATOS GENERALES'!$C$4:$C$13,$O$1367)</f>
        <v>5</v>
      </c>
      <c r="P1494" s="81">
        <f>SUMIFS('DATOS GENERALES'!$D$4:$D$13,'DATOS GENERALES'!$B$4:$B$13,Q1494,'DATOS GENERALES'!$C$4:$C$13,$P$1367)</f>
        <v>0.3</v>
      </c>
      <c r="Q1494" s="81" t="s">
        <v>98</v>
      </c>
      <c r="R1494" s="82">
        <f t="shared" si="1102"/>
        <v>31.8</v>
      </c>
      <c r="S1494" s="75"/>
      <c r="T1494" s="2"/>
      <c r="U1494" s="2"/>
      <c r="V1494" s="2"/>
    </row>
    <row r="1495" spans="1:22" s="10" customFormat="1" ht="14.4" thickBot="1" x14ac:dyDescent="0.3">
      <c r="A1495" s="176"/>
      <c r="B1495" t="s">
        <v>680</v>
      </c>
      <c r="C1495" s="52" t="s">
        <v>206</v>
      </c>
      <c r="D1495" s="74"/>
      <c r="F1495" s="75"/>
      <c r="G1495" s="75"/>
      <c r="H1495" s="75"/>
      <c r="I1495" s="75"/>
      <c r="J1495" s="75"/>
      <c r="K1495" s="75"/>
      <c r="L1495" s="75"/>
      <c r="M1495" s="80" t="str">
        <f t="shared" si="1101"/>
        <v>FP-P1-25</v>
      </c>
      <c r="N1495" s="81">
        <f t="shared" si="1099"/>
        <v>26.5</v>
      </c>
      <c r="O1495" s="81">
        <f>SUMIFS('DATOS GENERALES'!$D$4:$D$13,'DATOS GENERALES'!$B$4:$B$13,Q1495,'DATOS GENERALES'!$C$4:$C$13,$O$1367)</f>
        <v>5</v>
      </c>
      <c r="P1495" s="81">
        <f>SUMIFS('DATOS GENERALES'!$D$4:$D$13,'DATOS GENERALES'!$B$4:$B$13,Q1495,'DATOS GENERALES'!$C$4:$C$13,$P$1367)</f>
        <v>0.3</v>
      </c>
      <c r="Q1495" s="81" t="s">
        <v>98</v>
      </c>
      <c r="R1495" s="82">
        <f t="shared" si="1102"/>
        <v>31.8</v>
      </c>
      <c r="S1495" s="75"/>
      <c r="T1495" s="2"/>
      <c r="U1495" s="2"/>
      <c r="V1495" s="2"/>
    </row>
    <row r="1496" spans="1:22" s="10" customFormat="1" ht="14.4" thickBot="1" x14ac:dyDescent="0.3">
      <c r="A1496" s="176"/>
      <c r="B1496" t="s">
        <v>680</v>
      </c>
      <c r="C1496" s="52" t="s">
        <v>638</v>
      </c>
      <c r="D1496" s="74"/>
      <c r="F1496" s="75"/>
      <c r="G1496" s="75"/>
      <c r="H1496" s="75"/>
      <c r="I1496" s="75"/>
      <c r="J1496" s="75"/>
      <c r="K1496" s="75"/>
      <c r="L1496" s="75"/>
      <c r="M1496" s="80" t="str">
        <f t="shared" si="1101"/>
        <v>FP-P1-26</v>
      </c>
      <c r="N1496" s="81">
        <f t="shared" si="1099"/>
        <v>30</v>
      </c>
      <c r="O1496" s="81">
        <f>SUMIFS('DATOS GENERALES'!$D$4:$D$13,'DATOS GENERALES'!$B$4:$B$13,Q1496,'DATOS GENERALES'!$C$4:$C$13,$O$1367)</f>
        <v>5</v>
      </c>
      <c r="P1496" s="81">
        <f>SUMIFS('DATOS GENERALES'!$D$4:$D$13,'DATOS GENERALES'!$B$4:$B$13,Q1496,'DATOS GENERALES'!$C$4:$C$13,$P$1367)</f>
        <v>0.3</v>
      </c>
      <c r="Q1496" s="81" t="s">
        <v>98</v>
      </c>
      <c r="R1496" s="82">
        <f t="shared" si="1102"/>
        <v>35.299999999999997</v>
      </c>
      <c r="S1496" s="75"/>
      <c r="T1496" s="2"/>
      <c r="U1496" s="2"/>
      <c r="V1496" s="2"/>
    </row>
    <row r="1497" spans="1:22" s="10" customFormat="1" ht="14.4" thickBot="1" x14ac:dyDescent="0.3">
      <c r="A1497" s="176"/>
      <c r="B1497" t="s">
        <v>680</v>
      </c>
      <c r="C1497" s="52" t="s">
        <v>639</v>
      </c>
      <c r="D1497" s="74"/>
      <c r="F1497" s="75"/>
      <c r="G1497" s="75"/>
      <c r="H1497" s="75"/>
      <c r="I1497" s="75"/>
      <c r="J1497" s="75"/>
      <c r="K1497" s="75"/>
      <c r="L1497" s="75"/>
      <c r="M1497" s="80" t="str">
        <f t="shared" si="1101"/>
        <v>FP-P1-27</v>
      </c>
      <c r="N1497" s="81">
        <f t="shared" si="1099"/>
        <v>30</v>
      </c>
      <c r="O1497" s="81">
        <f>SUMIFS('DATOS GENERALES'!$D$4:$D$13,'DATOS GENERALES'!$B$4:$B$13,Q1497,'DATOS GENERALES'!$C$4:$C$13,$O$1367)</f>
        <v>5</v>
      </c>
      <c r="P1497" s="81">
        <f>SUMIFS('DATOS GENERALES'!$D$4:$D$13,'DATOS GENERALES'!$B$4:$B$13,Q1497,'DATOS GENERALES'!$C$4:$C$13,$P$1367)</f>
        <v>0.3</v>
      </c>
      <c r="Q1497" s="81" t="s">
        <v>98</v>
      </c>
      <c r="R1497" s="82">
        <f t="shared" si="1102"/>
        <v>35.299999999999997</v>
      </c>
      <c r="S1497" s="75"/>
      <c r="T1497" s="2"/>
      <c r="U1497" s="2"/>
      <c r="V1497" s="2"/>
    </row>
    <row r="1498" spans="1:22" s="10" customFormat="1" ht="14.4" thickBot="1" x14ac:dyDescent="0.3">
      <c r="A1498" s="176"/>
      <c r="B1498" t="s">
        <v>680</v>
      </c>
      <c r="C1498" s="52" t="s">
        <v>640</v>
      </c>
      <c r="D1498" s="74"/>
      <c r="F1498" s="75"/>
      <c r="G1498" s="75"/>
      <c r="H1498" s="75"/>
      <c r="I1498" s="75"/>
      <c r="J1498" s="75"/>
      <c r="K1498" s="75"/>
      <c r="L1498" s="75"/>
      <c r="M1498" s="80" t="str">
        <f t="shared" si="1101"/>
        <v>FP-P1-28</v>
      </c>
      <c r="N1498" s="81">
        <f t="shared" si="1099"/>
        <v>22</v>
      </c>
      <c r="O1498" s="81">
        <f>SUMIFS('DATOS GENERALES'!$D$4:$D$13,'DATOS GENERALES'!$B$4:$B$13,Q1498,'DATOS GENERALES'!$C$4:$C$13,$O$1367)</f>
        <v>5</v>
      </c>
      <c r="P1498" s="81">
        <f>SUMIFS('DATOS GENERALES'!$D$4:$D$13,'DATOS GENERALES'!$B$4:$B$13,Q1498,'DATOS GENERALES'!$C$4:$C$13,$P$1367)</f>
        <v>0.3</v>
      </c>
      <c r="Q1498" s="81" t="s">
        <v>98</v>
      </c>
      <c r="R1498" s="82">
        <f t="shared" si="1102"/>
        <v>27.3</v>
      </c>
      <c r="S1498" s="75"/>
      <c r="T1498" s="2"/>
      <c r="U1498" s="2"/>
      <c r="V1498" s="2"/>
    </row>
    <row r="1499" spans="1:22" s="10" customFormat="1" ht="14.4" thickBot="1" x14ac:dyDescent="0.3">
      <c r="A1499" s="176"/>
      <c r="B1499" t="s">
        <v>680</v>
      </c>
      <c r="C1499" s="52" t="s">
        <v>641</v>
      </c>
      <c r="D1499" s="74"/>
      <c r="F1499" s="75"/>
      <c r="G1499" s="75"/>
      <c r="H1499" s="75"/>
      <c r="I1499" s="75"/>
      <c r="J1499" s="75"/>
      <c r="K1499" s="75"/>
      <c r="L1499" s="75"/>
      <c r="M1499" s="80" t="str">
        <f t="shared" si="1101"/>
        <v>FP-P1-29</v>
      </c>
      <c r="N1499" s="81">
        <f t="shared" si="1099"/>
        <v>22</v>
      </c>
      <c r="O1499" s="81">
        <f>SUMIFS('DATOS GENERALES'!$D$4:$D$13,'DATOS GENERALES'!$B$4:$B$13,Q1499,'DATOS GENERALES'!$C$4:$C$13,$O$1367)</f>
        <v>5</v>
      </c>
      <c r="P1499" s="81">
        <f>SUMIFS('DATOS GENERALES'!$D$4:$D$13,'DATOS GENERALES'!$B$4:$B$13,Q1499,'DATOS GENERALES'!$C$4:$C$13,$P$1367)</f>
        <v>0.3</v>
      </c>
      <c r="Q1499" s="81" t="s">
        <v>98</v>
      </c>
      <c r="R1499" s="82">
        <f t="shared" si="1102"/>
        <v>27.3</v>
      </c>
      <c r="S1499" s="75"/>
      <c r="T1499" s="2"/>
      <c r="U1499" s="2"/>
      <c r="V1499" s="2"/>
    </row>
    <row r="1500" spans="1:22" s="10" customFormat="1" ht="14.4" thickBot="1" x14ac:dyDescent="0.3">
      <c r="A1500" s="176"/>
      <c r="B1500" t="s">
        <v>680</v>
      </c>
      <c r="C1500" s="52" t="s">
        <v>642</v>
      </c>
      <c r="D1500" s="74"/>
      <c r="F1500" s="75"/>
      <c r="G1500" s="75"/>
      <c r="H1500" s="75"/>
      <c r="I1500" s="75"/>
      <c r="J1500" s="75"/>
      <c r="K1500" s="75"/>
      <c r="L1500" s="75"/>
      <c r="M1500" s="80" t="str">
        <f t="shared" si="1101"/>
        <v>FP-P1-30</v>
      </c>
      <c r="N1500" s="81">
        <f t="shared" si="1099"/>
        <v>22.3</v>
      </c>
      <c r="O1500" s="81">
        <f>SUMIFS('DATOS GENERALES'!$D$4:$D$13,'DATOS GENERALES'!$B$4:$B$13,Q1500,'DATOS GENERALES'!$C$4:$C$13,$O$1367)</f>
        <v>5</v>
      </c>
      <c r="P1500" s="81">
        <f>SUMIFS('DATOS GENERALES'!$D$4:$D$13,'DATOS GENERALES'!$B$4:$B$13,Q1500,'DATOS GENERALES'!$C$4:$C$13,$P$1367)</f>
        <v>0.3</v>
      </c>
      <c r="Q1500" s="81" t="s">
        <v>98</v>
      </c>
      <c r="R1500" s="82">
        <f t="shared" si="1102"/>
        <v>27.6</v>
      </c>
      <c r="S1500" s="75"/>
      <c r="T1500" s="2"/>
      <c r="U1500" s="2"/>
      <c r="V1500" s="2"/>
    </row>
    <row r="1501" spans="1:22" s="10" customFormat="1" ht="14.4" thickBot="1" x14ac:dyDescent="0.3">
      <c r="A1501" s="176"/>
      <c r="B1501" t="s">
        <v>680</v>
      </c>
      <c r="C1501" s="52" t="s">
        <v>643</v>
      </c>
      <c r="D1501" s="74"/>
      <c r="F1501" s="75"/>
      <c r="G1501" s="75"/>
      <c r="H1501" s="75"/>
      <c r="I1501" s="75"/>
      <c r="J1501" s="75"/>
      <c r="K1501" s="75"/>
      <c r="L1501" s="75"/>
      <c r="M1501" s="80" t="str">
        <f t="shared" si="1101"/>
        <v>FP-P1-31</v>
      </c>
      <c r="N1501" s="81">
        <f t="shared" si="1099"/>
        <v>22.3</v>
      </c>
      <c r="O1501" s="81">
        <f>SUMIFS('DATOS GENERALES'!$D$4:$D$13,'DATOS GENERALES'!$B$4:$B$13,Q1501,'DATOS GENERALES'!$C$4:$C$13,$O$1367)</f>
        <v>5</v>
      </c>
      <c r="P1501" s="81">
        <f>SUMIFS('DATOS GENERALES'!$D$4:$D$13,'DATOS GENERALES'!$B$4:$B$13,Q1501,'DATOS GENERALES'!$C$4:$C$13,$P$1367)</f>
        <v>0.3</v>
      </c>
      <c r="Q1501" s="81" t="s">
        <v>98</v>
      </c>
      <c r="R1501" s="82">
        <f t="shared" si="1102"/>
        <v>27.6</v>
      </c>
      <c r="S1501" s="75"/>
      <c r="T1501" s="2"/>
      <c r="U1501" s="2"/>
      <c r="V1501" s="2"/>
    </row>
    <row r="1502" spans="1:22" s="10" customFormat="1" ht="14.4" thickBot="1" x14ac:dyDescent="0.3">
      <c r="A1502" s="176"/>
      <c r="B1502" t="s">
        <v>680</v>
      </c>
      <c r="C1502" s="52" t="s">
        <v>644</v>
      </c>
      <c r="D1502" s="74"/>
      <c r="F1502" s="75"/>
      <c r="G1502" s="75"/>
      <c r="H1502" s="75"/>
      <c r="I1502" s="75"/>
      <c r="J1502" s="75"/>
      <c r="K1502" s="75"/>
      <c r="L1502" s="75"/>
      <c r="M1502" s="80" t="str">
        <f t="shared" si="1101"/>
        <v>FP-P1-32</v>
      </c>
      <c r="N1502" s="81">
        <f t="shared" si="1099"/>
        <v>22</v>
      </c>
      <c r="O1502" s="81">
        <f>SUMIFS('DATOS GENERALES'!$D$4:$D$13,'DATOS GENERALES'!$B$4:$B$13,Q1502,'DATOS GENERALES'!$C$4:$C$13,$O$1367)</f>
        <v>5</v>
      </c>
      <c r="P1502" s="81">
        <f>SUMIFS('DATOS GENERALES'!$D$4:$D$13,'DATOS GENERALES'!$B$4:$B$13,Q1502,'DATOS GENERALES'!$C$4:$C$13,$P$1367)</f>
        <v>0.3</v>
      </c>
      <c r="Q1502" s="81" t="s">
        <v>98</v>
      </c>
      <c r="R1502" s="82">
        <f t="shared" si="1102"/>
        <v>27.3</v>
      </c>
      <c r="S1502" s="75"/>
      <c r="T1502" s="2"/>
      <c r="U1502" s="2"/>
      <c r="V1502" s="2"/>
    </row>
    <row r="1503" spans="1:22" s="10" customFormat="1" ht="14.4" thickBot="1" x14ac:dyDescent="0.3">
      <c r="A1503" s="176"/>
      <c r="B1503" t="s">
        <v>680</v>
      </c>
      <c r="C1503" s="52" t="s">
        <v>645</v>
      </c>
      <c r="D1503" s="74"/>
      <c r="F1503" s="75"/>
      <c r="G1503" s="75"/>
      <c r="H1503" s="75"/>
      <c r="I1503" s="75"/>
      <c r="J1503" s="75"/>
      <c r="K1503" s="75"/>
      <c r="L1503" s="75"/>
      <c r="M1503" s="80" t="str">
        <f t="shared" si="1101"/>
        <v>FP-P1-33</v>
      </c>
      <c r="N1503" s="81">
        <f t="shared" ref="N1503:N1534" si="1103">SUMIFS($S$10:$S$1340,$E$10:$E$1340,M1503,$V$10:$V$1340,Q1503)</f>
        <v>22</v>
      </c>
      <c r="O1503" s="81">
        <f>SUMIFS('DATOS GENERALES'!$D$4:$D$13,'DATOS GENERALES'!$B$4:$B$13,Q1503,'DATOS GENERALES'!$C$4:$C$13,$O$1367)</f>
        <v>5</v>
      </c>
      <c r="P1503" s="81">
        <f>SUMIFS('DATOS GENERALES'!$D$4:$D$13,'DATOS GENERALES'!$B$4:$B$13,Q1503,'DATOS GENERALES'!$C$4:$C$13,$P$1367)</f>
        <v>0.3</v>
      </c>
      <c r="Q1503" s="81" t="s">
        <v>98</v>
      </c>
      <c r="R1503" s="82">
        <f t="shared" si="1102"/>
        <v>27.3</v>
      </c>
      <c r="S1503" s="75"/>
      <c r="T1503" s="2"/>
      <c r="U1503" s="2"/>
      <c r="V1503" s="2"/>
    </row>
    <row r="1504" spans="1:22" s="10" customFormat="1" ht="14.4" thickBot="1" x14ac:dyDescent="0.3">
      <c r="A1504" s="176"/>
      <c r="B1504" t="s">
        <v>680</v>
      </c>
      <c r="C1504" s="52" t="s">
        <v>646</v>
      </c>
      <c r="D1504" s="74"/>
      <c r="F1504" s="75"/>
      <c r="G1504" s="75"/>
      <c r="H1504" s="75"/>
      <c r="I1504" s="75"/>
      <c r="J1504" s="75"/>
      <c r="K1504" s="75"/>
      <c r="L1504" s="75"/>
      <c r="M1504" s="80" t="str">
        <f t="shared" si="1101"/>
        <v>FP-P1-34</v>
      </c>
      <c r="N1504" s="81">
        <f t="shared" si="1103"/>
        <v>18</v>
      </c>
      <c r="O1504" s="81">
        <f>SUMIFS('DATOS GENERALES'!$D$4:$D$13,'DATOS GENERALES'!$B$4:$B$13,Q1504,'DATOS GENERALES'!$C$4:$C$13,$O$1367)</f>
        <v>5</v>
      </c>
      <c r="P1504" s="81">
        <f>SUMIFS('DATOS GENERALES'!$D$4:$D$13,'DATOS GENERALES'!$B$4:$B$13,Q1504,'DATOS GENERALES'!$C$4:$C$13,$P$1367)</f>
        <v>0.3</v>
      </c>
      <c r="Q1504" s="81" t="s">
        <v>98</v>
      </c>
      <c r="R1504" s="82">
        <f t="shared" si="1102"/>
        <v>23.3</v>
      </c>
      <c r="S1504" s="75"/>
      <c r="T1504" s="2"/>
      <c r="U1504" s="2"/>
      <c r="V1504" s="2"/>
    </row>
    <row r="1505" spans="1:22" s="10" customFormat="1" ht="14.4" thickBot="1" x14ac:dyDescent="0.3">
      <c r="A1505" s="176"/>
      <c r="B1505" t="s">
        <v>680</v>
      </c>
      <c r="C1505" s="52" t="s">
        <v>647</v>
      </c>
      <c r="D1505" s="74"/>
      <c r="F1505" s="75"/>
      <c r="G1505" s="75"/>
      <c r="H1505" s="75"/>
      <c r="I1505" s="75"/>
      <c r="J1505" s="75"/>
      <c r="K1505" s="75"/>
      <c r="L1505" s="75"/>
      <c r="M1505" s="80" t="str">
        <f t="shared" si="1101"/>
        <v>FP-P1-35</v>
      </c>
      <c r="N1505" s="81">
        <f t="shared" si="1103"/>
        <v>15</v>
      </c>
      <c r="O1505" s="81">
        <f>SUMIFS('DATOS GENERALES'!$D$4:$D$13,'DATOS GENERALES'!$B$4:$B$13,Q1505,'DATOS GENERALES'!$C$4:$C$13,$O$1367)</f>
        <v>5</v>
      </c>
      <c r="P1505" s="81">
        <f>SUMIFS('DATOS GENERALES'!$D$4:$D$13,'DATOS GENERALES'!$B$4:$B$13,Q1505,'DATOS GENERALES'!$C$4:$C$13,$P$1367)</f>
        <v>0.3</v>
      </c>
      <c r="Q1505" s="81" t="s">
        <v>98</v>
      </c>
      <c r="R1505" s="82">
        <f t="shared" si="1102"/>
        <v>20.3</v>
      </c>
      <c r="S1505" s="75"/>
      <c r="T1505" s="2"/>
      <c r="U1505" s="2"/>
      <c r="V1505" s="2"/>
    </row>
    <row r="1506" spans="1:22" s="10" customFormat="1" ht="14.4" thickBot="1" x14ac:dyDescent="0.3">
      <c r="A1506" s="176"/>
      <c r="B1506" t="s">
        <v>680</v>
      </c>
      <c r="C1506" s="52" t="s">
        <v>648</v>
      </c>
      <c r="D1506" s="74"/>
      <c r="F1506" s="75"/>
      <c r="G1506" s="75"/>
      <c r="H1506" s="75"/>
      <c r="I1506" s="75"/>
      <c r="J1506" s="75"/>
      <c r="K1506" s="75"/>
      <c r="L1506" s="75"/>
      <c r="M1506" s="80" t="str">
        <f t="shared" si="1101"/>
        <v>FP-P1-36</v>
      </c>
      <c r="N1506" s="81">
        <f t="shared" si="1103"/>
        <v>9.6</v>
      </c>
      <c r="O1506" s="81">
        <f>SUMIFS('DATOS GENERALES'!$D$4:$D$13,'DATOS GENERALES'!$B$4:$B$13,Q1506,'DATOS GENERALES'!$C$4:$C$13,$O$1367)</f>
        <v>5</v>
      </c>
      <c r="P1506" s="81">
        <f>SUMIFS('DATOS GENERALES'!$D$4:$D$13,'DATOS GENERALES'!$B$4:$B$13,Q1506,'DATOS GENERALES'!$C$4:$C$13,$P$1367)</f>
        <v>0.3</v>
      </c>
      <c r="Q1506" s="81" t="s">
        <v>98</v>
      </c>
      <c r="R1506" s="82">
        <f t="shared" si="1102"/>
        <v>14.899999999999999</v>
      </c>
      <c r="S1506" s="75"/>
      <c r="T1506" s="2"/>
      <c r="U1506" s="2"/>
      <c r="V1506" s="2"/>
    </row>
    <row r="1507" spans="1:22" s="10" customFormat="1" ht="14.4" thickBot="1" x14ac:dyDescent="0.3">
      <c r="A1507" s="176"/>
      <c r="B1507" t="s">
        <v>680</v>
      </c>
      <c r="C1507" s="52" t="s">
        <v>649</v>
      </c>
      <c r="D1507" s="74"/>
      <c r="F1507" s="75"/>
      <c r="G1507" s="75"/>
      <c r="H1507" s="75"/>
      <c r="I1507" s="75"/>
      <c r="J1507" s="75"/>
      <c r="K1507" s="75"/>
      <c r="L1507" s="75"/>
      <c r="M1507" s="80" t="str">
        <f t="shared" si="1101"/>
        <v>FP-P1-37</v>
      </c>
      <c r="N1507" s="81">
        <f t="shared" si="1103"/>
        <v>30.5</v>
      </c>
      <c r="O1507" s="81">
        <f>SUMIFS('DATOS GENERALES'!$D$4:$D$13,'DATOS GENERALES'!$B$4:$B$13,Q1507,'DATOS GENERALES'!$C$4:$C$13,$O$1367)</f>
        <v>5</v>
      </c>
      <c r="P1507" s="81">
        <f>SUMIFS('DATOS GENERALES'!$D$4:$D$13,'DATOS GENERALES'!$B$4:$B$13,Q1507,'DATOS GENERALES'!$C$4:$C$13,$P$1367)</f>
        <v>0.3</v>
      </c>
      <c r="Q1507" s="81" t="s">
        <v>98</v>
      </c>
      <c r="R1507" s="82">
        <f t="shared" si="1102"/>
        <v>35.799999999999997</v>
      </c>
      <c r="S1507" s="75"/>
      <c r="T1507" s="2"/>
      <c r="U1507" s="2"/>
      <c r="V1507" s="2"/>
    </row>
    <row r="1508" spans="1:22" s="10" customFormat="1" ht="14.4" thickBot="1" x14ac:dyDescent="0.3">
      <c r="A1508" s="176"/>
      <c r="B1508" t="s">
        <v>680</v>
      </c>
      <c r="C1508" s="52" t="s">
        <v>651</v>
      </c>
      <c r="D1508" s="74"/>
      <c r="F1508" s="75"/>
      <c r="G1508" s="75"/>
      <c r="H1508" s="75"/>
      <c r="I1508" s="75"/>
      <c r="J1508" s="75"/>
      <c r="K1508" s="75"/>
      <c r="L1508" s="75"/>
      <c r="M1508" s="80" t="str">
        <f t="shared" si="1101"/>
        <v>FP-P1-38</v>
      </c>
      <c r="N1508" s="81">
        <f t="shared" si="1103"/>
        <v>33.6</v>
      </c>
      <c r="O1508" s="81">
        <f>SUMIFS('DATOS GENERALES'!$D$4:$D$13,'DATOS GENERALES'!$B$4:$B$13,Q1508,'DATOS GENERALES'!$C$4:$C$13,$O$1367)</f>
        <v>5</v>
      </c>
      <c r="P1508" s="81">
        <f>SUMIFS('DATOS GENERALES'!$D$4:$D$13,'DATOS GENERALES'!$B$4:$B$13,Q1508,'DATOS GENERALES'!$C$4:$C$13,$P$1367)</f>
        <v>0.3</v>
      </c>
      <c r="Q1508" s="81" t="s">
        <v>98</v>
      </c>
      <c r="R1508" s="82">
        <f t="shared" si="1102"/>
        <v>38.9</v>
      </c>
      <c r="S1508" s="75"/>
      <c r="T1508" s="2"/>
      <c r="U1508" s="2"/>
      <c r="V1508" s="2"/>
    </row>
    <row r="1509" spans="1:22" s="10" customFormat="1" ht="14.4" thickBot="1" x14ac:dyDescent="0.3">
      <c r="A1509" s="176"/>
      <c r="B1509" t="s">
        <v>680</v>
      </c>
      <c r="C1509" s="52" t="s">
        <v>652</v>
      </c>
      <c r="D1509" s="74"/>
      <c r="F1509" s="75"/>
      <c r="G1509" s="75"/>
      <c r="H1509" s="75"/>
      <c r="I1509" s="75"/>
      <c r="J1509" s="75"/>
      <c r="K1509" s="75"/>
      <c r="L1509" s="75"/>
      <c r="M1509" s="80" t="str">
        <f t="shared" si="1101"/>
        <v>FP-P1-39</v>
      </c>
      <c r="N1509" s="81">
        <f t="shared" si="1103"/>
        <v>33.6</v>
      </c>
      <c r="O1509" s="81">
        <f>SUMIFS('DATOS GENERALES'!$D$4:$D$13,'DATOS GENERALES'!$B$4:$B$13,Q1509,'DATOS GENERALES'!$C$4:$C$13,$O$1367)</f>
        <v>5</v>
      </c>
      <c r="P1509" s="81">
        <f>SUMIFS('DATOS GENERALES'!$D$4:$D$13,'DATOS GENERALES'!$B$4:$B$13,Q1509,'DATOS GENERALES'!$C$4:$C$13,$P$1367)</f>
        <v>0.3</v>
      </c>
      <c r="Q1509" s="81" t="s">
        <v>98</v>
      </c>
      <c r="R1509" s="82">
        <f t="shared" si="1102"/>
        <v>38.9</v>
      </c>
      <c r="S1509" s="75"/>
      <c r="T1509" s="2"/>
      <c r="U1509" s="2"/>
      <c r="V1509" s="2"/>
    </row>
    <row r="1510" spans="1:22" s="10" customFormat="1" ht="14.4" thickBot="1" x14ac:dyDescent="0.3">
      <c r="A1510" s="176"/>
      <c r="B1510" t="s">
        <v>680</v>
      </c>
      <c r="C1510" s="52" t="s">
        <v>653</v>
      </c>
      <c r="D1510" s="74"/>
      <c r="F1510" s="75"/>
      <c r="G1510" s="75"/>
      <c r="H1510" s="75"/>
      <c r="I1510" s="75"/>
      <c r="J1510" s="75"/>
      <c r="K1510" s="75"/>
      <c r="L1510" s="75"/>
      <c r="M1510" s="80" t="str">
        <f t="shared" si="1101"/>
        <v>FP-P1-40</v>
      </c>
      <c r="N1510" s="81">
        <f t="shared" si="1103"/>
        <v>33.5</v>
      </c>
      <c r="O1510" s="81">
        <f>SUMIFS('DATOS GENERALES'!$D$4:$D$13,'DATOS GENERALES'!$B$4:$B$13,Q1510,'DATOS GENERALES'!$C$4:$C$13,$O$1367)</f>
        <v>5</v>
      </c>
      <c r="P1510" s="81">
        <f>SUMIFS('DATOS GENERALES'!$D$4:$D$13,'DATOS GENERALES'!$B$4:$B$13,Q1510,'DATOS GENERALES'!$C$4:$C$13,$P$1367)</f>
        <v>0.3</v>
      </c>
      <c r="Q1510" s="81" t="s">
        <v>98</v>
      </c>
      <c r="R1510" s="82">
        <f t="shared" si="1102"/>
        <v>38.799999999999997</v>
      </c>
      <c r="S1510" s="75"/>
      <c r="T1510" s="2"/>
      <c r="U1510" s="2"/>
      <c r="V1510" s="2"/>
    </row>
    <row r="1511" spans="1:22" s="10" customFormat="1" ht="14.4" thickBot="1" x14ac:dyDescent="0.3">
      <c r="A1511" s="176"/>
      <c r="B1511" t="s">
        <v>680</v>
      </c>
      <c r="C1511" s="52" t="s">
        <v>654</v>
      </c>
      <c r="D1511" s="74"/>
      <c r="F1511" s="75"/>
      <c r="G1511" s="75"/>
      <c r="H1511" s="75"/>
      <c r="I1511" s="75"/>
      <c r="J1511" s="75"/>
      <c r="K1511" s="75"/>
      <c r="L1511" s="75"/>
      <c r="M1511" s="80" t="str">
        <f t="shared" si="1101"/>
        <v>FP-P1-41</v>
      </c>
      <c r="N1511" s="81">
        <f t="shared" si="1103"/>
        <v>33.5</v>
      </c>
      <c r="O1511" s="81">
        <f>SUMIFS('DATOS GENERALES'!$D$4:$D$13,'DATOS GENERALES'!$B$4:$B$13,Q1511,'DATOS GENERALES'!$C$4:$C$13,$O$1367)</f>
        <v>5</v>
      </c>
      <c r="P1511" s="81">
        <f>SUMIFS('DATOS GENERALES'!$D$4:$D$13,'DATOS GENERALES'!$B$4:$B$13,Q1511,'DATOS GENERALES'!$C$4:$C$13,$P$1367)</f>
        <v>0.3</v>
      </c>
      <c r="Q1511" s="81" t="s">
        <v>98</v>
      </c>
      <c r="R1511" s="82">
        <f t="shared" si="1102"/>
        <v>38.799999999999997</v>
      </c>
      <c r="S1511" s="75"/>
      <c r="T1511" s="2"/>
      <c r="U1511" s="2"/>
      <c r="V1511" s="2"/>
    </row>
    <row r="1512" spans="1:22" s="10" customFormat="1" ht="14.4" thickBot="1" x14ac:dyDescent="0.3">
      <c r="A1512" s="176"/>
      <c r="B1512" t="s">
        <v>680</v>
      </c>
      <c r="C1512" s="52" t="s">
        <v>655</v>
      </c>
      <c r="D1512" s="74"/>
      <c r="F1512" s="75"/>
      <c r="G1512" s="75"/>
      <c r="H1512" s="75"/>
      <c r="I1512" s="75"/>
      <c r="J1512" s="75"/>
      <c r="K1512" s="75"/>
      <c r="L1512" s="75"/>
      <c r="M1512" s="80" t="str">
        <f t="shared" si="1101"/>
        <v>FP-P1-42</v>
      </c>
      <c r="N1512" s="81">
        <f t="shared" si="1103"/>
        <v>33.5</v>
      </c>
      <c r="O1512" s="81">
        <f>SUMIFS('DATOS GENERALES'!$D$4:$D$13,'DATOS GENERALES'!$B$4:$B$13,Q1512,'DATOS GENERALES'!$C$4:$C$13,$O$1367)</f>
        <v>5</v>
      </c>
      <c r="P1512" s="81">
        <f>SUMIFS('DATOS GENERALES'!$D$4:$D$13,'DATOS GENERALES'!$B$4:$B$13,Q1512,'DATOS GENERALES'!$C$4:$C$13,$P$1367)</f>
        <v>0.3</v>
      </c>
      <c r="Q1512" s="81" t="s">
        <v>98</v>
      </c>
      <c r="R1512" s="82">
        <f t="shared" si="1102"/>
        <v>38.799999999999997</v>
      </c>
      <c r="S1512" s="75"/>
      <c r="T1512" s="2"/>
      <c r="U1512" s="2"/>
      <c r="V1512" s="2"/>
    </row>
    <row r="1513" spans="1:22" s="10" customFormat="1" ht="14.4" thickBot="1" x14ac:dyDescent="0.3">
      <c r="A1513" s="176"/>
      <c r="B1513" t="s">
        <v>680</v>
      </c>
      <c r="C1513" s="52" t="s">
        <v>656</v>
      </c>
      <c r="D1513" s="74"/>
      <c r="F1513" s="75"/>
      <c r="G1513" s="75"/>
      <c r="H1513" s="75"/>
      <c r="I1513" s="75"/>
      <c r="J1513" s="75"/>
      <c r="K1513" s="75"/>
      <c r="L1513" s="75"/>
      <c r="M1513" s="80" t="str">
        <f t="shared" si="1101"/>
        <v>FP-P1-43</v>
      </c>
      <c r="N1513" s="81">
        <f t="shared" si="1103"/>
        <v>33.5</v>
      </c>
      <c r="O1513" s="81">
        <f>SUMIFS('DATOS GENERALES'!$D$4:$D$13,'DATOS GENERALES'!$B$4:$B$13,Q1513,'DATOS GENERALES'!$C$4:$C$13,$O$1367)</f>
        <v>5</v>
      </c>
      <c r="P1513" s="81">
        <f>SUMIFS('DATOS GENERALES'!$D$4:$D$13,'DATOS GENERALES'!$B$4:$B$13,Q1513,'DATOS GENERALES'!$C$4:$C$13,$P$1367)</f>
        <v>0.3</v>
      </c>
      <c r="Q1513" s="81" t="s">
        <v>98</v>
      </c>
      <c r="R1513" s="82">
        <f t="shared" si="1102"/>
        <v>38.799999999999997</v>
      </c>
      <c r="S1513" s="75"/>
      <c r="T1513" s="2"/>
      <c r="U1513" s="2"/>
      <c r="V1513" s="2"/>
    </row>
    <row r="1514" spans="1:22" s="10" customFormat="1" ht="14.4" thickBot="1" x14ac:dyDescent="0.3">
      <c r="A1514" s="176"/>
      <c r="B1514" t="s">
        <v>680</v>
      </c>
      <c r="C1514" s="52" t="s">
        <v>657</v>
      </c>
      <c r="D1514" s="74"/>
      <c r="F1514" s="75"/>
      <c r="G1514" s="75"/>
      <c r="H1514" s="75"/>
      <c r="I1514" s="75"/>
      <c r="J1514" s="75"/>
      <c r="K1514" s="75"/>
      <c r="L1514" s="75"/>
      <c r="M1514" s="80" t="str">
        <f t="shared" si="1101"/>
        <v>FP-P1-44</v>
      </c>
      <c r="N1514" s="81">
        <f t="shared" si="1103"/>
        <v>34</v>
      </c>
      <c r="O1514" s="81">
        <f>SUMIFS('DATOS GENERALES'!$D$4:$D$13,'DATOS GENERALES'!$B$4:$B$13,Q1514,'DATOS GENERALES'!$C$4:$C$13,$O$1367)</f>
        <v>5</v>
      </c>
      <c r="P1514" s="81">
        <f>SUMIFS('DATOS GENERALES'!$D$4:$D$13,'DATOS GENERALES'!$B$4:$B$13,Q1514,'DATOS GENERALES'!$C$4:$C$13,$P$1367)</f>
        <v>0.3</v>
      </c>
      <c r="Q1514" s="81" t="s">
        <v>98</v>
      </c>
      <c r="R1514" s="82">
        <f t="shared" si="1102"/>
        <v>39.299999999999997</v>
      </c>
      <c r="S1514" s="75"/>
      <c r="T1514" s="2"/>
      <c r="U1514" s="2"/>
      <c r="V1514" s="2"/>
    </row>
    <row r="1515" spans="1:22" s="10" customFormat="1" ht="14.4" thickBot="1" x14ac:dyDescent="0.3">
      <c r="A1515" s="176"/>
      <c r="B1515" t="s">
        <v>680</v>
      </c>
      <c r="C1515" s="52" t="s">
        <v>658</v>
      </c>
      <c r="D1515" s="74"/>
      <c r="F1515" s="75"/>
      <c r="G1515" s="75"/>
      <c r="H1515" s="75"/>
      <c r="I1515" s="75"/>
      <c r="J1515" s="75"/>
      <c r="K1515" s="75"/>
      <c r="L1515" s="75"/>
      <c r="M1515" s="80" t="str">
        <f t="shared" si="1101"/>
        <v>FP-P1-45</v>
      </c>
      <c r="N1515" s="81">
        <f t="shared" si="1103"/>
        <v>34</v>
      </c>
      <c r="O1515" s="81">
        <f>SUMIFS('DATOS GENERALES'!$D$4:$D$13,'DATOS GENERALES'!$B$4:$B$13,Q1515,'DATOS GENERALES'!$C$4:$C$13,$O$1367)</f>
        <v>5</v>
      </c>
      <c r="P1515" s="81">
        <f>SUMIFS('DATOS GENERALES'!$D$4:$D$13,'DATOS GENERALES'!$B$4:$B$13,Q1515,'DATOS GENERALES'!$C$4:$C$13,$P$1367)</f>
        <v>0.3</v>
      </c>
      <c r="Q1515" s="81" t="s">
        <v>98</v>
      </c>
      <c r="R1515" s="82">
        <f t="shared" si="1102"/>
        <v>39.299999999999997</v>
      </c>
      <c r="S1515" s="75"/>
      <c r="T1515" s="2"/>
      <c r="U1515" s="2"/>
      <c r="V1515" s="2"/>
    </row>
    <row r="1516" spans="1:22" s="10" customFormat="1" ht="14.4" thickBot="1" x14ac:dyDescent="0.3">
      <c r="A1516" s="176"/>
      <c r="B1516" t="s">
        <v>680</v>
      </c>
      <c r="C1516" s="52" t="s">
        <v>659</v>
      </c>
      <c r="D1516" s="74"/>
      <c r="F1516" s="75"/>
      <c r="G1516" s="75"/>
      <c r="H1516" s="75"/>
      <c r="I1516" s="75"/>
      <c r="J1516" s="75"/>
      <c r="K1516" s="75"/>
      <c r="L1516" s="75"/>
      <c r="M1516" s="80" t="str">
        <f t="shared" si="1101"/>
        <v>FP-P1-46</v>
      </c>
      <c r="N1516" s="81">
        <f t="shared" si="1103"/>
        <v>34.5</v>
      </c>
      <c r="O1516" s="81">
        <f>SUMIFS('DATOS GENERALES'!$D$4:$D$13,'DATOS GENERALES'!$B$4:$B$13,Q1516,'DATOS GENERALES'!$C$4:$C$13,$O$1367)</f>
        <v>5</v>
      </c>
      <c r="P1516" s="81">
        <f>SUMIFS('DATOS GENERALES'!$D$4:$D$13,'DATOS GENERALES'!$B$4:$B$13,Q1516,'DATOS GENERALES'!$C$4:$C$13,$P$1367)</f>
        <v>0.3</v>
      </c>
      <c r="Q1516" s="81" t="s">
        <v>98</v>
      </c>
      <c r="R1516" s="82">
        <f t="shared" si="1102"/>
        <v>39.799999999999997</v>
      </c>
      <c r="S1516" s="75"/>
      <c r="T1516" s="2"/>
      <c r="U1516" s="2"/>
      <c r="V1516" s="2"/>
    </row>
    <row r="1517" spans="1:22" s="10" customFormat="1" ht="14.4" thickBot="1" x14ac:dyDescent="0.3">
      <c r="A1517" s="176"/>
      <c r="B1517" t="s">
        <v>680</v>
      </c>
      <c r="C1517" s="52" t="s">
        <v>660</v>
      </c>
      <c r="D1517" s="74"/>
      <c r="F1517" s="75"/>
      <c r="G1517" s="75"/>
      <c r="H1517" s="75"/>
      <c r="I1517" s="75"/>
      <c r="J1517" s="75"/>
      <c r="K1517" s="75"/>
      <c r="L1517" s="75"/>
      <c r="M1517" s="80" t="str">
        <f t="shared" si="1101"/>
        <v>FP-P1-47</v>
      </c>
      <c r="N1517" s="81">
        <f t="shared" si="1103"/>
        <v>37.1</v>
      </c>
      <c r="O1517" s="81">
        <f>SUMIFS('DATOS GENERALES'!$D$4:$D$13,'DATOS GENERALES'!$B$4:$B$13,Q1517,'DATOS GENERALES'!$C$4:$C$13,$O$1367)</f>
        <v>5</v>
      </c>
      <c r="P1517" s="81">
        <f>SUMIFS('DATOS GENERALES'!$D$4:$D$13,'DATOS GENERALES'!$B$4:$B$13,Q1517,'DATOS GENERALES'!$C$4:$C$13,$P$1367)</f>
        <v>0.3</v>
      </c>
      <c r="Q1517" s="81" t="s">
        <v>98</v>
      </c>
      <c r="R1517" s="82">
        <f t="shared" si="1102"/>
        <v>42.4</v>
      </c>
      <c r="S1517" s="75"/>
      <c r="T1517" s="2"/>
      <c r="U1517" s="2"/>
      <c r="V1517" s="2"/>
    </row>
    <row r="1518" spans="1:22" s="10" customFormat="1" ht="14.4" thickBot="1" x14ac:dyDescent="0.3">
      <c r="A1518" s="176"/>
      <c r="B1518" t="s">
        <v>680</v>
      </c>
      <c r="C1518" s="52" t="s">
        <v>661</v>
      </c>
      <c r="D1518" s="74"/>
      <c r="F1518" s="75"/>
      <c r="G1518" s="75"/>
      <c r="H1518" s="75"/>
      <c r="I1518" s="75"/>
      <c r="J1518" s="75"/>
      <c r="K1518" s="75"/>
      <c r="L1518" s="75"/>
      <c r="M1518" s="80" t="str">
        <f t="shared" si="1101"/>
        <v>FP-P1-48</v>
      </c>
      <c r="N1518" s="81">
        <f t="shared" si="1103"/>
        <v>37.1</v>
      </c>
      <c r="O1518" s="81">
        <f>SUMIFS('DATOS GENERALES'!$D$4:$D$13,'DATOS GENERALES'!$B$4:$B$13,Q1518,'DATOS GENERALES'!$C$4:$C$13,$O$1367)</f>
        <v>5</v>
      </c>
      <c r="P1518" s="81">
        <f>SUMIFS('DATOS GENERALES'!$D$4:$D$13,'DATOS GENERALES'!$B$4:$B$13,Q1518,'DATOS GENERALES'!$C$4:$C$13,$P$1367)</f>
        <v>0.3</v>
      </c>
      <c r="Q1518" s="81" t="s">
        <v>98</v>
      </c>
      <c r="R1518" s="82">
        <f t="shared" si="1102"/>
        <v>42.4</v>
      </c>
      <c r="S1518" s="75"/>
      <c r="T1518" s="2"/>
      <c r="U1518" s="2"/>
      <c r="V1518" s="2"/>
    </row>
    <row r="1519" spans="1:22" s="10" customFormat="1" ht="14.4" thickBot="1" x14ac:dyDescent="0.3">
      <c r="A1519" s="176"/>
      <c r="B1519" t="s">
        <v>680</v>
      </c>
      <c r="C1519" s="52" t="s">
        <v>662</v>
      </c>
      <c r="D1519" s="74"/>
      <c r="F1519" s="75"/>
      <c r="G1519" s="75"/>
      <c r="H1519" s="75"/>
      <c r="I1519" s="75"/>
      <c r="J1519" s="75"/>
      <c r="K1519" s="75"/>
      <c r="L1519" s="75"/>
      <c r="M1519" s="80" t="str">
        <f t="shared" si="1101"/>
        <v>FP-P1-49</v>
      </c>
      <c r="N1519" s="81">
        <f t="shared" si="1103"/>
        <v>33.5</v>
      </c>
      <c r="O1519" s="81">
        <f>SUMIFS('DATOS GENERALES'!$D$4:$D$13,'DATOS GENERALES'!$B$4:$B$13,Q1519,'DATOS GENERALES'!$C$4:$C$13,$O$1367)</f>
        <v>5</v>
      </c>
      <c r="P1519" s="81">
        <f>SUMIFS('DATOS GENERALES'!$D$4:$D$13,'DATOS GENERALES'!$B$4:$B$13,Q1519,'DATOS GENERALES'!$C$4:$C$13,$P$1367)</f>
        <v>0.3</v>
      </c>
      <c r="Q1519" s="81" t="s">
        <v>98</v>
      </c>
      <c r="R1519" s="82">
        <f t="shared" si="1102"/>
        <v>38.799999999999997</v>
      </c>
      <c r="S1519" s="75"/>
      <c r="T1519" s="2"/>
      <c r="U1519" s="2"/>
      <c r="V1519" s="2"/>
    </row>
    <row r="1520" spans="1:22" s="10" customFormat="1" ht="14.4" thickBot="1" x14ac:dyDescent="0.3">
      <c r="A1520" s="176"/>
      <c r="B1520" t="s">
        <v>680</v>
      </c>
      <c r="C1520" s="52" t="s">
        <v>663</v>
      </c>
      <c r="D1520" s="74"/>
      <c r="F1520" s="75"/>
      <c r="G1520" s="75"/>
      <c r="H1520" s="75"/>
      <c r="I1520" s="75"/>
      <c r="J1520" s="75"/>
      <c r="K1520" s="75"/>
      <c r="L1520" s="75"/>
      <c r="M1520" s="80" t="str">
        <f t="shared" si="1101"/>
        <v>FP-P1-50</v>
      </c>
      <c r="N1520" s="81">
        <f t="shared" si="1103"/>
        <v>33.5</v>
      </c>
      <c r="O1520" s="81">
        <f>SUMIFS('DATOS GENERALES'!$D$4:$D$13,'DATOS GENERALES'!$B$4:$B$13,Q1520,'DATOS GENERALES'!$C$4:$C$13,$O$1367)</f>
        <v>5</v>
      </c>
      <c r="P1520" s="81">
        <f>SUMIFS('DATOS GENERALES'!$D$4:$D$13,'DATOS GENERALES'!$B$4:$B$13,Q1520,'DATOS GENERALES'!$C$4:$C$13,$P$1367)</f>
        <v>0.3</v>
      </c>
      <c r="Q1520" s="81" t="s">
        <v>98</v>
      </c>
      <c r="R1520" s="82">
        <f t="shared" si="1102"/>
        <v>38.799999999999997</v>
      </c>
      <c r="S1520" s="75"/>
      <c r="T1520" s="2"/>
      <c r="U1520" s="2"/>
      <c r="V1520" s="2"/>
    </row>
    <row r="1521" spans="1:22" s="10" customFormat="1" ht="14.4" thickBot="1" x14ac:dyDescent="0.3">
      <c r="A1521" s="176"/>
      <c r="B1521" t="s">
        <v>680</v>
      </c>
      <c r="C1521" s="52" t="s">
        <v>664</v>
      </c>
      <c r="D1521" s="74"/>
      <c r="F1521" s="75"/>
      <c r="G1521" s="75"/>
      <c r="H1521" s="75"/>
      <c r="I1521" s="75"/>
      <c r="J1521" s="75"/>
      <c r="K1521" s="75"/>
      <c r="L1521" s="75"/>
      <c r="M1521" s="80" t="str">
        <f t="shared" si="1101"/>
        <v>FP-P1-51</v>
      </c>
      <c r="N1521" s="81">
        <f t="shared" si="1103"/>
        <v>41.5</v>
      </c>
      <c r="O1521" s="81">
        <f>SUMIFS('DATOS GENERALES'!$D$4:$D$13,'DATOS GENERALES'!$B$4:$B$13,Q1521,'DATOS GENERALES'!$C$4:$C$13,$O$1367)</f>
        <v>5</v>
      </c>
      <c r="P1521" s="81">
        <f>SUMIFS('DATOS GENERALES'!$D$4:$D$13,'DATOS GENERALES'!$B$4:$B$13,Q1521,'DATOS GENERALES'!$C$4:$C$13,$P$1367)</f>
        <v>0.3</v>
      </c>
      <c r="Q1521" s="81" t="s">
        <v>98</v>
      </c>
      <c r="R1521" s="82">
        <f t="shared" si="1102"/>
        <v>46.8</v>
      </c>
      <c r="S1521" s="75"/>
      <c r="T1521" s="2"/>
      <c r="U1521" s="2"/>
      <c r="V1521" s="2"/>
    </row>
    <row r="1522" spans="1:22" s="10" customFormat="1" ht="14.4" thickBot="1" x14ac:dyDescent="0.3">
      <c r="A1522" s="176"/>
      <c r="B1522" t="s">
        <v>680</v>
      </c>
      <c r="C1522" s="52" t="s">
        <v>665</v>
      </c>
      <c r="D1522" s="74"/>
      <c r="F1522" s="75"/>
      <c r="G1522" s="75"/>
      <c r="H1522" s="75"/>
      <c r="I1522" s="75"/>
      <c r="J1522" s="75"/>
      <c r="K1522" s="75"/>
      <c r="L1522" s="75"/>
      <c r="M1522" s="80" t="str">
        <f t="shared" si="1101"/>
        <v>FP-P1-52</v>
      </c>
      <c r="N1522" s="81">
        <f t="shared" si="1103"/>
        <v>45.7</v>
      </c>
      <c r="O1522" s="81">
        <f>SUMIFS('DATOS GENERALES'!$D$4:$D$13,'DATOS GENERALES'!$B$4:$B$13,Q1522,'DATOS GENERALES'!$C$4:$C$13,$O$1367)</f>
        <v>5</v>
      </c>
      <c r="P1522" s="81">
        <f>SUMIFS('DATOS GENERALES'!$D$4:$D$13,'DATOS GENERALES'!$B$4:$B$13,Q1522,'DATOS GENERALES'!$C$4:$C$13,$P$1367)</f>
        <v>0.3</v>
      </c>
      <c r="Q1522" s="81" t="s">
        <v>98</v>
      </c>
      <c r="R1522" s="82">
        <f t="shared" si="1102"/>
        <v>51</v>
      </c>
      <c r="S1522" s="75"/>
      <c r="T1522" s="2"/>
      <c r="U1522" s="2"/>
      <c r="V1522" s="2"/>
    </row>
    <row r="1523" spans="1:22" s="10" customFormat="1" ht="14.4" thickBot="1" x14ac:dyDescent="0.3">
      <c r="A1523" s="176"/>
      <c r="B1523" t="s">
        <v>680</v>
      </c>
      <c r="C1523" s="52" t="s">
        <v>666</v>
      </c>
      <c r="D1523" s="74"/>
      <c r="F1523" s="75"/>
      <c r="G1523" s="75"/>
      <c r="H1523" s="75"/>
      <c r="I1523" s="75"/>
      <c r="J1523" s="75"/>
      <c r="K1523" s="75"/>
      <c r="L1523" s="75"/>
      <c r="M1523" s="80" t="str">
        <f t="shared" si="1101"/>
        <v>FP-P1-53</v>
      </c>
      <c r="N1523" s="81">
        <f t="shared" si="1103"/>
        <v>45.7</v>
      </c>
      <c r="O1523" s="81">
        <f>SUMIFS('DATOS GENERALES'!$D$4:$D$13,'DATOS GENERALES'!$B$4:$B$13,Q1523,'DATOS GENERALES'!$C$4:$C$13,$O$1367)</f>
        <v>5</v>
      </c>
      <c r="P1523" s="81">
        <f>SUMIFS('DATOS GENERALES'!$D$4:$D$13,'DATOS GENERALES'!$B$4:$B$13,Q1523,'DATOS GENERALES'!$C$4:$C$13,$P$1367)</f>
        <v>0.3</v>
      </c>
      <c r="Q1523" s="81" t="s">
        <v>98</v>
      </c>
      <c r="R1523" s="82">
        <f t="shared" si="1102"/>
        <v>51</v>
      </c>
      <c r="S1523" s="75"/>
      <c r="T1523" s="2"/>
      <c r="U1523" s="2"/>
      <c r="V1523" s="2"/>
    </row>
    <row r="1524" spans="1:22" s="10" customFormat="1" ht="14.4" thickBot="1" x14ac:dyDescent="0.3">
      <c r="A1524" s="176"/>
      <c r="B1524" t="s">
        <v>680</v>
      </c>
      <c r="C1524" s="52" t="s">
        <v>667</v>
      </c>
      <c r="D1524" s="74"/>
      <c r="F1524" s="75"/>
      <c r="G1524" s="75"/>
      <c r="H1524" s="75"/>
      <c r="I1524" s="75"/>
      <c r="J1524" s="75"/>
      <c r="K1524" s="75"/>
      <c r="L1524" s="75"/>
      <c r="M1524" s="80" t="str">
        <f t="shared" si="1101"/>
        <v>FP-P1-54</v>
      </c>
      <c r="N1524" s="81">
        <f t="shared" si="1103"/>
        <v>46.5</v>
      </c>
      <c r="O1524" s="81">
        <f>SUMIFS('DATOS GENERALES'!$D$4:$D$13,'DATOS GENERALES'!$B$4:$B$13,Q1524,'DATOS GENERALES'!$C$4:$C$13,$O$1367)</f>
        <v>5</v>
      </c>
      <c r="P1524" s="81">
        <f>SUMIFS('DATOS GENERALES'!$D$4:$D$13,'DATOS GENERALES'!$B$4:$B$13,Q1524,'DATOS GENERALES'!$C$4:$C$13,$P$1367)</f>
        <v>0.3</v>
      </c>
      <c r="Q1524" s="81" t="s">
        <v>98</v>
      </c>
      <c r="R1524" s="82">
        <f t="shared" si="1102"/>
        <v>51.8</v>
      </c>
      <c r="S1524" s="75"/>
      <c r="T1524" s="2"/>
      <c r="U1524" s="2"/>
      <c r="V1524" s="2"/>
    </row>
    <row r="1525" spans="1:22" s="10" customFormat="1" ht="14.4" thickBot="1" x14ac:dyDescent="0.3">
      <c r="A1525" s="176"/>
      <c r="B1525" t="s">
        <v>680</v>
      </c>
      <c r="C1525" s="52" t="s">
        <v>668</v>
      </c>
      <c r="D1525" s="74"/>
      <c r="F1525" s="75"/>
      <c r="G1525" s="75"/>
      <c r="H1525" s="75"/>
      <c r="I1525" s="75"/>
      <c r="J1525" s="75"/>
      <c r="K1525" s="75"/>
      <c r="L1525" s="75"/>
      <c r="M1525" s="80" t="str">
        <f t="shared" si="1101"/>
        <v>FP-P1-55</v>
      </c>
      <c r="N1525" s="81">
        <f t="shared" si="1103"/>
        <v>46.5</v>
      </c>
      <c r="O1525" s="81">
        <f>SUMIFS('DATOS GENERALES'!$D$4:$D$13,'DATOS GENERALES'!$B$4:$B$13,Q1525,'DATOS GENERALES'!$C$4:$C$13,$O$1367)</f>
        <v>5</v>
      </c>
      <c r="P1525" s="81">
        <f>SUMIFS('DATOS GENERALES'!$D$4:$D$13,'DATOS GENERALES'!$B$4:$B$13,Q1525,'DATOS GENERALES'!$C$4:$C$13,$P$1367)</f>
        <v>0.3</v>
      </c>
      <c r="Q1525" s="81" t="s">
        <v>98</v>
      </c>
      <c r="R1525" s="82">
        <f t="shared" si="1102"/>
        <v>51.8</v>
      </c>
      <c r="S1525" s="75"/>
      <c r="T1525" s="2"/>
      <c r="U1525" s="2"/>
      <c r="V1525" s="2"/>
    </row>
    <row r="1526" spans="1:22" s="10" customFormat="1" ht="14.4" thickBot="1" x14ac:dyDescent="0.3">
      <c r="A1526" s="176"/>
      <c r="B1526" t="s">
        <v>680</v>
      </c>
      <c r="C1526" s="52" t="s">
        <v>669</v>
      </c>
      <c r="D1526" s="74"/>
      <c r="F1526" s="75"/>
      <c r="G1526" s="75"/>
      <c r="H1526" s="75"/>
      <c r="I1526" s="75"/>
      <c r="J1526" s="75"/>
      <c r="K1526" s="75"/>
      <c r="L1526" s="75"/>
      <c r="M1526" s="80" t="str">
        <f t="shared" si="1101"/>
        <v>FP-P1-56</v>
      </c>
      <c r="N1526" s="81">
        <f t="shared" si="1103"/>
        <v>47.2</v>
      </c>
      <c r="O1526" s="81">
        <f>SUMIFS('DATOS GENERALES'!$D$4:$D$13,'DATOS GENERALES'!$B$4:$B$13,Q1526,'DATOS GENERALES'!$C$4:$C$13,$O$1367)</f>
        <v>5</v>
      </c>
      <c r="P1526" s="81">
        <f>SUMIFS('DATOS GENERALES'!$D$4:$D$13,'DATOS GENERALES'!$B$4:$B$13,Q1526,'DATOS GENERALES'!$C$4:$C$13,$P$1367)</f>
        <v>0.3</v>
      </c>
      <c r="Q1526" s="81" t="s">
        <v>98</v>
      </c>
      <c r="R1526" s="82">
        <f t="shared" si="1102"/>
        <v>52.5</v>
      </c>
      <c r="S1526" s="75"/>
      <c r="T1526" s="2"/>
      <c r="U1526" s="2"/>
      <c r="V1526" s="2"/>
    </row>
    <row r="1527" spans="1:22" s="10" customFormat="1" ht="14.4" thickBot="1" x14ac:dyDescent="0.3">
      <c r="A1527" s="176"/>
      <c r="B1527" t="s">
        <v>680</v>
      </c>
      <c r="C1527" s="52" t="s">
        <v>670</v>
      </c>
      <c r="D1527" s="74"/>
      <c r="F1527" s="75"/>
      <c r="G1527" s="75"/>
      <c r="H1527" s="75"/>
      <c r="I1527" s="75"/>
      <c r="J1527" s="75"/>
      <c r="K1527" s="75"/>
      <c r="L1527" s="75"/>
      <c r="M1527" s="80" t="str">
        <f t="shared" si="1101"/>
        <v>FP-P1-57</v>
      </c>
      <c r="N1527" s="81">
        <f t="shared" si="1103"/>
        <v>47.2</v>
      </c>
      <c r="O1527" s="81">
        <f>SUMIFS('DATOS GENERALES'!$D$4:$D$13,'DATOS GENERALES'!$B$4:$B$13,Q1527,'DATOS GENERALES'!$C$4:$C$13,$O$1367)</f>
        <v>5</v>
      </c>
      <c r="P1527" s="81">
        <f>SUMIFS('DATOS GENERALES'!$D$4:$D$13,'DATOS GENERALES'!$B$4:$B$13,Q1527,'DATOS GENERALES'!$C$4:$C$13,$P$1367)</f>
        <v>0.3</v>
      </c>
      <c r="Q1527" s="81" t="s">
        <v>98</v>
      </c>
      <c r="R1527" s="82">
        <f t="shared" si="1102"/>
        <v>52.5</v>
      </c>
      <c r="S1527" s="75"/>
      <c r="T1527" s="2"/>
      <c r="U1527" s="2"/>
      <c r="V1527" s="2"/>
    </row>
    <row r="1528" spans="1:22" s="10" customFormat="1" ht="14.4" thickBot="1" x14ac:dyDescent="0.3">
      <c r="A1528" s="176"/>
      <c r="B1528" t="s">
        <v>680</v>
      </c>
      <c r="C1528" s="52" t="s">
        <v>671</v>
      </c>
      <c r="D1528" s="74"/>
      <c r="F1528" s="75"/>
      <c r="G1528" s="75"/>
      <c r="H1528" s="75"/>
      <c r="I1528" s="75"/>
      <c r="J1528" s="75"/>
      <c r="K1528" s="75"/>
      <c r="L1528" s="75"/>
      <c r="M1528" s="80" t="str">
        <f t="shared" si="1101"/>
        <v>FP-P1-58</v>
      </c>
      <c r="N1528" s="81">
        <f t="shared" si="1103"/>
        <v>31.5</v>
      </c>
      <c r="O1528" s="81">
        <f>SUMIFS('DATOS GENERALES'!$D$4:$D$13,'DATOS GENERALES'!$B$4:$B$13,Q1528,'DATOS GENERALES'!$C$4:$C$13,$O$1367)</f>
        <v>5</v>
      </c>
      <c r="P1528" s="81">
        <f>SUMIFS('DATOS GENERALES'!$D$4:$D$13,'DATOS GENERALES'!$B$4:$B$13,Q1528,'DATOS GENERALES'!$C$4:$C$13,$P$1367)</f>
        <v>0.3</v>
      </c>
      <c r="Q1528" s="81" t="s">
        <v>98</v>
      </c>
      <c r="R1528" s="82">
        <f t="shared" si="1102"/>
        <v>36.799999999999997</v>
      </c>
      <c r="S1528" s="75"/>
      <c r="T1528" s="2"/>
      <c r="U1528" s="2"/>
      <c r="V1528" s="2"/>
    </row>
    <row r="1529" spans="1:22" s="10" customFormat="1" ht="14.4" thickBot="1" x14ac:dyDescent="0.3">
      <c r="A1529" s="176"/>
      <c r="B1529" t="s">
        <v>680</v>
      </c>
      <c r="C1529" s="52" t="s">
        <v>672</v>
      </c>
      <c r="D1529" s="74"/>
      <c r="F1529" s="75"/>
      <c r="G1529" s="75"/>
      <c r="H1529" s="75"/>
      <c r="I1529" s="75"/>
      <c r="J1529" s="75"/>
      <c r="K1529" s="75"/>
      <c r="L1529" s="75"/>
      <c r="M1529" s="80" t="str">
        <f t="shared" si="1101"/>
        <v>FP-P1-59</v>
      </c>
      <c r="N1529" s="81">
        <f t="shared" si="1103"/>
        <v>34.5</v>
      </c>
      <c r="O1529" s="81">
        <f>SUMIFS('DATOS GENERALES'!$D$4:$D$13,'DATOS GENERALES'!$B$4:$B$13,Q1529,'DATOS GENERALES'!$C$4:$C$13,$O$1367)</f>
        <v>5</v>
      </c>
      <c r="P1529" s="81">
        <f>SUMIFS('DATOS GENERALES'!$D$4:$D$13,'DATOS GENERALES'!$B$4:$B$13,Q1529,'DATOS GENERALES'!$C$4:$C$13,$P$1367)</f>
        <v>0.3</v>
      </c>
      <c r="Q1529" s="81" t="s">
        <v>98</v>
      </c>
      <c r="R1529" s="82">
        <f t="shared" si="1102"/>
        <v>39.799999999999997</v>
      </c>
      <c r="S1529" s="75"/>
      <c r="T1529" s="2"/>
      <c r="U1529" s="2"/>
      <c r="V1529" s="2"/>
    </row>
    <row r="1530" spans="1:22" s="10" customFormat="1" ht="14.4" thickBot="1" x14ac:dyDescent="0.3">
      <c r="A1530" s="176"/>
      <c r="B1530" t="s">
        <v>680</v>
      </c>
      <c r="C1530" s="52" t="s">
        <v>673</v>
      </c>
      <c r="D1530" s="74"/>
      <c r="F1530" s="75"/>
      <c r="G1530" s="75"/>
      <c r="H1530" s="75"/>
      <c r="I1530" s="75"/>
      <c r="J1530" s="75"/>
      <c r="K1530" s="75"/>
      <c r="L1530" s="75"/>
      <c r="M1530" s="80" t="str">
        <f t="shared" si="1101"/>
        <v>FP-P1-60</v>
      </c>
      <c r="N1530" s="81">
        <f t="shared" si="1103"/>
        <v>46.5</v>
      </c>
      <c r="O1530" s="81">
        <f>SUMIFS('DATOS GENERALES'!$D$4:$D$13,'DATOS GENERALES'!$B$4:$B$13,Q1530,'DATOS GENERALES'!$C$4:$C$13,$O$1367)</f>
        <v>5</v>
      </c>
      <c r="P1530" s="81">
        <f>SUMIFS('DATOS GENERALES'!$D$4:$D$13,'DATOS GENERALES'!$B$4:$B$13,Q1530,'DATOS GENERALES'!$C$4:$C$13,$P$1367)</f>
        <v>0.3</v>
      </c>
      <c r="Q1530" s="81" t="s">
        <v>98</v>
      </c>
      <c r="R1530" s="82">
        <f t="shared" si="1102"/>
        <v>51.8</v>
      </c>
      <c r="S1530" s="75"/>
      <c r="T1530" s="2"/>
      <c r="U1530" s="2"/>
      <c r="V1530" s="2"/>
    </row>
    <row r="1531" spans="1:22" s="10" customFormat="1" ht="14.4" thickBot="1" x14ac:dyDescent="0.3">
      <c r="A1531" s="176"/>
      <c r="B1531" t="s">
        <v>680</v>
      </c>
      <c r="C1531" s="52" t="s">
        <v>674</v>
      </c>
      <c r="D1531" s="74"/>
      <c r="F1531" s="75"/>
      <c r="G1531" s="75"/>
      <c r="H1531" s="75"/>
      <c r="I1531" s="75"/>
      <c r="J1531" s="75"/>
      <c r="K1531" s="75"/>
      <c r="L1531" s="75"/>
      <c r="M1531" s="80" t="str">
        <f t="shared" si="1101"/>
        <v>FP-P1-61</v>
      </c>
      <c r="N1531" s="81">
        <f t="shared" si="1103"/>
        <v>46.5</v>
      </c>
      <c r="O1531" s="81">
        <f>SUMIFS('DATOS GENERALES'!$D$4:$D$13,'DATOS GENERALES'!$B$4:$B$13,Q1531,'DATOS GENERALES'!$C$4:$C$13,$O$1367)</f>
        <v>5</v>
      </c>
      <c r="P1531" s="81">
        <f>SUMIFS('DATOS GENERALES'!$D$4:$D$13,'DATOS GENERALES'!$B$4:$B$13,Q1531,'DATOS GENERALES'!$C$4:$C$13,$P$1367)</f>
        <v>0.3</v>
      </c>
      <c r="Q1531" s="81" t="s">
        <v>98</v>
      </c>
      <c r="R1531" s="82">
        <f t="shared" si="1102"/>
        <v>51.8</v>
      </c>
      <c r="S1531" s="75"/>
      <c r="T1531" s="2"/>
      <c r="U1531" s="2"/>
      <c r="V1531" s="2"/>
    </row>
    <row r="1532" spans="1:22" s="10" customFormat="1" ht="14.4" thickBot="1" x14ac:dyDescent="0.3">
      <c r="A1532" s="176"/>
      <c r="B1532" t="s">
        <v>680</v>
      </c>
      <c r="C1532" s="52" t="s">
        <v>675</v>
      </c>
      <c r="D1532" s="74"/>
      <c r="F1532" s="75"/>
      <c r="G1532" s="75"/>
      <c r="H1532" s="75"/>
      <c r="I1532" s="75"/>
      <c r="J1532" s="75"/>
      <c r="K1532" s="75"/>
      <c r="L1532" s="75"/>
      <c r="M1532" s="80" t="str">
        <f t="shared" si="1101"/>
        <v>FP-P1-62</v>
      </c>
      <c r="N1532" s="81">
        <f t="shared" si="1103"/>
        <v>45</v>
      </c>
      <c r="O1532" s="81">
        <f>SUMIFS('DATOS GENERALES'!$D$4:$D$13,'DATOS GENERALES'!$B$4:$B$13,Q1532,'DATOS GENERALES'!$C$4:$C$13,$O$1367)</f>
        <v>5</v>
      </c>
      <c r="P1532" s="81">
        <f>SUMIFS('DATOS GENERALES'!$D$4:$D$13,'DATOS GENERALES'!$B$4:$B$13,Q1532,'DATOS GENERALES'!$C$4:$C$13,$P$1367)</f>
        <v>0.3</v>
      </c>
      <c r="Q1532" s="81" t="s">
        <v>98</v>
      </c>
      <c r="R1532" s="82">
        <f t="shared" si="1102"/>
        <v>50.3</v>
      </c>
      <c r="S1532" s="75"/>
      <c r="T1532" s="2"/>
      <c r="U1532" s="2"/>
      <c r="V1532" s="2"/>
    </row>
    <row r="1533" spans="1:22" s="10" customFormat="1" ht="14.4" thickBot="1" x14ac:dyDescent="0.3">
      <c r="A1533" s="176"/>
      <c r="B1533" t="s">
        <v>680</v>
      </c>
      <c r="C1533" s="52" t="s">
        <v>676</v>
      </c>
      <c r="D1533" s="74"/>
      <c r="F1533" s="75"/>
      <c r="G1533" s="75"/>
      <c r="H1533" s="75"/>
      <c r="I1533" s="75"/>
      <c r="J1533" s="75"/>
      <c r="K1533" s="75"/>
      <c r="L1533" s="75"/>
      <c r="M1533" s="80" t="str">
        <f t="shared" si="1101"/>
        <v>FP-P1-63</v>
      </c>
      <c r="N1533" s="81">
        <f t="shared" si="1103"/>
        <v>45</v>
      </c>
      <c r="O1533" s="81">
        <f>SUMIFS('DATOS GENERALES'!$D$4:$D$13,'DATOS GENERALES'!$B$4:$B$13,Q1533,'DATOS GENERALES'!$C$4:$C$13,$O$1367)</f>
        <v>5</v>
      </c>
      <c r="P1533" s="81">
        <f>SUMIFS('DATOS GENERALES'!$D$4:$D$13,'DATOS GENERALES'!$B$4:$B$13,Q1533,'DATOS GENERALES'!$C$4:$C$13,$P$1367)</f>
        <v>0.3</v>
      </c>
      <c r="Q1533" s="81" t="s">
        <v>98</v>
      </c>
      <c r="R1533" s="82">
        <f t="shared" si="1102"/>
        <v>50.3</v>
      </c>
      <c r="S1533" s="75"/>
      <c r="T1533" s="2"/>
      <c r="U1533" s="2"/>
      <c r="V1533" s="2"/>
    </row>
    <row r="1534" spans="1:22" s="10" customFormat="1" ht="14.4" thickBot="1" x14ac:dyDescent="0.3">
      <c r="A1534" s="176"/>
      <c r="B1534" t="s">
        <v>680</v>
      </c>
      <c r="C1534" s="52" t="s">
        <v>677</v>
      </c>
      <c r="D1534" s="74"/>
      <c r="F1534" s="75"/>
      <c r="G1534" s="75"/>
      <c r="H1534" s="75"/>
      <c r="I1534" s="75"/>
      <c r="J1534" s="75"/>
      <c r="K1534" s="75"/>
      <c r="L1534" s="75"/>
      <c r="M1534" s="80" t="str">
        <f t="shared" si="1101"/>
        <v>FP-P1-64</v>
      </c>
      <c r="N1534" s="81">
        <f t="shared" si="1103"/>
        <v>45</v>
      </c>
      <c r="O1534" s="81">
        <f>SUMIFS('DATOS GENERALES'!$D$4:$D$13,'DATOS GENERALES'!$B$4:$B$13,Q1534,'DATOS GENERALES'!$C$4:$C$13,$O$1367)</f>
        <v>5</v>
      </c>
      <c r="P1534" s="81">
        <f>SUMIFS('DATOS GENERALES'!$D$4:$D$13,'DATOS GENERALES'!$B$4:$B$13,Q1534,'DATOS GENERALES'!$C$4:$C$13,$P$1367)</f>
        <v>0.3</v>
      </c>
      <c r="Q1534" s="81" t="s">
        <v>98</v>
      </c>
      <c r="R1534" s="82">
        <f t="shared" si="1102"/>
        <v>50.3</v>
      </c>
      <c r="S1534" s="75"/>
      <c r="T1534" s="2"/>
      <c r="U1534" s="2"/>
      <c r="V1534" s="2"/>
    </row>
    <row r="1535" spans="1:22" s="10" customFormat="1" ht="14.4" thickBot="1" x14ac:dyDescent="0.3">
      <c r="A1535" s="176"/>
      <c r="B1535" t="s">
        <v>680</v>
      </c>
      <c r="C1535" s="52" t="s">
        <v>678</v>
      </c>
      <c r="D1535" s="74"/>
      <c r="F1535" s="75"/>
      <c r="G1535" s="75"/>
      <c r="H1535" s="75"/>
      <c r="I1535" s="75"/>
      <c r="J1535" s="75"/>
      <c r="K1535" s="75"/>
      <c r="L1535" s="75"/>
      <c r="M1535" s="80" t="str">
        <f t="shared" si="1101"/>
        <v>FP-P1-65</v>
      </c>
      <c r="N1535" s="81">
        <f t="shared" ref="N1535:N1553" si="1104">SUMIFS($S$10:$S$1340,$E$10:$E$1340,M1535,$V$10:$V$1340,Q1535)</f>
        <v>45</v>
      </c>
      <c r="O1535" s="81">
        <f>SUMIFS('DATOS GENERALES'!$D$4:$D$13,'DATOS GENERALES'!$B$4:$B$13,Q1535,'DATOS GENERALES'!$C$4:$C$13,$O$1367)</f>
        <v>5</v>
      </c>
      <c r="P1535" s="81">
        <f>SUMIFS('DATOS GENERALES'!$D$4:$D$13,'DATOS GENERALES'!$B$4:$B$13,Q1535,'DATOS GENERALES'!$C$4:$C$13,$P$1367)</f>
        <v>0.3</v>
      </c>
      <c r="Q1535" s="81" t="s">
        <v>98</v>
      </c>
      <c r="R1535" s="82">
        <f t="shared" si="1102"/>
        <v>50.3</v>
      </c>
      <c r="S1535" s="75"/>
      <c r="T1535" s="2"/>
      <c r="U1535" s="2"/>
      <c r="V1535" s="2"/>
    </row>
    <row r="1536" spans="1:22" s="10" customFormat="1" ht="14.4" thickBot="1" x14ac:dyDescent="0.3">
      <c r="A1536" s="176"/>
      <c r="B1536" t="s">
        <v>680</v>
      </c>
      <c r="C1536" s="52" t="s">
        <v>679</v>
      </c>
      <c r="D1536" s="74"/>
      <c r="F1536" s="75"/>
      <c r="G1536" s="75"/>
      <c r="H1536" s="75"/>
      <c r="I1536" s="75"/>
      <c r="J1536" s="75"/>
      <c r="K1536" s="75"/>
      <c r="L1536" s="75"/>
      <c r="M1536" s="80" t="str">
        <f t="shared" ref="M1536:M1553" si="1105">CONCATENATE(B1536,C1536,D1536)</f>
        <v>FP-P1-66</v>
      </c>
      <c r="N1536" s="81">
        <f t="shared" si="1104"/>
        <v>50.1</v>
      </c>
      <c r="O1536" s="81">
        <f>SUMIFS('DATOS GENERALES'!$D$4:$D$13,'DATOS GENERALES'!$B$4:$B$13,Q1536,'DATOS GENERALES'!$C$4:$C$13,$O$1367)</f>
        <v>5</v>
      </c>
      <c r="P1536" s="81">
        <f>SUMIFS('DATOS GENERALES'!$D$4:$D$13,'DATOS GENERALES'!$B$4:$B$13,Q1536,'DATOS GENERALES'!$C$4:$C$13,$P$1367)</f>
        <v>0.3</v>
      </c>
      <c r="Q1536" s="81" t="s">
        <v>98</v>
      </c>
      <c r="R1536" s="82">
        <f t="shared" ref="R1536:R1553" si="1106">P1536+O1536+N1536</f>
        <v>55.4</v>
      </c>
      <c r="S1536" s="75"/>
      <c r="T1536" s="2"/>
      <c r="U1536" s="2"/>
      <c r="V1536" s="2"/>
    </row>
    <row r="1537" spans="1:22" s="10" customFormat="1" ht="14.4" thickBot="1" x14ac:dyDescent="0.3">
      <c r="A1537" s="176"/>
      <c r="B1537" t="s">
        <v>680</v>
      </c>
      <c r="C1537" s="52" t="s">
        <v>681</v>
      </c>
      <c r="D1537" s="74"/>
      <c r="F1537" s="75"/>
      <c r="G1537" s="75"/>
      <c r="H1537" s="75"/>
      <c r="I1537" s="75"/>
      <c r="J1537" s="75"/>
      <c r="K1537" s="75"/>
      <c r="L1537" s="75"/>
      <c r="M1537" s="80" t="str">
        <f t="shared" si="1105"/>
        <v>FP-P1-67</v>
      </c>
      <c r="N1537" s="81">
        <f t="shared" si="1104"/>
        <v>50.1</v>
      </c>
      <c r="O1537" s="81">
        <f>SUMIFS('DATOS GENERALES'!$D$4:$D$13,'DATOS GENERALES'!$B$4:$B$13,Q1537,'DATOS GENERALES'!$C$4:$C$13,$O$1367)</f>
        <v>5</v>
      </c>
      <c r="P1537" s="81">
        <f>SUMIFS('DATOS GENERALES'!$D$4:$D$13,'DATOS GENERALES'!$B$4:$B$13,Q1537,'DATOS GENERALES'!$C$4:$C$13,$P$1367)</f>
        <v>0.3</v>
      </c>
      <c r="Q1537" s="81" t="s">
        <v>98</v>
      </c>
      <c r="R1537" s="82">
        <f t="shared" si="1106"/>
        <v>55.4</v>
      </c>
      <c r="S1537" s="75"/>
      <c r="T1537" s="2"/>
      <c r="U1537" s="2"/>
      <c r="V1537" s="2"/>
    </row>
    <row r="1538" spans="1:22" s="10" customFormat="1" ht="14.4" thickBot="1" x14ac:dyDescent="0.3">
      <c r="A1538" s="176"/>
      <c r="B1538" t="s">
        <v>680</v>
      </c>
      <c r="C1538" s="52" t="s">
        <v>682</v>
      </c>
      <c r="D1538" s="74"/>
      <c r="F1538" s="75"/>
      <c r="G1538" s="75"/>
      <c r="H1538" s="75"/>
      <c r="I1538" s="75"/>
      <c r="J1538" s="75"/>
      <c r="K1538" s="75"/>
      <c r="L1538" s="75"/>
      <c r="M1538" s="80" t="str">
        <f t="shared" si="1105"/>
        <v>FP-P1-68</v>
      </c>
      <c r="N1538" s="81">
        <f t="shared" si="1104"/>
        <v>47.7</v>
      </c>
      <c r="O1538" s="81">
        <f>SUMIFS('DATOS GENERALES'!$D$4:$D$13,'DATOS GENERALES'!$B$4:$B$13,Q1538,'DATOS GENERALES'!$C$4:$C$13,$O$1367)</f>
        <v>5</v>
      </c>
      <c r="P1538" s="81">
        <f>SUMIFS('DATOS GENERALES'!$D$4:$D$13,'DATOS GENERALES'!$B$4:$B$13,Q1538,'DATOS GENERALES'!$C$4:$C$13,$P$1367)</f>
        <v>0.3</v>
      </c>
      <c r="Q1538" s="81" t="s">
        <v>98</v>
      </c>
      <c r="R1538" s="82">
        <f t="shared" si="1106"/>
        <v>53</v>
      </c>
      <c r="S1538" s="75"/>
      <c r="T1538" s="2"/>
      <c r="U1538" s="2"/>
      <c r="V1538" s="2"/>
    </row>
    <row r="1539" spans="1:22" s="10" customFormat="1" ht="14.4" thickBot="1" x14ac:dyDescent="0.3">
      <c r="A1539" s="176"/>
      <c r="B1539" t="s">
        <v>680</v>
      </c>
      <c r="C1539" s="52" t="s">
        <v>683</v>
      </c>
      <c r="D1539" s="74"/>
      <c r="F1539" s="75"/>
      <c r="G1539" s="75"/>
      <c r="H1539" s="75"/>
      <c r="I1539" s="75"/>
      <c r="J1539" s="75"/>
      <c r="K1539" s="75"/>
      <c r="L1539" s="75"/>
      <c r="M1539" s="80" t="str">
        <f t="shared" si="1105"/>
        <v>FP-P1-69</v>
      </c>
      <c r="N1539" s="81">
        <f t="shared" si="1104"/>
        <v>47.7</v>
      </c>
      <c r="O1539" s="81">
        <f>SUMIFS('DATOS GENERALES'!$D$4:$D$13,'DATOS GENERALES'!$B$4:$B$13,Q1539,'DATOS GENERALES'!$C$4:$C$13,$O$1367)</f>
        <v>5</v>
      </c>
      <c r="P1539" s="81">
        <f>SUMIFS('DATOS GENERALES'!$D$4:$D$13,'DATOS GENERALES'!$B$4:$B$13,Q1539,'DATOS GENERALES'!$C$4:$C$13,$P$1367)</f>
        <v>0.3</v>
      </c>
      <c r="Q1539" s="81" t="s">
        <v>98</v>
      </c>
      <c r="R1539" s="82">
        <f t="shared" si="1106"/>
        <v>53</v>
      </c>
      <c r="S1539" s="75"/>
      <c r="T1539" s="2"/>
      <c r="U1539" s="2"/>
      <c r="V1539" s="2"/>
    </row>
    <row r="1540" spans="1:22" s="10" customFormat="1" ht="14.4" thickBot="1" x14ac:dyDescent="0.3">
      <c r="A1540" s="176"/>
      <c r="B1540" t="s">
        <v>680</v>
      </c>
      <c r="C1540" s="52" t="s">
        <v>684</v>
      </c>
      <c r="D1540" s="74"/>
      <c r="F1540" s="75"/>
      <c r="G1540" s="75"/>
      <c r="H1540" s="75"/>
      <c r="I1540" s="75"/>
      <c r="J1540" s="75"/>
      <c r="K1540" s="75"/>
      <c r="L1540" s="75"/>
      <c r="M1540" s="80" t="str">
        <f t="shared" si="1105"/>
        <v>FP-P1-70</v>
      </c>
      <c r="N1540" s="81">
        <f t="shared" si="1104"/>
        <v>45.5</v>
      </c>
      <c r="O1540" s="81">
        <f>SUMIFS('DATOS GENERALES'!$D$4:$D$13,'DATOS GENERALES'!$B$4:$B$13,Q1540,'DATOS GENERALES'!$C$4:$C$13,$O$1367)</f>
        <v>5</v>
      </c>
      <c r="P1540" s="81">
        <f>SUMIFS('DATOS GENERALES'!$D$4:$D$13,'DATOS GENERALES'!$B$4:$B$13,Q1540,'DATOS GENERALES'!$C$4:$C$13,$P$1367)</f>
        <v>0.3</v>
      </c>
      <c r="Q1540" s="81" t="s">
        <v>98</v>
      </c>
      <c r="R1540" s="82">
        <f t="shared" si="1106"/>
        <v>50.8</v>
      </c>
      <c r="S1540" s="75"/>
      <c r="T1540" s="2"/>
      <c r="U1540" s="2"/>
      <c r="V1540" s="2"/>
    </row>
    <row r="1541" spans="1:22" s="10" customFormat="1" ht="14.4" thickBot="1" x14ac:dyDescent="0.3">
      <c r="A1541" s="176"/>
      <c r="B1541" t="s">
        <v>680</v>
      </c>
      <c r="C1541" s="52" t="s">
        <v>685</v>
      </c>
      <c r="D1541" s="74"/>
      <c r="F1541" s="75"/>
      <c r="G1541" s="75"/>
      <c r="H1541" s="75"/>
      <c r="I1541" s="75"/>
      <c r="J1541" s="75"/>
      <c r="K1541" s="75"/>
      <c r="L1541" s="75"/>
      <c r="M1541" s="80" t="str">
        <f t="shared" si="1105"/>
        <v>FP-P1-71</v>
      </c>
      <c r="N1541" s="81">
        <f t="shared" si="1104"/>
        <v>45.5</v>
      </c>
      <c r="O1541" s="81">
        <f>SUMIFS('DATOS GENERALES'!$D$4:$D$13,'DATOS GENERALES'!$B$4:$B$13,Q1541,'DATOS GENERALES'!$C$4:$C$13,$O$1367)</f>
        <v>5</v>
      </c>
      <c r="P1541" s="81">
        <f>SUMIFS('DATOS GENERALES'!$D$4:$D$13,'DATOS GENERALES'!$B$4:$B$13,Q1541,'DATOS GENERALES'!$C$4:$C$13,$P$1367)</f>
        <v>0.3</v>
      </c>
      <c r="Q1541" s="81" t="s">
        <v>98</v>
      </c>
      <c r="R1541" s="82">
        <f t="shared" si="1106"/>
        <v>50.8</v>
      </c>
      <c r="S1541" s="75"/>
      <c r="T1541" s="2"/>
      <c r="U1541" s="2"/>
      <c r="V1541" s="2"/>
    </row>
    <row r="1542" spans="1:22" s="10" customFormat="1" ht="14.4" thickBot="1" x14ac:dyDescent="0.3">
      <c r="A1542" s="176"/>
      <c r="B1542" t="s">
        <v>680</v>
      </c>
      <c r="C1542" s="52" t="s">
        <v>686</v>
      </c>
      <c r="D1542" s="74"/>
      <c r="F1542" s="75"/>
      <c r="G1542" s="75"/>
      <c r="H1542" s="75"/>
      <c r="I1542" s="75"/>
      <c r="J1542" s="75"/>
      <c r="K1542" s="75"/>
      <c r="L1542" s="75"/>
      <c r="M1542" s="80" t="str">
        <f t="shared" si="1105"/>
        <v>FP-P1-72</v>
      </c>
      <c r="N1542" s="81">
        <f t="shared" si="1104"/>
        <v>44.5</v>
      </c>
      <c r="O1542" s="81">
        <f>SUMIFS('DATOS GENERALES'!$D$4:$D$13,'DATOS GENERALES'!$B$4:$B$13,Q1542,'DATOS GENERALES'!$C$4:$C$13,$O$1367)</f>
        <v>5</v>
      </c>
      <c r="P1542" s="81">
        <f>SUMIFS('DATOS GENERALES'!$D$4:$D$13,'DATOS GENERALES'!$B$4:$B$13,Q1542,'DATOS GENERALES'!$C$4:$C$13,$P$1367)</f>
        <v>0.3</v>
      </c>
      <c r="Q1542" s="81" t="s">
        <v>98</v>
      </c>
      <c r="R1542" s="82">
        <f t="shared" si="1106"/>
        <v>49.8</v>
      </c>
      <c r="S1542" s="75"/>
      <c r="T1542" s="2"/>
      <c r="U1542" s="2"/>
      <c r="V1542" s="2"/>
    </row>
    <row r="1543" spans="1:22" s="10" customFormat="1" ht="14.4" thickBot="1" x14ac:dyDescent="0.3">
      <c r="A1543" s="176"/>
      <c r="B1543" t="s">
        <v>680</v>
      </c>
      <c r="C1543" s="52" t="s">
        <v>687</v>
      </c>
      <c r="D1543" s="74"/>
      <c r="F1543" s="75"/>
      <c r="G1543" s="75"/>
      <c r="H1543" s="75"/>
      <c r="I1543" s="75"/>
      <c r="J1543" s="75"/>
      <c r="K1543" s="75"/>
      <c r="L1543" s="75"/>
      <c r="M1543" s="80" t="str">
        <f t="shared" si="1105"/>
        <v>FP-P1-73</v>
      </c>
      <c r="N1543" s="81">
        <f t="shared" si="1104"/>
        <v>44.5</v>
      </c>
      <c r="O1543" s="81">
        <f>SUMIFS('DATOS GENERALES'!$D$4:$D$13,'DATOS GENERALES'!$B$4:$B$13,Q1543,'DATOS GENERALES'!$C$4:$C$13,$O$1367)</f>
        <v>5</v>
      </c>
      <c r="P1543" s="81">
        <f>SUMIFS('DATOS GENERALES'!$D$4:$D$13,'DATOS GENERALES'!$B$4:$B$13,Q1543,'DATOS GENERALES'!$C$4:$C$13,$P$1367)</f>
        <v>0.3</v>
      </c>
      <c r="Q1543" s="81" t="s">
        <v>98</v>
      </c>
      <c r="R1543" s="82">
        <f t="shared" si="1106"/>
        <v>49.8</v>
      </c>
      <c r="S1543" s="75"/>
      <c r="T1543" s="2"/>
      <c r="U1543" s="2"/>
      <c r="V1543" s="2"/>
    </row>
    <row r="1544" spans="1:22" s="10" customFormat="1" ht="14.4" thickBot="1" x14ac:dyDescent="0.3">
      <c r="A1544" s="176"/>
      <c r="B1544" t="s">
        <v>680</v>
      </c>
      <c r="C1544" s="52" t="s">
        <v>688</v>
      </c>
      <c r="D1544" s="74"/>
      <c r="F1544" s="75"/>
      <c r="G1544" s="75"/>
      <c r="H1544" s="75"/>
      <c r="I1544" s="75"/>
      <c r="J1544" s="75"/>
      <c r="K1544" s="75"/>
      <c r="L1544" s="75"/>
      <c r="M1544" s="80" t="str">
        <f t="shared" si="1105"/>
        <v>FP-P1-74</v>
      </c>
      <c r="N1544" s="81">
        <f t="shared" si="1104"/>
        <v>40</v>
      </c>
      <c r="O1544" s="81">
        <f>SUMIFS('DATOS GENERALES'!$D$4:$D$13,'DATOS GENERALES'!$B$4:$B$13,Q1544,'DATOS GENERALES'!$C$4:$C$13,$O$1367)</f>
        <v>5</v>
      </c>
      <c r="P1544" s="81">
        <f>SUMIFS('DATOS GENERALES'!$D$4:$D$13,'DATOS GENERALES'!$B$4:$B$13,Q1544,'DATOS GENERALES'!$C$4:$C$13,$P$1367)</f>
        <v>0.3</v>
      </c>
      <c r="Q1544" s="81" t="s">
        <v>98</v>
      </c>
      <c r="R1544" s="82">
        <f t="shared" si="1106"/>
        <v>45.3</v>
      </c>
      <c r="S1544" s="75"/>
      <c r="T1544" s="2"/>
      <c r="U1544" s="2"/>
      <c r="V1544" s="2"/>
    </row>
    <row r="1545" spans="1:22" s="10" customFormat="1" ht="14.4" thickBot="1" x14ac:dyDescent="0.3">
      <c r="A1545" s="176"/>
      <c r="B1545" t="s">
        <v>680</v>
      </c>
      <c r="C1545" s="52" t="s">
        <v>689</v>
      </c>
      <c r="D1545" s="74"/>
      <c r="F1545" s="75"/>
      <c r="G1545" s="75"/>
      <c r="H1545" s="75"/>
      <c r="I1545" s="75"/>
      <c r="J1545" s="75"/>
      <c r="K1545" s="75"/>
      <c r="L1545" s="75"/>
      <c r="M1545" s="80" t="str">
        <f t="shared" ref="M1545:M1547" si="1107">CONCATENATE(B1545,C1545,D1545)</f>
        <v>FP-P1-75</v>
      </c>
      <c r="N1545" s="81">
        <f t="shared" si="1104"/>
        <v>45.5</v>
      </c>
      <c r="O1545" s="81">
        <f>SUMIFS('DATOS GENERALES'!$D$4:$D$13,'DATOS GENERALES'!$B$4:$B$13,Q1545,'DATOS GENERALES'!$C$4:$C$13,$O$1367)</f>
        <v>5</v>
      </c>
      <c r="P1545" s="81">
        <f>SUMIFS('DATOS GENERALES'!$D$4:$D$13,'DATOS GENERALES'!$B$4:$B$13,Q1545,'DATOS GENERALES'!$C$4:$C$13,$P$1367)</f>
        <v>0.3</v>
      </c>
      <c r="Q1545" s="81" t="s">
        <v>98</v>
      </c>
      <c r="R1545" s="82">
        <f t="shared" ref="R1545:R1547" si="1108">P1545+O1545+N1545</f>
        <v>50.8</v>
      </c>
      <c r="S1545" s="75"/>
      <c r="T1545" s="2"/>
      <c r="U1545" s="2"/>
      <c r="V1545" s="2"/>
    </row>
    <row r="1546" spans="1:22" s="10" customFormat="1" ht="14.4" thickBot="1" x14ac:dyDescent="0.3">
      <c r="A1546" s="176"/>
      <c r="B1546" t="s">
        <v>680</v>
      </c>
      <c r="C1546" s="52" t="s">
        <v>690</v>
      </c>
      <c r="D1546" s="74"/>
      <c r="F1546" s="75"/>
      <c r="G1546" s="75"/>
      <c r="H1546" s="75"/>
      <c r="I1546" s="75"/>
      <c r="J1546" s="75"/>
      <c r="K1546" s="75"/>
      <c r="L1546" s="75"/>
      <c r="M1546" s="80" t="str">
        <f t="shared" si="1107"/>
        <v>FP-P1-76</v>
      </c>
      <c r="N1546" s="81">
        <f t="shared" si="1104"/>
        <v>49.5</v>
      </c>
      <c r="O1546" s="81">
        <f>SUMIFS('DATOS GENERALES'!$D$4:$D$13,'DATOS GENERALES'!$B$4:$B$13,Q1546,'DATOS GENERALES'!$C$4:$C$13,$O$1367)</f>
        <v>5</v>
      </c>
      <c r="P1546" s="81">
        <f>SUMIFS('DATOS GENERALES'!$D$4:$D$13,'DATOS GENERALES'!$B$4:$B$13,Q1546,'DATOS GENERALES'!$C$4:$C$13,$P$1367)</f>
        <v>0.3</v>
      </c>
      <c r="Q1546" s="81" t="s">
        <v>98</v>
      </c>
      <c r="R1546" s="82">
        <f t="shared" si="1108"/>
        <v>54.8</v>
      </c>
      <c r="S1546" s="75"/>
      <c r="T1546" s="2"/>
      <c r="U1546" s="2"/>
      <c r="V1546" s="2"/>
    </row>
    <row r="1547" spans="1:22" s="10" customFormat="1" ht="14.4" thickBot="1" x14ac:dyDescent="0.3">
      <c r="A1547" s="176"/>
      <c r="B1547" t="s">
        <v>680</v>
      </c>
      <c r="C1547" s="52" t="s">
        <v>691</v>
      </c>
      <c r="D1547" s="74"/>
      <c r="F1547" s="75"/>
      <c r="G1547" s="75"/>
      <c r="H1547" s="75"/>
      <c r="I1547" s="75"/>
      <c r="J1547" s="75"/>
      <c r="K1547" s="75"/>
      <c r="L1547" s="75"/>
      <c r="M1547" s="80" t="str">
        <f t="shared" si="1107"/>
        <v>FP-P1-77</v>
      </c>
      <c r="N1547" s="81">
        <f t="shared" si="1104"/>
        <v>49.5</v>
      </c>
      <c r="O1547" s="81">
        <f>SUMIFS('DATOS GENERALES'!$D$4:$D$13,'DATOS GENERALES'!$B$4:$B$13,Q1547,'DATOS GENERALES'!$C$4:$C$13,$O$1367)</f>
        <v>5</v>
      </c>
      <c r="P1547" s="81">
        <f>SUMIFS('DATOS GENERALES'!$D$4:$D$13,'DATOS GENERALES'!$B$4:$B$13,Q1547,'DATOS GENERALES'!$C$4:$C$13,$P$1367)</f>
        <v>0.3</v>
      </c>
      <c r="Q1547" s="81" t="s">
        <v>98</v>
      </c>
      <c r="R1547" s="82">
        <f t="shared" si="1108"/>
        <v>54.8</v>
      </c>
      <c r="S1547" s="75"/>
      <c r="T1547" s="2"/>
      <c r="U1547" s="2"/>
      <c r="V1547" s="2"/>
    </row>
    <row r="1548" spans="1:22" s="10" customFormat="1" ht="14.4" thickBot="1" x14ac:dyDescent="0.3">
      <c r="A1548" s="176"/>
      <c r="B1548" t="s">
        <v>680</v>
      </c>
      <c r="C1548" s="52" t="s">
        <v>692</v>
      </c>
      <c r="D1548" s="74"/>
      <c r="F1548" s="75"/>
      <c r="G1548" s="75"/>
      <c r="H1548" s="75"/>
      <c r="I1548" s="75"/>
      <c r="J1548" s="75"/>
      <c r="K1548" s="75"/>
      <c r="L1548" s="75"/>
      <c r="M1548" s="80" t="str">
        <f t="shared" si="1105"/>
        <v>FP-P1-78</v>
      </c>
      <c r="N1548" s="81">
        <f t="shared" si="1104"/>
        <v>41.6</v>
      </c>
      <c r="O1548" s="81">
        <f>SUMIFS('DATOS GENERALES'!$D$4:$D$13,'DATOS GENERALES'!$B$4:$B$13,Q1548,'DATOS GENERALES'!$C$4:$C$13,$O$1367)</f>
        <v>5</v>
      </c>
      <c r="P1548" s="81">
        <f>SUMIFS('DATOS GENERALES'!$D$4:$D$13,'DATOS GENERALES'!$B$4:$B$13,Q1548,'DATOS GENERALES'!$C$4:$C$13,$P$1367)</f>
        <v>0.3</v>
      </c>
      <c r="Q1548" s="81" t="s">
        <v>98</v>
      </c>
      <c r="R1548" s="82">
        <f t="shared" si="1106"/>
        <v>46.9</v>
      </c>
      <c r="S1548" s="75"/>
      <c r="T1548" s="2"/>
      <c r="U1548" s="2"/>
      <c r="V1548" s="2"/>
    </row>
    <row r="1549" spans="1:22" s="10" customFormat="1" ht="14.4" thickBot="1" x14ac:dyDescent="0.3">
      <c r="A1549" s="176"/>
      <c r="B1549" t="s">
        <v>680</v>
      </c>
      <c r="C1549" s="52" t="s">
        <v>693</v>
      </c>
      <c r="D1549" s="74"/>
      <c r="F1549" s="75"/>
      <c r="G1549" s="75"/>
      <c r="H1549" s="75"/>
      <c r="I1549" s="75"/>
      <c r="J1549" s="75"/>
      <c r="K1549" s="75"/>
      <c r="L1549" s="75"/>
      <c r="M1549" s="80" t="str">
        <f t="shared" si="1105"/>
        <v>FP-P1-79</v>
      </c>
      <c r="N1549" s="81">
        <f t="shared" si="1104"/>
        <v>41.6</v>
      </c>
      <c r="O1549" s="81">
        <f>SUMIFS('DATOS GENERALES'!$D$4:$D$13,'DATOS GENERALES'!$B$4:$B$13,Q1549,'DATOS GENERALES'!$C$4:$C$13,$O$1367)</f>
        <v>5</v>
      </c>
      <c r="P1549" s="81">
        <f>SUMIFS('DATOS GENERALES'!$D$4:$D$13,'DATOS GENERALES'!$B$4:$B$13,Q1549,'DATOS GENERALES'!$C$4:$C$13,$P$1367)</f>
        <v>0.3</v>
      </c>
      <c r="Q1549" s="81" t="s">
        <v>98</v>
      </c>
      <c r="R1549" s="82">
        <f t="shared" si="1106"/>
        <v>46.9</v>
      </c>
      <c r="S1549" s="75"/>
      <c r="T1549" s="2"/>
      <c r="U1549" s="2"/>
      <c r="V1549" s="2"/>
    </row>
    <row r="1550" spans="1:22" s="10" customFormat="1" ht="14.4" thickBot="1" x14ac:dyDescent="0.3">
      <c r="A1550" s="176"/>
      <c r="B1550" t="s">
        <v>680</v>
      </c>
      <c r="C1550" s="52" t="s">
        <v>694</v>
      </c>
      <c r="D1550" s="74"/>
      <c r="F1550" s="75"/>
      <c r="G1550" s="75"/>
      <c r="H1550" s="75"/>
      <c r="I1550" s="75"/>
      <c r="J1550" s="75"/>
      <c r="K1550" s="75"/>
      <c r="L1550" s="75"/>
      <c r="M1550" s="80" t="str">
        <f t="shared" si="1105"/>
        <v>FP-P1-80</v>
      </c>
      <c r="N1550" s="81">
        <f t="shared" si="1104"/>
        <v>42.1</v>
      </c>
      <c r="O1550" s="81">
        <f>SUMIFS('DATOS GENERALES'!$D$4:$D$13,'DATOS GENERALES'!$B$4:$B$13,Q1550,'DATOS GENERALES'!$C$4:$C$13,$O$1367)</f>
        <v>5</v>
      </c>
      <c r="P1550" s="81">
        <f>SUMIFS('DATOS GENERALES'!$D$4:$D$13,'DATOS GENERALES'!$B$4:$B$13,Q1550,'DATOS GENERALES'!$C$4:$C$13,$P$1367)</f>
        <v>0.3</v>
      </c>
      <c r="Q1550" s="81" t="s">
        <v>98</v>
      </c>
      <c r="R1550" s="82">
        <f t="shared" si="1106"/>
        <v>47.4</v>
      </c>
      <c r="S1550" s="75"/>
      <c r="T1550" s="2"/>
      <c r="U1550" s="2"/>
      <c r="V1550" s="2"/>
    </row>
    <row r="1551" spans="1:22" s="10" customFormat="1" ht="14.4" thickBot="1" x14ac:dyDescent="0.3">
      <c r="A1551" s="176"/>
      <c r="B1551" t="s">
        <v>680</v>
      </c>
      <c r="C1551" s="52" t="s">
        <v>1085</v>
      </c>
      <c r="D1551" s="74"/>
      <c r="F1551" s="75"/>
      <c r="G1551" s="75"/>
      <c r="H1551" s="75"/>
      <c r="I1551" s="75"/>
      <c r="J1551" s="75"/>
      <c r="K1551" s="75"/>
      <c r="L1551" s="75"/>
      <c r="M1551" s="80" t="str">
        <f t="shared" si="1105"/>
        <v>FP-P1-81</v>
      </c>
      <c r="N1551" s="81">
        <f t="shared" si="1104"/>
        <v>42.1</v>
      </c>
      <c r="O1551" s="81">
        <f>SUMIFS('DATOS GENERALES'!$D$4:$D$13,'DATOS GENERALES'!$B$4:$B$13,Q1551,'DATOS GENERALES'!$C$4:$C$13,$O$1367)</f>
        <v>5</v>
      </c>
      <c r="P1551" s="81">
        <f>SUMIFS('DATOS GENERALES'!$D$4:$D$13,'DATOS GENERALES'!$B$4:$B$13,Q1551,'DATOS GENERALES'!$C$4:$C$13,$P$1367)</f>
        <v>0.3</v>
      </c>
      <c r="Q1551" s="81" t="s">
        <v>98</v>
      </c>
      <c r="R1551" s="82">
        <f t="shared" si="1106"/>
        <v>47.4</v>
      </c>
      <c r="S1551" s="75"/>
      <c r="T1551" s="2"/>
      <c r="U1551" s="2"/>
      <c r="V1551" s="2"/>
    </row>
    <row r="1552" spans="1:22" s="10" customFormat="1" ht="14.4" thickBot="1" x14ac:dyDescent="0.3">
      <c r="A1552" s="176"/>
      <c r="B1552" t="s">
        <v>680</v>
      </c>
      <c r="C1552" s="52" t="s">
        <v>1086</v>
      </c>
      <c r="D1552" s="74"/>
      <c r="F1552" s="75"/>
      <c r="G1552" s="75"/>
      <c r="H1552" s="75"/>
      <c r="I1552" s="75"/>
      <c r="J1552" s="75"/>
      <c r="K1552" s="75"/>
      <c r="L1552" s="75"/>
      <c r="M1552" s="80" t="str">
        <f t="shared" si="1105"/>
        <v>FP-P1-82</v>
      </c>
      <c r="N1552" s="81">
        <f t="shared" si="1104"/>
        <v>44.5</v>
      </c>
      <c r="O1552" s="81">
        <f>SUMIFS('DATOS GENERALES'!$D$4:$D$13,'DATOS GENERALES'!$B$4:$B$13,Q1552,'DATOS GENERALES'!$C$4:$C$13,$O$1367)</f>
        <v>5</v>
      </c>
      <c r="P1552" s="81">
        <f>SUMIFS('DATOS GENERALES'!$D$4:$D$13,'DATOS GENERALES'!$B$4:$B$13,Q1552,'DATOS GENERALES'!$C$4:$C$13,$P$1367)</f>
        <v>0.3</v>
      </c>
      <c r="Q1552" s="81" t="s">
        <v>98</v>
      </c>
      <c r="R1552" s="82">
        <f t="shared" si="1106"/>
        <v>49.8</v>
      </c>
      <c r="S1552" s="75"/>
      <c r="T1552" s="2"/>
      <c r="U1552" s="2"/>
      <c r="V1552" s="2"/>
    </row>
    <row r="1553" spans="1:23" s="10" customFormat="1" x14ac:dyDescent="0.25">
      <c r="A1553" s="176"/>
      <c r="B1553" t="s">
        <v>680</v>
      </c>
      <c r="C1553" s="52" t="s">
        <v>1087</v>
      </c>
      <c r="D1553" s="74"/>
      <c r="F1553" s="75"/>
      <c r="G1553" s="75"/>
      <c r="H1553" s="75"/>
      <c r="I1553" s="75"/>
      <c r="J1553" s="75"/>
      <c r="K1553" s="75"/>
      <c r="L1553" s="75"/>
      <c r="M1553" s="80" t="str">
        <f t="shared" si="1105"/>
        <v>FP-P1-83</v>
      </c>
      <c r="N1553" s="81">
        <f t="shared" si="1104"/>
        <v>44.5</v>
      </c>
      <c r="O1553" s="81">
        <f>SUMIFS('DATOS GENERALES'!$D$4:$D$13,'DATOS GENERALES'!$B$4:$B$13,Q1553,'DATOS GENERALES'!$C$4:$C$13,$O$1367)</f>
        <v>5</v>
      </c>
      <c r="P1553" s="81">
        <f>SUMIFS('DATOS GENERALES'!$D$4:$D$13,'DATOS GENERALES'!$B$4:$B$13,Q1553,'DATOS GENERALES'!$C$4:$C$13,$P$1367)</f>
        <v>0.3</v>
      </c>
      <c r="Q1553" s="81" t="s">
        <v>98</v>
      </c>
      <c r="R1553" s="82">
        <f t="shared" si="1106"/>
        <v>49.8</v>
      </c>
      <c r="S1553" s="75"/>
      <c r="T1553" s="2"/>
      <c r="U1553" s="2"/>
      <c r="V1553" s="2"/>
    </row>
    <row r="1554" spans="1:23" ht="14.4" thickBot="1" x14ac:dyDescent="0.3">
      <c r="C1554" s="52"/>
      <c r="D1554" s="55"/>
      <c r="M1554" s="59"/>
      <c r="N1554" s="57"/>
      <c r="O1554" s="57"/>
      <c r="P1554" s="57"/>
      <c r="Q1554" s="60"/>
      <c r="R1554" s="61"/>
    </row>
    <row r="1555" spans="1:23" s="10" customFormat="1" ht="14.4" thickBot="1" x14ac:dyDescent="0.3">
      <c r="A1555" s="176"/>
      <c r="C1555" s="73"/>
      <c r="D1555" s="74"/>
      <c r="F1555" s="75"/>
      <c r="G1555" s="75"/>
      <c r="H1555" s="75"/>
      <c r="I1555" s="75"/>
      <c r="J1555" s="75"/>
      <c r="K1555" s="75"/>
      <c r="L1555" s="75"/>
      <c r="M1555" s="75"/>
      <c r="N1555" s="75"/>
      <c r="O1555" s="75"/>
      <c r="P1555" s="75"/>
      <c r="Q1555" s="75"/>
      <c r="R1555" s="79">
        <f>SUM(R1470:R1554)</f>
        <v>3378.8000000000029</v>
      </c>
      <c r="S1555" s="75"/>
      <c r="T1555" s="2"/>
      <c r="U1555" s="2"/>
      <c r="V1555" s="2"/>
      <c r="W1555"/>
    </row>
    <row r="1556" spans="1:23" s="10" customFormat="1" x14ac:dyDescent="0.25">
      <c r="A1556" s="176"/>
      <c r="C1556" s="73"/>
      <c r="D1556" s="74"/>
      <c r="F1556" s="75"/>
      <c r="G1556" s="75"/>
      <c r="H1556" s="75"/>
      <c r="I1556" s="75"/>
      <c r="J1556" s="75"/>
      <c r="K1556" s="75"/>
      <c r="L1556" s="75"/>
      <c r="M1556" s="75"/>
      <c r="N1556" s="75"/>
      <c r="O1556" s="75"/>
      <c r="P1556" s="75"/>
      <c r="Q1556" s="75"/>
      <c r="R1556" s="76"/>
      <c r="S1556" s="75"/>
      <c r="T1556" s="2"/>
      <c r="U1556" s="2"/>
      <c r="V1556" s="2"/>
      <c r="W1556"/>
    </row>
    <row r="1557" spans="1:23" s="10" customFormat="1" x14ac:dyDescent="0.25">
      <c r="A1557" s="176"/>
      <c r="C1557" s="73"/>
      <c r="D1557" s="74"/>
      <c r="F1557" s="75"/>
      <c r="G1557" s="75"/>
      <c r="H1557" s="75"/>
      <c r="I1557" s="75"/>
      <c r="J1557" s="75"/>
      <c r="K1557" s="75"/>
      <c r="L1557" s="75"/>
      <c r="M1557" s="75"/>
      <c r="N1557" s="75"/>
      <c r="O1557" s="75"/>
      <c r="P1557" s="75"/>
      <c r="Q1557" s="75"/>
      <c r="R1557" s="76"/>
      <c r="S1557" s="75"/>
      <c r="T1557" s="2"/>
      <c r="U1557" s="2"/>
      <c r="V1557" s="2"/>
      <c r="W1557"/>
    </row>
    <row r="1558" spans="1:23" s="10" customFormat="1" x14ac:dyDescent="0.25">
      <c r="A1558" s="176"/>
      <c r="C1558" s="73"/>
      <c r="D1558" s="74"/>
      <c r="F1558" s="75"/>
      <c r="G1558" s="75"/>
      <c r="H1558" s="75"/>
      <c r="I1558" s="75"/>
      <c r="J1558" s="75"/>
      <c r="K1558" s="75"/>
      <c r="L1558" s="75"/>
      <c r="M1558" s="75"/>
      <c r="N1558" s="75"/>
      <c r="O1558" s="75"/>
      <c r="P1558" s="75"/>
      <c r="Q1558" s="75"/>
      <c r="R1558" s="76"/>
      <c r="S1558" s="75"/>
      <c r="T1558" s="2"/>
      <c r="U1558" s="2"/>
      <c r="V1558" s="2"/>
    </row>
    <row r="1559" spans="1:23" s="10" customFormat="1" x14ac:dyDescent="0.25">
      <c r="A1559" s="176"/>
      <c r="C1559" s="73"/>
      <c r="D1559" s="74"/>
      <c r="F1559" s="75"/>
      <c r="G1559" s="75"/>
      <c r="H1559" s="75"/>
      <c r="I1559" s="75"/>
      <c r="J1559" s="75"/>
      <c r="K1559" s="75"/>
      <c r="L1559" s="75"/>
      <c r="M1559" s="75"/>
      <c r="N1559" s="75"/>
      <c r="O1559" s="75"/>
      <c r="P1559" s="75"/>
      <c r="Q1559" s="75"/>
      <c r="R1559" s="76"/>
      <c r="S1559" s="75"/>
      <c r="T1559" s="2"/>
      <c r="U1559" s="2"/>
      <c r="V1559" s="2"/>
    </row>
    <row r="1560" spans="1:23" s="10" customFormat="1" x14ac:dyDescent="0.25">
      <c r="A1560" s="176"/>
      <c r="C1560" s="73"/>
      <c r="D1560" s="74"/>
      <c r="F1560" s="75"/>
      <c r="G1560" s="75"/>
      <c r="H1560" s="75"/>
      <c r="I1560" s="75"/>
      <c r="J1560" s="75"/>
      <c r="K1560" s="75"/>
      <c r="L1560" s="75"/>
      <c r="M1560" s="75"/>
      <c r="N1560" s="75"/>
      <c r="O1560" s="75"/>
      <c r="P1560" s="75"/>
      <c r="Q1560" s="75"/>
      <c r="R1560" s="76"/>
      <c r="S1560" s="75"/>
      <c r="T1560" s="2"/>
      <c r="U1560" s="2"/>
      <c r="V1560" s="2"/>
    </row>
    <row r="1561" spans="1:23" s="10" customFormat="1" x14ac:dyDescent="0.25">
      <c r="A1561" s="176"/>
      <c r="C1561" s="73"/>
      <c r="D1561" s="74"/>
      <c r="F1561" s="75"/>
      <c r="G1561" s="75"/>
      <c r="H1561" s="75"/>
      <c r="I1561" s="75"/>
      <c r="J1561" s="75"/>
      <c r="K1561" s="75"/>
      <c r="L1561" s="75"/>
      <c r="M1561" s="75"/>
      <c r="N1561" s="75"/>
      <c r="O1561" s="75"/>
      <c r="P1561" s="75"/>
      <c r="Q1561" s="75"/>
      <c r="R1561" s="76"/>
      <c r="S1561" s="75"/>
      <c r="T1561" s="2"/>
      <c r="U1561" s="2"/>
      <c r="V1561" s="2"/>
    </row>
    <row r="1562" spans="1:23" s="10" customFormat="1" ht="14.4" thickBot="1" x14ac:dyDescent="0.3">
      <c r="A1562" s="176"/>
      <c r="C1562" s="73"/>
      <c r="D1562" s="74"/>
      <c r="F1562" s="75"/>
      <c r="G1562" s="75"/>
      <c r="H1562" s="75"/>
      <c r="I1562" s="75"/>
      <c r="J1562" s="75"/>
      <c r="K1562" s="75"/>
      <c r="L1562" s="75"/>
      <c r="M1562" s="2" t="s">
        <v>256</v>
      </c>
      <c r="N1562" s="75"/>
      <c r="O1562" s="75"/>
      <c r="P1562" s="75"/>
      <c r="Q1562" s="75"/>
      <c r="R1562" s="76"/>
      <c r="S1562" s="75"/>
      <c r="T1562" s="2"/>
      <c r="U1562" s="2"/>
      <c r="V1562" s="2"/>
    </row>
    <row r="1563" spans="1:23" s="10" customFormat="1" ht="14.4" thickBot="1" x14ac:dyDescent="0.3">
      <c r="A1563" s="176"/>
      <c r="C1563" s="73"/>
      <c r="D1563" s="74"/>
      <c r="F1563" s="75"/>
      <c r="G1563" s="75"/>
      <c r="H1563" s="75"/>
      <c r="I1563" s="75"/>
      <c r="J1563" s="75"/>
      <c r="K1563" s="75"/>
      <c r="L1563" s="75"/>
      <c r="M1563" s="122" t="s">
        <v>79</v>
      </c>
      <c r="N1563" s="123" t="s">
        <v>150</v>
      </c>
      <c r="O1563" s="123" t="s">
        <v>149</v>
      </c>
      <c r="P1563" s="123" t="s">
        <v>81</v>
      </c>
      <c r="Q1563" s="123" t="s">
        <v>118</v>
      </c>
      <c r="R1563" s="124" t="s">
        <v>117</v>
      </c>
      <c r="S1563" s="75"/>
      <c r="T1563" s="2"/>
      <c r="U1563" s="2"/>
      <c r="V1563" s="2"/>
    </row>
    <row r="1564" spans="1:23" s="10" customFormat="1" ht="14.4" thickBot="1" x14ac:dyDescent="0.3">
      <c r="A1564" s="176"/>
      <c r="B1564" t="s">
        <v>695</v>
      </c>
      <c r="C1564" s="52" t="s">
        <v>628</v>
      </c>
      <c r="D1564" s="74"/>
      <c r="F1564" s="75"/>
      <c r="G1564" s="75"/>
      <c r="H1564" s="75"/>
      <c r="I1564" s="75"/>
      <c r="J1564" s="75"/>
      <c r="K1564" s="75"/>
      <c r="L1564" s="75"/>
      <c r="M1564" s="80" t="str">
        <f>CONCATENATE(B1564,C1564,D1564)</f>
        <v>FP-P2-1</v>
      </c>
      <c r="N1564" s="81">
        <f t="shared" ref="N1564:N1595" si="1109">SUMIFS($S$10:$S$1340,$E$10:$E$1340,M1564,$V$10:$V$1340,Q1564)</f>
        <v>35.5</v>
      </c>
      <c r="O1564" s="81">
        <f>SUMIFS('DATOS GENERALES'!$D$4:$D$13,'DATOS GENERALES'!$B$4:$B$13,Q1564,'DATOS GENERALES'!$C$4:$C$13,$O$1367)</f>
        <v>5</v>
      </c>
      <c r="P1564" s="81">
        <f>SUMIFS('DATOS GENERALES'!$D$4:$D$13,'DATOS GENERALES'!$B$4:$B$13,Q1564,'DATOS GENERALES'!$C$4:$C$13,$P$1367)</f>
        <v>0.3</v>
      </c>
      <c r="Q1564" s="81" t="s">
        <v>98</v>
      </c>
      <c r="R1564" s="82">
        <f t="shared" ref="R1564" si="1110">P1564+O1564+N1564</f>
        <v>40.799999999999997</v>
      </c>
      <c r="S1564" s="75"/>
      <c r="T1564" s="2"/>
      <c r="U1564" s="2"/>
      <c r="V1564" s="2"/>
    </row>
    <row r="1565" spans="1:23" s="10" customFormat="1" ht="14.4" thickBot="1" x14ac:dyDescent="0.3">
      <c r="A1565" s="176"/>
      <c r="B1565" t="s">
        <v>695</v>
      </c>
      <c r="C1565" s="52" t="s">
        <v>630</v>
      </c>
      <c r="D1565" s="74"/>
      <c r="F1565" s="75"/>
      <c r="G1565" s="75"/>
      <c r="H1565" s="75"/>
      <c r="I1565" s="75"/>
      <c r="J1565" s="75"/>
      <c r="K1565" s="75"/>
      <c r="L1565" s="75"/>
      <c r="M1565" s="80" t="str">
        <f>CONCATENATE(B1565,C1565,D1565)</f>
        <v>FP-P2-2</v>
      </c>
      <c r="N1565" s="81">
        <f t="shared" si="1109"/>
        <v>35.5</v>
      </c>
      <c r="O1565" s="81">
        <f>SUMIFS('DATOS GENERALES'!$D$4:$D$13,'DATOS GENERALES'!$B$4:$B$13,Q1565,'DATOS GENERALES'!$C$4:$C$13,$O$1367)</f>
        <v>5</v>
      </c>
      <c r="P1565" s="81">
        <f>SUMIFS('DATOS GENERALES'!$D$4:$D$13,'DATOS GENERALES'!$B$4:$B$13,Q1565,'DATOS GENERALES'!$C$4:$C$13,$P$1367)</f>
        <v>0.3</v>
      </c>
      <c r="Q1565" s="81" t="s">
        <v>98</v>
      </c>
      <c r="R1565" s="82">
        <f t="shared" ref="R1565" si="1111">P1565+O1565+N1565</f>
        <v>40.799999999999997</v>
      </c>
      <c r="S1565" s="75"/>
      <c r="T1565" s="2"/>
      <c r="U1565" s="2"/>
      <c r="V1565" s="2"/>
    </row>
    <row r="1566" spans="1:23" s="10" customFormat="1" ht="14.4" thickBot="1" x14ac:dyDescent="0.3">
      <c r="A1566" s="176"/>
      <c r="B1566" t="s">
        <v>695</v>
      </c>
      <c r="C1566" s="52" t="s">
        <v>631</v>
      </c>
      <c r="D1566" s="74"/>
      <c r="F1566" s="75"/>
      <c r="G1566" s="75"/>
      <c r="H1566" s="75"/>
      <c r="I1566" s="75"/>
      <c r="J1566" s="75"/>
      <c r="K1566" s="75"/>
      <c r="L1566" s="75"/>
      <c r="M1566" s="80" t="str">
        <f t="shared" ref="M1566:M1615" si="1112">CONCATENATE(B1566,C1566,D1566)</f>
        <v>FP-P2-3</v>
      </c>
      <c r="N1566" s="81">
        <f t="shared" si="1109"/>
        <v>33.5</v>
      </c>
      <c r="O1566" s="81">
        <f>SUMIFS('DATOS GENERALES'!$D$4:$D$13,'DATOS GENERALES'!$B$4:$B$13,Q1566,'DATOS GENERALES'!$C$4:$C$13,$O$1367)</f>
        <v>5</v>
      </c>
      <c r="P1566" s="81">
        <f>SUMIFS('DATOS GENERALES'!$D$4:$D$13,'DATOS GENERALES'!$B$4:$B$13,Q1566,'DATOS GENERALES'!$C$4:$C$13,$P$1367)</f>
        <v>0.3</v>
      </c>
      <c r="Q1566" s="81" t="s">
        <v>98</v>
      </c>
      <c r="R1566" s="82">
        <f t="shared" ref="R1566:R1615" si="1113">P1566+O1566+N1566</f>
        <v>38.799999999999997</v>
      </c>
      <c r="S1566" s="75"/>
      <c r="T1566" s="2"/>
      <c r="U1566" s="2"/>
      <c r="V1566" s="2"/>
    </row>
    <row r="1567" spans="1:23" s="10" customFormat="1" ht="14.4" thickBot="1" x14ac:dyDescent="0.3">
      <c r="A1567" s="176"/>
      <c r="B1567" t="s">
        <v>695</v>
      </c>
      <c r="C1567" s="52" t="s">
        <v>632</v>
      </c>
      <c r="D1567" s="74"/>
      <c r="F1567" s="75"/>
      <c r="G1567" s="75"/>
      <c r="H1567" s="75"/>
      <c r="I1567" s="75"/>
      <c r="J1567" s="75"/>
      <c r="K1567" s="75"/>
      <c r="L1567" s="75"/>
      <c r="M1567" s="80" t="str">
        <f t="shared" si="1112"/>
        <v>FP-P2-4</v>
      </c>
      <c r="N1567" s="81">
        <f t="shared" si="1109"/>
        <v>33.5</v>
      </c>
      <c r="O1567" s="81">
        <f>SUMIFS('DATOS GENERALES'!$D$4:$D$13,'DATOS GENERALES'!$B$4:$B$13,Q1567,'DATOS GENERALES'!$C$4:$C$13,$O$1367)</f>
        <v>5</v>
      </c>
      <c r="P1567" s="81">
        <f>SUMIFS('DATOS GENERALES'!$D$4:$D$13,'DATOS GENERALES'!$B$4:$B$13,Q1567,'DATOS GENERALES'!$C$4:$C$13,$P$1367)</f>
        <v>0.3</v>
      </c>
      <c r="Q1567" s="81" t="s">
        <v>98</v>
      </c>
      <c r="R1567" s="82">
        <f t="shared" si="1113"/>
        <v>38.799999999999997</v>
      </c>
      <c r="S1567" s="75"/>
      <c r="T1567" s="2"/>
      <c r="U1567" s="2"/>
      <c r="V1567" s="2"/>
    </row>
    <row r="1568" spans="1:23" s="10" customFormat="1" ht="14.4" thickBot="1" x14ac:dyDescent="0.3">
      <c r="A1568" s="176"/>
      <c r="B1568" t="s">
        <v>695</v>
      </c>
      <c r="C1568" s="52" t="s">
        <v>633</v>
      </c>
      <c r="D1568" s="74"/>
      <c r="F1568" s="75"/>
      <c r="G1568" s="75"/>
      <c r="H1568" s="75"/>
      <c r="I1568" s="75"/>
      <c r="J1568" s="75"/>
      <c r="K1568" s="75"/>
      <c r="L1568" s="75"/>
      <c r="M1568" s="80" t="str">
        <f t="shared" si="1112"/>
        <v>FP-P2-5</v>
      </c>
      <c r="N1568" s="81">
        <f t="shared" si="1109"/>
        <v>32.5</v>
      </c>
      <c r="O1568" s="81">
        <f>SUMIFS('DATOS GENERALES'!$D$4:$D$13,'DATOS GENERALES'!$B$4:$B$13,Q1568,'DATOS GENERALES'!$C$4:$C$13,$O$1367)</f>
        <v>5</v>
      </c>
      <c r="P1568" s="81">
        <f>SUMIFS('DATOS GENERALES'!$D$4:$D$13,'DATOS GENERALES'!$B$4:$B$13,Q1568,'DATOS GENERALES'!$C$4:$C$13,$P$1367)</f>
        <v>0.3</v>
      </c>
      <c r="Q1568" s="81" t="s">
        <v>98</v>
      </c>
      <c r="R1568" s="82">
        <f t="shared" si="1113"/>
        <v>37.799999999999997</v>
      </c>
      <c r="S1568" s="75"/>
      <c r="T1568" s="2"/>
      <c r="U1568" s="2"/>
      <c r="V1568" s="2"/>
    </row>
    <row r="1569" spans="1:22" s="10" customFormat="1" ht="14.4" thickBot="1" x14ac:dyDescent="0.3">
      <c r="A1569" s="176"/>
      <c r="B1569" t="s">
        <v>695</v>
      </c>
      <c r="C1569" s="52" t="s">
        <v>634</v>
      </c>
      <c r="D1569" s="74"/>
      <c r="F1569" s="75"/>
      <c r="G1569" s="75"/>
      <c r="H1569" s="75"/>
      <c r="I1569" s="75"/>
      <c r="J1569" s="75"/>
      <c r="K1569" s="75"/>
      <c r="L1569" s="75"/>
      <c r="M1569" s="80" t="str">
        <f t="shared" si="1112"/>
        <v>FP-P2-6</v>
      </c>
      <c r="N1569" s="81">
        <f t="shared" si="1109"/>
        <v>32.5</v>
      </c>
      <c r="O1569" s="81">
        <f>SUMIFS('DATOS GENERALES'!$D$4:$D$13,'DATOS GENERALES'!$B$4:$B$13,Q1569,'DATOS GENERALES'!$C$4:$C$13,$O$1367)</f>
        <v>5</v>
      </c>
      <c r="P1569" s="81">
        <f>SUMIFS('DATOS GENERALES'!$D$4:$D$13,'DATOS GENERALES'!$B$4:$B$13,Q1569,'DATOS GENERALES'!$C$4:$C$13,$P$1367)</f>
        <v>0.3</v>
      </c>
      <c r="Q1569" s="81" t="s">
        <v>98</v>
      </c>
      <c r="R1569" s="82">
        <f t="shared" si="1113"/>
        <v>37.799999999999997</v>
      </c>
      <c r="S1569" s="75"/>
      <c r="T1569" s="2"/>
      <c r="U1569" s="2"/>
      <c r="V1569" s="2"/>
    </row>
    <row r="1570" spans="1:22" s="10" customFormat="1" ht="14.4" thickBot="1" x14ac:dyDescent="0.3">
      <c r="A1570" s="176"/>
      <c r="B1570" t="s">
        <v>695</v>
      </c>
      <c r="C1570" s="52" t="s">
        <v>635</v>
      </c>
      <c r="D1570" s="74"/>
      <c r="F1570" s="75"/>
      <c r="G1570" s="75"/>
      <c r="H1570" s="75"/>
      <c r="I1570" s="75"/>
      <c r="J1570" s="75"/>
      <c r="K1570" s="75"/>
      <c r="L1570" s="75"/>
      <c r="M1570" s="80" t="str">
        <f t="shared" si="1112"/>
        <v>FP-P2-7</v>
      </c>
      <c r="N1570" s="81">
        <f t="shared" si="1109"/>
        <v>31.5</v>
      </c>
      <c r="O1570" s="81">
        <f>SUMIFS('DATOS GENERALES'!$D$4:$D$13,'DATOS GENERALES'!$B$4:$B$13,Q1570,'DATOS GENERALES'!$C$4:$C$13,$O$1367)</f>
        <v>5</v>
      </c>
      <c r="P1570" s="81">
        <f>SUMIFS('DATOS GENERALES'!$D$4:$D$13,'DATOS GENERALES'!$B$4:$B$13,Q1570,'DATOS GENERALES'!$C$4:$C$13,$P$1367)</f>
        <v>0.3</v>
      </c>
      <c r="Q1570" s="81" t="s">
        <v>98</v>
      </c>
      <c r="R1570" s="82">
        <f t="shared" si="1113"/>
        <v>36.799999999999997</v>
      </c>
      <c r="S1570" s="75"/>
      <c r="T1570" s="2"/>
      <c r="U1570" s="2"/>
      <c r="V1570" s="2"/>
    </row>
    <row r="1571" spans="1:22" s="10" customFormat="1" ht="14.4" thickBot="1" x14ac:dyDescent="0.3">
      <c r="A1571" s="176"/>
      <c r="B1571" t="s">
        <v>695</v>
      </c>
      <c r="C1571" s="52" t="s">
        <v>636</v>
      </c>
      <c r="D1571" s="74"/>
      <c r="F1571" s="75"/>
      <c r="G1571" s="75"/>
      <c r="H1571" s="75"/>
      <c r="I1571" s="75"/>
      <c r="J1571" s="75"/>
      <c r="K1571" s="75"/>
      <c r="L1571" s="75"/>
      <c r="M1571" s="80" t="str">
        <f t="shared" si="1112"/>
        <v>FP-P2-8</v>
      </c>
      <c r="N1571" s="81">
        <f t="shared" si="1109"/>
        <v>31.5</v>
      </c>
      <c r="O1571" s="81">
        <f>SUMIFS('DATOS GENERALES'!$D$4:$D$13,'DATOS GENERALES'!$B$4:$B$13,Q1571,'DATOS GENERALES'!$C$4:$C$13,$O$1367)</f>
        <v>5</v>
      </c>
      <c r="P1571" s="81">
        <f>SUMIFS('DATOS GENERALES'!$D$4:$D$13,'DATOS GENERALES'!$B$4:$B$13,Q1571,'DATOS GENERALES'!$C$4:$C$13,$P$1367)</f>
        <v>0.3</v>
      </c>
      <c r="Q1571" s="81" t="s">
        <v>98</v>
      </c>
      <c r="R1571" s="82">
        <f t="shared" si="1113"/>
        <v>36.799999999999997</v>
      </c>
      <c r="S1571" s="75"/>
      <c r="T1571" s="2"/>
      <c r="U1571" s="2"/>
      <c r="V1571" s="2"/>
    </row>
    <row r="1572" spans="1:22" s="10" customFormat="1" ht="14.4" thickBot="1" x14ac:dyDescent="0.3">
      <c r="A1572" s="176"/>
      <c r="B1572" t="s">
        <v>695</v>
      </c>
      <c r="C1572" s="52" t="s">
        <v>637</v>
      </c>
      <c r="D1572" s="74"/>
      <c r="F1572" s="75"/>
      <c r="G1572" s="75"/>
      <c r="H1572" s="75"/>
      <c r="I1572" s="75"/>
      <c r="J1572" s="75"/>
      <c r="K1572" s="75"/>
      <c r="L1572" s="75"/>
      <c r="M1572" s="80" t="str">
        <f t="shared" si="1112"/>
        <v>FP-P2-9</v>
      </c>
      <c r="N1572" s="81">
        <f t="shared" si="1109"/>
        <v>31.2</v>
      </c>
      <c r="O1572" s="81">
        <f>SUMIFS('DATOS GENERALES'!$D$4:$D$13,'DATOS GENERALES'!$B$4:$B$13,Q1572,'DATOS GENERALES'!$C$4:$C$13,$O$1367)</f>
        <v>5</v>
      </c>
      <c r="P1572" s="81">
        <f>SUMIFS('DATOS GENERALES'!$D$4:$D$13,'DATOS GENERALES'!$B$4:$B$13,Q1572,'DATOS GENERALES'!$C$4:$C$13,$P$1367)</f>
        <v>0.3</v>
      </c>
      <c r="Q1572" s="81" t="s">
        <v>98</v>
      </c>
      <c r="R1572" s="82">
        <f t="shared" si="1113"/>
        <v>36.5</v>
      </c>
      <c r="S1572" s="75"/>
      <c r="T1572" s="2"/>
      <c r="U1572" s="2"/>
      <c r="V1572" s="2"/>
    </row>
    <row r="1573" spans="1:22" s="10" customFormat="1" ht="14.4" thickBot="1" x14ac:dyDescent="0.3">
      <c r="A1573" s="176"/>
      <c r="B1573" t="s">
        <v>695</v>
      </c>
      <c r="C1573" s="52" t="s">
        <v>134</v>
      </c>
      <c r="D1573" s="74"/>
      <c r="F1573" s="75"/>
      <c r="G1573" s="75"/>
      <c r="H1573" s="75"/>
      <c r="I1573" s="75"/>
      <c r="J1573" s="75"/>
      <c r="K1573" s="75"/>
      <c r="L1573" s="75"/>
      <c r="M1573" s="80" t="str">
        <f t="shared" si="1112"/>
        <v>FP-P2-10</v>
      </c>
      <c r="N1573" s="81">
        <f t="shared" si="1109"/>
        <v>31.2</v>
      </c>
      <c r="O1573" s="81">
        <f>SUMIFS('DATOS GENERALES'!$D$4:$D$13,'DATOS GENERALES'!$B$4:$B$13,Q1573,'DATOS GENERALES'!$C$4:$C$13,$O$1367)</f>
        <v>5</v>
      </c>
      <c r="P1573" s="81">
        <f>SUMIFS('DATOS GENERALES'!$D$4:$D$13,'DATOS GENERALES'!$B$4:$B$13,Q1573,'DATOS GENERALES'!$C$4:$C$13,$P$1367)</f>
        <v>0.3</v>
      </c>
      <c r="Q1573" s="81" t="s">
        <v>98</v>
      </c>
      <c r="R1573" s="82">
        <f t="shared" si="1113"/>
        <v>36.5</v>
      </c>
      <c r="S1573" s="75"/>
      <c r="T1573" s="2"/>
      <c r="U1573" s="2"/>
      <c r="V1573" s="2"/>
    </row>
    <row r="1574" spans="1:22" s="10" customFormat="1" ht="14.4" thickBot="1" x14ac:dyDescent="0.3">
      <c r="A1574" s="176"/>
      <c r="B1574" t="s">
        <v>695</v>
      </c>
      <c r="C1574" s="52" t="s">
        <v>135</v>
      </c>
      <c r="D1574" s="74"/>
      <c r="F1574" s="75"/>
      <c r="G1574" s="75"/>
      <c r="H1574" s="75"/>
      <c r="I1574" s="75"/>
      <c r="J1574" s="75"/>
      <c r="K1574" s="75"/>
      <c r="L1574" s="75"/>
      <c r="M1574" s="80" t="str">
        <f t="shared" si="1112"/>
        <v>FP-P2-11</v>
      </c>
      <c r="N1574" s="81">
        <f t="shared" si="1109"/>
        <v>23.5</v>
      </c>
      <c r="O1574" s="81">
        <f>SUMIFS('DATOS GENERALES'!$D$4:$D$13,'DATOS GENERALES'!$B$4:$B$13,Q1574,'DATOS GENERALES'!$C$4:$C$13,$O$1367)</f>
        <v>5</v>
      </c>
      <c r="P1574" s="81">
        <f>SUMIFS('DATOS GENERALES'!$D$4:$D$13,'DATOS GENERALES'!$B$4:$B$13,Q1574,'DATOS GENERALES'!$C$4:$C$13,$P$1367)</f>
        <v>0.3</v>
      </c>
      <c r="Q1574" s="81" t="s">
        <v>98</v>
      </c>
      <c r="R1574" s="82">
        <f t="shared" si="1113"/>
        <v>28.8</v>
      </c>
      <c r="S1574" s="75"/>
      <c r="T1574" s="2"/>
      <c r="U1574" s="2"/>
      <c r="V1574" s="2"/>
    </row>
    <row r="1575" spans="1:22" s="10" customFormat="1" ht="14.4" thickBot="1" x14ac:dyDescent="0.3">
      <c r="A1575" s="176"/>
      <c r="B1575" t="s">
        <v>695</v>
      </c>
      <c r="C1575" s="52" t="s">
        <v>136</v>
      </c>
      <c r="D1575" s="74"/>
      <c r="F1575" s="75"/>
      <c r="G1575" s="75"/>
      <c r="H1575" s="75"/>
      <c r="I1575" s="75"/>
      <c r="J1575" s="75"/>
      <c r="K1575" s="75"/>
      <c r="L1575" s="75"/>
      <c r="M1575" s="80" t="str">
        <f t="shared" si="1112"/>
        <v>FP-P2-12</v>
      </c>
      <c r="N1575" s="81">
        <f t="shared" si="1109"/>
        <v>23.5</v>
      </c>
      <c r="O1575" s="81">
        <f>SUMIFS('DATOS GENERALES'!$D$4:$D$13,'DATOS GENERALES'!$B$4:$B$13,Q1575,'DATOS GENERALES'!$C$4:$C$13,$O$1367)</f>
        <v>5</v>
      </c>
      <c r="P1575" s="81">
        <f>SUMIFS('DATOS GENERALES'!$D$4:$D$13,'DATOS GENERALES'!$B$4:$B$13,Q1575,'DATOS GENERALES'!$C$4:$C$13,$P$1367)</f>
        <v>0.3</v>
      </c>
      <c r="Q1575" s="81" t="s">
        <v>98</v>
      </c>
      <c r="R1575" s="82">
        <f t="shared" si="1113"/>
        <v>28.8</v>
      </c>
      <c r="S1575" s="75"/>
      <c r="T1575" s="2"/>
      <c r="U1575" s="2"/>
      <c r="V1575" s="2"/>
    </row>
    <row r="1576" spans="1:22" s="10" customFormat="1" ht="14.4" thickBot="1" x14ac:dyDescent="0.3">
      <c r="A1576" s="176"/>
      <c r="B1576" t="s">
        <v>695</v>
      </c>
      <c r="C1576" s="52" t="s">
        <v>137</v>
      </c>
      <c r="D1576" s="74"/>
      <c r="F1576" s="75"/>
      <c r="G1576" s="75"/>
      <c r="H1576" s="75"/>
      <c r="I1576" s="75"/>
      <c r="J1576" s="75"/>
      <c r="K1576" s="75"/>
      <c r="L1576" s="75"/>
      <c r="M1576" s="80" t="str">
        <f t="shared" si="1112"/>
        <v>FP-P2-13</v>
      </c>
      <c r="N1576" s="81">
        <f t="shared" si="1109"/>
        <v>24.5</v>
      </c>
      <c r="O1576" s="81">
        <f>SUMIFS('DATOS GENERALES'!$D$4:$D$13,'DATOS GENERALES'!$B$4:$B$13,Q1576,'DATOS GENERALES'!$C$4:$C$13,$O$1367)</f>
        <v>5</v>
      </c>
      <c r="P1576" s="81">
        <f>SUMIFS('DATOS GENERALES'!$D$4:$D$13,'DATOS GENERALES'!$B$4:$B$13,Q1576,'DATOS GENERALES'!$C$4:$C$13,$P$1367)</f>
        <v>0.3</v>
      </c>
      <c r="Q1576" s="81" t="s">
        <v>98</v>
      </c>
      <c r="R1576" s="82">
        <f t="shared" si="1113"/>
        <v>29.8</v>
      </c>
      <c r="S1576" s="75"/>
      <c r="T1576" s="2"/>
      <c r="U1576" s="2"/>
      <c r="V1576" s="2"/>
    </row>
    <row r="1577" spans="1:22" s="10" customFormat="1" ht="14.4" thickBot="1" x14ac:dyDescent="0.3">
      <c r="A1577" s="176"/>
      <c r="B1577" t="s">
        <v>695</v>
      </c>
      <c r="C1577" s="52" t="s">
        <v>138</v>
      </c>
      <c r="D1577" s="74"/>
      <c r="F1577" s="75"/>
      <c r="G1577" s="75"/>
      <c r="H1577" s="75"/>
      <c r="I1577" s="75"/>
      <c r="J1577" s="75"/>
      <c r="K1577" s="75"/>
      <c r="L1577" s="75"/>
      <c r="M1577" s="80" t="str">
        <f t="shared" si="1112"/>
        <v>FP-P2-14</v>
      </c>
      <c r="N1577" s="81">
        <f t="shared" si="1109"/>
        <v>24.5</v>
      </c>
      <c r="O1577" s="81">
        <f>SUMIFS('DATOS GENERALES'!$D$4:$D$13,'DATOS GENERALES'!$B$4:$B$13,Q1577,'DATOS GENERALES'!$C$4:$C$13,$O$1367)</f>
        <v>5</v>
      </c>
      <c r="P1577" s="81">
        <f>SUMIFS('DATOS GENERALES'!$D$4:$D$13,'DATOS GENERALES'!$B$4:$B$13,Q1577,'DATOS GENERALES'!$C$4:$C$13,$P$1367)</f>
        <v>0.3</v>
      </c>
      <c r="Q1577" s="81" t="s">
        <v>98</v>
      </c>
      <c r="R1577" s="82">
        <f t="shared" si="1113"/>
        <v>29.8</v>
      </c>
      <c r="S1577" s="75"/>
      <c r="T1577" s="2"/>
      <c r="U1577" s="2"/>
      <c r="V1577" s="2"/>
    </row>
    <row r="1578" spans="1:22" s="10" customFormat="1" ht="14.4" thickBot="1" x14ac:dyDescent="0.3">
      <c r="A1578" s="176"/>
      <c r="B1578" t="s">
        <v>695</v>
      </c>
      <c r="C1578" s="52" t="s">
        <v>139</v>
      </c>
      <c r="D1578" s="74"/>
      <c r="F1578" s="75"/>
      <c r="G1578" s="75"/>
      <c r="H1578" s="75"/>
      <c r="I1578" s="75"/>
      <c r="J1578" s="75"/>
      <c r="K1578" s="75"/>
      <c r="L1578" s="75"/>
      <c r="M1578" s="80" t="str">
        <f t="shared" si="1112"/>
        <v>FP-P2-15</v>
      </c>
      <c r="N1578" s="81">
        <f t="shared" si="1109"/>
        <v>25.7</v>
      </c>
      <c r="O1578" s="81">
        <f>SUMIFS('DATOS GENERALES'!$D$4:$D$13,'DATOS GENERALES'!$B$4:$B$13,Q1578,'DATOS GENERALES'!$C$4:$C$13,$O$1367)</f>
        <v>5</v>
      </c>
      <c r="P1578" s="81">
        <f>SUMIFS('DATOS GENERALES'!$D$4:$D$13,'DATOS GENERALES'!$B$4:$B$13,Q1578,'DATOS GENERALES'!$C$4:$C$13,$P$1367)</f>
        <v>0.3</v>
      </c>
      <c r="Q1578" s="81" t="s">
        <v>98</v>
      </c>
      <c r="R1578" s="82">
        <f t="shared" si="1113"/>
        <v>31</v>
      </c>
      <c r="S1578" s="75"/>
      <c r="T1578" s="2"/>
      <c r="U1578" s="2"/>
      <c r="V1578" s="2"/>
    </row>
    <row r="1579" spans="1:22" s="10" customFormat="1" ht="14.4" thickBot="1" x14ac:dyDescent="0.3">
      <c r="A1579" s="176"/>
      <c r="B1579" t="s">
        <v>695</v>
      </c>
      <c r="C1579" s="52" t="s">
        <v>140</v>
      </c>
      <c r="D1579" s="74"/>
      <c r="F1579" s="75"/>
      <c r="G1579" s="75"/>
      <c r="H1579" s="75"/>
      <c r="I1579" s="75"/>
      <c r="J1579" s="75"/>
      <c r="K1579" s="75"/>
      <c r="L1579" s="75"/>
      <c r="M1579" s="80" t="str">
        <f t="shared" si="1112"/>
        <v>FP-P2-16</v>
      </c>
      <c r="N1579" s="81">
        <f t="shared" si="1109"/>
        <v>25.7</v>
      </c>
      <c r="O1579" s="81">
        <f>SUMIFS('DATOS GENERALES'!$D$4:$D$13,'DATOS GENERALES'!$B$4:$B$13,Q1579,'DATOS GENERALES'!$C$4:$C$13,$O$1367)</f>
        <v>5</v>
      </c>
      <c r="P1579" s="81">
        <f>SUMIFS('DATOS GENERALES'!$D$4:$D$13,'DATOS GENERALES'!$B$4:$B$13,Q1579,'DATOS GENERALES'!$C$4:$C$13,$P$1367)</f>
        <v>0.3</v>
      </c>
      <c r="Q1579" s="81" t="s">
        <v>98</v>
      </c>
      <c r="R1579" s="82">
        <f t="shared" si="1113"/>
        <v>31</v>
      </c>
      <c r="S1579" s="75"/>
      <c r="T1579" s="2"/>
      <c r="U1579" s="2"/>
      <c r="V1579" s="2"/>
    </row>
    <row r="1580" spans="1:22" s="10" customFormat="1" ht="14.4" thickBot="1" x14ac:dyDescent="0.3">
      <c r="A1580" s="176"/>
      <c r="B1580" t="s">
        <v>695</v>
      </c>
      <c r="C1580" s="52" t="s">
        <v>141</v>
      </c>
      <c r="D1580" s="74"/>
      <c r="F1580" s="75"/>
      <c r="G1580" s="75"/>
      <c r="H1580" s="75"/>
      <c r="I1580" s="75"/>
      <c r="J1580" s="75"/>
      <c r="K1580" s="75"/>
      <c r="L1580" s="75"/>
      <c r="M1580" s="80" t="str">
        <f t="shared" si="1112"/>
        <v>FP-P2-17</v>
      </c>
      <c r="N1580" s="81">
        <f t="shared" si="1109"/>
        <v>26.9</v>
      </c>
      <c r="O1580" s="81">
        <f>SUMIFS('DATOS GENERALES'!$D$4:$D$13,'DATOS GENERALES'!$B$4:$B$13,Q1580,'DATOS GENERALES'!$C$4:$C$13,$O$1367)</f>
        <v>5</v>
      </c>
      <c r="P1580" s="81">
        <f>SUMIFS('DATOS GENERALES'!$D$4:$D$13,'DATOS GENERALES'!$B$4:$B$13,Q1580,'DATOS GENERALES'!$C$4:$C$13,$P$1367)</f>
        <v>0.3</v>
      </c>
      <c r="Q1580" s="81" t="s">
        <v>98</v>
      </c>
      <c r="R1580" s="82">
        <f t="shared" si="1113"/>
        <v>32.199999999999996</v>
      </c>
      <c r="S1580" s="75"/>
      <c r="T1580" s="2"/>
      <c r="U1580" s="2"/>
      <c r="V1580" s="2"/>
    </row>
    <row r="1581" spans="1:22" s="10" customFormat="1" ht="14.4" thickBot="1" x14ac:dyDescent="0.3">
      <c r="A1581" s="176"/>
      <c r="B1581" t="s">
        <v>695</v>
      </c>
      <c r="C1581" s="52" t="s">
        <v>142</v>
      </c>
      <c r="D1581" s="74"/>
      <c r="F1581" s="75"/>
      <c r="G1581" s="75"/>
      <c r="H1581" s="75"/>
      <c r="I1581" s="75"/>
      <c r="J1581" s="75"/>
      <c r="K1581" s="75"/>
      <c r="L1581" s="75"/>
      <c r="M1581" s="80" t="str">
        <f t="shared" si="1112"/>
        <v>FP-P2-18</v>
      </c>
      <c r="N1581" s="81">
        <f t="shared" si="1109"/>
        <v>26.9</v>
      </c>
      <c r="O1581" s="81">
        <f>SUMIFS('DATOS GENERALES'!$D$4:$D$13,'DATOS GENERALES'!$B$4:$B$13,Q1581,'DATOS GENERALES'!$C$4:$C$13,$O$1367)</f>
        <v>5</v>
      </c>
      <c r="P1581" s="81">
        <f>SUMIFS('DATOS GENERALES'!$D$4:$D$13,'DATOS GENERALES'!$B$4:$B$13,Q1581,'DATOS GENERALES'!$C$4:$C$13,$P$1367)</f>
        <v>0.3</v>
      </c>
      <c r="Q1581" s="81" t="s">
        <v>98</v>
      </c>
      <c r="R1581" s="82">
        <f t="shared" si="1113"/>
        <v>32.199999999999996</v>
      </c>
      <c r="S1581" s="75"/>
      <c r="T1581" s="2"/>
      <c r="U1581" s="2"/>
      <c r="V1581" s="2"/>
    </row>
    <row r="1582" spans="1:22" s="10" customFormat="1" ht="14.4" thickBot="1" x14ac:dyDescent="0.3">
      <c r="A1582" s="176"/>
      <c r="B1582" t="s">
        <v>695</v>
      </c>
      <c r="C1582" s="52" t="s">
        <v>143</v>
      </c>
      <c r="D1582" s="74"/>
      <c r="F1582" s="75"/>
      <c r="G1582" s="75"/>
      <c r="H1582" s="75"/>
      <c r="I1582" s="75"/>
      <c r="J1582" s="75"/>
      <c r="K1582" s="75"/>
      <c r="L1582" s="75"/>
      <c r="M1582" s="80" t="str">
        <f t="shared" si="1112"/>
        <v>FP-P2-19</v>
      </c>
      <c r="N1582" s="81">
        <f t="shared" si="1109"/>
        <v>28.5</v>
      </c>
      <c r="O1582" s="81">
        <f>SUMIFS('DATOS GENERALES'!$D$4:$D$13,'DATOS GENERALES'!$B$4:$B$13,Q1582,'DATOS GENERALES'!$C$4:$C$13,$O$1367)</f>
        <v>5</v>
      </c>
      <c r="P1582" s="81">
        <f>SUMIFS('DATOS GENERALES'!$D$4:$D$13,'DATOS GENERALES'!$B$4:$B$13,Q1582,'DATOS GENERALES'!$C$4:$C$13,$P$1367)</f>
        <v>0.3</v>
      </c>
      <c r="Q1582" s="81" t="s">
        <v>98</v>
      </c>
      <c r="R1582" s="82">
        <f t="shared" si="1113"/>
        <v>33.799999999999997</v>
      </c>
      <c r="S1582" s="75"/>
      <c r="T1582" s="2"/>
      <c r="U1582" s="2"/>
      <c r="V1582" s="2"/>
    </row>
    <row r="1583" spans="1:22" s="10" customFormat="1" ht="14.4" thickBot="1" x14ac:dyDescent="0.3">
      <c r="A1583" s="176"/>
      <c r="B1583" t="s">
        <v>695</v>
      </c>
      <c r="C1583" s="52" t="s">
        <v>144</v>
      </c>
      <c r="D1583" s="74"/>
      <c r="F1583" s="75"/>
      <c r="G1583" s="75"/>
      <c r="H1583" s="75"/>
      <c r="I1583" s="75"/>
      <c r="J1583" s="75"/>
      <c r="K1583" s="75"/>
      <c r="L1583" s="75"/>
      <c r="M1583" s="80" t="str">
        <f t="shared" si="1112"/>
        <v>FP-P2-20</v>
      </c>
      <c r="N1583" s="81">
        <f t="shared" si="1109"/>
        <v>28.5</v>
      </c>
      <c r="O1583" s="81">
        <f>SUMIFS('DATOS GENERALES'!$D$4:$D$13,'DATOS GENERALES'!$B$4:$B$13,Q1583,'DATOS GENERALES'!$C$4:$C$13,$O$1367)</f>
        <v>5</v>
      </c>
      <c r="P1583" s="81">
        <f>SUMIFS('DATOS GENERALES'!$D$4:$D$13,'DATOS GENERALES'!$B$4:$B$13,Q1583,'DATOS GENERALES'!$C$4:$C$13,$P$1367)</f>
        <v>0.3</v>
      </c>
      <c r="Q1583" s="81" t="s">
        <v>98</v>
      </c>
      <c r="R1583" s="82">
        <f t="shared" si="1113"/>
        <v>33.799999999999997</v>
      </c>
      <c r="S1583" s="75"/>
      <c r="T1583" s="2"/>
      <c r="U1583" s="2"/>
      <c r="V1583" s="2"/>
    </row>
    <row r="1584" spans="1:22" s="10" customFormat="1" ht="14.4" thickBot="1" x14ac:dyDescent="0.3">
      <c r="A1584" s="176"/>
      <c r="B1584" t="s">
        <v>695</v>
      </c>
      <c r="C1584" s="52" t="s">
        <v>145</v>
      </c>
      <c r="D1584" s="74"/>
      <c r="F1584" s="75"/>
      <c r="G1584" s="75"/>
      <c r="H1584" s="75"/>
      <c r="I1584" s="75"/>
      <c r="J1584" s="75"/>
      <c r="K1584" s="75"/>
      <c r="L1584" s="75"/>
      <c r="M1584" s="80" t="str">
        <f t="shared" si="1112"/>
        <v>FP-P2-21</v>
      </c>
      <c r="N1584" s="81">
        <f t="shared" si="1109"/>
        <v>26</v>
      </c>
      <c r="O1584" s="81">
        <f>SUMIFS('DATOS GENERALES'!$D$4:$D$13,'DATOS GENERALES'!$B$4:$B$13,Q1584,'DATOS GENERALES'!$C$4:$C$13,$O$1367)</f>
        <v>5</v>
      </c>
      <c r="P1584" s="81">
        <f>SUMIFS('DATOS GENERALES'!$D$4:$D$13,'DATOS GENERALES'!$B$4:$B$13,Q1584,'DATOS GENERALES'!$C$4:$C$13,$P$1367)</f>
        <v>0.3</v>
      </c>
      <c r="Q1584" s="81" t="s">
        <v>98</v>
      </c>
      <c r="R1584" s="82">
        <f t="shared" si="1113"/>
        <v>31.3</v>
      </c>
      <c r="S1584" s="75"/>
      <c r="T1584" s="2"/>
      <c r="U1584" s="2"/>
      <c r="V1584" s="2"/>
    </row>
    <row r="1585" spans="1:22" s="10" customFormat="1" ht="14.4" thickBot="1" x14ac:dyDescent="0.3">
      <c r="A1585" s="176"/>
      <c r="B1585" t="s">
        <v>695</v>
      </c>
      <c r="C1585" s="52" t="s">
        <v>146</v>
      </c>
      <c r="D1585" s="74"/>
      <c r="F1585" s="75"/>
      <c r="G1585" s="75"/>
      <c r="H1585" s="75"/>
      <c r="I1585" s="75"/>
      <c r="J1585" s="75"/>
      <c r="K1585" s="75"/>
      <c r="L1585" s="75"/>
      <c r="M1585" s="80" t="str">
        <f t="shared" si="1112"/>
        <v>FP-P2-22</v>
      </c>
      <c r="N1585" s="81">
        <f t="shared" si="1109"/>
        <v>26</v>
      </c>
      <c r="O1585" s="81">
        <f>SUMIFS('DATOS GENERALES'!$D$4:$D$13,'DATOS GENERALES'!$B$4:$B$13,Q1585,'DATOS GENERALES'!$C$4:$C$13,$O$1367)</f>
        <v>5</v>
      </c>
      <c r="P1585" s="81">
        <f>SUMIFS('DATOS GENERALES'!$D$4:$D$13,'DATOS GENERALES'!$B$4:$B$13,Q1585,'DATOS GENERALES'!$C$4:$C$13,$P$1367)</f>
        <v>0.3</v>
      </c>
      <c r="Q1585" s="81" t="s">
        <v>98</v>
      </c>
      <c r="R1585" s="82">
        <f t="shared" si="1113"/>
        <v>31.3</v>
      </c>
      <c r="S1585" s="75"/>
      <c r="T1585" s="2"/>
      <c r="U1585" s="2"/>
      <c r="V1585" s="2"/>
    </row>
    <row r="1586" spans="1:22" s="10" customFormat="1" ht="14.4" thickBot="1" x14ac:dyDescent="0.3">
      <c r="A1586" s="176"/>
      <c r="B1586" t="s">
        <v>695</v>
      </c>
      <c r="C1586" s="52" t="s">
        <v>204</v>
      </c>
      <c r="D1586" s="74"/>
      <c r="F1586" s="75"/>
      <c r="G1586" s="75"/>
      <c r="H1586" s="75"/>
      <c r="I1586" s="75"/>
      <c r="J1586" s="75"/>
      <c r="K1586" s="75"/>
      <c r="L1586" s="75"/>
      <c r="M1586" s="80" t="str">
        <f t="shared" si="1112"/>
        <v>FP-P2-23</v>
      </c>
      <c r="N1586" s="81">
        <f t="shared" si="1109"/>
        <v>32.1</v>
      </c>
      <c r="O1586" s="81">
        <f>SUMIFS('DATOS GENERALES'!$D$4:$D$13,'DATOS GENERALES'!$B$4:$B$13,Q1586,'DATOS GENERALES'!$C$4:$C$13,$O$1367)</f>
        <v>5</v>
      </c>
      <c r="P1586" s="81">
        <f>SUMIFS('DATOS GENERALES'!$D$4:$D$13,'DATOS GENERALES'!$B$4:$B$13,Q1586,'DATOS GENERALES'!$C$4:$C$13,$P$1367)</f>
        <v>0.3</v>
      </c>
      <c r="Q1586" s="81" t="s">
        <v>98</v>
      </c>
      <c r="R1586" s="82">
        <f t="shared" si="1113"/>
        <v>37.4</v>
      </c>
      <c r="S1586" s="75"/>
      <c r="T1586" s="2"/>
      <c r="U1586" s="2"/>
      <c r="V1586" s="2"/>
    </row>
    <row r="1587" spans="1:22" s="10" customFormat="1" ht="14.4" thickBot="1" x14ac:dyDescent="0.3">
      <c r="A1587" s="176"/>
      <c r="B1587" t="s">
        <v>695</v>
      </c>
      <c r="C1587" s="52" t="s">
        <v>205</v>
      </c>
      <c r="D1587" s="74"/>
      <c r="F1587" s="75"/>
      <c r="G1587" s="75"/>
      <c r="H1587" s="75"/>
      <c r="I1587" s="75"/>
      <c r="J1587" s="75"/>
      <c r="K1587" s="75"/>
      <c r="L1587" s="75"/>
      <c r="M1587" s="80" t="str">
        <f t="shared" si="1112"/>
        <v>FP-P2-24</v>
      </c>
      <c r="N1587" s="81">
        <f t="shared" si="1109"/>
        <v>32.1</v>
      </c>
      <c r="O1587" s="81">
        <f>SUMIFS('DATOS GENERALES'!$D$4:$D$13,'DATOS GENERALES'!$B$4:$B$13,Q1587,'DATOS GENERALES'!$C$4:$C$13,$O$1367)</f>
        <v>5</v>
      </c>
      <c r="P1587" s="81">
        <f>SUMIFS('DATOS GENERALES'!$D$4:$D$13,'DATOS GENERALES'!$B$4:$B$13,Q1587,'DATOS GENERALES'!$C$4:$C$13,$P$1367)</f>
        <v>0.3</v>
      </c>
      <c r="Q1587" s="81" t="s">
        <v>98</v>
      </c>
      <c r="R1587" s="82">
        <f t="shared" si="1113"/>
        <v>37.4</v>
      </c>
      <c r="S1587" s="75"/>
      <c r="T1587" s="2"/>
      <c r="U1587" s="2"/>
      <c r="V1587" s="2"/>
    </row>
    <row r="1588" spans="1:22" s="10" customFormat="1" ht="14.4" thickBot="1" x14ac:dyDescent="0.3">
      <c r="A1588" s="176"/>
      <c r="B1588" t="s">
        <v>695</v>
      </c>
      <c r="C1588" s="52" t="s">
        <v>206</v>
      </c>
      <c r="D1588" s="74"/>
      <c r="F1588" s="75"/>
      <c r="G1588" s="75"/>
      <c r="H1588" s="75"/>
      <c r="I1588" s="75"/>
      <c r="J1588" s="75"/>
      <c r="K1588" s="75"/>
      <c r="L1588" s="75"/>
      <c r="M1588" s="80" t="str">
        <f t="shared" si="1112"/>
        <v>FP-P2-25</v>
      </c>
      <c r="N1588" s="81">
        <f t="shared" si="1109"/>
        <v>30.1</v>
      </c>
      <c r="O1588" s="81">
        <f>SUMIFS('DATOS GENERALES'!$D$4:$D$13,'DATOS GENERALES'!$B$4:$B$13,Q1588,'DATOS GENERALES'!$C$4:$C$13,$O$1367)</f>
        <v>5</v>
      </c>
      <c r="P1588" s="81">
        <f>SUMIFS('DATOS GENERALES'!$D$4:$D$13,'DATOS GENERALES'!$B$4:$B$13,Q1588,'DATOS GENERALES'!$C$4:$C$13,$P$1367)</f>
        <v>0.3</v>
      </c>
      <c r="Q1588" s="81" t="s">
        <v>98</v>
      </c>
      <c r="R1588" s="82">
        <f t="shared" si="1113"/>
        <v>35.4</v>
      </c>
      <c r="S1588" s="75"/>
      <c r="T1588" s="2"/>
      <c r="U1588" s="2"/>
      <c r="V1588" s="2"/>
    </row>
    <row r="1589" spans="1:22" s="10" customFormat="1" ht="14.4" thickBot="1" x14ac:dyDescent="0.3">
      <c r="A1589" s="176"/>
      <c r="B1589" t="s">
        <v>695</v>
      </c>
      <c r="C1589" s="52" t="s">
        <v>638</v>
      </c>
      <c r="D1589" s="74"/>
      <c r="F1589" s="75"/>
      <c r="G1589" s="75"/>
      <c r="H1589" s="75"/>
      <c r="I1589" s="75"/>
      <c r="J1589" s="75"/>
      <c r="K1589" s="75"/>
      <c r="L1589" s="75"/>
      <c r="M1589" s="80" t="str">
        <f t="shared" si="1112"/>
        <v>FP-P2-26</v>
      </c>
      <c r="N1589" s="81">
        <f t="shared" si="1109"/>
        <v>30.1</v>
      </c>
      <c r="O1589" s="81">
        <f>SUMIFS('DATOS GENERALES'!$D$4:$D$13,'DATOS GENERALES'!$B$4:$B$13,Q1589,'DATOS GENERALES'!$C$4:$C$13,$O$1367)</f>
        <v>5</v>
      </c>
      <c r="P1589" s="81">
        <f>SUMIFS('DATOS GENERALES'!$D$4:$D$13,'DATOS GENERALES'!$B$4:$B$13,Q1589,'DATOS GENERALES'!$C$4:$C$13,$P$1367)</f>
        <v>0.3</v>
      </c>
      <c r="Q1589" s="81" t="s">
        <v>98</v>
      </c>
      <c r="R1589" s="82">
        <f t="shared" si="1113"/>
        <v>35.4</v>
      </c>
      <c r="S1589" s="75"/>
      <c r="T1589" s="2"/>
      <c r="U1589" s="2"/>
      <c r="V1589" s="2"/>
    </row>
    <row r="1590" spans="1:22" s="10" customFormat="1" ht="14.4" thickBot="1" x14ac:dyDescent="0.3">
      <c r="A1590" s="176"/>
      <c r="B1590" t="s">
        <v>695</v>
      </c>
      <c r="C1590" s="52" t="s">
        <v>639</v>
      </c>
      <c r="D1590" s="74"/>
      <c r="F1590" s="75"/>
      <c r="G1590" s="75"/>
      <c r="H1590" s="75"/>
      <c r="I1590" s="75"/>
      <c r="J1590" s="75"/>
      <c r="K1590" s="75"/>
      <c r="L1590" s="75"/>
      <c r="M1590" s="80" t="str">
        <f t="shared" si="1112"/>
        <v>FP-P2-27</v>
      </c>
      <c r="N1590" s="81">
        <f t="shared" si="1109"/>
        <v>28.6</v>
      </c>
      <c r="O1590" s="81">
        <f>SUMIFS('DATOS GENERALES'!$D$4:$D$13,'DATOS GENERALES'!$B$4:$B$13,Q1590,'DATOS GENERALES'!$C$4:$C$13,$O$1367)</f>
        <v>5</v>
      </c>
      <c r="P1590" s="81">
        <f>SUMIFS('DATOS GENERALES'!$D$4:$D$13,'DATOS GENERALES'!$B$4:$B$13,Q1590,'DATOS GENERALES'!$C$4:$C$13,$P$1367)</f>
        <v>0.3</v>
      </c>
      <c r="Q1590" s="81" t="s">
        <v>98</v>
      </c>
      <c r="R1590" s="82">
        <f t="shared" si="1113"/>
        <v>33.9</v>
      </c>
      <c r="S1590" s="75"/>
      <c r="T1590" s="2"/>
      <c r="U1590" s="2"/>
      <c r="V1590" s="2"/>
    </row>
    <row r="1591" spans="1:22" s="10" customFormat="1" ht="14.4" thickBot="1" x14ac:dyDescent="0.3">
      <c r="A1591" s="176"/>
      <c r="B1591" t="s">
        <v>695</v>
      </c>
      <c r="C1591" s="52" t="s">
        <v>640</v>
      </c>
      <c r="D1591" s="74"/>
      <c r="F1591" s="75"/>
      <c r="G1591" s="75"/>
      <c r="H1591" s="75"/>
      <c r="I1591" s="75"/>
      <c r="J1591" s="75"/>
      <c r="K1591" s="75"/>
      <c r="L1591" s="75"/>
      <c r="M1591" s="80" t="str">
        <f t="shared" si="1112"/>
        <v>FP-P2-28</v>
      </c>
      <c r="N1591" s="81">
        <f t="shared" si="1109"/>
        <v>28.6</v>
      </c>
      <c r="O1591" s="81">
        <f>SUMIFS('DATOS GENERALES'!$D$4:$D$13,'DATOS GENERALES'!$B$4:$B$13,Q1591,'DATOS GENERALES'!$C$4:$C$13,$O$1367)</f>
        <v>5</v>
      </c>
      <c r="P1591" s="81">
        <f>SUMIFS('DATOS GENERALES'!$D$4:$D$13,'DATOS GENERALES'!$B$4:$B$13,Q1591,'DATOS GENERALES'!$C$4:$C$13,$P$1367)</f>
        <v>0.3</v>
      </c>
      <c r="Q1591" s="81" t="s">
        <v>98</v>
      </c>
      <c r="R1591" s="82">
        <f t="shared" si="1113"/>
        <v>33.9</v>
      </c>
      <c r="S1591" s="75"/>
      <c r="T1591" s="2"/>
      <c r="U1591" s="2"/>
      <c r="V1591" s="2"/>
    </row>
    <row r="1592" spans="1:22" s="10" customFormat="1" ht="14.4" thickBot="1" x14ac:dyDescent="0.3">
      <c r="A1592" s="176"/>
      <c r="B1592" t="s">
        <v>695</v>
      </c>
      <c r="C1592" s="52" t="s">
        <v>641</v>
      </c>
      <c r="D1592" s="74"/>
      <c r="F1592" s="75"/>
      <c r="G1592" s="75"/>
      <c r="H1592" s="75"/>
      <c r="I1592" s="75"/>
      <c r="J1592" s="75"/>
      <c r="K1592" s="75"/>
      <c r="L1592" s="75"/>
      <c r="M1592" s="80" t="str">
        <f t="shared" si="1112"/>
        <v>FP-P2-29</v>
      </c>
      <c r="N1592" s="81">
        <f t="shared" si="1109"/>
        <v>27.6</v>
      </c>
      <c r="O1592" s="81">
        <f>SUMIFS('DATOS GENERALES'!$D$4:$D$13,'DATOS GENERALES'!$B$4:$B$13,Q1592,'DATOS GENERALES'!$C$4:$C$13,$O$1367)</f>
        <v>5</v>
      </c>
      <c r="P1592" s="81">
        <f>SUMIFS('DATOS GENERALES'!$D$4:$D$13,'DATOS GENERALES'!$B$4:$B$13,Q1592,'DATOS GENERALES'!$C$4:$C$13,$P$1367)</f>
        <v>0.3</v>
      </c>
      <c r="Q1592" s="81" t="s">
        <v>98</v>
      </c>
      <c r="R1592" s="82">
        <f t="shared" si="1113"/>
        <v>32.9</v>
      </c>
      <c r="S1592" s="75"/>
      <c r="T1592" s="2"/>
      <c r="U1592" s="2"/>
      <c r="V1592" s="2"/>
    </row>
    <row r="1593" spans="1:22" s="10" customFormat="1" ht="14.4" thickBot="1" x14ac:dyDescent="0.3">
      <c r="A1593" s="176"/>
      <c r="B1593" t="s">
        <v>695</v>
      </c>
      <c r="C1593" s="52" t="s">
        <v>642</v>
      </c>
      <c r="D1593" s="74"/>
      <c r="F1593" s="75"/>
      <c r="G1593" s="75"/>
      <c r="H1593" s="75"/>
      <c r="I1593" s="75"/>
      <c r="J1593" s="75"/>
      <c r="K1593" s="75"/>
      <c r="L1593" s="75"/>
      <c r="M1593" s="80" t="str">
        <f t="shared" si="1112"/>
        <v>FP-P2-30</v>
      </c>
      <c r="N1593" s="81">
        <f t="shared" si="1109"/>
        <v>27.6</v>
      </c>
      <c r="O1593" s="81">
        <f>SUMIFS('DATOS GENERALES'!$D$4:$D$13,'DATOS GENERALES'!$B$4:$B$13,Q1593,'DATOS GENERALES'!$C$4:$C$13,$O$1367)</f>
        <v>5</v>
      </c>
      <c r="P1593" s="81">
        <f>SUMIFS('DATOS GENERALES'!$D$4:$D$13,'DATOS GENERALES'!$B$4:$B$13,Q1593,'DATOS GENERALES'!$C$4:$C$13,$P$1367)</f>
        <v>0.3</v>
      </c>
      <c r="Q1593" s="81" t="s">
        <v>98</v>
      </c>
      <c r="R1593" s="82">
        <f t="shared" si="1113"/>
        <v>32.9</v>
      </c>
      <c r="S1593" s="75"/>
      <c r="T1593" s="2"/>
      <c r="U1593" s="2"/>
      <c r="V1593" s="2"/>
    </row>
    <row r="1594" spans="1:22" s="10" customFormat="1" ht="14.4" thickBot="1" x14ac:dyDescent="0.3">
      <c r="A1594" s="176"/>
      <c r="B1594" t="s">
        <v>695</v>
      </c>
      <c r="C1594" s="52" t="s">
        <v>643</v>
      </c>
      <c r="D1594" s="74"/>
      <c r="F1594" s="75"/>
      <c r="G1594" s="75"/>
      <c r="H1594" s="75"/>
      <c r="I1594" s="75"/>
      <c r="J1594" s="75"/>
      <c r="K1594" s="75"/>
      <c r="L1594" s="75"/>
      <c r="M1594" s="80" t="str">
        <f t="shared" si="1112"/>
        <v>FP-P2-31</v>
      </c>
      <c r="N1594" s="81">
        <f t="shared" si="1109"/>
        <v>27.200000000000003</v>
      </c>
      <c r="O1594" s="81">
        <f>SUMIFS('DATOS GENERALES'!$D$4:$D$13,'DATOS GENERALES'!$B$4:$B$13,Q1594,'DATOS GENERALES'!$C$4:$C$13,$O$1367)</f>
        <v>5</v>
      </c>
      <c r="P1594" s="81">
        <f>SUMIFS('DATOS GENERALES'!$D$4:$D$13,'DATOS GENERALES'!$B$4:$B$13,Q1594,'DATOS GENERALES'!$C$4:$C$13,$P$1367)</f>
        <v>0.3</v>
      </c>
      <c r="Q1594" s="81" t="s">
        <v>98</v>
      </c>
      <c r="R1594" s="82">
        <f t="shared" si="1113"/>
        <v>32.5</v>
      </c>
      <c r="S1594" s="75"/>
      <c r="T1594" s="2"/>
      <c r="U1594" s="2"/>
      <c r="V1594" s="2"/>
    </row>
    <row r="1595" spans="1:22" s="10" customFormat="1" ht="14.4" thickBot="1" x14ac:dyDescent="0.3">
      <c r="A1595" s="176"/>
      <c r="B1595" t="s">
        <v>695</v>
      </c>
      <c r="C1595" s="52" t="s">
        <v>644</v>
      </c>
      <c r="D1595" s="74"/>
      <c r="F1595" s="75"/>
      <c r="G1595" s="75"/>
      <c r="H1595" s="75"/>
      <c r="I1595" s="75"/>
      <c r="J1595" s="75"/>
      <c r="K1595" s="75"/>
      <c r="L1595" s="75"/>
      <c r="M1595" s="80" t="str">
        <f t="shared" si="1112"/>
        <v>FP-P2-32</v>
      </c>
      <c r="N1595" s="81">
        <f t="shared" si="1109"/>
        <v>27.200000000000003</v>
      </c>
      <c r="O1595" s="81">
        <f>SUMIFS('DATOS GENERALES'!$D$4:$D$13,'DATOS GENERALES'!$B$4:$B$13,Q1595,'DATOS GENERALES'!$C$4:$C$13,$O$1367)</f>
        <v>5</v>
      </c>
      <c r="P1595" s="81">
        <f>SUMIFS('DATOS GENERALES'!$D$4:$D$13,'DATOS GENERALES'!$B$4:$B$13,Q1595,'DATOS GENERALES'!$C$4:$C$13,$P$1367)</f>
        <v>0.3</v>
      </c>
      <c r="Q1595" s="81" t="s">
        <v>98</v>
      </c>
      <c r="R1595" s="82">
        <f t="shared" si="1113"/>
        <v>32.5</v>
      </c>
      <c r="S1595" s="75"/>
      <c r="T1595" s="2"/>
      <c r="U1595" s="2"/>
      <c r="V1595" s="2"/>
    </row>
    <row r="1596" spans="1:22" s="10" customFormat="1" ht="14.4" thickBot="1" x14ac:dyDescent="0.3">
      <c r="A1596" s="176"/>
      <c r="B1596" t="s">
        <v>695</v>
      </c>
      <c r="C1596" s="52" t="s">
        <v>645</v>
      </c>
      <c r="D1596" s="74"/>
      <c r="F1596" s="75"/>
      <c r="G1596" s="75"/>
      <c r="H1596" s="75"/>
      <c r="I1596" s="75"/>
      <c r="J1596" s="75"/>
      <c r="K1596" s="75"/>
      <c r="L1596" s="75"/>
      <c r="M1596" s="80" t="str">
        <f t="shared" si="1112"/>
        <v>FP-P2-33</v>
      </c>
      <c r="N1596" s="81">
        <f t="shared" ref="N1596:N1627" si="1114">SUMIFS($S$10:$S$1340,$E$10:$E$1340,M1596,$V$10:$V$1340,Q1596)</f>
        <v>24.6</v>
      </c>
      <c r="O1596" s="81">
        <f>SUMIFS('DATOS GENERALES'!$D$4:$D$13,'DATOS GENERALES'!$B$4:$B$13,Q1596,'DATOS GENERALES'!$C$4:$C$13,$O$1367)</f>
        <v>5</v>
      </c>
      <c r="P1596" s="81">
        <f>SUMIFS('DATOS GENERALES'!$D$4:$D$13,'DATOS GENERALES'!$B$4:$B$13,Q1596,'DATOS GENERALES'!$C$4:$C$13,$P$1367)</f>
        <v>0.3</v>
      </c>
      <c r="Q1596" s="81" t="s">
        <v>98</v>
      </c>
      <c r="R1596" s="82">
        <f t="shared" si="1113"/>
        <v>29.900000000000002</v>
      </c>
      <c r="S1596" s="75"/>
      <c r="T1596" s="2"/>
      <c r="U1596" s="2"/>
      <c r="V1596" s="2"/>
    </row>
    <row r="1597" spans="1:22" s="10" customFormat="1" ht="14.4" thickBot="1" x14ac:dyDescent="0.3">
      <c r="A1597" s="176"/>
      <c r="B1597" t="s">
        <v>695</v>
      </c>
      <c r="C1597" s="52" t="s">
        <v>646</v>
      </c>
      <c r="D1597" s="74"/>
      <c r="F1597" s="75"/>
      <c r="G1597" s="75"/>
      <c r="H1597" s="75"/>
      <c r="I1597" s="75"/>
      <c r="J1597" s="75"/>
      <c r="K1597" s="75"/>
      <c r="L1597" s="75"/>
      <c r="M1597" s="80" t="str">
        <f t="shared" si="1112"/>
        <v>FP-P2-34</v>
      </c>
      <c r="N1597" s="81">
        <f t="shared" si="1114"/>
        <v>24.6</v>
      </c>
      <c r="O1597" s="81">
        <f>SUMIFS('DATOS GENERALES'!$D$4:$D$13,'DATOS GENERALES'!$B$4:$B$13,Q1597,'DATOS GENERALES'!$C$4:$C$13,$O$1367)</f>
        <v>5</v>
      </c>
      <c r="P1597" s="81">
        <f>SUMIFS('DATOS GENERALES'!$D$4:$D$13,'DATOS GENERALES'!$B$4:$B$13,Q1597,'DATOS GENERALES'!$C$4:$C$13,$P$1367)</f>
        <v>0.3</v>
      </c>
      <c r="Q1597" s="81" t="s">
        <v>98</v>
      </c>
      <c r="R1597" s="82">
        <f t="shared" si="1113"/>
        <v>29.900000000000002</v>
      </c>
      <c r="S1597" s="75"/>
      <c r="T1597" s="2"/>
      <c r="U1597" s="2"/>
      <c r="V1597" s="2"/>
    </row>
    <row r="1598" spans="1:22" s="10" customFormat="1" ht="14.4" thickBot="1" x14ac:dyDescent="0.3">
      <c r="A1598" s="176"/>
      <c r="B1598" t="s">
        <v>695</v>
      </c>
      <c r="C1598" s="52" t="s">
        <v>647</v>
      </c>
      <c r="D1598" s="74"/>
      <c r="F1598" s="75"/>
      <c r="G1598" s="75"/>
      <c r="H1598" s="75"/>
      <c r="I1598" s="75"/>
      <c r="J1598" s="75"/>
      <c r="K1598" s="75"/>
      <c r="L1598" s="75"/>
      <c r="M1598" s="80" t="str">
        <f t="shared" si="1112"/>
        <v>FP-P2-35</v>
      </c>
      <c r="N1598" s="81">
        <f t="shared" si="1114"/>
        <v>23.5</v>
      </c>
      <c r="O1598" s="81">
        <f>SUMIFS('DATOS GENERALES'!$D$4:$D$13,'DATOS GENERALES'!$B$4:$B$13,Q1598,'DATOS GENERALES'!$C$4:$C$13,$O$1367)</f>
        <v>5</v>
      </c>
      <c r="P1598" s="81">
        <f>SUMIFS('DATOS GENERALES'!$D$4:$D$13,'DATOS GENERALES'!$B$4:$B$13,Q1598,'DATOS GENERALES'!$C$4:$C$13,$P$1367)</f>
        <v>0.3</v>
      </c>
      <c r="Q1598" s="81" t="s">
        <v>98</v>
      </c>
      <c r="R1598" s="82">
        <f t="shared" si="1113"/>
        <v>28.8</v>
      </c>
      <c r="S1598" s="75"/>
      <c r="T1598" s="2"/>
      <c r="U1598" s="2"/>
      <c r="V1598" s="2"/>
    </row>
    <row r="1599" spans="1:22" s="10" customFormat="1" ht="14.4" thickBot="1" x14ac:dyDescent="0.3">
      <c r="A1599" s="176"/>
      <c r="B1599" t="s">
        <v>695</v>
      </c>
      <c r="C1599" s="52" t="s">
        <v>648</v>
      </c>
      <c r="D1599" s="74"/>
      <c r="F1599" s="75"/>
      <c r="G1599" s="75"/>
      <c r="H1599" s="75"/>
      <c r="I1599" s="75"/>
      <c r="J1599" s="75"/>
      <c r="K1599" s="75"/>
      <c r="L1599" s="75"/>
      <c r="M1599" s="80" t="str">
        <f t="shared" si="1112"/>
        <v>FP-P2-36</v>
      </c>
      <c r="N1599" s="81">
        <f t="shared" si="1114"/>
        <v>23.5</v>
      </c>
      <c r="O1599" s="81">
        <f>SUMIFS('DATOS GENERALES'!$D$4:$D$13,'DATOS GENERALES'!$B$4:$B$13,Q1599,'DATOS GENERALES'!$C$4:$C$13,$O$1367)</f>
        <v>5</v>
      </c>
      <c r="P1599" s="81">
        <f>SUMIFS('DATOS GENERALES'!$D$4:$D$13,'DATOS GENERALES'!$B$4:$B$13,Q1599,'DATOS GENERALES'!$C$4:$C$13,$P$1367)</f>
        <v>0.3</v>
      </c>
      <c r="Q1599" s="81" t="s">
        <v>98</v>
      </c>
      <c r="R1599" s="82">
        <f t="shared" si="1113"/>
        <v>28.8</v>
      </c>
      <c r="S1599" s="75"/>
      <c r="T1599" s="2"/>
      <c r="U1599" s="2"/>
      <c r="V1599" s="2"/>
    </row>
    <row r="1600" spans="1:22" s="10" customFormat="1" ht="14.4" thickBot="1" x14ac:dyDescent="0.3">
      <c r="A1600" s="176"/>
      <c r="B1600" t="s">
        <v>695</v>
      </c>
      <c r="C1600" s="52" t="s">
        <v>649</v>
      </c>
      <c r="D1600" s="74"/>
      <c r="F1600" s="75"/>
      <c r="G1600" s="75"/>
      <c r="H1600" s="75"/>
      <c r="I1600" s="75"/>
      <c r="J1600" s="75"/>
      <c r="K1600" s="75"/>
      <c r="L1600" s="75"/>
      <c r="M1600" s="80" t="str">
        <f t="shared" si="1112"/>
        <v>FP-P2-37</v>
      </c>
      <c r="N1600" s="81">
        <f t="shared" si="1114"/>
        <v>21.3</v>
      </c>
      <c r="O1600" s="81">
        <f>SUMIFS('DATOS GENERALES'!$D$4:$D$13,'DATOS GENERALES'!$B$4:$B$13,Q1600,'DATOS GENERALES'!$C$4:$C$13,$O$1367)</f>
        <v>5</v>
      </c>
      <c r="P1600" s="81">
        <f>SUMIFS('DATOS GENERALES'!$D$4:$D$13,'DATOS GENERALES'!$B$4:$B$13,Q1600,'DATOS GENERALES'!$C$4:$C$13,$P$1367)</f>
        <v>0.3</v>
      </c>
      <c r="Q1600" s="81" t="s">
        <v>98</v>
      </c>
      <c r="R1600" s="82">
        <f t="shared" si="1113"/>
        <v>26.6</v>
      </c>
      <c r="S1600" s="75"/>
      <c r="T1600" s="2"/>
      <c r="U1600" s="2"/>
      <c r="V1600" s="2"/>
    </row>
    <row r="1601" spans="1:22" s="10" customFormat="1" ht="14.4" thickBot="1" x14ac:dyDescent="0.3">
      <c r="A1601" s="176"/>
      <c r="B1601" t="s">
        <v>695</v>
      </c>
      <c r="C1601" s="52" t="s">
        <v>651</v>
      </c>
      <c r="D1601" s="74"/>
      <c r="F1601" s="75"/>
      <c r="G1601" s="75"/>
      <c r="H1601" s="75"/>
      <c r="I1601" s="75"/>
      <c r="J1601" s="75"/>
      <c r="K1601" s="75"/>
      <c r="L1601" s="75"/>
      <c r="M1601" s="80" t="str">
        <f t="shared" si="1112"/>
        <v>FP-P2-38</v>
      </c>
      <c r="N1601" s="81">
        <f t="shared" si="1114"/>
        <v>21.3</v>
      </c>
      <c r="O1601" s="81">
        <f>SUMIFS('DATOS GENERALES'!$D$4:$D$13,'DATOS GENERALES'!$B$4:$B$13,Q1601,'DATOS GENERALES'!$C$4:$C$13,$O$1367)</f>
        <v>5</v>
      </c>
      <c r="P1601" s="81">
        <f>SUMIFS('DATOS GENERALES'!$D$4:$D$13,'DATOS GENERALES'!$B$4:$B$13,Q1601,'DATOS GENERALES'!$C$4:$C$13,$P$1367)</f>
        <v>0.3</v>
      </c>
      <c r="Q1601" s="81" t="s">
        <v>98</v>
      </c>
      <c r="R1601" s="82">
        <f t="shared" si="1113"/>
        <v>26.6</v>
      </c>
      <c r="S1601" s="75"/>
      <c r="T1601" s="2"/>
      <c r="U1601" s="2"/>
      <c r="V1601" s="2"/>
    </row>
    <row r="1602" spans="1:22" s="10" customFormat="1" ht="14.4" thickBot="1" x14ac:dyDescent="0.3">
      <c r="A1602" s="176"/>
      <c r="B1602" t="s">
        <v>695</v>
      </c>
      <c r="C1602" s="52" t="s">
        <v>652</v>
      </c>
      <c r="D1602" s="74"/>
      <c r="F1602" s="75"/>
      <c r="G1602" s="75"/>
      <c r="H1602" s="75"/>
      <c r="I1602" s="75"/>
      <c r="J1602" s="75"/>
      <c r="K1602" s="75"/>
      <c r="L1602" s="75"/>
      <c r="M1602" s="80" t="str">
        <f t="shared" si="1112"/>
        <v>FP-P2-39</v>
      </c>
      <c r="N1602" s="81">
        <f t="shared" si="1114"/>
        <v>26</v>
      </c>
      <c r="O1602" s="81">
        <f>SUMIFS('DATOS GENERALES'!$D$4:$D$13,'DATOS GENERALES'!$B$4:$B$13,Q1602,'DATOS GENERALES'!$C$4:$C$13,$O$1367)</f>
        <v>5</v>
      </c>
      <c r="P1602" s="81">
        <f>SUMIFS('DATOS GENERALES'!$D$4:$D$13,'DATOS GENERALES'!$B$4:$B$13,Q1602,'DATOS GENERALES'!$C$4:$C$13,$P$1367)</f>
        <v>0.3</v>
      </c>
      <c r="Q1602" s="81" t="s">
        <v>98</v>
      </c>
      <c r="R1602" s="82">
        <f t="shared" si="1113"/>
        <v>31.3</v>
      </c>
      <c r="S1602" s="75"/>
      <c r="T1602" s="2"/>
      <c r="U1602" s="2"/>
      <c r="V1602" s="2"/>
    </row>
    <row r="1603" spans="1:22" s="10" customFormat="1" ht="14.4" thickBot="1" x14ac:dyDescent="0.3">
      <c r="A1603" s="176"/>
      <c r="B1603" t="s">
        <v>695</v>
      </c>
      <c r="C1603" s="52" t="s">
        <v>653</v>
      </c>
      <c r="D1603" s="74"/>
      <c r="F1603" s="75"/>
      <c r="G1603" s="75"/>
      <c r="H1603" s="75"/>
      <c r="I1603" s="75"/>
      <c r="J1603" s="75"/>
      <c r="K1603" s="75"/>
      <c r="L1603" s="75"/>
      <c r="M1603" s="80" t="str">
        <f t="shared" si="1112"/>
        <v>FP-P2-40</v>
      </c>
      <c r="N1603" s="81">
        <f t="shared" si="1114"/>
        <v>26</v>
      </c>
      <c r="O1603" s="81">
        <f>SUMIFS('DATOS GENERALES'!$D$4:$D$13,'DATOS GENERALES'!$B$4:$B$13,Q1603,'DATOS GENERALES'!$C$4:$C$13,$O$1367)</f>
        <v>5</v>
      </c>
      <c r="P1603" s="81">
        <f>SUMIFS('DATOS GENERALES'!$D$4:$D$13,'DATOS GENERALES'!$B$4:$B$13,Q1603,'DATOS GENERALES'!$C$4:$C$13,$P$1367)</f>
        <v>0.3</v>
      </c>
      <c r="Q1603" s="81" t="s">
        <v>98</v>
      </c>
      <c r="R1603" s="82">
        <f t="shared" si="1113"/>
        <v>31.3</v>
      </c>
      <c r="S1603" s="75"/>
      <c r="T1603" s="2"/>
      <c r="U1603" s="2"/>
      <c r="V1603" s="2"/>
    </row>
    <row r="1604" spans="1:22" s="10" customFormat="1" ht="14.4" thickBot="1" x14ac:dyDescent="0.3">
      <c r="A1604" s="176"/>
      <c r="B1604" t="s">
        <v>695</v>
      </c>
      <c r="C1604" s="52" t="s">
        <v>654</v>
      </c>
      <c r="D1604" s="74"/>
      <c r="F1604" s="75"/>
      <c r="G1604" s="75"/>
      <c r="H1604" s="75"/>
      <c r="I1604" s="75"/>
      <c r="J1604" s="75"/>
      <c r="K1604" s="75"/>
      <c r="L1604" s="75"/>
      <c r="M1604" s="80" t="str">
        <f t="shared" si="1112"/>
        <v>FP-P2-41</v>
      </c>
      <c r="N1604" s="81">
        <f t="shared" si="1114"/>
        <v>26</v>
      </c>
      <c r="O1604" s="81">
        <f>SUMIFS('DATOS GENERALES'!$D$4:$D$13,'DATOS GENERALES'!$B$4:$B$13,Q1604,'DATOS GENERALES'!$C$4:$C$13,$O$1367)</f>
        <v>5</v>
      </c>
      <c r="P1604" s="81">
        <f>SUMIFS('DATOS GENERALES'!$D$4:$D$13,'DATOS GENERALES'!$B$4:$B$13,Q1604,'DATOS GENERALES'!$C$4:$C$13,$P$1367)</f>
        <v>0.3</v>
      </c>
      <c r="Q1604" s="81" t="s">
        <v>98</v>
      </c>
      <c r="R1604" s="82">
        <f t="shared" si="1113"/>
        <v>31.3</v>
      </c>
      <c r="S1604" s="75"/>
      <c r="T1604" s="2"/>
      <c r="U1604" s="2"/>
      <c r="V1604" s="2"/>
    </row>
    <row r="1605" spans="1:22" s="10" customFormat="1" ht="14.4" thickBot="1" x14ac:dyDescent="0.3">
      <c r="A1605" s="176"/>
      <c r="B1605" t="s">
        <v>695</v>
      </c>
      <c r="C1605" s="52" t="s">
        <v>655</v>
      </c>
      <c r="D1605" s="74"/>
      <c r="F1605" s="75"/>
      <c r="G1605" s="75"/>
      <c r="H1605" s="75"/>
      <c r="I1605" s="75"/>
      <c r="J1605" s="75"/>
      <c r="K1605" s="75"/>
      <c r="L1605" s="75"/>
      <c r="M1605" s="80" t="str">
        <f t="shared" si="1112"/>
        <v>FP-P2-42</v>
      </c>
      <c r="N1605" s="81">
        <f t="shared" si="1114"/>
        <v>26</v>
      </c>
      <c r="O1605" s="81">
        <f>SUMIFS('DATOS GENERALES'!$D$4:$D$13,'DATOS GENERALES'!$B$4:$B$13,Q1605,'DATOS GENERALES'!$C$4:$C$13,$O$1367)</f>
        <v>5</v>
      </c>
      <c r="P1605" s="81">
        <f>SUMIFS('DATOS GENERALES'!$D$4:$D$13,'DATOS GENERALES'!$B$4:$B$13,Q1605,'DATOS GENERALES'!$C$4:$C$13,$P$1367)</f>
        <v>0.3</v>
      </c>
      <c r="Q1605" s="81" t="s">
        <v>98</v>
      </c>
      <c r="R1605" s="82">
        <f t="shared" si="1113"/>
        <v>31.3</v>
      </c>
      <c r="S1605" s="75"/>
      <c r="T1605" s="2"/>
      <c r="U1605" s="2"/>
      <c r="V1605" s="2"/>
    </row>
    <row r="1606" spans="1:22" s="10" customFormat="1" ht="14.4" thickBot="1" x14ac:dyDescent="0.3">
      <c r="A1606" s="176"/>
      <c r="B1606" t="s">
        <v>695</v>
      </c>
      <c r="C1606" s="52" t="s">
        <v>656</v>
      </c>
      <c r="D1606" s="74"/>
      <c r="F1606" s="75"/>
      <c r="G1606" s="75"/>
      <c r="H1606" s="75"/>
      <c r="I1606" s="75"/>
      <c r="J1606" s="75"/>
      <c r="K1606" s="75"/>
      <c r="L1606" s="75"/>
      <c r="M1606" s="80" t="str">
        <f t="shared" si="1112"/>
        <v>FP-P2-43</v>
      </c>
      <c r="N1606" s="81">
        <f t="shared" si="1114"/>
        <v>17.5</v>
      </c>
      <c r="O1606" s="81">
        <f>SUMIFS('DATOS GENERALES'!$D$4:$D$13,'DATOS GENERALES'!$B$4:$B$13,Q1606,'DATOS GENERALES'!$C$4:$C$13,$O$1367)</f>
        <v>5</v>
      </c>
      <c r="P1606" s="81">
        <f>SUMIFS('DATOS GENERALES'!$D$4:$D$13,'DATOS GENERALES'!$B$4:$B$13,Q1606,'DATOS GENERALES'!$C$4:$C$13,$P$1367)</f>
        <v>0.3</v>
      </c>
      <c r="Q1606" s="81" t="s">
        <v>98</v>
      </c>
      <c r="R1606" s="82">
        <f t="shared" si="1113"/>
        <v>22.8</v>
      </c>
      <c r="S1606" s="75"/>
      <c r="T1606" s="2"/>
      <c r="U1606" s="2"/>
      <c r="V1606" s="2"/>
    </row>
    <row r="1607" spans="1:22" s="10" customFormat="1" ht="14.4" thickBot="1" x14ac:dyDescent="0.3">
      <c r="A1607" s="176"/>
      <c r="B1607" t="s">
        <v>695</v>
      </c>
      <c r="C1607" s="52" t="s">
        <v>657</v>
      </c>
      <c r="D1607" s="74"/>
      <c r="F1607" s="75"/>
      <c r="G1607" s="75"/>
      <c r="H1607" s="75"/>
      <c r="I1607" s="75"/>
      <c r="J1607" s="75"/>
      <c r="K1607" s="75"/>
      <c r="L1607" s="75"/>
      <c r="M1607" s="80" t="str">
        <f t="shared" si="1112"/>
        <v>FP-P2-44</v>
      </c>
      <c r="N1607" s="81">
        <f t="shared" si="1114"/>
        <v>14.5</v>
      </c>
      <c r="O1607" s="81">
        <f>SUMIFS('DATOS GENERALES'!$D$4:$D$13,'DATOS GENERALES'!$B$4:$B$13,Q1607,'DATOS GENERALES'!$C$4:$C$13,$O$1367)</f>
        <v>5</v>
      </c>
      <c r="P1607" s="81">
        <f>SUMIFS('DATOS GENERALES'!$D$4:$D$13,'DATOS GENERALES'!$B$4:$B$13,Q1607,'DATOS GENERALES'!$C$4:$C$13,$P$1367)</f>
        <v>0.3</v>
      </c>
      <c r="Q1607" s="81" t="s">
        <v>98</v>
      </c>
      <c r="R1607" s="82">
        <f t="shared" si="1113"/>
        <v>19.8</v>
      </c>
      <c r="S1607" s="75"/>
      <c r="T1607" s="2"/>
      <c r="U1607" s="2"/>
      <c r="V1607" s="2"/>
    </row>
    <row r="1608" spans="1:22" s="10" customFormat="1" ht="14.4" thickBot="1" x14ac:dyDescent="0.3">
      <c r="A1608" s="176"/>
      <c r="B1608" t="s">
        <v>695</v>
      </c>
      <c r="C1608" s="52" t="s">
        <v>658</v>
      </c>
      <c r="D1608" s="74"/>
      <c r="F1608" s="75"/>
      <c r="G1608" s="75"/>
      <c r="H1608" s="75"/>
      <c r="I1608" s="75"/>
      <c r="J1608" s="75"/>
      <c r="K1608" s="75"/>
      <c r="L1608" s="75"/>
      <c r="M1608" s="80" t="str">
        <f t="shared" si="1112"/>
        <v>FP-P2-45</v>
      </c>
      <c r="N1608" s="81">
        <f t="shared" si="1114"/>
        <v>8.6</v>
      </c>
      <c r="O1608" s="81">
        <f>SUMIFS('DATOS GENERALES'!$D$4:$D$13,'DATOS GENERALES'!$B$4:$B$13,Q1608,'DATOS GENERALES'!$C$4:$C$13,$O$1367)</f>
        <v>5</v>
      </c>
      <c r="P1608" s="81">
        <f>SUMIFS('DATOS GENERALES'!$D$4:$D$13,'DATOS GENERALES'!$B$4:$B$13,Q1608,'DATOS GENERALES'!$C$4:$C$13,$P$1367)</f>
        <v>0.3</v>
      </c>
      <c r="Q1608" s="81" t="s">
        <v>98</v>
      </c>
      <c r="R1608" s="82">
        <f t="shared" si="1113"/>
        <v>13.899999999999999</v>
      </c>
      <c r="S1608" s="75"/>
      <c r="T1608" s="2"/>
      <c r="U1608" s="2"/>
      <c r="V1608" s="2"/>
    </row>
    <row r="1609" spans="1:22" s="10" customFormat="1" ht="14.4" thickBot="1" x14ac:dyDescent="0.3">
      <c r="A1609" s="176"/>
      <c r="B1609" t="s">
        <v>695</v>
      </c>
      <c r="C1609" s="52" t="s">
        <v>659</v>
      </c>
      <c r="D1609" s="74"/>
      <c r="F1609" s="75"/>
      <c r="G1609" s="75"/>
      <c r="H1609" s="75"/>
      <c r="I1609" s="75"/>
      <c r="J1609" s="75"/>
      <c r="K1609" s="75"/>
      <c r="L1609" s="75"/>
      <c r="M1609" s="80" t="str">
        <f t="shared" si="1112"/>
        <v>FP-P2-46</v>
      </c>
      <c r="N1609" s="81">
        <f t="shared" si="1114"/>
        <v>72.099999999999994</v>
      </c>
      <c r="O1609" s="81">
        <f>SUMIFS('DATOS GENERALES'!$D$4:$D$13,'DATOS GENERALES'!$B$4:$B$13,Q1609,'DATOS GENERALES'!$C$4:$C$13,$O$1367)</f>
        <v>5</v>
      </c>
      <c r="P1609" s="81">
        <f>SUMIFS('DATOS GENERALES'!$D$4:$D$13,'DATOS GENERALES'!$B$4:$B$13,Q1609,'DATOS GENERALES'!$C$4:$C$13,$P$1367)</f>
        <v>0.3</v>
      </c>
      <c r="Q1609" s="81" t="s">
        <v>98</v>
      </c>
      <c r="R1609" s="82">
        <f t="shared" si="1113"/>
        <v>77.399999999999991</v>
      </c>
      <c r="S1609" s="75"/>
      <c r="T1609" s="2"/>
      <c r="U1609" s="2"/>
      <c r="V1609" s="2"/>
    </row>
    <row r="1610" spans="1:22" s="10" customFormat="1" ht="14.4" thickBot="1" x14ac:dyDescent="0.3">
      <c r="A1610" s="176"/>
      <c r="B1610" t="s">
        <v>695</v>
      </c>
      <c r="C1610" s="52" t="s">
        <v>660</v>
      </c>
      <c r="D1610" s="74"/>
      <c r="F1610" s="75"/>
      <c r="G1610" s="75"/>
      <c r="H1610" s="75"/>
      <c r="I1610" s="75"/>
      <c r="J1610" s="75"/>
      <c r="K1610" s="75"/>
      <c r="L1610" s="75"/>
      <c r="M1610" s="80" t="str">
        <f t="shared" si="1112"/>
        <v>FP-P2-47</v>
      </c>
      <c r="N1610" s="81">
        <f t="shared" si="1114"/>
        <v>72.099999999999994</v>
      </c>
      <c r="O1610" s="81">
        <f>SUMIFS('DATOS GENERALES'!$D$4:$D$13,'DATOS GENERALES'!$B$4:$B$13,Q1610,'DATOS GENERALES'!$C$4:$C$13,$O$1367)</f>
        <v>5</v>
      </c>
      <c r="P1610" s="81">
        <f>SUMIFS('DATOS GENERALES'!$D$4:$D$13,'DATOS GENERALES'!$B$4:$B$13,Q1610,'DATOS GENERALES'!$C$4:$C$13,$P$1367)</f>
        <v>0.3</v>
      </c>
      <c r="Q1610" s="81" t="s">
        <v>98</v>
      </c>
      <c r="R1610" s="82">
        <f t="shared" si="1113"/>
        <v>77.399999999999991</v>
      </c>
      <c r="S1610" s="75"/>
      <c r="T1610" s="2"/>
      <c r="U1610" s="2"/>
      <c r="V1610" s="2"/>
    </row>
    <row r="1611" spans="1:22" s="10" customFormat="1" ht="14.4" thickBot="1" x14ac:dyDescent="0.3">
      <c r="A1611" s="176"/>
      <c r="B1611" t="s">
        <v>695</v>
      </c>
      <c r="C1611" s="52" t="s">
        <v>661</v>
      </c>
      <c r="D1611" s="74"/>
      <c r="F1611" s="75"/>
      <c r="G1611" s="75"/>
      <c r="H1611" s="75"/>
      <c r="I1611" s="75"/>
      <c r="J1611" s="75"/>
      <c r="K1611" s="75"/>
      <c r="L1611" s="75"/>
      <c r="M1611" s="80" t="str">
        <f t="shared" si="1112"/>
        <v>FP-P2-48</v>
      </c>
      <c r="N1611" s="81">
        <f t="shared" si="1114"/>
        <v>32.6</v>
      </c>
      <c r="O1611" s="81">
        <f>SUMIFS('DATOS GENERALES'!$D$4:$D$13,'DATOS GENERALES'!$B$4:$B$13,Q1611,'DATOS GENERALES'!$C$4:$C$13,$O$1367)</f>
        <v>5</v>
      </c>
      <c r="P1611" s="81">
        <f>SUMIFS('DATOS GENERALES'!$D$4:$D$13,'DATOS GENERALES'!$B$4:$B$13,Q1611,'DATOS GENERALES'!$C$4:$C$13,$P$1367)</f>
        <v>0.3</v>
      </c>
      <c r="Q1611" s="81" t="s">
        <v>98</v>
      </c>
      <c r="R1611" s="82">
        <f t="shared" si="1113"/>
        <v>37.9</v>
      </c>
      <c r="S1611" s="75"/>
      <c r="T1611" s="2"/>
      <c r="U1611" s="2"/>
      <c r="V1611" s="2"/>
    </row>
    <row r="1612" spans="1:22" s="10" customFormat="1" ht="14.4" thickBot="1" x14ac:dyDescent="0.3">
      <c r="A1612" s="176"/>
      <c r="B1612" t="s">
        <v>695</v>
      </c>
      <c r="C1612" s="52" t="s">
        <v>662</v>
      </c>
      <c r="D1612" s="74"/>
      <c r="F1612" s="75"/>
      <c r="G1612" s="75"/>
      <c r="H1612" s="75"/>
      <c r="I1612" s="75"/>
      <c r="J1612" s="75"/>
      <c r="K1612" s="75"/>
      <c r="L1612" s="75"/>
      <c r="M1612" s="80" t="str">
        <f t="shared" si="1112"/>
        <v>FP-P2-49</v>
      </c>
      <c r="N1612" s="81">
        <f t="shared" si="1114"/>
        <v>32.6</v>
      </c>
      <c r="O1612" s="81">
        <f>SUMIFS('DATOS GENERALES'!$D$4:$D$13,'DATOS GENERALES'!$B$4:$B$13,Q1612,'DATOS GENERALES'!$C$4:$C$13,$O$1367)</f>
        <v>5</v>
      </c>
      <c r="P1612" s="81">
        <f>SUMIFS('DATOS GENERALES'!$D$4:$D$13,'DATOS GENERALES'!$B$4:$B$13,Q1612,'DATOS GENERALES'!$C$4:$C$13,$P$1367)</f>
        <v>0.3</v>
      </c>
      <c r="Q1612" s="81" t="s">
        <v>98</v>
      </c>
      <c r="R1612" s="82">
        <f t="shared" si="1113"/>
        <v>37.9</v>
      </c>
      <c r="S1612" s="75"/>
      <c r="T1612" s="2"/>
      <c r="U1612" s="2"/>
      <c r="V1612" s="2"/>
    </row>
    <row r="1613" spans="1:22" s="10" customFormat="1" ht="14.4" thickBot="1" x14ac:dyDescent="0.3">
      <c r="A1613" s="176"/>
      <c r="B1613" t="s">
        <v>695</v>
      </c>
      <c r="C1613" s="52" t="s">
        <v>663</v>
      </c>
      <c r="D1613" s="74"/>
      <c r="F1613" s="75"/>
      <c r="G1613" s="75"/>
      <c r="H1613" s="75"/>
      <c r="I1613" s="75"/>
      <c r="J1613" s="75"/>
      <c r="K1613" s="75"/>
      <c r="L1613" s="75"/>
      <c r="M1613" s="80" t="str">
        <f t="shared" si="1112"/>
        <v>FP-P2-50</v>
      </c>
      <c r="N1613" s="81">
        <f t="shared" si="1114"/>
        <v>31.3</v>
      </c>
      <c r="O1613" s="81">
        <f>SUMIFS('DATOS GENERALES'!$D$4:$D$13,'DATOS GENERALES'!$B$4:$B$13,Q1613,'DATOS GENERALES'!$C$4:$C$13,$O$1367)</f>
        <v>5</v>
      </c>
      <c r="P1613" s="81">
        <f>SUMIFS('DATOS GENERALES'!$D$4:$D$13,'DATOS GENERALES'!$B$4:$B$13,Q1613,'DATOS GENERALES'!$C$4:$C$13,$P$1367)</f>
        <v>0.3</v>
      </c>
      <c r="Q1613" s="81" t="s">
        <v>98</v>
      </c>
      <c r="R1613" s="82">
        <f t="shared" si="1113"/>
        <v>36.6</v>
      </c>
      <c r="S1613" s="75"/>
      <c r="T1613" s="2"/>
      <c r="U1613" s="2"/>
      <c r="V1613" s="2"/>
    </row>
    <row r="1614" spans="1:22" s="10" customFormat="1" ht="14.4" thickBot="1" x14ac:dyDescent="0.3">
      <c r="A1614" s="176"/>
      <c r="B1614" t="s">
        <v>695</v>
      </c>
      <c r="C1614" s="52" t="s">
        <v>664</v>
      </c>
      <c r="D1614" s="74"/>
      <c r="F1614" s="75"/>
      <c r="G1614" s="75"/>
      <c r="H1614" s="75"/>
      <c r="I1614" s="75"/>
      <c r="J1614" s="75"/>
      <c r="K1614" s="75"/>
      <c r="L1614" s="75"/>
      <c r="M1614" s="80" t="str">
        <f t="shared" si="1112"/>
        <v>FP-P2-51</v>
      </c>
      <c r="N1614" s="81">
        <f t="shared" si="1114"/>
        <v>31.3</v>
      </c>
      <c r="O1614" s="81">
        <f>SUMIFS('DATOS GENERALES'!$D$4:$D$13,'DATOS GENERALES'!$B$4:$B$13,Q1614,'DATOS GENERALES'!$C$4:$C$13,$O$1367)</f>
        <v>5</v>
      </c>
      <c r="P1614" s="81">
        <f>SUMIFS('DATOS GENERALES'!$D$4:$D$13,'DATOS GENERALES'!$B$4:$B$13,Q1614,'DATOS GENERALES'!$C$4:$C$13,$P$1367)</f>
        <v>0.3</v>
      </c>
      <c r="Q1614" s="81" t="s">
        <v>98</v>
      </c>
      <c r="R1614" s="82">
        <f t="shared" si="1113"/>
        <v>36.6</v>
      </c>
      <c r="S1614" s="75"/>
      <c r="T1614" s="2"/>
      <c r="U1614" s="2"/>
      <c r="V1614" s="2"/>
    </row>
    <row r="1615" spans="1:22" s="10" customFormat="1" ht="14.4" thickBot="1" x14ac:dyDescent="0.3">
      <c r="A1615" s="176"/>
      <c r="B1615" t="s">
        <v>695</v>
      </c>
      <c r="C1615" s="52" t="s">
        <v>665</v>
      </c>
      <c r="D1615" s="74"/>
      <c r="F1615" s="75"/>
      <c r="G1615" s="75"/>
      <c r="H1615" s="75"/>
      <c r="I1615" s="75"/>
      <c r="J1615" s="75"/>
      <c r="K1615" s="75"/>
      <c r="L1615" s="75"/>
      <c r="M1615" s="80" t="str">
        <f t="shared" si="1112"/>
        <v>FP-P2-52</v>
      </c>
      <c r="N1615" s="81">
        <f t="shared" si="1114"/>
        <v>30</v>
      </c>
      <c r="O1615" s="81">
        <f>SUMIFS('DATOS GENERALES'!$D$4:$D$13,'DATOS GENERALES'!$B$4:$B$13,Q1615,'DATOS GENERALES'!$C$4:$C$13,$O$1367)</f>
        <v>5</v>
      </c>
      <c r="P1615" s="81">
        <f>SUMIFS('DATOS GENERALES'!$D$4:$D$13,'DATOS GENERALES'!$B$4:$B$13,Q1615,'DATOS GENERALES'!$C$4:$C$13,$P$1367)</f>
        <v>0.3</v>
      </c>
      <c r="Q1615" s="81" t="s">
        <v>98</v>
      </c>
      <c r="R1615" s="82">
        <f t="shared" si="1113"/>
        <v>35.299999999999997</v>
      </c>
      <c r="S1615" s="75"/>
      <c r="T1615" s="2"/>
      <c r="U1615" s="2"/>
      <c r="V1615" s="2"/>
    </row>
    <row r="1616" spans="1:22" s="10" customFormat="1" ht="14.4" thickBot="1" x14ac:dyDescent="0.3">
      <c r="A1616" s="176"/>
      <c r="B1616" t="s">
        <v>695</v>
      </c>
      <c r="C1616" s="52" t="s">
        <v>666</v>
      </c>
      <c r="D1616" s="74"/>
      <c r="F1616" s="75"/>
      <c r="G1616" s="75"/>
      <c r="H1616" s="75"/>
      <c r="I1616" s="75"/>
      <c r="J1616" s="75"/>
      <c r="K1616" s="75"/>
      <c r="L1616" s="75"/>
      <c r="M1616" s="80" t="str">
        <f t="shared" ref="M1616:M1632" si="1115">CONCATENATE(B1616,C1616,D1616)</f>
        <v>FP-P2-53</v>
      </c>
      <c r="N1616" s="81">
        <f t="shared" si="1114"/>
        <v>30</v>
      </c>
      <c r="O1616" s="81">
        <f>SUMIFS('DATOS GENERALES'!$D$4:$D$13,'DATOS GENERALES'!$B$4:$B$13,Q1616,'DATOS GENERALES'!$C$4:$C$13,$O$1367)</f>
        <v>5</v>
      </c>
      <c r="P1616" s="81">
        <f>SUMIFS('DATOS GENERALES'!$D$4:$D$13,'DATOS GENERALES'!$B$4:$B$13,Q1616,'DATOS GENERALES'!$C$4:$C$13,$P$1367)</f>
        <v>0.3</v>
      </c>
      <c r="Q1616" s="81" t="s">
        <v>98</v>
      </c>
      <c r="R1616" s="82">
        <f t="shared" ref="R1616:R1632" si="1116">P1616+O1616+N1616</f>
        <v>35.299999999999997</v>
      </c>
      <c r="S1616" s="75"/>
      <c r="T1616" s="2"/>
      <c r="U1616" s="2"/>
      <c r="V1616" s="2"/>
    </row>
    <row r="1617" spans="1:22" s="10" customFormat="1" ht="14.4" thickBot="1" x14ac:dyDescent="0.3">
      <c r="A1617" s="176"/>
      <c r="B1617" t="s">
        <v>695</v>
      </c>
      <c r="C1617" s="52" t="s">
        <v>667</v>
      </c>
      <c r="D1617" s="74"/>
      <c r="F1617" s="75"/>
      <c r="G1617" s="75"/>
      <c r="H1617" s="75"/>
      <c r="I1617" s="75"/>
      <c r="J1617" s="75"/>
      <c r="K1617" s="75"/>
      <c r="L1617" s="75"/>
      <c r="M1617" s="80" t="str">
        <f t="shared" si="1115"/>
        <v>FP-P2-54</v>
      </c>
      <c r="N1617" s="81">
        <f t="shared" si="1114"/>
        <v>0</v>
      </c>
      <c r="O1617" s="81">
        <f>SUMIFS('DATOS GENERALES'!$D$4:$D$13,'DATOS GENERALES'!$B$4:$B$13,Q1617,'DATOS GENERALES'!$C$4:$C$13,$O$1367)</f>
        <v>5</v>
      </c>
      <c r="P1617" s="81">
        <f>SUMIFS('DATOS GENERALES'!$D$4:$D$13,'DATOS GENERALES'!$B$4:$B$13,Q1617,'DATOS GENERALES'!$C$4:$C$13,$P$1367)</f>
        <v>0.3</v>
      </c>
      <c r="Q1617" s="81" t="s">
        <v>98</v>
      </c>
      <c r="R1617" s="82">
        <f t="shared" si="1116"/>
        <v>5.3</v>
      </c>
      <c r="S1617" s="75"/>
      <c r="T1617" s="2"/>
      <c r="U1617" s="2"/>
      <c r="V1617" s="2"/>
    </row>
    <row r="1618" spans="1:22" s="10" customFormat="1" ht="14.4" thickBot="1" x14ac:dyDescent="0.3">
      <c r="A1618" s="176"/>
      <c r="B1618" t="s">
        <v>695</v>
      </c>
      <c r="C1618" s="52" t="s">
        <v>668</v>
      </c>
      <c r="D1618" s="74"/>
      <c r="F1618" s="75"/>
      <c r="G1618" s="75"/>
      <c r="H1618" s="75"/>
      <c r="I1618" s="75"/>
      <c r="J1618" s="75"/>
      <c r="K1618" s="75"/>
      <c r="L1618" s="75"/>
      <c r="M1618" s="80" t="str">
        <f t="shared" si="1115"/>
        <v>FP-P2-55</v>
      </c>
      <c r="N1618" s="81">
        <f t="shared" si="1114"/>
        <v>0</v>
      </c>
      <c r="O1618" s="81">
        <f>SUMIFS('DATOS GENERALES'!$D$4:$D$13,'DATOS GENERALES'!$B$4:$B$13,Q1618,'DATOS GENERALES'!$C$4:$C$13,$O$1367)</f>
        <v>5</v>
      </c>
      <c r="P1618" s="81">
        <f>SUMIFS('DATOS GENERALES'!$D$4:$D$13,'DATOS GENERALES'!$B$4:$B$13,Q1618,'DATOS GENERALES'!$C$4:$C$13,$P$1367)</f>
        <v>0.3</v>
      </c>
      <c r="Q1618" s="81" t="s">
        <v>98</v>
      </c>
      <c r="R1618" s="82">
        <f t="shared" si="1116"/>
        <v>5.3</v>
      </c>
      <c r="S1618" s="75"/>
      <c r="T1618" s="2"/>
      <c r="U1618" s="2"/>
      <c r="V1618" s="2"/>
    </row>
    <row r="1619" spans="1:22" s="10" customFormat="1" ht="14.4" thickBot="1" x14ac:dyDescent="0.3">
      <c r="A1619" s="176"/>
      <c r="B1619" t="s">
        <v>695</v>
      </c>
      <c r="C1619" s="52" t="s">
        <v>669</v>
      </c>
      <c r="D1619" s="74"/>
      <c r="F1619" s="75"/>
      <c r="G1619" s="75"/>
      <c r="H1619" s="75"/>
      <c r="I1619" s="75"/>
      <c r="J1619" s="75"/>
      <c r="K1619" s="75"/>
      <c r="L1619" s="75"/>
      <c r="M1619" s="80" t="str">
        <f t="shared" si="1115"/>
        <v>FP-P2-56</v>
      </c>
      <c r="N1619" s="81">
        <f t="shared" si="1114"/>
        <v>35.299999999999997</v>
      </c>
      <c r="O1619" s="81">
        <f>SUMIFS('DATOS GENERALES'!$D$4:$D$13,'DATOS GENERALES'!$B$4:$B$13,Q1619,'DATOS GENERALES'!$C$4:$C$13,$O$1367)</f>
        <v>5</v>
      </c>
      <c r="P1619" s="81">
        <f>SUMIFS('DATOS GENERALES'!$D$4:$D$13,'DATOS GENERALES'!$B$4:$B$13,Q1619,'DATOS GENERALES'!$C$4:$C$13,$P$1367)</f>
        <v>0.3</v>
      </c>
      <c r="Q1619" s="81" t="s">
        <v>98</v>
      </c>
      <c r="R1619" s="82">
        <f t="shared" si="1116"/>
        <v>40.599999999999994</v>
      </c>
      <c r="S1619" s="75"/>
      <c r="T1619" s="2"/>
      <c r="U1619" s="2"/>
      <c r="V1619" s="2"/>
    </row>
    <row r="1620" spans="1:22" s="10" customFormat="1" ht="14.4" thickBot="1" x14ac:dyDescent="0.3">
      <c r="A1620" s="176"/>
      <c r="B1620" t="s">
        <v>695</v>
      </c>
      <c r="C1620" s="52" t="s">
        <v>670</v>
      </c>
      <c r="D1620" s="74"/>
      <c r="F1620" s="75"/>
      <c r="G1620" s="75"/>
      <c r="H1620" s="75"/>
      <c r="I1620" s="75"/>
      <c r="J1620" s="75"/>
      <c r="K1620" s="75"/>
      <c r="L1620" s="75"/>
      <c r="M1620" s="80" t="str">
        <f t="shared" si="1115"/>
        <v>FP-P2-57</v>
      </c>
      <c r="N1620" s="81">
        <f t="shared" si="1114"/>
        <v>35.299999999999997</v>
      </c>
      <c r="O1620" s="81">
        <f>SUMIFS('DATOS GENERALES'!$D$4:$D$13,'DATOS GENERALES'!$B$4:$B$13,Q1620,'DATOS GENERALES'!$C$4:$C$13,$O$1367)</f>
        <v>5</v>
      </c>
      <c r="P1620" s="81">
        <f>SUMIFS('DATOS GENERALES'!$D$4:$D$13,'DATOS GENERALES'!$B$4:$B$13,Q1620,'DATOS GENERALES'!$C$4:$C$13,$P$1367)</f>
        <v>0.3</v>
      </c>
      <c r="Q1620" s="81" t="s">
        <v>98</v>
      </c>
      <c r="R1620" s="82">
        <f t="shared" si="1116"/>
        <v>40.599999999999994</v>
      </c>
      <c r="S1620" s="75"/>
      <c r="T1620" s="2"/>
      <c r="U1620" s="2"/>
      <c r="V1620" s="2"/>
    </row>
    <row r="1621" spans="1:22" s="10" customFormat="1" ht="14.4" thickBot="1" x14ac:dyDescent="0.3">
      <c r="A1621" s="176"/>
      <c r="B1621" t="s">
        <v>695</v>
      </c>
      <c r="C1621" s="52" t="s">
        <v>671</v>
      </c>
      <c r="D1621" s="74"/>
      <c r="F1621" s="75"/>
      <c r="G1621" s="75"/>
      <c r="H1621" s="75"/>
      <c r="I1621" s="75"/>
      <c r="J1621" s="75"/>
      <c r="K1621" s="75"/>
      <c r="L1621" s="75"/>
      <c r="M1621" s="80" t="str">
        <f t="shared" si="1115"/>
        <v>FP-P2-58</v>
      </c>
      <c r="N1621" s="81">
        <f t="shared" si="1114"/>
        <v>46.2</v>
      </c>
      <c r="O1621" s="81">
        <f>SUMIFS('DATOS GENERALES'!$D$4:$D$13,'DATOS GENERALES'!$B$4:$B$13,Q1621,'DATOS GENERALES'!$C$4:$C$13,$O$1367)</f>
        <v>5</v>
      </c>
      <c r="P1621" s="81">
        <f>SUMIFS('DATOS GENERALES'!$D$4:$D$13,'DATOS GENERALES'!$B$4:$B$13,Q1621,'DATOS GENERALES'!$C$4:$C$13,$P$1367)</f>
        <v>0.3</v>
      </c>
      <c r="Q1621" s="81" t="s">
        <v>98</v>
      </c>
      <c r="R1621" s="82">
        <f t="shared" si="1116"/>
        <v>51.5</v>
      </c>
      <c r="S1621" s="75"/>
      <c r="T1621" s="2"/>
      <c r="U1621" s="2"/>
      <c r="V1621" s="2"/>
    </row>
    <row r="1622" spans="1:22" s="10" customFormat="1" ht="14.4" thickBot="1" x14ac:dyDescent="0.3">
      <c r="A1622" s="176"/>
      <c r="B1622" t="s">
        <v>695</v>
      </c>
      <c r="C1622" s="52" t="s">
        <v>672</v>
      </c>
      <c r="D1622" s="74"/>
      <c r="F1622" s="75"/>
      <c r="G1622" s="75"/>
      <c r="H1622" s="75"/>
      <c r="I1622" s="75"/>
      <c r="J1622" s="75"/>
      <c r="K1622" s="75"/>
      <c r="L1622" s="75"/>
      <c r="M1622" s="80" t="str">
        <f t="shared" si="1115"/>
        <v>FP-P2-59</v>
      </c>
      <c r="N1622" s="81">
        <f t="shared" si="1114"/>
        <v>46.2</v>
      </c>
      <c r="O1622" s="81">
        <f>SUMIFS('DATOS GENERALES'!$D$4:$D$13,'DATOS GENERALES'!$B$4:$B$13,Q1622,'DATOS GENERALES'!$C$4:$C$13,$O$1367)</f>
        <v>5</v>
      </c>
      <c r="P1622" s="81">
        <f>SUMIFS('DATOS GENERALES'!$D$4:$D$13,'DATOS GENERALES'!$B$4:$B$13,Q1622,'DATOS GENERALES'!$C$4:$C$13,$P$1367)</f>
        <v>0.3</v>
      </c>
      <c r="Q1622" s="81" t="s">
        <v>98</v>
      </c>
      <c r="R1622" s="82">
        <f t="shared" si="1116"/>
        <v>51.5</v>
      </c>
      <c r="S1622" s="75"/>
      <c r="T1622" s="2"/>
      <c r="U1622" s="2"/>
      <c r="V1622" s="2"/>
    </row>
    <row r="1623" spans="1:22" s="10" customFormat="1" ht="14.4" thickBot="1" x14ac:dyDescent="0.3">
      <c r="A1623" s="176"/>
      <c r="B1623" t="s">
        <v>695</v>
      </c>
      <c r="C1623" s="52" t="s">
        <v>673</v>
      </c>
      <c r="D1623" s="74"/>
      <c r="F1623" s="75"/>
      <c r="G1623" s="75"/>
      <c r="H1623" s="75"/>
      <c r="I1623" s="75"/>
      <c r="J1623" s="75"/>
      <c r="K1623" s="75"/>
      <c r="L1623" s="75"/>
      <c r="M1623" s="80" t="str">
        <f t="shared" si="1115"/>
        <v>FP-P2-60</v>
      </c>
      <c r="N1623" s="81">
        <f t="shared" si="1114"/>
        <v>47.1</v>
      </c>
      <c r="O1623" s="81">
        <f>SUMIFS('DATOS GENERALES'!$D$4:$D$13,'DATOS GENERALES'!$B$4:$B$13,Q1623,'DATOS GENERALES'!$C$4:$C$13,$O$1367)</f>
        <v>5</v>
      </c>
      <c r="P1623" s="81">
        <f>SUMIFS('DATOS GENERALES'!$D$4:$D$13,'DATOS GENERALES'!$B$4:$B$13,Q1623,'DATOS GENERALES'!$C$4:$C$13,$P$1367)</f>
        <v>0.3</v>
      </c>
      <c r="Q1623" s="81" t="s">
        <v>98</v>
      </c>
      <c r="R1623" s="82">
        <f t="shared" si="1116"/>
        <v>52.4</v>
      </c>
      <c r="S1623" s="75"/>
      <c r="T1623" s="2"/>
      <c r="U1623" s="2"/>
      <c r="V1623" s="2"/>
    </row>
    <row r="1624" spans="1:22" s="10" customFormat="1" ht="14.4" thickBot="1" x14ac:dyDescent="0.3">
      <c r="A1624" s="176"/>
      <c r="B1624" t="s">
        <v>695</v>
      </c>
      <c r="C1624" s="52" t="s">
        <v>674</v>
      </c>
      <c r="D1624" s="74"/>
      <c r="F1624" s="75"/>
      <c r="G1624" s="75"/>
      <c r="H1624" s="75"/>
      <c r="I1624" s="75"/>
      <c r="J1624" s="75"/>
      <c r="K1624" s="75"/>
      <c r="L1624" s="75"/>
      <c r="M1624" s="80" t="str">
        <f t="shared" si="1115"/>
        <v>FP-P2-61</v>
      </c>
      <c r="N1624" s="81">
        <f t="shared" si="1114"/>
        <v>47.1</v>
      </c>
      <c r="O1624" s="81">
        <f>SUMIFS('DATOS GENERALES'!$D$4:$D$13,'DATOS GENERALES'!$B$4:$B$13,Q1624,'DATOS GENERALES'!$C$4:$C$13,$O$1367)</f>
        <v>5</v>
      </c>
      <c r="P1624" s="81">
        <f>SUMIFS('DATOS GENERALES'!$D$4:$D$13,'DATOS GENERALES'!$B$4:$B$13,Q1624,'DATOS GENERALES'!$C$4:$C$13,$P$1367)</f>
        <v>0.3</v>
      </c>
      <c r="Q1624" s="81" t="s">
        <v>98</v>
      </c>
      <c r="R1624" s="82">
        <f t="shared" si="1116"/>
        <v>52.4</v>
      </c>
      <c r="S1624" s="75"/>
      <c r="T1624" s="2"/>
      <c r="U1624" s="2"/>
      <c r="V1624" s="2"/>
    </row>
    <row r="1625" spans="1:22" s="10" customFormat="1" ht="14.4" thickBot="1" x14ac:dyDescent="0.3">
      <c r="A1625" s="176"/>
      <c r="B1625" t="s">
        <v>695</v>
      </c>
      <c r="C1625" s="52" t="s">
        <v>675</v>
      </c>
      <c r="D1625" s="74"/>
      <c r="F1625" s="75"/>
      <c r="G1625" s="75"/>
      <c r="H1625" s="75"/>
      <c r="I1625" s="75"/>
      <c r="J1625" s="75"/>
      <c r="K1625" s="75"/>
      <c r="L1625" s="75"/>
      <c r="M1625" s="80" t="str">
        <f t="shared" si="1115"/>
        <v>FP-P2-62</v>
      </c>
      <c r="N1625" s="81">
        <f t="shared" si="1114"/>
        <v>31.5</v>
      </c>
      <c r="O1625" s="81">
        <f>SUMIFS('DATOS GENERALES'!$D$4:$D$13,'DATOS GENERALES'!$B$4:$B$13,Q1625,'DATOS GENERALES'!$C$4:$C$13,$O$1367)</f>
        <v>5</v>
      </c>
      <c r="P1625" s="81">
        <f>SUMIFS('DATOS GENERALES'!$D$4:$D$13,'DATOS GENERALES'!$B$4:$B$13,Q1625,'DATOS GENERALES'!$C$4:$C$13,$P$1367)</f>
        <v>0.3</v>
      </c>
      <c r="Q1625" s="81" t="s">
        <v>98</v>
      </c>
      <c r="R1625" s="82">
        <f t="shared" si="1116"/>
        <v>36.799999999999997</v>
      </c>
      <c r="S1625" s="75"/>
      <c r="T1625" s="2"/>
      <c r="U1625" s="2"/>
      <c r="V1625" s="2"/>
    </row>
    <row r="1626" spans="1:22" s="10" customFormat="1" ht="14.4" thickBot="1" x14ac:dyDescent="0.3">
      <c r="A1626" s="176"/>
      <c r="B1626" t="s">
        <v>695</v>
      </c>
      <c r="C1626" s="52" t="s">
        <v>676</v>
      </c>
      <c r="D1626" s="74"/>
      <c r="F1626" s="75"/>
      <c r="G1626" s="75"/>
      <c r="H1626" s="75"/>
      <c r="I1626" s="75"/>
      <c r="J1626" s="75"/>
      <c r="K1626" s="75"/>
      <c r="L1626" s="75"/>
      <c r="M1626" s="80" t="str">
        <f t="shared" si="1115"/>
        <v>FP-P2-63</v>
      </c>
      <c r="N1626" s="81">
        <f t="shared" si="1114"/>
        <v>47.6</v>
      </c>
      <c r="O1626" s="81">
        <f>SUMIFS('DATOS GENERALES'!$D$4:$D$13,'DATOS GENERALES'!$B$4:$B$13,Q1626,'DATOS GENERALES'!$C$4:$C$13,$O$1367)</f>
        <v>5</v>
      </c>
      <c r="P1626" s="81">
        <f>SUMIFS('DATOS GENERALES'!$D$4:$D$13,'DATOS GENERALES'!$B$4:$B$13,Q1626,'DATOS GENERALES'!$C$4:$C$13,$P$1367)</f>
        <v>0.3</v>
      </c>
      <c r="Q1626" s="81" t="s">
        <v>98</v>
      </c>
      <c r="R1626" s="82">
        <f t="shared" si="1116"/>
        <v>52.9</v>
      </c>
      <c r="S1626" s="75"/>
      <c r="T1626" s="2"/>
      <c r="U1626" s="2"/>
      <c r="V1626" s="2"/>
    </row>
    <row r="1627" spans="1:22" s="10" customFormat="1" ht="14.4" thickBot="1" x14ac:dyDescent="0.3">
      <c r="A1627" s="176"/>
      <c r="B1627" t="s">
        <v>695</v>
      </c>
      <c r="C1627" s="52" t="s">
        <v>677</v>
      </c>
      <c r="D1627" s="74"/>
      <c r="F1627" s="75"/>
      <c r="G1627" s="75"/>
      <c r="H1627" s="75"/>
      <c r="I1627" s="75"/>
      <c r="J1627" s="75"/>
      <c r="K1627" s="75"/>
      <c r="L1627" s="75"/>
      <c r="M1627" s="80" t="str">
        <f t="shared" si="1115"/>
        <v>FP-P2-64</v>
      </c>
      <c r="N1627" s="81">
        <f t="shared" si="1114"/>
        <v>47.6</v>
      </c>
      <c r="O1627" s="81">
        <f>SUMIFS('DATOS GENERALES'!$D$4:$D$13,'DATOS GENERALES'!$B$4:$B$13,Q1627,'DATOS GENERALES'!$C$4:$C$13,$O$1367)</f>
        <v>5</v>
      </c>
      <c r="P1627" s="81">
        <f>SUMIFS('DATOS GENERALES'!$D$4:$D$13,'DATOS GENERALES'!$B$4:$B$13,Q1627,'DATOS GENERALES'!$C$4:$C$13,$P$1367)</f>
        <v>0.3</v>
      </c>
      <c r="Q1627" s="81" t="s">
        <v>98</v>
      </c>
      <c r="R1627" s="82">
        <f t="shared" si="1116"/>
        <v>52.9</v>
      </c>
      <c r="S1627" s="75"/>
      <c r="T1627" s="2"/>
      <c r="U1627" s="2"/>
      <c r="V1627" s="2"/>
    </row>
    <row r="1628" spans="1:22" s="10" customFormat="1" ht="14.4" thickBot="1" x14ac:dyDescent="0.3">
      <c r="A1628" s="176"/>
      <c r="B1628" t="s">
        <v>695</v>
      </c>
      <c r="C1628" s="52" t="s">
        <v>678</v>
      </c>
      <c r="D1628" s="74"/>
      <c r="F1628" s="75"/>
      <c r="G1628" s="75"/>
      <c r="H1628" s="75"/>
      <c r="I1628" s="75"/>
      <c r="J1628" s="75"/>
      <c r="K1628" s="75"/>
      <c r="L1628" s="75"/>
      <c r="M1628" s="80" t="str">
        <f t="shared" si="1115"/>
        <v>FP-P2-65</v>
      </c>
      <c r="N1628" s="81">
        <f t="shared" ref="N1628:N1632" si="1117">SUMIFS($S$10:$S$1340,$E$10:$E$1340,M1628,$V$10:$V$1340,Q1628)</f>
        <v>51.5</v>
      </c>
      <c r="O1628" s="81">
        <f>SUMIFS('DATOS GENERALES'!$D$4:$D$13,'DATOS GENERALES'!$B$4:$B$13,Q1628,'DATOS GENERALES'!$C$4:$C$13,$O$1367)</f>
        <v>5</v>
      </c>
      <c r="P1628" s="81">
        <f>SUMIFS('DATOS GENERALES'!$D$4:$D$13,'DATOS GENERALES'!$B$4:$B$13,Q1628,'DATOS GENERALES'!$C$4:$C$13,$P$1367)</f>
        <v>0.3</v>
      </c>
      <c r="Q1628" s="81" t="s">
        <v>98</v>
      </c>
      <c r="R1628" s="82">
        <f t="shared" si="1116"/>
        <v>56.8</v>
      </c>
      <c r="S1628" s="75"/>
      <c r="T1628" s="2"/>
      <c r="U1628" s="2"/>
      <c r="V1628" s="2"/>
    </row>
    <row r="1629" spans="1:22" s="10" customFormat="1" ht="14.4" thickBot="1" x14ac:dyDescent="0.3">
      <c r="A1629" s="176"/>
      <c r="B1629" t="s">
        <v>695</v>
      </c>
      <c r="C1629" s="52" t="s">
        <v>679</v>
      </c>
      <c r="D1629" s="74"/>
      <c r="F1629" s="75"/>
      <c r="G1629" s="75"/>
      <c r="H1629" s="75"/>
      <c r="I1629" s="75"/>
      <c r="J1629" s="75"/>
      <c r="K1629" s="75"/>
      <c r="L1629" s="75"/>
      <c r="M1629" s="80" t="str">
        <f t="shared" si="1115"/>
        <v>FP-P2-66</v>
      </c>
      <c r="N1629" s="81">
        <f t="shared" si="1117"/>
        <v>51.5</v>
      </c>
      <c r="O1629" s="81">
        <f>SUMIFS('DATOS GENERALES'!$D$4:$D$13,'DATOS GENERALES'!$B$4:$B$13,Q1629,'DATOS GENERALES'!$C$4:$C$13,$O$1367)</f>
        <v>5</v>
      </c>
      <c r="P1629" s="81">
        <f>SUMIFS('DATOS GENERALES'!$D$4:$D$13,'DATOS GENERALES'!$B$4:$B$13,Q1629,'DATOS GENERALES'!$C$4:$C$13,$P$1367)</f>
        <v>0.3</v>
      </c>
      <c r="Q1629" s="81" t="s">
        <v>98</v>
      </c>
      <c r="R1629" s="82">
        <f t="shared" si="1116"/>
        <v>56.8</v>
      </c>
      <c r="S1629" s="75"/>
      <c r="T1629" s="2"/>
      <c r="U1629" s="2"/>
      <c r="V1629" s="2"/>
    </row>
    <row r="1630" spans="1:22" s="10" customFormat="1" ht="14.4" thickBot="1" x14ac:dyDescent="0.3">
      <c r="A1630" s="176"/>
      <c r="B1630" t="s">
        <v>695</v>
      </c>
      <c r="C1630" s="52" t="s">
        <v>681</v>
      </c>
      <c r="D1630" s="74"/>
      <c r="F1630" s="75"/>
      <c r="G1630" s="75"/>
      <c r="H1630" s="75"/>
      <c r="I1630" s="75"/>
      <c r="J1630" s="75"/>
      <c r="K1630" s="75"/>
      <c r="L1630" s="75"/>
      <c r="M1630" s="80" t="str">
        <f t="shared" si="1115"/>
        <v>FP-P2-67</v>
      </c>
      <c r="N1630" s="81">
        <f t="shared" si="1117"/>
        <v>43</v>
      </c>
      <c r="O1630" s="81">
        <f>SUMIFS('DATOS GENERALES'!$D$4:$D$13,'DATOS GENERALES'!$B$4:$B$13,Q1630,'DATOS GENERALES'!$C$4:$C$13,$O$1367)</f>
        <v>5</v>
      </c>
      <c r="P1630" s="81">
        <f>SUMIFS('DATOS GENERALES'!$D$4:$D$13,'DATOS GENERALES'!$B$4:$B$13,Q1630,'DATOS GENERALES'!$C$4:$C$13,$P$1367)</f>
        <v>0.3</v>
      </c>
      <c r="Q1630" s="81" t="s">
        <v>98</v>
      </c>
      <c r="R1630" s="82">
        <f t="shared" si="1116"/>
        <v>48.3</v>
      </c>
      <c r="S1630" s="75"/>
      <c r="T1630" s="2"/>
      <c r="U1630" s="2"/>
      <c r="V1630" s="2"/>
    </row>
    <row r="1631" spans="1:22" s="10" customFormat="1" ht="14.4" thickBot="1" x14ac:dyDescent="0.3">
      <c r="A1631" s="176"/>
      <c r="B1631" t="s">
        <v>695</v>
      </c>
      <c r="C1631" s="52" t="s">
        <v>682</v>
      </c>
      <c r="D1631" s="74"/>
      <c r="F1631" s="75"/>
      <c r="G1631" s="75"/>
      <c r="H1631" s="75"/>
      <c r="I1631" s="75"/>
      <c r="J1631" s="75"/>
      <c r="K1631" s="75"/>
      <c r="L1631" s="75"/>
      <c r="M1631" s="80" t="str">
        <f t="shared" si="1115"/>
        <v>FP-P2-68</v>
      </c>
      <c r="N1631" s="81">
        <f t="shared" si="1117"/>
        <v>52.4</v>
      </c>
      <c r="O1631" s="81">
        <f>SUMIFS('DATOS GENERALES'!$D$4:$D$13,'DATOS GENERALES'!$B$4:$B$13,Q1631,'DATOS GENERALES'!$C$4:$C$13,$O$1367)</f>
        <v>5</v>
      </c>
      <c r="P1631" s="81">
        <f>SUMIFS('DATOS GENERALES'!$D$4:$D$13,'DATOS GENERALES'!$B$4:$B$13,Q1631,'DATOS GENERALES'!$C$4:$C$13,$P$1367)</f>
        <v>0.3</v>
      </c>
      <c r="Q1631" s="81" t="s">
        <v>98</v>
      </c>
      <c r="R1631" s="82">
        <f t="shared" si="1116"/>
        <v>57.699999999999996</v>
      </c>
      <c r="S1631" s="75"/>
      <c r="T1631" s="2"/>
      <c r="U1631" s="2"/>
      <c r="V1631" s="2"/>
    </row>
    <row r="1632" spans="1:22" s="10" customFormat="1" ht="14.4" thickBot="1" x14ac:dyDescent="0.3">
      <c r="A1632" s="176"/>
      <c r="B1632" t="s">
        <v>695</v>
      </c>
      <c r="C1632" s="52" t="s">
        <v>683</v>
      </c>
      <c r="D1632" s="74"/>
      <c r="F1632" s="75"/>
      <c r="G1632" s="75"/>
      <c r="H1632" s="75"/>
      <c r="I1632" s="75"/>
      <c r="J1632" s="75"/>
      <c r="K1632" s="75"/>
      <c r="L1632" s="75"/>
      <c r="M1632" s="80" t="str">
        <f t="shared" si="1115"/>
        <v>FP-P2-69</v>
      </c>
      <c r="N1632" s="81">
        <f t="shared" si="1117"/>
        <v>52.4</v>
      </c>
      <c r="O1632" s="81">
        <f>SUMIFS('DATOS GENERALES'!$D$4:$D$13,'DATOS GENERALES'!$B$4:$B$13,Q1632,'DATOS GENERALES'!$C$4:$C$13,$O$1367)</f>
        <v>5</v>
      </c>
      <c r="P1632" s="81">
        <f>SUMIFS('DATOS GENERALES'!$D$4:$D$13,'DATOS GENERALES'!$B$4:$B$13,Q1632,'DATOS GENERALES'!$C$4:$C$13,$P$1367)</f>
        <v>0.3</v>
      </c>
      <c r="Q1632" s="81" t="s">
        <v>98</v>
      </c>
      <c r="R1632" s="82">
        <f t="shared" si="1116"/>
        <v>57.699999999999996</v>
      </c>
      <c r="S1632" s="75"/>
      <c r="T1632" s="2"/>
      <c r="U1632" s="2"/>
      <c r="V1632" s="2"/>
    </row>
    <row r="1633" spans="1:23" s="10" customFormat="1" ht="14.4" thickBot="1" x14ac:dyDescent="0.3">
      <c r="A1633" s="176"/>
      <c r="B1633"/>
      <c r="C1633" s="52"/>
      <c r="D1633" s="74"/>
      <c r="F1633" s="75"/>
      <c r="G1633" s="75"/>
      <c r="H1633" s="75"/>
      <c r="I1633" s="75"/>
      <c r="J1633" s="75"/>
      <c r="K1633" s="75"/>
      <c r="L1633" s="75"/>
      <c r="M1633" s="80"/>
      <c r="N1633" s="81"/>
      <c r="O1633" s="81"/>
      <c r="P1633" s="81"/>
      <c r="Q1633" s="81"/>
      <c r="R1633" s="82"/>
      <c r="S1633" s="75"/>
      <c r="T1633" s="2"/>
      <c r="U1633" s="2"/>
      <c r="V1633" s="2"/>
    </row>
    <row r="1634" spans="1:23" s="10" customFormat="1" x14ac:dyDescent="0.25">
      <c r="A1634" s="176"/>
      <c r="B1634"/>
      <c r="C1634" s="52"/>
      <c r="D1634" s="74"/>
      <c r="F1634" s="75"/>
      <c r="G1634" s="75"/>
      <c r="H1634" s="75"/>
      <c r="I1634" s="75"/>
      <c r="J1634" s="75"/>
      <c r="K1634" s="75"/>
      <c r="L1634" s="75"/>
      <c r="M1634" s="80"/>
      <c r="N1634" s="81"/>
      <c r="O1634" s="81"/>
      <c r="P1634" s="81"/>
      <c r="Q1634" s="81"/>
      <c r="R1634" s="82"/>
      <c r="S1634" s="75"/>
      <c r="T1634" s="2"/>
      <c r="U1634" s="2"/>
      <c r="V1634" s="2"/>
    </row>
    <row r="1635" spans="1:23" ht="14.4" thickBot="1" x14ac:dyDescent="0.3">
      <c r="C1635" s="52"/>
      <c r="D1635" s="55"/>
      <c r="M1635" s="56"/>
      <c r="N1635" s="57"/>
      <c r="O1635" s="57"/>
      <c r="P1635" s="57"/>
      <c r="Q1635" s="57"/>
      <c r="R1635" s="58"/>
    </row>
    <row r="1636" spans="1:23" s="10" customFormat="1" ht="14.4" thickBot="1" x14ac:dyDescent="0.3">
      <c r="A1636" s="176"/>
      <c r="C1636" s="73"/>
      <c r="D1636" s="74"/>
      <c r="F1636" s="75"/>
      <c r="G1636" s="75"/>
      <c r="H1636" s="75"/>
      <c r="I1636" s="75"/>
      <c r="J1636" s="75"/>
      <c r="K1636" s="75"/>
      <c r="L1636" s="75"/>
      <c r="M1636" s="75"/>
      <c r="N1636" s="75"/>
      <c r="O1636" s="75"/>
      <c r="P1636" s="75"/>
      <c r="Q1636" s="75"/>
      <c r="R1636" s="79">
        <f>SUM(R1564:R1635)</f>
        <v>2545.6</v>
      </c>
      <c r="S1636" s="75"/>
      <c r="T1636" s="2"/>
      <c r="U1636" s="2"/>
      <c r="V1636" s="2"/>
      <c r="W1636"/>
    </row>
    <row r="1637" spans="1:23" s="10" customFormat="1" x14ac:dyDescent="0.25">
      <c r="A1637" s="176"/>
      <c r="C1637" s="73"/>
      <c r="D1637" s="74"/>
      <c r="F1637" s="75"/>
      <c r="G1637" s="75"/>
      <c r="H1637" s="75"/>
      <c r="I1637" s="75"/>
      <c r="J1637" s="75"/>
      <c r="K1637" s="75"/>
      <c r="L1637" s="75"/>
      <c r="M1637" s="75"/>
      <c r="N1637" s="75"/>
      <c r="O1637" s="75"/>
      <c r="P1637" s="75"/>
      <c r="Q1637" s="75"/>
      <c r="R1637" s="76"/>
      <c r="S1637" s="75"/>
      <c r="T1637" s="2"/>
      <c r="U1637" s="2"/>
      <c r="V1637" s="2"/>
      <c r="W1637"/>
    </row>
    <row r="1638" spans="1:23" s="10" customFormat="1" x14ac:dyDescent="0.25">
      <c r="A1638" s="176"/>
      <c r="C1638" s="73"/>
      <c r="D1638" s="74"/>
      <c r="F1638" s="75"/>
      <c r="G1638" s="75"/>
      <c r="H1638" s="75"/>
      <c r="I1638" s="75"/>
      <c r="J1638" s="75"/>
      <c r="K1638" s="75"/>
      <c r="L1638" s="75"/>
      <c r="M1638" s="75"/>
      <c r="N1638" s="75"/>
      <c r="O1638" s="75"/>
      <c r="P1638" s="75"/>
      <c r="Q1638" s="75"/>
      <c r="R1638" s="76"/>
      <c r="S1638" s="75"/>
      <c r="T1638" s="2"/>
      <c r="U1638" s="2"/>
      <c r="V1638" s="2"/>
      <c r="W1638"/>
    </row>
    <row r="1639" spans="1:23" s="10" customFormat="1" x14ac:dyDescent="0.25">
      <c r="A1639" s="176"/>
      <c r="C1639" s="73"/>
      <c r="D1639" s="74"/>
      <c r="F1639" s="75"/>
      <c r="G1639" s="75"/>
      <c r="H1639" s="75"/>
      <c r="I1639" s="75"/>
      <c r="J1639" s="75"/>
      <c r="K1639" s="75"/>
      <c r="L1639" s="75"/>
      <c r="M1639" s="75"/>
      <c r="N1639" s="75"/>
      <c r="O1639" s="75"/>
      <c r="P1639" s="75"/>
      <c r="Q1639" s="75"/>
      <c r="R1639" s="76"/>
      <c r="S1639" s="75"/>
      <c r="T1639" s="2"/>
      <c r="U1639" s="2"/>
      <c r="V1639" s="2"/>
    </row>
    <row r="1640" spans="1:23" s="10" customFormat="1" x14ac:dyDescent="0.25">
      <c r="A1640" s="176"/>
      <c r="C1640" s="73"/>
      <c r="D1640" s="74"/>
      <c r="F1640" s="75"/>
      <c r="G1640" s="75"/>
      <c r="H1640" s="75"/>
      <c r="I1640" s="75"/>
      <c r="J1640" s="75"/>
      <c r="K1640" s="75"/>
      <c r="L1640" s="75"/>
      <c r="M1640" s="75"/>
      <c r="N1640" s="75"/>
      <c r="O1640" s="75"/>
      <c r="P1640" s="75"/>
      <c r="Q1640" s="75"/>
      <c r="R1640" s="76"/>
      <c r="S1640" s="75"/>
      <c r="T1640" s="2"/>
      <c r="U1640" s="2"/>
      <c r="V1640" s="2"/>
    </row>
    <row r="1641" spans="1:23" s="10" customFormat="1" x14ac:dyDescent="0.25">
      <c r="A1641" s="176"/>
      <c r="C1641" s="73"/>
      <c r="D1641" s="74"/>
      <c r="F1641" s="75"/>
      <c r="G1641" s="75"/>
      <c r="H1641" s="75"/>
      <c r="I1641" s="75"/>
      <c r="J1641" s="75"/>
      <c r="K1641" s="75"/>
      <c r="L1641" s="75"/>
      <c r="M1641" s="75"/>
      <c r="N1641" s="75"/>
      <c r="O1641" s="75"/>
      <c r="P1641" s="75"/>
      <c r="Q1641" s="75"/>
      <c r="R1641" s="76"/>
      <c r="S1641" s="75"/>
      <c r="T1641" s="2"/>
      <c r="U1641" s="2"/>
      <c r="V1641" s="2"/>
    </row>
    <row r="1642" spans="1:23" s="10" customFormat="1" x14ac:dyDescent="0.25">
      <c r="A1642" s="176"/>
      <c r="C1642" s="73"/>
      <c r="D1642" s="74"/>
      <c r="F1642" s="75"/>
      <c r="G1642" s="75"/>
      <c r="H1642" s="75"/>
      <c r="I1642" s="75"/>
      <c r="J1642" s="75"/>
      <c r="K1642" s="75"/>
      <c r="L1642" s="75"/>
      <c r="M1642" s="75"/>
      <c r="N1642" s="75"/>
      <c r="O1642" s="75"/>
      <c r="P1642" s="75"/>
      <c r="Q1642" s="75"/>
      <c r="R1642" s="76"/>
      <c r="S1642" s="75"/>
      <c r="T1642" s="2"/>
      <c r="U1642" s="2"/>
      <c r="V1642" s="2"/>
    </row>
    <row r="1643" spans="1:23" s="10" customFormat="1" x14ac:dyDescent="0.25">
      <c r="A1643" s="176"/>
      <c r="C1643" s="73"/>
      <c r="D1643" s="74"/>
      <c r="F1643" s="75"/>
      <c r="G1643" s="75"/>
      <c r="H1643" s="75"/>
      <c r="I1643" s="75"/>
      <c r="J1643" s="75"/>
      <c r="K1643" s="75"/>
      <c r="L1643" s="75"/>
      <c r="M1643" s="75"/>
      <c r="N1643" s="75"/>
      <c r="O1643" s="75"/>
      <c r="P1643" s="75"/>
      <c r="Q1643" s="75"/>
      <c r="R1643" s="76"/>
      <c r="S1643" s="75"/>
      <c r="T1643" s="2"/>
      <c r="U1643" s="2"/>
      <c r="V1643" s="2"/>
    </row>
    <row r="1644" spans="1:23" s="10" customFormat="1" ht="14.4" thickBot="1" x14ac:dyDescent="0.3">
      <c r="A1644" s="176"/>
      <c r="C1644" s="73"/>
      <c r="D1644" s="74"/>
      <c r="F1644" s="75"/>
      <c r="G1644" s="75"/>
      <c r="H1644" s="75"/>
      <c r="I1644" s="75"/>
      <c r="J1644" s="75"/>
      <c r="K1644" s="75"/>
      <c r="L1644" s="75"/>
      <c r="M1644" s="2" t="s">
        <v>256</v>
      </c>
      <c r="N1644" s="75"/>
      <c r="O1644" s="75"/>
      <c r="P1644" s="75"/>
      <c r="Q1644" s="75"/>
      <c r="R1644" s="76"/>
      <c r="S1644" s="75"/>
      <c r="T1644" s="2"/>
      <c r="U1644" s="2"/>
      <c r="V1644" s="2"/>
    </row>
    <row r="1645" spans="1:23" s="10" customFormat="1" ht="14.4" thickBot="1" x14ac:dyDescent="0.3">
      <c r="A1645" s="176"/>
      <c r="C1645" s="73"/>
      <c r="D1645" s="74"/>
      <c r="F1645" s="75"/>
      <c r="G1645" s="75"/>
      <c r="H1645" s="75"/>
      <c r="I1645" s="75"/>
      <c r="J1645" s="75"/>
      <c r="K1645" s="75"/>
      <c r="L1645" s="75"/>
      <c r="M1645" s="122" t="s">
        <v>79</v>
      </c>
      <c r="N1645" s="123" t="s">
        <v>150</v>
      </c>
      <c r="O1645" s="123" t="s">
        <v>149</v>
      </c>
      <c r="P1645" s="123" t="s">
        <v>81</v>
      </c>
      <c r="Q1645" s="123" t="s">
        <v>118</v>
      </c>
      <c r="R1645" s="124" t="s">
        <v>117</v>
      </c>
      <c r="S1645" s="75"/>
      <c r="T1645" s="2"/>
      <c r="U1645" s="2"/>
      <c r="V1645" s="2"/>
    </row>
    <row r="1646" spans="1:23" s="10" customFormat="1" ht="14.4" thickBot="1" x14ac:dyDescent="0.3">
      <c r="A1646" s="176"/>
      <c r="C1646" s="73"/>
      <c r="D1646" s="74"/>
      <c r="F1646" s="75"/>
      <c r="G1646" s="75"/>
      <c r="H1646" s="75"/>
      <c r="I1646" s="75"/>
      <c r="J1646" s="75"/>
      <c r="K1646" s="75"/>
      <c r="L1646" s="75"/>
      <c r="M1646" s="195"/>
      <c r="N1646" s="196"/>
      <c r="O1646" s="196"/>
      <c r="P1646" s="196"/>
      <c r="Q1646" s="196"/>
      <c r="R1646" s="197"/>
      <c r="S1646" s="75"/>
      <c r="T1646" s="2"/>
      <c r="U1646" s="2"/>
      <c r="V1646" s="2"/>
    </row>
    <row r="1647" spans="1:23" s="10" customFormat="1" ht="14.4" thickBot="1" x14ac:dyDescent="0.3">
      <c r="A1647" s="176"/>
      <c r="B1647" t="s">
        <v>696</v>
      </c>
      <c r="C1647" s="52" t="s">
        <v>125</v>
      </c>
      <c r="D1647" s="74"/>
      <c r="F1647" s="75"/>
      <c r="G1647" s="75"/>
      <c r="H1647" s="75"/>
      <c r="I1647" s="75"/>
      <c r="J1647" s="75"/>
      <c r="K1647" s="75"/>
      <c r="L1647" s="75"/>
      <c r="M1647" s="80" t="str">
        <f t="shared" ref="M1647" si="1118">CONCATENATE(B1647,C1647,D1647)</f>
        <v>FP-P3-01</v>
      </c>
      <c r="N1647" s="81">
        <f t="shared" ref="N1647:N1678" si="1119">SUMIFS($S$10:$S$1340,$E$10:$E$1340,M1647,$V$10:$V$1340,Q1647)</f>
        <v>32.1</v>
      </c>
      <c r="O1647" s="81">
        <f>SUMIFS('DATOS GENERALES'!$D$4:$D$13,'DATOS GENERALES'!$B$4:$B$13,Q1647,'DATOS GENERALES'!$C$4:$C$13,$O$1367)</f>
        <v>5</v>
      </c>
      <c r="P1647" s="81">
        <f>SUMIFS('DATOS GENERALES'!$D$4:$D$13,'DATOS GENERALES'!$B$4:$B$13,Q1647,'DATOS GENERALES'!$C$4:$C$13,$P$1367)</f>
        <v>0.3</v>
      </c>
      <c r="Q1647" s="81" t="s">
        <v>98</v>
      </c>
      <c r="R1647" s="82">
        <f t="shared" ref="R1647" si="1120">P1647+O1647+N1647</f>
        <v>37.4</v>
      </c>
      <c r="S1647" s="75"/>
      <c r="T1647" s="2"/>
      <c r="U1647" s="2"/>
      <c r="V1647" s="2"/>
    </row>
    <row r="1648" spans="1:23" s="10" customFormat="1" ht="14.4" thickBot="1" x14ac:dyDescent="0.3">
      <c r="A1648" s="176"/>
      <c r="B1648" t="s">
        <v>696</v>
      </c>
      <c r="C1648" s="52" t="s">
        <v>126</v>
      </c>
      <c r="D1648" s="74"/>
      <c r="F1648" s="75"/>
      <c r="G1648" s="75"/>
      <c r="H1648" s="75"/>
      <c r="I1648" s="75"/>
      <c r="J1648" s="75"/>
      <c r="K1648" s="75"/>
      <c r="L1648" s="75"/>
      <c r="M1648" s="80" t="str">
        <f t="shared" ref="M1648:M1709" si="1121">CONCATENATE(B1648,C1648,D1648)</f>
        <v>FP-P3-02</v>
      </c>
      <c r="N1648" s="81">
        <f t="shared" si="1119"/>
        <v>32.1</v>
      </c>
      <c r="O1648" s="81">
        <f>SUMIFS('DATOS GENERALES'!$D$4:$D$13,'DATOS GENERALES'!$B$4:$B$13,Q1648,'DATOS GENERALES'!$C$4:$C$13,$O$1367)</f>
        <v>5</v>
      </c>
      <c r="P1648" s="81">
        <f>SUMIFS('DATOS GENERALES'!$D$4:$D$13,'DATOS GENERALES'!$B$4:$B$13,Q1648,'DATOS GENERALES'!$C$4:$C$13,$P$1367)</f>
        <v>0.3</v>
      </c>
      <c r="Q1648" s="81" t="s">
        <v>98</v>
      </c>
      <c r="R1648" s="82">
        <f t="shared" ref="R1648:R1709" si="1122">P1648+O1648+N1648</f>
        <v>37.4</v>
      </c>
      <c r="S1648" s="75"/>
      <c r="T1648" s="2"/>
      <c r="U1648" s="2"/>
      <c r="V1648" s="2"/>
    </row>
    <row r="1649" spans="1:22" s="10" customFormat="1" ht="14.4" thickBot="1" x14ac:dyDescent="0.3">
      <c r="A1649" s="176"/>
      <c r="B1649" t="s">
        <v>696</v>
      </c>
      <c r="C1649" s="52" t="s">
        <v>127</v>
      </c>
      <c r="D1649" s="74"/>
      <c r="F1649" s="75"/>
      <c r="G1649" s="75"/>
      <c r="H1649" s="75"/>
      <c r="I1649" s="75"/>
      <c r="J1649" s="75"/>
      <c r="K1649" s="75"/>
      <c r="L1649" s="75"/>
      <c r="M1649" s="80" t="str">
        <f t="shared" si="1121"/>
        <v>FP-P3-03</v>
      </c>
      <c r="N1649" s="81">
        <f t="shared" si="1119"/>
        <v>30.8</v>
      </c>
      <c r="O1649" s="81">
        <f>SUMIFS('DATOS GENERALES'!$D$4:$D$13,'DATOS GENERALES'!$B$4:$B$13,Q1649,'DATOS GENERALES'!$C$4:$C$13,$O$1367)</f>
        <v>5</v>
      </c>
      <c r="P1649" s="81">
        <f>SUMIFS('DATOS GENERALES'!$D$4:$D$13,'DATOS GENERALES'!$B$4:$B$13,Q1649,'DATOS GENERALES'!$C$4:$C$13,$P$1367)</f>
        <v>0.3</v>
      </c>
      <c r="Q1649" s="81" t="s">
        <v>98</v>
      </c>
      <c r="R1649" s="82">
        <f t="shared" si="1122"/>
        <v>36.1</v>
      </c>
      <c r="S1649" s="75"/>
      <c r="T1649" s="2"/>
      <c r="U1649" s="2"/>
      <c r="V1649" s="2"/>
    </row>
    <row r="1650" spans="1:22" s="10" customFormat="1" ht="14.4" thickBot="1" x14ac:dyDescent="0.3">
      <c r="A1650" s="176"/>
      <c r="B1650" t="s">
        <v>696</v>
      </c>
      <c r="C1650" s="52" t="s">
        <v>128</v>
      </c>
      <c r="D1650" s="74"/>
      <c r="F1650" s="75"/>
      <c r="G1650" s="75"/>
      <c r="H1650" s="75"/>
      <c r="I1650" s="75"/>
      <c r="J1650" s="75"/>
      <c r="K1650" s="75"/>
      <c r="L1650" s="75"/>
      <c r="M1650" s="80" t="str">
        <f t="shared" si="1121"/>
        <v>FP-P3-04</v>
      </c>
      <c r="N1650" s="81">
        <f t="shared" si="1119"/>
        <v>30.8</v>
      </c>
      <c r="O1650" s="81">
        <f>SUMIFS('DATOS GENERALES'!$D$4:$D$13,'DATOS GENERALES'!$B$4:$B$13,Q1650,'DATOS GENERALES'!$C$4:$C$13,$O$1367)</f>
        <v>5</v>
      </c>
      <c r="P1650" s="81">
        <f>SUMIFS('DATOS GENERALES'!$D$4:$D$13,'DATOS GENERALES'!$B$4:$B$13,Q1650,'DATOS GENERALES'!$C$4:$C$13,$P$1367)</f>
        <v>0.3</v>
      </c>
      <c r="Q1650" s="81" t="s">
        <v>98</v>
      </c>
      <c r="R1650" s="82">
        <f t="shared" si="1122"/>
        <v>36.1</v>
      </c>
      <c r="S1650" s="75"/>
      <c r="T1650" s="2"/>
      <c r="U1650" s="2"/>
      <c r="V1650" s="2"/>
    </row>
    <row r="1651" spans="1:22" s="10" customFormat="1" ht="14.4" thickBot="1" x14ac:dyDescent="0.3">
      <c r="A1651" s="176"/>
      <c r="B1651" t="s">
        <v>696</v>
      </c>
      <c r="C1651" s="52" t="s">
        <v>129</v>
      </c>
      <c r="D1651" s="74"/>
      <c r="F1651" s="75"/>
      <c r="G1651" s="75"/>
      <c r="H1651" s="75"/>
      <c r="I1651" s="75"/>
      <c r="J1651" s="75"/>
      <c r="K1651" s="75"/>
      <c r="L1651" s="75"/>
      <c r="M1651" s="80" t="str">
        <f t="shared" si="1121"/>
        <v>FP-P3-05</v>
      </c>
      <c r="N1651" s="81">
        <f t="shared" si="1119"/>
        <v>31</v>
      </c>
      <c r="O1651" s="81">
        <f>SUMIFS('DATOS GENERALES'!$D$4:$D$13,'DATOS GENERALES'!$B$4:$B$13,Q1651,'DATOS GENERALES'!$C$4:$C$13,$O$1367)</f>
        <v>5</v>
      </c>
      <c r="P1651" s="81">
        <f>SUMIFS('DATOS GENERALES'!$D$4:$D$13,'DATOS GENERALES'!$B$4:$B$13,Q1651,'DATOS GENERALES'!$C$4:$C$13,$P$1367)</f>
        <v>0.3</v>
      </c>
      <c r="Q1651" s="81" t="s">
        <v>98</v>
      </c>
      <c r="R1651" s="82">
        <f t="shared" si="1122"/>
        <v>36.299999999999997</v>
      </c>
      <c r="S1651" s="75"/>
      <c r="T1651" s="2"/>
      <c r="U1651" s="2"/>
      <c r="V1651" s="2"/>
    </row>
    <row r="1652" spans="1:22" s="10" customFormat="1" ht="14.4" thickBot="1" x14ac:dyDescent="0.3">
      <c r="A1652" s="176"/>
      <c r="B1652" t="s">
        <v>696</v>
      </c>
      <c r="C1652" s="52" t="s">
        <v>130</v>
      </c>
      <c r="D1652" s="74"/>
      <c r="F1652" s="75"/>
      <c r="G1652" s="75"/>
      <c r="H1652" s="75"/>
      <c r="I1652" s="75"/>
      <c r="J1652" s="75"/>
      <c r="K1652" s="75"/>
      <c r="L1652" s="75"/>
      <c r="M1652" s="80" t="str">
        <f t="shared" si="1121"/>
        <v>FP-P3-06</v>
      </c>
      <c r="N1652" s="81">
        <f t="shared" si="1119"/>
        <v>31</v>
      </c>
      <c r="O1652" s="81">
        <f>SUMIFS('DATOS GENERALES'!$D$4:$D$13,'DATOS GENERALES'!$B$4:$B$13,Q1652,'DATOS GENERALES'!$C$4:$C$13,$O$1367)</f>
        <v>5</v>
      </c>
      <c r="P1652" s="81">
        <f>SUMIFS('DATOS GENERALES'!$D$4:$D$13,'DATOS GENERALES'!$B$4:$B$13,Q1652,'DATOS GENERALES'!$C$4:$C$13,$P$1367)</f>
        <v>0.3</v>
      </c>
      <c r="Q1652" s="81" t="s">
        <v>98</v>
      </c>
      <c r="R1652" s="82">
        <f t="shared" si="1122"/>
        <v>36.299999999999997</v>
      </c>
      <c r="S1652" s="75"/>
      <c r="T1652" s="2"/>
      <c r="U1652" s="2"/>
      <c r="V1652" s="2"/>
    </row>
    <row r="1653" spans="1:22" s="10" customFormat="1" ht="14.4" thickBot="1" x14ac:dyDescent="0.3">
      <c r="A1653" s="176"/>
      <c r="B1653" t="s">
        <v>696</v>
      </c>
      <c r="C1653" s="52" t="s">
        <v>131</v>
      </c>
      <c r="D1653" s="74"/>
      <c r="F1653" s="75"/>
      <c r="G1653" s="75"/>
      <c r="H1653" s="75"/>
      <c r="I1653" s="75"/>
      <c r="J1653" s="75"/>
      <c r="K1653" s="75"/>
      <c r="L1653" s="75"/>
      <c r="M1653" s="80" t="str">
        <f t="shared" si="1121"/>
        <v>FP-P3-07</v>
      </c>
      <c r="N1653" s="81">
        <f t="shared" si="1119"/>
        <v>32</v>
      </c>
      <c r="O1653" s="81">
        <f>SUMIFS('DATOS GENERALES'!$D$4:$D$13,'DATOS GENERALES'!$B$4:$B$13,Q1653,'DATOS GENERALES'!$C$4:$C$13,$O$1367)</f>
        <v>5</v>
      </c>
      <c r="P1653" s="81">
        <f>SUMIFS('DATOS GENERALES'!$D$4:$D$13,'DATOS GENERALES'!$B$4:$B$13,Q1653,'DATOS GENERALES'!$C$4:$C$13,$P$1367)</f>
        <v>0.3</v>
      </c>
      <c r="Q1653" s="81" t="s">
        <v>98</v>
      </c>
      <c r="R1653" s="82">
        <f t="shared" si="1122"/>
        <v>37.299999999999997</v>
      </c>
      <c r="S1653" s="75"/>
      <c r="T1653" s="2"/>
      <c r="U1653" s="2"/>
      <c r="V1653" s="2"/>
    </row>
    <row r="1654" spans="1:22" s="10" customFormat="1" ht="14.4" thickBot="1" x14ac:dyDescent="0.3">
      <c r="A1654" s="176"/>
      <c r="B1654" t="s">
        <v>696</v>
      </c>
      <c r="C1654" s="52" t="s">
        <v>132</v>
      </c>
      <c r="D1654" s="74"/>
      <c r="F1654" s="75"/>
      <c r="G1654" s="75"/>
      <c r="H1654" s="75"/>
      <c r="I1654" s="75"/>
      <c r="J1654" s="75"/>
      <c r="K1654" s="75"/>
      <c r="L1654" s="75"/>
      <c r="M1654" s="80" t="str">
        <f t="shared" si="1121"/>
        <v>FP-P3-08</v>
      </c>
      <c r="N1654" s="81">
        <f t="shared" si="1119"/>
        <v>32</v>
      </c>
      <c r="O1654" s="81">
        <f>SUMIFS('DATOS GENERALES'!$D$4:$D$13,'DATOS GENERALES'!$B$4:$B$13,Q1654,'DATOS GENERALES'!$C$4:$C$13,$O$1367)</f>
        <v>5</v>
      </c>
      <c r="P1654" s="81">
        <f>SUMIFS('DATOS GENERALES'!$D$4:$D$13,'DATOS GENERALES'!$B$4:$B$13,Q1654,'DATOS GENERALES'!$C$4:$C$13,$P$1367)</f>
        <v>0.3</v>
      </c>
      <c r="Q1654" s="81" t="s">
        <v>98</v>
      </c>
      <c r="R1654" s="82">
        <f t="shared" si="1122"/>
        <v>37.299999999999997</v>
      </c>
      <c r="S1654" s="75"/>
      <c r="T1654" s="2"/>
      <c r="U1654" s="2"/>
      <c r="V1654" s="2"/>
    </row>
    <row r="1655" spans="1:22" s="10" customFormat="1" ht="14.4" thickBot="1" x14ac:dyDescent="0.3">
      <c r="A1655" s="176"/>
      <c r="B1655" t="s">
        <v>696</v>
      </c>
      <c r="C1655" s="52" t="s">
        <v>133</v>
      </c>
      <c r="D1655" s="74"/>
      <c r="F1655" s="75"/>
      <c r="G1655" s="75"/>
      <c r="H1655" s="75"/>
      <c r="I1655" s="75"/>
      <c r="J1655" s="75"/>
      <c r="K1655" s="75"/>
      <c r="L1655" s="75"/>
      <c r="M1655" s="80" t="str">
        <f t="shared" si="1121"/>
        <v>FP-P3-09</v>
      </c>
      <c r="N1655" s="81">
        <f t="shared" si="1119"/>
        <v>26.7</v>
      </c>
      <c r="O1655" s="81">
        <f>SUMIFS('DATOS GENERALES'!$D$4:$D$13,'DATOS GENERALES'!$B$4:$B$13,Q1655,'DATOS GENERALES'!$C$4:$C$13,$O$1367)</f>
        <v>5</v>
      </c>
      <c r="P1655" s="81">
        <f>SUMIFS('DATOS GENERALES'!$D$4:$D$13,'DATOS GENERALES'!$B$4:$B$13,Q1655,'DATOS GENERALES'!$C$4:$C$13,$P$1367)</f>
        <v>0.3</v>
      </c>
      <c r="Q1655" s="81" t="s">
        <v>98</v>
      </c>
      <c r="R1655" s="82">
        <f t="shared" si="1122"/>
        <v>32</v>
      </c>
      <c r="S1655" s="75"/>
      <c r="T1655" s="2"/>
      <c r="U1655" s="2"/>
      <c r="V1655" s="2"/>
    </row>
    <row r="1656" spans="1:22" s="10" customFormat="1" ht="14.4" thickBot="1" x14ac:dyDescent="0.3">
      <c r="A1656" s="176"/>
      <c r="B1656" t="s">
        <v>696</v>
      </c>
      <c r="C1656" s="52" t="s">
        <v>134</v>
      </c>
      <c r="D1656" s="74"/>
      <c r="F1656" s="75"/>
      <c r="G1656" s="75"/>
      <c r="H1656" s="75"/>
      <c r="I1656" s="75"/>
      <c r="J1656" s="75"/>
      <c r="K1656" s="75"/>
      <c r="L1656" s="75"/>
      <c r="M1656" s="80" t="str">
        <f t="shared" si="1121"/>
        <v>FP-P3-10</v>
      </c>
      <c r="N1656" s="81">
        <f t="shared" si="1119"/>
        <v>26.7</v>
      </c>
      <c r="O1656" s="81">
        <f>SUMIFS('DATOS GENERALES'!$D$4:$D$13,'DATOS GENERALES'!$B$4:$B$13,Q1656,'DATOS GENERALES'!$C$4:$C$13,$O$1367)</f>
        <v>5</v>
      </c>
      <c r="P1656" s="81">
        <f>SUMIFS('DATOS GENERALES'!$D$4:$D$13,'DATOS GENERALES'!$B$4:$B$13,Q1656,'DATOS GENERALES'!$C$4:$C$13,$P$1367)</f>
        <v>0.3</v>
      </c>
      <c r="Q1656" s="81" t="s">
        <v>98</v>
      </c>
      <c r="R1656" s="82">
        <f t="shared" si="1122"/>
        <v>32</v>
      </c>
      <c r="S1656" s="75"/>
      <c r="T1656" s="2"/>
      <c r="U1656" s="2"/>
      <c r="V1656" s="2"/>
    </row>
    <row r="1657" spans="1:22" s="10" customFormat="1" ht="14.4" thickBot="1" x14ac:dyDescent="0.3">
      <c r="A1657" s="176"/>
      <c r="B1657" t="s">
        <v>696</v>
      </c>
      <c r="C1657" s="52" t="s">
        <v>135</v>
      </c>
      <c r="D1657" s="74"/>
      <c r="F1657" s="75"/>
      <c r="G1657" s="75"/>
      <c r="H1657" s="75"/>
      <c r="I1657" s="75"/>
      <c r="J1657" s="75"/>
      <c r="K1657" s="75"/>
      <c r="L1657" s="75"/>
      <c r="M1657" s="80" t="str">
        <f t="shared" si="1121"/>
        <v>FP-P3-11</v>
      </c>
      <c r="N1657" s="81">
        <f t="shared" si="1119"/>
        <v>32.1</v>
      </c>
      <c r="O1657" s="81">
        <f>SUMIFS('DATOS GENERALES'!$D$4:$D$13,'DATOS GENERALES'!$B$4:$B$13,Q1657,'DATOS GENERALES'!$C$4:$C$13,$O$1367)</f>
        <v>5</v>
      </c>
      <c r="P1657" s="81">
        <f>SUMIFS('DATOS GENERALES'!$D$4:$D$13,'DATOS GENERALES'!$B$4:$B$13,Q1657,'DATOS GENERALES'!$C$4:$C$13,$P$1367)</f>
        <v>0.3</v>
      </c>
      <c r="Q1657" s="81" t="s">
        <v>98</v>
      </c>
      <c r="R1657" s="82">
        <f t="shared" si="1122"/>
        <v>37.4</v>
      </c>
      <c r="S1657" s="75"/>
      <c r="T1657" s="2"/>
      <c r="U1657" s="2"/>
      <c r="V1657" s="2"/>
    </row>
    <row r="1658" spans="1:22" s="10" customFormat="1" ht="14.4" thickBot="1" x14ac:dyDescent="0.3">
      <c r="A1658" s="176"/>
      <c r="B1658" t="s">
        <v>696</v>
      </c>
      <c r="C1658" s="52" t="s">
        <v>136</v>
      </c>
      <c r="D1658" s="74"/>
      <c r="F1658" s="75"/>
      <c r="G1658" s="75"/>
      <c r="H1658" s="75"/>
      <c r="I1658" s="75"/>
      <c r="J1658" s="75"/>
      <c r="K1658" s="75"/>
      <c r="L1658" s="75"/>
      <c r="M1658" s="80" t="str">
        <f t="shared" si="1121"/>
        <v>FP-P3-12</v>
      </c>
      <c r="N1658" s="81">
        <f t="shared" si="1119"/>
        <v>32.1</v>
      </c>
      <c r="O1658" s="81">
        <f>SUMIFS('DATOS GENERALES'!$D$4:$D$13,'DATOS GENERALES'!$B$4:$B$13,Q1658,'DATOS GENERALES'!$C$4:$C$13,$O$1367)</f>
        <v>5</v>
      </c>
      <c r="P1658" s="81">
        <f>SUMIFS('DATOS GENERALES'!$D$4:$D$13,'DATOS GENERALES'!$B$4:$B$13,Q1658,'DATOS GENERALES'!$C$4:$C$13,$P$1367)</f>
        <v>0.3</v>
      </c>
      <c r="Q1658" s="81" t="s">
        <v>98</v>
      </c>
      <c r="R1658" s="82">
        <f t="shared" si="1122"/>
        <v>37.4</v>
      </c>
      <c r="S1658" s="75"/>
      <c r="T1658" s="2"/>
      <c r="U1658" s="2"/>
      <c r="V1658" s="2"/>
    </row>
    <row r="1659" spans="1:22" s="10" customFormat="1" ht="14.4" thickBot="1" x14ac:dyDescent="0.3">
      <c r="A1659" s="176"/>
      <c r="B1659" t="s">
        <v>696</v>
      </c>
      <c r="C1659" s="52" t="s">
        <v>137</v>
      </c>
      <c r="D1659" s="74"/>
      <c r="F1659" s="75"/>
      <c r="G1659" s="75"/>
      <c r="H1659" s="75"/>
      <c r="I1659" s="75"/>
      <c r="J1659" s="75"/>
      <c r="K1659" s="75"/>
      <c r="L1659" s="75"/>
      <c r="M1659" s="80" t="str">
        <f t="shared" si="1121"/>
        <v>FP-P3-13</v>
      </c>
      <c r="N1659" s="81">
        <f t="shared" si="1119"/>
        <v>27.6</v>
      </c>
      <c r="O1659" s="81">
        <f>SUMIFS('DATOS GENERALES'!$D$4:$D$13,'DATOS GENERALES'!$B$4:$B$13,Q1659,'DATOS GENERALES'!$C$4:$C$13,$O$1367)</f>
        <v>5</v>
      </c>
      <c r="P1659" s="81">
        <f>SUMIFS('DATOS GENERALES'!$D$4:$D$13,'DATOS GENERALES'!$B$4:$B$13,Q1659,'DATOS GENERALES'!$C$4:$C$13,$P$1367)</f>
        <v>0.3</v>
      </c>
      <c r="Q1659" s="81" t="s">
        <v>98</v>
      </c>
      <c r="R1659" s="82">
        <f t="shared" si="1122"/>
        <v>32.9</v>
      </c>
      <c r="S1659" s="75"/>
      <c r="T1659" s="2"/>
      <c r="U1659" s="2"/>
      <c r="V1659" s="2"/>
    </row>
    <row r="1660" spans="1:22" s="10" customFormat="1" ht="14.4" thickBot="1" x14ac:dyDescent="0.3">
      <c r="A1660" s="176"/>
      <c r="B1660" t="s">
        <v>696</v>
      </c>
      <c r="C1660" s="52" t="s">
        <v>138</v>
      </c>
      <c r="D1660" s="74"/>
      <c r="F1660" s="75"/>
      <c r="G1660" s="75"/>
      <c r="H1660" s="75"/>
      <c r="I1660" s="75"/>
      <c r="J1660" s="75"/>
      <c r="K1660" s="75"/>
      <c r="L1660" s="75"/>
      <c r="M1660" s="80" t="str">
        <f t="shared" si="1121"/>
        <v>FP-P3-14</v>
      </c>
      <c r="N1660" s="81">
        <f t="shared" si="1119"/>
        <v>27.6</v>
      </c>
      <c r="O1660" s="81">
        <f>SUMIFS('DATOS GENERALES'!$D$4:$D$13,'DATOS GENERALES'!$B$4:$B$13,Q1660,'DATOS GENERALES'!$C$4:$C$13,$O$1367)</f>
        <v>5</v>
      </c>
      <c r="P1660" s="81">
        <f>SUMIFS('DATOS GENERALES'!$D$4:$D$13,'DATOS GENERALES'!$B$4:$B$13,Q1660,'DATOS GENERALES'!$C$4:$C$13,$P$1367)</f>
        <v>0.3</v>
      </c>
      <c r="Q1660" s="81" t="s">
        <v>98</v>
      </c>
      <c r="R1660" s="82">
        <f t="shared" si="1122"/>
        <v>32.9</v>
      </c>
      <c r="S1660" s="75"/>
      <c r="T1660" s="2"/>
      <c r="U1660" s="2"/>
      <c r="V1660" s="2"/>
    </row>
    <row r="1661" spans="1:22" s="10" customFormat="1" ht="14.4" thickBot="1" x14ac:dyDescent="0.3">
      <c r="A1661" s="176"/>
      <c r="B1661" t="s">
        <v>696</v>
      </c>
      <c r="C1661" s="52" t="s">
        <v>139</v>
      </c>
      <c r="D1661" s="74"/>
      <c r="F1661" s="75"/>
      <c r="G1661" s="75"/>
      <c r="H1661" s="75"/>
      <c r="I1661" s="75"/>
      <c r="J1661" s="75"/>
      <c r="K1661" s="75"/>
      <c r="L1661" s="75"/>
      <c r="M1661" s="80" t="str">
        <f t="shared" si="1121"/>
        <v>FP-P3-15</v>
      </c>
      <c r="N1661" s="81">
        <f t="shared" si="1119"/>
        <v>26.3</v>
      </c>
      <c r="O1661" s="81">
        <f>SUMIFS('DATOS GENERALES'!$D$4:$D$13,'DATOS GENERALES'!$B$4:$B$13,Q1661,'DATOS GENERALES'!$C$4:$C$13,$O$1367)</f>
        <v>5</v>
      </c>
      <c r="P1661" s="81">
        <f>SUMIFS('DATOS GENERALES'!$D$4:$D$13,'DATOS GENERALES'!$B$4:$B$13,Q1661,'DATOS GENERALES'!$C$4:$C$13,$P$1367)</f>
        <v>0.3</v>
      </c>
      <c r="Q1661" s="81" t="s">
        <v>98</v>
      </c>
      <c r="R1661" s="82">
        <f t="shared" si="1122"/>
        <v>31.6</v>
      </c>
      <c r="S1661" s="75"/>
      <c r="T1661" s="2"/>
      <c r="U1661" s="2"/>
      <c r="V1661" s="2"/>
    </row>
    <row r="1662" spans="1:22" s="10" customFormat="1" ht="14.4" thickBot="1" x14ac:dyDescent="0.3">
      <c r="A1662" s="176"/>
      <c r="B1662" t="s">
        <v>696</v>
      </c>
      <c r="C1662" s="52" t="s">
        <v>140</v>
      </c>
      <c r="D1662" s="74"/>
      <c r="F1662" s="75"/>
      <c r="G1662" s="75"/>
      <c r="H1662" s="75"/>
      <c r="I1662" s="75"/>
      <c r="J1662" s="75"/>
      <c r="K1662" s="75"/>
      <c r="L1662" s="75"/>
      <c r="M1662" s="80" t="str">
        <f t="shared" si="1121"/>
        <v>FP-P3-16</v>
      </c>
      <c r="N1662" s="81">
        <f t="shared" si="1119"/>
        <v>26.3</v>
      </c>
      <c r="O1662" s="81">
        <f>SUMIFS('DATOS GENERALES'!$D$4:$D$13,'DATOS GENERALES'!$B$4:$B$13,Q1662,'DATOS GENERALES'!$C$4:$C$13,$O$1367)</f>
        <v>5</v>
      </c>
      <c r="P1662" s="81">
        <f>SUMIFS('DATOS GENERALES'!$D$4:$D$13,'DATOS GENERALES'!$B$4:$B$13,Q1662,'DATOS GENERALES'!$C$4:$C$13,$P$1367)</f>
        <v>0.3</v>
      </c>
      <c r="Q1662" s="81" t="s">
        <v>98</v>
      </c>
      <c r="R1662" s="82">
        <f t="shared" si="1122"/>
        <v>31.6</v>
      </c>
      <c r="S1662" s="75"/>
      <c r="T1662" s="2"/>
      <c r="U1662" s="2"/>
      <c r="V1662" s="2"/>
    </row>
    <row r="1663" spans="1:22" s="10" customFormat="1" ht="14.4" thickBot="1" x14ac:dyDescent="0.3">
      <c r="A1663" s="176"/>
      <c r="B1663" t="s">
        <v>696</v>
      </c>
      <c r="C1663" s="52" t="s">
        <v>141</v>
      </c>
      <c r="D1663" s="74"/>
      <c r="F1663" s="75"/>
      <c r="G1663" s="75"/>
      <c r="H1663" s="75"/>
      <c r="I1663" s="75"/>
      <c r="J1663" s="75"/>
      <c r="K1663" s="75"/>
      <c r="L1663" s="75"/>
      <c r="M1663" s="80" t="str">
        <f t="shared" si="1121"/>
        <v>FP-P3-17</v>
      </c>
      <c r="N1663" s="81">
        <f t="shared" si="1119"/>
        <v>26.5</v>
      </c>
      <c r="O1663" s="81">
        <f>SUMIFS('DATOS GENERALES'!$D$4:$D$13,'DATOS GENERALES'!$B$4:$B$13,Q1663,'DATOS GENERALES'!$C$4:$C$13,$O$1367)</f>
        <v>5</v>
      </c>
      <c r="P1663" s="81">
        <f>SUMIFS('DATOS GENERALES'!$D$4:$D$13,'DATOS GENERALES'!$B$4:$B$13,Q1663,'DATOS GENERALES'!$C$4:$C$13,$P$1367)</f>
        <v>0.3</v>
      </c>
      <c r="Q1663" s="81" t="s">
        <v>98</v>
      </c>
      <c r="R1663" s="82">
        <f t="shared" si="1122"/>
        <v>31.8</v>
      </c>
      <c r="S1663" s="75"/>
      <c r="T1663" s="2"/>
      <c r="U1663" s="2"/>
      <c r="V1663" s="2"/>
    </row>
    <row r="1664" spans="1:22" s="10" customFormat="1" ht="14.4" thickBot="1" x14ac:dyDescent="0.3">
      <c r="A1664" s="176"/>
      <c r="B1664" t="s">
        <v>696</v>
      </c>
      <c r="C1664" s="52" t="s">
        <v>142</v>
      </c>
      <c r="D1664" s="74"/>
      <c r="F1664" s="75"/>
      <c r="G1664" s="75"/>
      <c r="H1664" s="75"/>
      <c r="I1664" s="75"/>
      <c r="J1664" s="75"/>
      <c r="K1664" s="75"/>
      <c r="L1664" s="75"/>
      <c r="M1664" s="80" t="str">
        <f t="shared" si="1121"/>
        <v>FP-P3-18</v>
      </c>
      <c r="N1664" s="81">
        <f t="shared" si="1119"/>
        <v>26.5</v>
      </c>
      <c r="O1664" s="81">
        <f>SUMIFS('DATOS GENERALES'!$D$4:$D$13,'DATOS GENERALES'!$B$4:$B$13,Q1664,'DATOS GENERALES'!$C$4:$C$13,$O$1367)</f>
        <v>5</v>
      </c>
      <c r="P1664" s="81">
        <f>SUMIFS('DATOS GENERALES'!$D$4:$D$13,'DATOS GENERALES'!$B$4:$B$13,Q1664,'DATOS GENERALES'!$C$4:$C$13,$P$1367)</f>
        <v>0.3</v>
      </c>
      <c r="Q1664" s="81" t="s">
        <v>98</v>
      </c>
      <c r="R1664" s="82">
        <f t="shared" si="1122"/>
        <v>31.8</v>
      </c>
      <c r="S1664" s="75"/>
      <c r="T1664" s="2"/>
      <c r="U1664" s="2"/>
      <c r="V1664" s="2"/>
    </row>
    <row r="1665" spans="1:22" s="10" customFormat="1" ht="14.4" thickBot="1" x14ac:dyDescent="0.3">
      <c r="A1665" s="176"/>
      <c r="B1665" t="s">
        <v>696</v>
      </c>
      <c r="C1665" s="52" t="s">
        <v>143</v>
      </c>
      <c r="D1665" s="74"/>
      <c r="F1665" s="75"/>
      <c r="G1665" s="75"/>
      <c r="H1665" s="75"/>
      <c r="I1665" s="75"/>
      <c r="J1665" s="75"/>
      <c r="K1665" s="75"/>
      <c r="L1665" s="75"/>
      <c r="M1665" s="80" t="str">
        <f t="shared" si="1121"/>
        <v>FP-P3-19</v>
      </c>
      <c r="N1665" s="81">
        <f t="shared" si="1119"/>
        <v>27.5</v>
      </c>
      <c r="O1665" s="81">
        <f>SUMIFS('DATOS GENERALES'!$D$4:$D$13,'DATOS GENERALES'!$B$4:$B$13,Q1665,'DATOS GENERALES'!$C$4:$C$13,$O$1367)</f>
        <v>5</v>
      </c>
      <c r="P1665" s="81">
        <f>SUMIFS('DATOS GENERALES'!$D$4:$D$13,'DATOS GENERALES'!$B$4:$B$13,Q1665,'DATOS GENERALES'!$C$4:$C$13,$P$1367)</f>
        <v>0.3</v>
      </c>
      <c r="Q1665" s="81" t="s">
        <v>98</v>
      </c>
      <c r="R1665" s="82">
        <f t="shared" si="1122"/>
        <v>32.799999999999997</v>
      </c>
      <c r="S1665" s="75"/>
      <c r="T1665" s="2"/>
      <c r="U1665" s="2"/>
      <c r="V1665" s="2"/>
    </row>
    <row r="1666" spans="1:22" s="10" customFormat="1" ht="14.4" thickBot="1" x14ac:dyDescent="0.3">
      <c r="A1666" s="176"/>
      <c r="B1666" t="s">
        <v>696</v>
      </c>
      <c r="C1666" s="52" t="s">
        <v>144</v>
      </c>
      <c r="D1666" s="74"/>
      <c r="F1666" s="75"/>
      <c r="G1666" s="75"/>
      <c r="H1666" s="75"/>
      <c r="I1666" s="75"/>
      <c r="J1666" s="75"/>
      <c r="K1666" s="75"/>
      <c r="L1666" s="75"/>
      <c r="M1666" s="80" t="str">
        <f t="shared" si="1121"/>
        <v>FP-P3-20</v>
      </c>
      <c r="N1666" s="81">
        <f t="shared" si="1119"/>
        <v>27.5</v>
      </c>
      <c r="O1666" s="81">
        <f>SUMIFS('DATOS GENERALES'!$D$4:$D$13,'DATOS GENERALES'!$B$4:$B$13,Q1666,'DATOS GENERALES'!$C$4:$C$13,$O$1367)</f>
        <v>5</v>
      </c>
      <c r="P1666" s="81">
        <f>SUMIFS('DATOS GENERALES'!$D$4:$D$13,'DATOS GENERALES'!$B$4:$B$13,Q1666,'DATOS GENERALES'!$C$4:$C$13,$P$1367)</f>
        <v>0.3</v>
      </c>
      <c r="Q1666" s="81" t="s">
        <v>98</v>
      </c>
      <c r="R1666" s="82">
        <f t="shared" si="1122"/>
        <v>32.799999999999997</v>
      </c>
      <c r="S1666" s="75"/>
      <c r="T1666" s="2"/>
      <c r="U1666" s="2"/>
      <c r="V1666" s="2"/>
    </row>
    <row r="1667" spans="1:22" s="10" customFormat="1" ht="14.4" thickBot="1" x14ac:dyDescent="0.3">
      <c r="A1667" s="176"/>
      <c r="B1667" t="s">
        <v>696</v>
      </c>
      <c r="C1667" s="52" t="s">
        <v>145</v>
      </c>
      <c r="D1667" s="74"/>
      <c r="F1667" s="75"/>
      <c r="G1667" s="75"/>
      <c r="H1667" s="75"/>
      <c r="I1667" s="75"/>
      <c r="J1667" s="75"/>
      <c r="K1667" s="75"/>
      <c r="L1667" s="75"/>
      <c r="M1667" s="80" t="str">
        <f t="shared" si="1121"/>
        <v>FP-P3-21</v>
      </c>
      <c r="N1667" s="81">
        <f t="shared" si="1119"/>
        <v>29</v>
      </c>
      <c r="O1667" s="81">
        <f>SUMIFS('DATOS GENERALES'!$D$4:$D$13,'DATOS GENERALES'!$B$4:$B$13,Q1667,'DATOS GENERALES'!$C$4:$C$13,$O$1367)</f>
        <v>5</v>
      </c>
      <c r="P1667" s="81">
        <f>SUMIFS('DATOS GENERALES'!$D$4:$D$13,'DATOS GENERALES'!$B$4:$B$13,Q1667,'DATOS GENERALES'!$C$4:$C$13,$P$1367)</f>
        <v>0.3</v>
      </c>
      <c r="Q1667" s="81" t="s">
        <v>98</v>
      </c>
      <c r="R1667" s="82">
        <f t="shared" si="1122"/>
        <v>34.299999999999997</v>
      </c>
      <c r="S1667" s="75"/>
      <c r="T1667" s="2"/>
      <c r="U1667" s="2"/>
      <c r="V1667" s="2"/>
    </row>
    <row r="1668" spans="1:22" s="10" customFormat="1" ht="14.4" thickBot="1" x14ac:dyDescent="0.3">
      <c r="A1668" s="176"/>
      <c r="B1668" t="s">
        <v>696</v>
      </c>
      <c r="C1668" s="52" t="s">
        <v>146</v>
      </c>
      <c r="D1668" s="74"/>
      <c r="F1668" s="75"/>
      <c r="G1668" s="75"/>
      <c r="H1668" s="75"/>
      <c r="I1668" s="75"/>
      <c r="J1668" s="75"/>
      <c r="K1668" s="75"/>
      <c r="L1668" s="75"/>
      <c r="M1668" s="80" t="str">
        <f t="shared" si="1121"/>
        <v>FP-P3-22</v>
      </c>
      <c r="N1668" s="81">
        <f t="shared" si="1119"/>
        <v>29</v>
      </c>
      <c r="O1668" s="81">
        <f>SUMIFS('DATOS GENERALES'!$D$4:$D$13,'DATOS GENERALES'!$B$4:$B$13,Q1668,'DATOS GENERALES'!$C$4:$C$13,$O$1367)</f>
        <v>5</v>
      </c>
      <c r="P1668" s="81">
        <f>SUMIFS('DATOS GENERALES'!$D$4:$D$13,'DATOS GENERALES'!$B$4:$B$13,Q1668,'DATOS GENERALES'!$C$4:$C$13,$P$1367)</f>
        <v>0.3</v>
      </c>
      <c r="Q1668" s="81" t="s">
        <v>98</v>
      </c>
      <c r="R1668" s="82">
        <f t="shared" si="1122"/>
        <v>34.299999999999997</v>
      </c>
      <c r="S1668" s="75"/>
      <c r="T1668" s="2"/>
      <c r="U1668" s="2"/>
      <c r="V1668" s="2"/>
    </row>
    <row r="1669" spans="1:22" s="10" customFormat="1" ht="14.4" thickBot="1" x14ac:dyDescent="0.3">
      <c r="A1669" s="176"/>
      <c r="B1669" t="s">
        <v>696</v>
      </c>
      <c r="C1669" s="52" t="s">
        <v>204</v>
      </c>
      <c r="D1669" s="74"/>
      <c r="F1669" s="75"/>
      <c r="G1669" s="75"/>
      <c r="H1669" s="75"/>
      <c r="I1669" s="75"/>
      <c r="J1669" s="75"/>
      <c r="K1669" s="75"/>
      <c r="L1669" s="75"/>
      <c r="M1669" s="80" t="str">
        <f t="shared" si="1121"/>
        <v>FP-P3-23</v>
      </c>
      <c r="N1669" s="81">
        <f t="shared" si="1119"/>
        <v>29.5</v>
      </c>
      <c r="O1669" s="81">
        <f>SUMIFS('DATOS GENERALES'!$D$4:$D$13,'DATOS GENERALES'!$B$4:$B$13,Q1669,'DATOS GENERALES'!$C$4:$C$13,$O$1367)</f>
        <v>5</v>
      </c>
      <c r="P1669" s="81">
        <f>SUMIFS('DATOS GENERALES'!$D$4:$D$13,'DATOS GENERALES'!$B$4:$B$13,Q1669,'DATOS GENERALES'!$C$4:$C$13,$P$1367)</f>
        <v>0.3</v>
      </c>
      <c r="Q1669" s="81" t="s">
        <v>98</v>
      </c>
      <c r="R1669" s="82">
        <f t="shared" si="1122"/>
        <v>34.799999999999997</v>
      </c>
      <c r="S1669" s="75"/>
      <c r="T1669" s="2"/>
      <c r="U1669" s="2"/>
      <c r="V1669" s="2"/>
    </row>
    <row r="1670" spans="1:22" s="10" customFormat="1" ht="14.4" thickBot="1" x14ac:dyDescent="0.3">
      <c r="A1670" s="176"/>
      <c r="B1670" t="s">
        <v>696</v>
      </c>
      <c r="C1670" s="52" t="s">
        <v>205</v>
      </c>
      <c r="D1670" s="74"/>
      <c r="F1670" s="75"/>
      <c r="G1670" s="75"/>
      <c r="H1670" s="75"/>
      <c r="I1670" s="75"/>
      <c r="J1670" s="75"/>
      <c r="K1670" s="75"/>
      <c r="L1670" s="75"/>
      <c r="M1670" s="80" t="str">
        <f t="shared" si="1121"/>
        <v>FP-P3-24</v>
      </c>
      <c r="N1670" s="81">
        <f t="shared" si="1119"/>
        <v>29.5</v>
      </c>
      <c r="O1670" s="81">
        <f>SUMIFS('DATOS GENERALES'!$D$4:$D$13,'DATOS GENERALES'!$B$4:$B$13,Q1670,'DATOS GENERALES'!$C$4:$C$13,$O$1367)</f>
        <v>5</v>
      </c>
      <c r="P1670" s="81">
        <f>SUMIFS('DATOS GENERALES'!$D$4:$D$13,'DATOS GENERALES'!$B$4:$B$13,Q1670,'DATOS GENERALES'!$C$4:$C$13,$P$1367)</f>
        <v>0.3</v>
      </c>
      <c r="Q1670" s="81" t="s">
        <v>98</v>
      </c>
      <c r="R1670" s="82">
        <f t="shared" si="1122"/>
        <v>34.799999999999997</v>
      </c>
      <c r="S1670" s="75"/>
      <c r="T1670" s="2"/>
      <c r="U1670" s="2"/>
      <c r="V1670" s="2"/>
    </row>
    <row r="1671" spans="1:22" s="10" customFormat="1" ht="14.4" thickBot="1" x14ac:dyDescent="0.3">
      <c r="A1671" s="176"/>
      <c r="B1671" t="s">
        <v>696</v>
      </c>
      <c r="C1671" s="52" t="s">
        <v>206</v>
      </c>
      <c r="D1671" s="74"/>
      <c r="F1671" s="75"/>
      <c r="G1671" s="75"/>
      <c r="H1671" s="75"/>
      <c r="I1671" s="75"/>
      <c r="J1671" s="75"/>
      <c r="K1671" s="75"/>
      <c r="L1671" s="75"/>
      <c r="M1671" s="80" t="str">
        <f t="shared" si="1121"/>
        <v>FP-P3-25</v>
      </c>
      <c r="N1671" s="81">
        <f t="shared" si="1119"/>
        <v>25.1</v>
      </c>
      <c r="O1671" s="81">
        <f>SUMIFS('DATOS GENERALES'!$D$4:$D$13,'DATOS GENERALES'!$B$4:$B$13,Q1671,'DATOS GENERALES'!$C$4:$C$13,$O$1367)</f>
        <v>5</v>
      </c>
      <c r="P1671" s="81">
        <f>SUMIFS('DATOS GENERALES'!$D$4:$D$13,'DATOS GENERALES'!$B$4:$B$13,Q1671,'DATOS GENERALES'!$C$4:$C$13,$P$1367)</f>
        <v>0.3</v>
      </c>
      <c r="Q1671" s="81" t="s">
        <v>98</v>
      </c>
      <c r="R1671" s="82">
        <f t="shared" si="1122"/>
        <v>30.400000000000002</v>
      </c>
      <c r="S1671" s="75"/>
      <c r="T1671" s="2"/>
      <c r="U1671" s="2"/>
      <c r="V1671" s="2"/>
    </row>
    <row r="1672" spans="1:22" s="10" customFormat="1" ht="14.4" thickBot="1" x14ac:dyDescent="0.3">
      <c r="A1672" s="176"/>
      <c r="B1672" t="s">
        <v>696</v>
      </c>
      <c r="C1672" s="52" t="s">
        <v>638</v>
      </c>
      <c r="D1672" s="74"/>
      <c r="F1672" s="75"/>
      <c r="G1672" s="75"/>
      <c r="H1672" s="75"/>
      <c r="I1672" s="75"/>
      <c r="J1672" s="75"/>
      <c r="K1672" s="75"/>
      <c r="L1672" s="75"/>
      <c r="M1672" s="80" t="str">
        <f t="shared" si="1121"/>
        <v>FP-P3-26</v>
      </c>
      <c r="N1672" s="81">
        <f t="shared" si="1119"/>
        <v>25.1</v>
      </c>
      <c r="O1672" s="81">
        <f>SUMIFS('DATOS GENERALES'!$D$4:$D$13,'DATOS GENERALES'!$B$4:$B$13,Q1672,'DATOS GENERALES'!$C$4:$C$13,$O$1367)</f>
        <v>5</v>
      </c>
      <c r="P1672" s="81">
        <f>SUMIFS('DATOS GENERALES'!$D$4:$D$13,'DATOS GENERALES'!$B$4:$B$13,Q1672,'DATOS GENERALES'!$C$4:$C$13,$P$1367)</f>
        <v>0.3</v>
      </c>
      <c r="Q1672" s="81" t="s">
        <v>98</v>
      </c>
      <c r="R1672" s="82">
        <f t="shared" si="1122"/>
        <v>30.400000000000002</v>
      </c>
      <c r="S1672" s="75"/>
      <c r="T1672" s="2"/>
      <c r="U1672" s="2"/>
      <c r="V1672" s="2"/>
    </row>
    <row r="1673" spans="1:22" s="10" customFormat="1" ht="14.4" thickBot="1" x14ac:dyDescent="0.3">
      <c r="A1673" s="176"/>
      <c r="B1673" t="s">
        <v>696</v>
      </c>
      <c r="C1673" s="52" t="s">
        <v>639</v>
      </c>
      <c r="D1673" s="74"/>
      <c r="F1673" s="75"/>
      <c r="G1673" s="75"/>
      <c r="H1673" s="75"/>
      <c r="I1673" s="75"/>
      <c r="J1673" s="75"/>
      <c r="K1673" s="75"/>
      <c r="L1673" s="75"/>
      <c r="M1673" s="80" t="str">
        <f t="shared" si="1121"/>
        <v>FP-P3-27</v>
      </c>
      <c r="N1673" s="81">
        <f t="shared" si="1119"/>
        <v>23.8</v>
      </c>
      <c r="O1673" s="81">
        <f>SUMIFS('DATOS GENERALES'!$D$4:$D$13,'DATOS GENERALES'!$B$4:$B$13,Q1673,'DATOS GENERALES'!$C$4:$C$13,$O$1367)</f>
        <v>5</v>
      </c>
      <c r="P1673" s="81">
        <f>SUMIFS('DATOS GENERALES'!$D$4:$D$13,'DATOS GENERALES'!$B$4:$B$13,Q1673,'DATOS GENERALES'!$C$4:$C$13,$P$1367)</f>
        <v>0.3</v>
      </c>
      <c r="Q1673" s="81" t="s">
        <v>98</v>
      </c>
      <c r="R1673" s="82">
        <f t="shared" si="1122"/>
        <v>29.1</v>
      </c>
      <c r="S1673" s="75"/>
      <c r="T1673" s="2"/>
      <c r="U1673" s="2"/>
      <c r="V1673" s="2"/>
    </row>
    <row r="1674" spans="1:22" s="10" customFormat="1" ht="14.4" thickBot="1" x14ac:dyDescent="0.3">
      <c r="A1674" s="176"/>
      <c r="B1674" t="s">
        <v>696</v>
      </c>
      <c r="C1674" s="52" t="s">
        <v>640</v>
      </c>
      <c r="D1674" s="74"/>
      <c r="F1674" s="75"/>
      <c r="G1674" s="75"/>
      <c r="H1674" s="75"/>
      <c r="I1674" s="75"/>
      <c r="J1674" s="75"/>
      <c r="K1674" s="75"/>
      <c r="L1674" s="75"/>
      <c r="M1674" s="80" t="str">
        <f t="shared" si="1121"/>
        <v>FP-P3-28</v>
      </c>
      <c r="N1674" s="81">
        <f t="shared" si="1119"/>
        <v>23.8</v>
      </c>
      <c r="O1674" s="81">
        <f>SUMIFS('DATOS GENERALES'!$D$4:$D$13,'DATOS GENERALES'!$B$4:$B$13,Q1674,'DATOS GENERALES'!$C$4:$C$13,$O$1367)</f>
        <v>5</v>
      </c>
      <c r="P1674" s="81">
        <f>SUMIFS('DATOS GENERALES'!$D$4:$D$13,'DATOS GENERALES'!$B$4:$B$13,Q1674,'DATOS GENERALES'!$C$4:$C$13,$P$1367)</f>
        <v>0.3</v>
      </c>
      <c r="Q1674" s="81" t="s">
        <v>98</v>
      </c>
      <c r="R1674" s="82">
        <f t="shared" si="1122"/>
        <v>29.1</v>
      </c>
      <c r="S1674" s="75"/>
      <c r="T1674" s="2"/>
      <c r="U1674" s="2"/>
      <c r="V1674" s="2"/>
    </row>
    <row r="1675" spans="1:22" s="10" customFormat="1" ht="14.4" thickBot="1" x14ac:dyDescent="0.3">
      <c r="A1675" s="176"/>
      <c r="B1675" t="s">
        <v>696</v>
      </c>
      <c r="C1675" s="52" t="s">
        <v>641</v>
      </c>
      <c r="D1675" s="74"/>
      <c r="F1675" s="75"/>
      <c r="G1675" s="75"/>
      <c r="H1675" s="75"/>
      <c r="I1675" s="75"/>
      <c r="J1675" s="75"/>
      <c r="K1675" s="75"/>
      <c r="L1675" s="75"/>
      <c r="M1675" s="80" t="str">
        <f t="shared" si="1121"/>
        <v>FP-P3-29</v>
      </c>
      <c r="N1675" s="81">
        <f t="shared" si="1119"/>
        <v>24</v>
      </c>
      <c r="O1675" s="81">
        <f>SUMIFS('DATOS GENERALES'!$D$4:$D$13,'DATOS GENERALES'!$B$4:$B$13,Q1675,'DATOS GENERALES'!$C$4:$C$13,$O$1367)</f>
        <v>5</v>
      </c>
      <c r="P1675" s="81">
        <f>SUMIFS('DATOS GENERALES'!$D$4:$D$13,'DATOS GENERALES'!$B$4:$B$13,Q1675,'DATOS GENERALES'!$C$4:$C$13,$P$1367)</f>
        <v>0.3</v>
      </c>
      <c r="Q1675" s="81" t="s">
        <v>98</v>
      </c>
      <c r="R1675" s="82">
        <f t="shared" si="1122"/>
        <v>29.3</v>
      </c>
      <c r="S1675" s="75"/>
      <c r="T1675" s="2"/>
      <c r="U1675" s="2"/>
      <c r="V1675" s="2"/>
    </row>
    <row r="1676" spans="1:22" s="10" customFormat="1" ht="14.4" thickBot="1" x14ac:dyDescent="0.3">
      <c r="A1676" s="176"/>
      <c r="B1676" t="s">
        <v>696</v>
      </c>
      <c r="C1676" s="52" t="s">
        <v>642</v>
      </c>
      <c r="D1676" s="74"/>
      <c r="F1676" s="75"/>
      <c r="G1676" s="75"/>
      <c r="H1676" s="75"/>
      <c r="I1676" s="75"/>
      <c r="J1676" s="75"/>
      <c r="K1676" s="75"/>
      <c r="L1676" s="75"/>
      <c r="M1676" s="80" t="str">
        <f t="shared" si="1121"/>
        <v>FP-P3-30</v>
      </c>
      <c r="N1676" s="81">
        <f t="shared" si="1119"/>
        <v>24</v>
      </c>
      <c r="O1676" s="81">
        <f>SUMIFS('DATOS GENERALES'!$D$4:$D$13,'DATOS GENERALES'!$B$4:$B$13,Q1676,'DATOS GENERALES'!$C$4:$C$13,$O$1367)</f>
        <v>5</v>
      </c>
      <c r="P1676" s="81">
        <f>SUMIFS('DATOS GENERALES'!$D$4:$D$13,'DATOS GENERALES'!$B$4:$B$13,Q1676,'DATOS GENERALES'!$C$4:$C$13,$P$1367)</f>
        <v>0.3</v>
      </c>
      <c r="Q1676" s="81" t="s">
        <v>98</v>
      </c>
      <c r="R1676" s="82">
        <f t="shared" si="1122"/>
        <v>29.3</v>
      </c>
      <c r="S1676" s="75"/>
      <c r="T1676" s="2"/>
      <c r="U1676" s="2"/>
      <c r="V1676" s="2"/>
    </row>
    <row r="1677" spans="1:22" s="10" customFormat="1" ht="14.4" thickBot="1" x14ac:dyDescent="0.3">
      <c r="A1677" s="176"/>
      <c r="B1677" t="s">
        <v>696</v>
      </c>
      <c r="C1677" s="52" t="s">
        <v>643</v>
      </c>
      <c r="D1677" s="74"/>
      <c r="F1677" s="75"/>
      <c r="G1677" s="75"/>
      <c r="H1677" s="75"/>
      <c r="I1677" s="75"/>
      <c r="J1677" s="75"/>
      <c r="K1677" s="75"/>
      <c r="L1677" s="75"/>
      <c r="M1677" s="80" t="str">
        <f t="shared" si="1121"/>
        <v>FP-P3-31</v>
      </c>
      <c r="N1677" s="81">
        <f t="shared" si="1119"/>
        <v>25</v>
      </c>
      <c r="O1677" s="81">
        <f>SUMIFS('DATOS GENERALES'!$D$4:$D$13,'DATOS GENERALES'!$B$4:$B$13,Q1677,'DATOS GENERALES'!$C$4:$C$13,$O$1367)</f>
        <v>5</v>
      </c>
      <c r="P1677" s="81">
        <f>SUMIFS('DATOS GENERALES'!$D$4:$D$13,'DATOS GENERALES'!$B$4:$B$13,Q1677,'DATOS GENERALES'!$C$4:$C$13,$P$1367)</f>
        <v>0.3</v>
      </c>
      <c r="Q1677" s="81" t="s">
        <v>98</v>
      </c>
      <c r="R1677" s="82">
        <f t="shared" si="1122"/>
        <v>30.3</v>
      </c>
      <c r="S1677" s="75"/>
      <c r="T1677" s="2"/>
      <c r="U1677" s="2"/>
      <c r="V1677" s="2"/>
    </row>
    <row r="1678" spans="1:22" s="10" customFormat="1" ht="14.4" thickBot="1" x14ac:dyDescent="0.3">
      <c r="A1678" s="176"/>
      <c r="B1678" t="s">
        <v>696</v>
      </c>
      <c r="C1678" s="52" t="s">
        <v>644</v>
      </c>
      <c r="D1678" s="74"/>
      <c r="F1678" s="75"/>
      <c r="G1678" s="75"/>
      <c r="H1678" s="75"/>
      <c r="I1678" s="75"/>
      <c r="J1678" s="75"/>
      <c r="K1678" s="75"/>
      <c r="L1678" s="75"/>
      <c r="M1678" s="80" t="str">
        <f t="shared" si="1121"/>
        <v>FP-P3-32</v>
      </c>
      <c r="N1678" s="81">
        <f t="shared" si="1119"/>
        <v>25</v>
      </c>
      <c r="O1678" s="81">
        <f>SUMIFS('DATOS GENERALES'!$D$4:$D$13,'DATOS GENERALES'!$B$4:$B$13,Q1678,'DATOS GENERALES'!$C$4:$C$13,$O$1367)</f>
        <v>5</v>
      </c>
      <c r="P1678" s="81">
        <f>SUMIFS('DATOS GENERALES'!$D$4:$D$13,'DATOS GENERALES'!$B$4:$B$13,Q1678,'DATOS GENERALES'!$C$4:$C$13,$P$1367)</f>
        <v>0.3</v>
      </c>
      <c r="Q1678" s="81" t="s">
        <v>98</v>
      </c>
      <c r="R1678" s="82">
        <f t="shared" si="1122"/>
        <v>30.3</v>
      </c>
      <c r="S1678" s="75"/>
      <c r="T1678" s="2"/>
      <c r="U1678" s="2"/>
      <c r="V1678" s="2"/>
    </row>
    <row r="1679" spans="1:22" s="10" customFormat="1" ht="14.4" thickBot="1" x14ac:dyDescent="0.3">
      <c r="A1679" s="176"/>
      <c r="B1679" t="s">
        <v>696</v>
      </c>
      <c r="C1679" s="52" t="s">
        <v>645</v>
      </c>
      <c r="D1679" s="74"/>
      <c r="F1679" s="75"/>
      <c r="G1679" s="75"/>
      <c r="H1679" s="75"/>
      <c r="I1679" s="75"/>
      <c r="J1679" s="75"/>
      <c r="K1679" s="75"/>
      <c r="L1679" s="75"/>
      <c r="M1679" s="80" t="str">
        <f t="shared" si="1121"/>
        <v>FP-P3-33</v>
      </c>
      <c r="N1679" s="81">
        <f t="shared" ref="N1679:N1710" si="1123">SUMIFS($S$10:$S$1340,$E$10:$E$1340,M1679,$V$10:$V$1340,Q1679)</f>
        <v>29</v>
      </c>
      <c r="O1679" s="81">
        <f>SUMIFS('DATOS GENERALES'!$D$4:$D$13,'DATOS GENERALES'!$B$4:$B$13,Q1679,'DATOS GENERALES'!$C$4:$C$13,$O$1367)</f>
        <v>5</v>
      </c>
      <c r="P1679" s="81">
        <f>SUMIFS('DATOS GENERALES'!$D$4:$D$13,'DATOS GENERALES'!$B$4:$B$13,Q1679,'DATOS GENERALES'!$C$4:$C$13,$P$1367)</f>
        <v>0.3</v>
      </c>
      <c r="Q1679" s="81" t="s">
        <v>98</v>
      </c>
      <c r="R1679" s="82">
        <f t="shared" si="1122"/>
        <v>34.299999999999997</v>
      </c>
      <c r="S1679" s="75"/>
      <c r="T1679" s="2"/>
      <c r="U1679" s="2"/>
      <c r="V1679" s="2"/>
    </row>
    <row r="1680" spans="1:22" s="10" customFormat="1" ht="14.4" thickBot="1" x14ac:dyDescent="0.3">
      <c r="A1680" s="176"/>
      <c r="B1680" t="s">
        <v>696</v>
      </c>
      <c r="C1680" s="52" t="s">
        <v>646</v>
      </c>
      <c r="D1680" s="74"/>
      <c r="F1680" s="75"/>
      <c r="G1680" s="75"/>
      <c r="H1680" s="75"/>
      <c r="I1680" s="75"/>
      <c r="J1680" s="75"/>
      <c r="K1680" s="75"/>
      <c r="L1680" s="75"/>
      <c r="M1680" s="80" t="str">
        <f t="shared" si="1121"/>
        <v>FP-P3-34</v>
      </c>
      <c r="N1680" s="81">
        <f t="shared" si="1123"/>
        <v>29</v>
      </c>
      <c r="O1680" s="81">
        <f>SUMIFS('DATOS GENERALES'!$D$4:$D$13,'DATOS GENERALES'!$B$4:$B$13,Q1680,'DATOS GENERALES'!$C$4:$C$13,$O$1367)</f>
        <v>5</v>
      </c>
      <c r="P1680" s="81">
        <f>SUMIFS('DATOS GENERALES'!$D$4:$D$13,'DATOS GENERALES'!$B$4:$B$13,Q1680,'DATOS GENERALES'!$C$4:$C$13,$P$1367)</f>
        <v>0.3</v>
      </c>
      <c r="Q1680" s="81" t="s">
        <v>98</v>
      </c>
      <c r="R1680" s="82">
        <f t="shared" si="1122"/>
        <v>34.299999999999997</v>
      </c>
      <c r="S1680" s="75"/>
      <c r="T1680" s="2"/>
      <c r="U1680" s="2"/>
      <c r="V1680" s="2"/>
    </row>
    <row r="1681" spans="1:22" s="10" customFormat="1" ht="14.4" thickBot="1" x14ac:dyDescent="0.3">
      <c r="A1681" s="176"/>
      <c r="B1681" t="s">
        <v>696</v>
      </c>
      <c r="C1681" s="52" t="s">
        <v>647</v>
      </c>
      <c r="D1681" s="74"/>
      <c r="F1681" s="75"/>
      <c r="G1681" s="75"/>
      <c r="H1681" s="75"/>
      <c r="I1681" s="75"/>
      <c r="J1681" s="75"/>
      <c r="K1681" s="75"/>
      <c r="L1681" s="75"/>
      <c r="M1681" s="80" t="str">
        <f t="shared" si="1121"/>
        <v>FP-P3-35</v>
      </c>
      <c r="N1681" s="81">
        <f t="shared" si="1123"/>
        <v>18</v>
      </c>
      <c r="O1681" s="81">
        <f>SUMIFS('DATOS GENERALES'!$D$4:$D$13,'DATOS GENERALES'!$B$4:$B$13,Q1681,'DATOS GENERALES'!$C$4:$C$13,$O$1367)</f>
        <v>5</v>
      </c>
      <c r="P1681" s="81">
        <f>SUMIFS('DATOS GENERALES'!$D$4:$D$13,'DATOS GENERALES'!$B$4:$B$13,Q1681,'DATOS GENERALES'!$C$4:$C$13,$P$1367)</f>
        <v>0.3</v>
      </c>
      <c r="Q1681" s="81" t="s">
        <v>98</v>
      </c>
      <c r="R1681" s="82">
        <f t="shared" si="1122"/>
        <v>23.3</v>
      </c>
      <c r="S1681" s="75"/>
      <c r="T1681" s="2"/>
      <c r="U1681" s="2"/>
      <c r="V1681" s="2"/>
    </row>
    <row r="1682" spans="1:22" s="10" customFormat="1" ht="14.4" thickBot="1" x14ac:dyDescent="0.3">
      <c r="A1682" s="176"/>
      <c r="B1682" t="s">
        <v>696</v>
      </c>
      <c r="C1682" s="52" t="s">
        <v>648</v>
      </c>
      <c r="D1682" s="74"/>
      <c r="F1682" s="75"/>
      <c r="G1682" s="75"/>
      <c r="H1682" s="75"/>
      <c r="I1682" s="75"/>
      <c r="J1682" s="75"/>
      <c r="K1682" s="75"/>
      <c r="L1682" s="75"/>
      <c r="M1682" s="80" t="str">
        <f t="shared" si="1121"/>
        <v>FP-P3-36</v>
      </c>
      <c r="N1682" s="81">
        <f t="shared" si="1123"/>
        <v>15</v>
      </c>
      <c r="O1682" s="81">
        <f>SUMIFS('DATOS GENERALES'!$D$4:$D$13,'DATOS GENERALES'!$B$4:$B$13,Q1682,'DATOS GENERALES'!$C$4:$C$13,$O$1367)</f>
        <v>5</v>
      </c>
      <c r="P1682" s="81">
        <f>SUMIFS('DATOS GENERALES'!$D$4:$D$13,'DATOS GENERALES'!$B$4:$B$13,Q1682,'DATOS GENERALES'!$C$4:$C$13,$P$1367)</f>
        <v>0.3</v>
      </c>
      <c r="Q1682" s="81" t="s">
        <v>98</v>
      </c>
      <c r="R1682" s="82">
        <f t="shared" si="1122"/>
        <v>20.3</v>
      </c>
      <c r="S1682" s="75"/>
      <c r="T1682" s="2"/>
      <c r="U1682" s="2"/>
      <c r="V1682" s="2"/>
    </row>
    <row r="1683" spans="1:22" s="10" customFormat="1" ht="14.4" thickBot="1" x14ac:dyDescent="0.3">
      <c r="A1683" s="176"/>
      <c r="B1683" t="s">
        <v>696</v>
      </c>
      <c r="C1683" s="52" t="s">
        <v>649</v>
      </c>
      <c r="D1683" s="74"/>
      <c r="F1683" s="75"/>
      <c r="G1683" s="75"/>
      <c r="H1683" s="75"/>
      <c r="I1683" s="75"/>
      <c r="J1683" s="75"/>
      <c r="K1683" s="75"/>
      <c r="L1683" s="75"/>
      <c r="M1683" s="80" t="str">
        <f t="shared" si="1121"/>
        <v>FP-P3-37</v>
      </c>
      <c r="N1683" s="81">
        <f t="shared" si="1123"/>
        <v>8.6</v>
      </c>
      <c r="O1683" s="81">
        <f>SUMIFS('DATOS GENERALES'!$D$4:$D$13,'DATOS GENERALES'!$B$4:$B$13,Q1683,'DATOS GENERALES'!$C$4:$C$13,$O$1367)</f>
        <v>5</v>
      </c>
      <c r="P1683" s="81">
        <f>SUMIFS('DATOS GENERALES'!$D$4:$D$13,'DATOS GENERALES'!$B$4:$B$13,Q1683,'DATOS GENERALES'!$C$4:$C$13,$P$1367)</f>
        <v>0.3</v>
      </c>
      <c r="Q1683" s="81" t="s">
        <v>98</v>
      </c>
      <c r="R1683" s="82">
        <f t="shared" si="1122"/>
        <v>13.899999999999999</v>
      </c>
      <c r="S1683" s="75"/>
      <c r="T1683" s="2"/>
      <c r="U1683" s="2"/>
      <c r="V1683" s="2"/>
    </row>
    <row r="1684" spans="1:22" s="10" customFormat="1" ht="14.4" thickBot="1" x14ac:dyDescent="0.3">
      <c r="A1684" s="176"/>
      <c r="B1684" t="s">
        <v>696</v>
      </c>
      <c r="C1684" s="52" t="s">
        <v>651</v>
      </c>
      <c r="D1684" s="74"/>
      <c r="F1684" s="75"/>
      <c r="G1684" s="75"/>
      <c r="H1684" s="75"/>
      <c r="I1684" s="75"/>
      <c r="J1684" s="75"/>
      <c r="K1684" s="75"/>
      <c r="L1684" s="75"/>
      <c r="M1684" s="80" t="str">
        <f t="shared" si="1121"/>
        <v>FP-P3-38</v>
      </c>
      <c r="N1684" s="81">
        <f t="shared" si="1123"/>
        <v>38.6</v>
      </c>
      <c r="O1684" s="81">
        <f>SUMIFS('DATOS GENERALES'!$D$4:$D$13,'DATOS GENERALES'!$B$4:$B$13,Q1684,'DATOS GENERALES'!$C$4:$C$13,$O$1367)</f>
        <v>5</v>
      </c>
      <c r="P1684" s="81">
        <f>SUMIFS('DATOS GENERALES'!$D$4:$D$13,'DATOS GENERALES'!$B$4:$B$13,Q1684,'DATOS GENERALES'!$C$4:$C$13,$P$1367)</f>
        <v>0.3</v>
      </c>
      <c r="Q1684" s="81" t="s">
        <v>98</v>
      </c>
      <c r="R1684" s="82">
        <f t="shared" si="1122"/>
        <v>43.9</v>
      </c>
      <c r="S1684" s="75"/>
      <c r="T1684" s="2"/>
      <c r="U1684" s="2"/>
      <c r="V1684" s="2"/>
    </row>
    <row r="1685" spans="1:22" s="10" customFormat="1" ht="14.4" thickBot="1" x14ac:dyDescent="0.3">
      <c r="A1685" s="176"/>
      <c r="B1685" t="s">
        <v>696</v>
      </c>
      <c r="C1685" s="52" t="s">
        <v>652</v>
      </c>
      <c r="D1685" s="74"/>
      <c r="F1685" s="75"/>
      <c r="G1685" s="75"/>
      <c r="H1685" s="75"/>
      <c r="I1685" s="75"/>
      <c r="J1685" s="75"/>
      <c r="K1685" s="75"/>
      <c r="L1685" s="75"/>
      <c r="M1685" s="80" t="str">
        <f t="shared" si="1121"/>
        <v>FP-P3-39</v>
      </c>
      <c r="N1685" s="81">
        <f t="shared" si="1123"/>
        <v>38.6</v>
      </c>
      <c r="O1685" s="81">
        <f>SUMIFS('DATOS GENERALES'!$D$4:$D$13,'DATOS GENERALES'!$B$4:$B$13,Q1685,'DATOS GENERALES'!$C$4:$C$13,$O$1367)</f>
        <v>5</v>
      </c>
      <c r="P1685" s="81">
        <f>SUMIFS('DATOS GENERALES'!$D$4:$D$13,'DATOS GENERALES'!$B$4:$B$13,Q1685,'DATOS GENERALES'!$C$4:$C$13,$P$1367)</f>
        <v>0.3</v>
      </c>
      <c r="Q1685" s="81" t="s">
        <v>98</v>
      </c>
      <c r="R1685" s="82">
        <f t="shared" si="1122"/>
        <v>43.9</v>
      </c>
      <c r="S1685" s="75"/>
      <c r="T1685" s="2"/>
      <c r="U1685" s="2"/>
      <c r="V1685" s="2"/>
    </row>
    <row r="1686" spans="1:22" s="10" customFormat="1" ht="14.4" thickBot="1" x14ac:dyDescent="0.3">
      <c r="A1686" s="176"/>
      <c r="B1686" t="s">
        <v>696</v>
      </c>
      <c r="C1686" s="52" t="s">
        <v>653</v>
      </c>
      <c r="D1686" s="74"/>
      <c r="F1686" s="75"/>
      <c r="G1686" s="75"/>
      <c r="H1686" s="75"/>
      <c r="I1686" s="75"/>
      <c r="J1686" s="75"/>
      <c r="K1686" s="75"/>
      <c r="L1686" s="75"/>
      <c r="M1686" s="80" t="str">
        <f t="shared" si="1121"/>
        <v>FP-P3-40</v>
      </c>
      <c r="N1686" s="81">
        <f t="shared" si="1123"/>
        <v>36</v>
      </c>
      <c r="O1686" s="81">
        <f>SUMIFS('DATOS GENERALES'!$D$4:$D$13,'DATOS GENERALES'!$B$4:$B$13,Q1686,'DATOS GENERALES'!$C$4:$C$13,$O$1367)</f>
        <v>5</v>
      </c>
      <c r="P1686" s="81">
        <f>SUMIFS('DATOS GENERALES'!$D$4:$D$13,'DATOS GENERALES'!$B$4:$B$13,Q1686,'DATOS GENERALES'!$C$4:$C$13,$P$1367)</f>
        <v>0.3</v>
      </c>
      <c r="Q1686" s="81" t="s">
        <v>98</v>
      </c>
      <c r="R1686" s="82">
        <f t="shared" si="1122"/>
        <v>41.3</v>
      </c>
      <c r="S1686" s="75"/>
      <c r="T1686" s="2"/>
      <c r="U1686" s="2"/>
      <c r="V1686" s="2"/>
    </row>
    <row r="1687" spans="1:22" s="10" customFormat="1" ht="14.4" thickBot="1" x14ac:dyDescent="0.3">
      <c r="A1687" s="176"/>
      <c r="B1687" t="s">
        <v>696</v>
      </c>
      <c r="C1687" s="52" t="s">
        <v>654</v>
      </c>
      <c r="D1687" s="74"/>
      <c r="F1687" s="75"/>
      <c r="G1687" s="75"/>
      <c r="H1687" s="75"/>
      <c r="I1687" s="75"/>
      <c r="J1687" s="75"/>
      <c r="K1687" s="75"/>
      <c r="L1687" s="75"/>
      <c r="M1687" s="80" t="str">
        <f t="shared" si="1121"/>
        <v>FP-P3-41</v>
      </c>
      <c r="N1687" s="81">
        <f t="shared" si="1123"/>
        <v>36</v>
      </c>
      <c r="O1687" s="81">
        <f>SUMIFS('DATOS GENERALES'!$D$4:$D$13,'DATOS GENERALES'!$B$4:$B$13,Q1687,'DATOS GENERALES'!$C$4:$C$13,$O$1367)</f>
        <v>5</v>
      </c>
      <c r="P1687" s="81">
        <f>SUMIFS('DATOS GENERALES'!$D$4:$D$13,'DATOS GENERALES'!$B$4:$B$13,Q1687,'DATOS GENERALES'!$C$4:$C$13,$P$1367)</f>
        <v>0.3</v>
      </c>
      <c r="Q1687" s="81" t="s">
        <v>98</v>
      </c>
      <c r="R1687" s="82">
        <f t="shared" si="1122"/>
        <v>41.3</v>
      </c>
      <c r="S1687" s="75"/>
      <c r="T1687" s="2"/>
      <c r="U1687" s="2"/>
      <c r="V1687" s="2"/>
    </row>
    <row r="1688" spans="1:22" s="10" customFormat="1" ht="14.4" thickBot="1" x14ac:dyDescent="0.3">
      <c r="A1688" s="176"/>
      <c r="B1688" t="s">
        <v>696</v>
      </c>
      <c r="C1688" s="52" t="s">
        <v>655</v>
      </c>
      <c r="D1688" s="74"/>
      <c r="F1688" s="75"/>
      <c r="G1688" s="75"/>
      <c r="H1688" s="75"/>
      <c r="I1688" s="75"/>
      <c r="J1688" s="75"/>
      <c r="K1688" s="75"/>
      <c r="L1688" s="75"/>
      <c r="M1688" s="80" t="str">
        <f t="shared" si="1121"/>
        <v>FP-P3-42</v>
      </c>
      <c r="N1688" s="81">
        <f t="shared" si="1123"/>
        <v>34.700000000000003</v>
      </c>
      <c r="O1688" s="81">
        <f>SUMIFS('DATOS GENERALES'!$D$4:$D$13,'DATOS GENERALES'!$B$4:$B$13,Q1688,'DATOS GENERALES'!$C$4:$C$13,$O$1367)</f>
        <v>5</v>
      </c>
      <c r="P1688" s="81">
        <f>SUMIFS('DATOS GENERALES'!$D$4:$D$13,'DATOS GENERALES'!$B$4:$B$13,Q1688,'DATOS GENERALES'!$C$4:$C$13,$P$1367)</f>
        <v>0.3</v>
      </c>
      <c r="Q1688" s="81" t="s">
        <v>98</v>
      </c>
      <c r="R1688" s="82">
        <f t="shared" si="1122"/>
        <v>40</v>
      </c>
      <c r="S1688" s="75"/>
      <c r="T1688" s="2"/>
      <c r="U1688" s="2"/>
      <c r="V1688" s="2"/>
    </row>
    <row r="1689" spans="1:22" s="10" customFormat="1" ht="14.4" thickBot="1" x14ac:dyDescent="0.3">
      <c r="A1689" s="176"/>
      <c r="B1689" t="s">
        <v>696</v>
      </c>
      <c r="C1689" s="52" t="s">
        <v>656</v>
      </c>
      <c r="D1689" s="74"/>
      <c r="F1689" s="75"/>
      <c r="G1689" s="75"/>
      <c r="H1689" s="75"/>
      <c r="I1689" s="75"/>
      <c r="J1689" s="75"/>
      <c r="K1689" s="75"/>
      <c r="L1689" s="75"/>
      <c r="M1689" s="80" t="str">
        <f t="shared" si="1121"/>
        <v>FP-P3-43</v>
      </c>
      <c r="N1689" s="81">
        <f t="shared" si="1123"/>
        <v>34.700000000000003</v>
      </c>
      <c r="O1689" s="81">
        <f>SUMIFS('DATOS GENERALES'!$D$4:$D$13,'DATOS GENERALES'!$B$4:$B$13,Q1689,'DATOS GENERALES'!$C$4:$C$13,$O$1367)</f>
        <v>5</v>
      </c>
      <c r="P1689" s="81">
        <f>SUMIFS('DATOS GENERALES'!$D$4:$D$13,'DATOS GENERALES'!$B$4:$B$13,Q1689,'DATOS GENERALES'!$C$4:$C$13,$P$1367)</f>
        <v>0.3</v>
      </c>
      <c r="Q1689" s="81" t="s">
        <v>98</v>
      </c>
      <c r="R1689" s="82">
        <f t="shared" si="1122"/>
        <v>40</v>
      </c>
      <c r="S1689" s="75"/>
      <c r="T1689" s="2"/>
      <c r="U1689" s="2"/>
      <c r="V1689" s="2"/>
    </row>
    <row r="1690" spans="1:22" s="10" customFormat="1" ht="14.4" thickBot="1" x14ac:dyDescent="0.3">
      <c r="A1690" s="176"/>
      <c r="B1690" t="s">
        <v>696</v>
      </c>
      <c r="C1690" s="52" t="s">
        <v>657</v>
      </c>
      <c r="D1690" s="74"/>
      <c r="F1690" s="75"/>
      <c r="G1690" s="75"/>
      <c r="H1690" s="75"/>
      <c r="I1690" s="75"/>
      <c r="J1690" s="75"/>
      <c r="K1690" s="75"/>
      <c r="L1690" s="75"/>
      <c r="M1690" s="80" t="str">
        <f t="shared" si="1121"/>
        <v>FP-P3-44</v>
      </c>
      <c r="N1690" s="81">
        <f t="shared" si="1123"/>
        <v>33.5</v>
      </c>
      <c r="O1690" s="81">
        <f>SUMIFS('DATOS GENERALES'!$D$4:$D$13,'DATOS GENERALES'!$B$4:$B$13,Q1690,'DATOS GENERALES'!$C$4:$C$13,$O$1367)</f>
        <v>5</v>
      </c>
      <c r="P1690" s="81">
        <f>SUMIFS('DATOS GENERALES'!$D$4:$D$13,'DATOS GENERALES'!$B$4:$B$13,Q1690,'DATOS GENERALES'!$C$4:$C$13,$P$1367)</f>
        <v>0.3</v>
      </c>
      <c r="Q1690" s="81" t="s">
        <v>98</v>
      </c>
      <c r="R1690" s="82">
        <f t="shared" si="1122"/>
        <v>38.799999999999997</v>
      </c>
      <c r="S1690" s="75"/>
      <c r="T1690" s="2"/>
      <c r="U1690" s="2"/>
      <c r="V1690" s="2"/>
    </row>
    <row r="1691" spans="1:22" s="10" customFormat="1" ht="14.4" thickBot="1" x14ac:dyDescent="0.3">
      <c r="A1691" s="176"/>
      <c r="B1691" t="s">
        <v>696</v>
      </c>
      <c r="C1691" s="52" t="s">
        <v>658</v>
      </c>
      <c r="D1691" s="74"/>
      <c r="F1691" s="75"/>
      <c r="G1691" s="75"/>
      <c r="H1691" s="75"/>
      <c r="I1691" s="75"/>
      <c r="J1691" s="75"/>
      <c r="K1691" s="75"/>
      <c r="L1691" s="75"/>
      <c r="M1691" s="80" t="str">
        <f t="shared" si="1121"/>
        <v>FP-P3-45</v>
      </c>
      <c r="N1691" s="81">
        <f t="shared" si="1123"/>
        <v>33.5</v>
      </c>
      <c r="O1691" s="81">
        <f>SUMIFS('DATOS GENERALES'!$D$4:$D$13,'DATOS GENERALES'!$B$4:$B$13,Q1691,'DATOS GENERALES'!$C$4:$C$13,$O$1367)</f>
        <v>5</v>
      </c>
      <c r="P1691" s="81">
        <f>SUMIFS('DATOS GENERALES'!$D$4:$D$13,'DATOS GENERALES'!$B$4:$B$13,Q1691,'DATOS GENERALES'!$C$4:$C$13,$P$1367)</f>
        <v>0.3</v>
      </c>
      <c r="Q1691" s="81" t="s">
        <v>98</v>
      </c>
      <c r="R1691" s="82">
        <f t="shared" si="1122"/>
        <v>38.799999999999997</v>
      </c>
      <c r="S1691" s="75"/>
      <c r="T1691" s="2"/>
      <c r="U1691" s="2"/>
      <c r="V1691" s="2"/>
    </row>
    <row r="1692" spans="1:22" s="10" customFormat="1" ht="14.4" thickBot="1" x14ac:dyDescent="0.3">
      <c r="A1692" s="176"/>
      <c r="B1692" t="s">
        <v>696</v>
      </c>
      <c r="C1692" s="52" t="s">
        <v>659</v>
      </c>
      <c r="D1692" s="74"/>
      <c r="F1692" s="75"/>
      <c r="G1692" s="75"/>
      <c r="H1692" s="75"/>
      <c r="I1692" s="75"/>
      <c r="J1692" s="75"/>
      <c r="K1692" s="75"/>
      <c r="L1692" s="75"/>
      <c r="M1692" s="80" t="str">
        <f t="shared" si="1121"/>
        <v>FP-P3-46</v>
      </c>
      <c r="N1692" s="81">
        <f t="shared" si="1123"/>
        <v>41</v>
      </c>
      <c r="O1692" s="81">
        <f>SUMIFS('DATOS GENERALES'!$D$4:$D$13,'DATOS GENERALES'!$B$4:$B$13,Q1692,'DATOS GENERALES'!$C$4:$C$13,$O$1367)</f>
        <v>5</v>
      </c>
      <c r="P1692" s="81">
        <f>SUMIFS('DATOS GENERALES'!$D$4:$D$13,'DATOS GENERALES'!$B$4:$B$13,Q1692,'DATOS GENERALES'!$C$4:$C$13,$P$1367)</f>
        <v>0.3</v>
      </c>
      <c r="Q1692" s="81" t="s">
        <v>98</v>
      </c>
      <c r="R1692" s="82">
        <f t="shared" si="1122"/>
        <v>46.3</v>
      </c>
      <c r="S1692" s="75"/>
      <c r="T1692" s="2"/>
      <c r="U1692" s="2"/>
      <c r="V1692" s="2"/>
    </row>
    <row r="1693" spans="1:22" s="10" customFormat="1" ht="14.4" thickBot="1" x14ac:dyDescent="0.3">
      <c r="A1693" s="176"/>
      <c r="B1693" t="s">
        <v>696</v>
      </c>
      <c r="C1693" s="52" t="s">
        <v>660</v>
      </c>
      <c r="D1693" s="74"/>
      <c r="F1693" s="75"/>
      <c r="G1693" s="75"/>
      <c r="H1693" s="75"/>
      <c r="I1693" s="75"/>
      <c r="J1693" s="75"/>
      <c r="K1693" s="75"/>
      <c r="L1693" s="75"/>
      <c r="M1693" s="80" t="str">
        <f t="shared" si="1121"/>
        <v>FP-P3-47</v>
      </c>
      <c r="N1693" s="81">
        <f t="shared" si="1123"/>
        <v>37.5</v>
      </c>
      <c r="O1693" s="81">
        <f>SUMIFS('DATOS GENERALES'!$D$4:$D$13,'DATOS GENERALES'!$B$4:$B$13,Q1693,'DATOS GENERALES'!$C$4:$C$13,$O$1367)</f>
        <v>5</v>
      </c>
      <c r="P1693" s="81">
        <f>SUMIFS('DATOS GENERALES'!$D$4:$D$13,'DATOS GENERALES'!$B$4:$B$13,Q1693,'DATOS GENERALES'!$C$4:$C$13,$P$1367)</f>
        <v>0.3</v>
      </c>
      <c r="Q1693" s="81" t="s">
        <v>98</v>
      </c>
      <c r="R1693" s="82">
        <f t="shared" si="1122"/>
        <v>42.8</v>
      </c>
      <c r="S1693" s="75"/>
      <c r="T1693" s="2"/>
      <c r="U1693" s="2"/>
      <c r="V1693" s="2"/>
    </row>
    <row r="1694" spans="1:22" s="10" customFormat="1" ht="14.4" thickBot="1" x14ac:dyDescent="0.3">
      <c r="A1694" s="176"/>
      <c r="B1694" t="s">
        <v>696</v>
      </c>
      <c r="C1694" s="52" t="s">
        <v>661</v>
      </c>
      <c r="D1694" s="74"/>
      <c r="F1694" s="75"/>
      <c r="G1694" s="75"/>
      <c r="H1694" s="75"/>
      <c r="I1694" s="75"/>
      <c r="J1694" s="75"/>
      <c r="K1694" s="75"/>
      <c r="L1694" s="75"/>
      <c r="M1694" s="80" t="str">
        <f t="shared" si="1121"/>
        <v>FP-P3-48</v>
      </c>
      <c r="N1694" s="81">
        <f t="shared" si="1123"/>
        <v>37.5</v>
      </c>
      <c r="O1694" s="81">
        <f>SUMIFS('DATOS GENERALES'!$D$4:$D$13,'DATOS GENERALES'!$B$4:$B$13,Q1694,'DATOS GENERALES'!$C$4:$C$13,$O$1367)</f>
        <v>5</v>
      </c>
      <c r="P1694" s="81">
        <f>SUMIFS('DATOS GENERALES'!$D$4:$D$13,'DATOS GENERALES'!$B$4:$B$13,Q1694,'DATOS GENERALES'!$C$4:$C$13,$P$1367)</f>
        <v>0.3</v>
      </c>
      <c r="Q1694" s="81" t="s">
        <v>98</v>
      </c>
      <c r="R1694" s="82">
        <f t="shared" si="1122"/>
        <v>42.8</v>
      </c>
      <c r="S1694" s="75"/>
      <c r="T1694" s="2"/>
      <c r="U1694" s="2"/>
      <c r="V1694" s="2"/>
    </row>
    <row r="1695" spans="1:22" s="10" customFormat="1" ht="14.4" thickBot="1" x14ac:dyDescent="0.3">
      <c r="A1695" s="176"/>
      <c r="B1695" t="s">
        <v>696</v>
      </c>
      <c r="C1695" s="52" t="s">
        <v>662</v>
      </c>
      <c r="D1695" s="74"/>
      <c r="F1695" s="75"/>
      <c r="G1695" s="75"/>
      <c r="H1695" s="75"/>
      <c r="I1695" s="75"/>
      <c r="J1695" s="75"/>
      <c r="K1695" s="75"/>
      <c r="L1695" s="75"/>
      <c r="M1695" s="80" t="str">
        <f t="shared" si="1121"/>
        <v>FP-P3-49</v>
      </c>
      <c r="N1695" s="81">
        <f t="shared" si="1123"/>
        <v>47</v>
      </c>
      <c r="O1695" s="81">
        <f>SUMIFS('DATOS GENERALES'!$D$4:$D$13,'DATOS GENERALES'!$B$4:$B$13,Q1695,'DATOS GENERALES'!$C$4:$C$13,$O$1367)</f>
        <v>5</v>
      </c>
      <c r="P1695" s="81">
        <f>SUMIFS('DATOS GENERALES'!$D$4:$D$13,'DATOS GENERALES'!$B$4:$B$13,Q1695,'DATOS GENERALES'!$C$4:$C$13,$P$1367)</f>
        <v>0.3</v>
      </c>
      <c r="Q1695" s="81" t="s">
        <v>98</v>
      </c>
      <c r="R1695" s="82">
        <f t="shared" si="1122"/>
        <v>52.3</v>
      </c>
      <c r="S1695" s="75"/>
      <c r="T1695" s="2"/>
      <c r="U1695" s="2"/>
      <c r="V1695" s="2"/>
    </row>
    <row r="1696" spans="1:22" s="10" customFormat="1" ht="14.4" thickBot="1" x14ac:dyDescent="0.3">
      <c r="A1696" s="176"/>
      <c r="B1696" t="s">
        <v>696</v>
      </c>
      <c r="C1696" s="52" t="s">
        <v>663</v>
      </c>
      <c r="D1696" s="74"/>
      <c r="F1696" s="75"/>
      <c r="G1696" s="75"/>
      <c r="H1696" s="75"/>
      <c r="I1696" s="75"/>
      <c r="J1696" s="75"/>
      <c r="K1696" s="75"/>
      <c r="L1696" s="75"/>
      <c r="M1696" s="80" t="str">
        <f t="shared" si="1121"/>
        <v>FP-P3-50</v>
      </c>
      <c r="N1696" s="81">
        <f t="shared" si="1123"/>
        <v>42</v>
      </c>
      <c r="O1696" s="81">
        <f>SUMIFS('DATOS GENERALES'!$D$4:$D$13,'DATOS GENERALES'!$B$4:$B$13,Q1696,'DATOS GENERALES'!$C$4:$C$13,$O$1367)</f>
        <v>5</v>
      </c>
      <c r="P1696" s="81">
        <f>SUMIFS('DATOS GENERALES'!$D$4:$D$13,'DATOS GENERALES'!$B$4:$B$13,Q1696,'DATOS GENERALES'!$C$4:$C$13,$P$1367)</f>
        <v>0.3</v>
      </c>
      <c r="Q1696" s="81" t="s">
        <v>98</v>
      </c>
      <c r="R1696" s="82">
        <f t="shared" si="1122"/>
        <v>47.3</v>
      </c>
      <c r="S1696" s="75"/>
      <c r="T1696" s="2"/>
      <c r="U1696" s="2"/>
      <c r="V1696" s="2"/>
    </row>
    <row r="1697" spans="1:22" s="10" customFormat="1" ht="14.4" thickBot="1" x14ac:dyDescent="0.3">
      <c r="A1697" s="176"/>
      <c r="B1697" t="s">
        <v>696</v>
      </c>
      <c r="C1697" s="52" t="s">
        <v>664</v>
      </c>
      <c r="D1697" s="74"/>
      <c r="F1697" s="75"/>
      <c r="G1697" s="75"/>
      <c r="H1697" s="75"/>
      <c r="I1697" s="75"/>
      <c r="J1697" s="75"/>
      <c r="K1697" s="75"/>
      <c r="L1697" s="75"/>
      <c r="M1697" s="80" t="str">
        <f t="shared" ref="M1697" si="1124">CONCATENATE(B1697,C1697,D1697)</f>
        <v>FP-P3-51</v>
      </c>
      <c r="N1697" s="81">
        <f t="shared" si="1123"/>
        <v>42</v>
      </c>
      <c r="O1697" s="81">
        <f>SUMIFS('DATOS GENERALES'!$D$4:$D$13,'DATOS GENERALES'!$B$4:$B$13,Q1697,'DATOS GENERALES'!$C$4:$C$13,$O$1367)</f>
        <v>5</v>
      </c>
      <c r="P1697" s="81">
        <f>SUMIFS('DATOS GENERALES'!$D$4:$D$13,'DATOS GENERALES'!$B$4:$B$13,Q1697,'DATOS GENERALES'!$C$4:$C$13,$P$1367)</f>
        <v>0.3</v>
      </c>
      <c r="Q1697" s="81" t="s">
        <v>98</v>
      </c>
      <c r="R1697" s="82">
        <f t="shared" ref="R1697" si="1125">P1697+O1697+N1697</f>
        <v>47.3</v>
      </c>
      <c r="S1697" s="75"/>
      <c r="T1697" s="2"/>
      <c r="U1697" s="2"/>
      <c r="V1697" s="2"/>
    </row>
    <row r="1698" spans="1:22" s="10" customFormat="1" ht="14.4" thickBot="1" x14ac:dyDescent="0.3">
      <c r="A1698" s="176"/>
      <c r="B1698" t="s">
        <v>696</v>
      </c>
      <c r="C1698" s="52" t="s">
        <v>665</v>
      </c>
      <c r="D1698" s="74"/>
      <c r="F1698" s="75"/>
      <c r="G1698" s="75"/>
      <c r="H1698" s="75"/>
      <c r="I1698" s="75"/>
      <c r="J1698" s="75"/>
      <c r="K1698" s="75"/>
      <c r="L1698" s="75"/>
      <c r="M1698" s="80" t="str">
        <f t="shared" ref="M1698:M1706" si="1126">CONCATENATE(B1698,C1698,D1698)</f>
        <v>FP-P3-52</v>
      </c>
      <c r="N1698" s="81">
        <f t="shared" si="1123"/>
        <v>31.5</v>
      </c>
      <c r="O1698" s="81">
        <f>SUMIFS('DATOS GENERALES'!$D$4:$D$13,'DATOS GENERALES'!$B$4:$B$13,Q1698,'DATOS GENERALES'!$C$4:$C$13,$O$1367)</f>
        <v>5</v>
      </c>
      <c r="P1698" s="81">
        <f>SUMIFS('DATOS GENERALES'!$D$4:$D$13,'DATOS GENERALES'!$B$4:$B$13,Q1698,'DATOS GENERALES'!$C$4:$C$13,$P$1367)</f>
        <v>0.3</v>
      </c>
      <c r="Q1698" s="81" t="s">
        <v>98</v>
      </c>
      <c r="R1698" s="82">
        <f t="shared" ref="R1698:R1706" si="1127">P1698+O1698+N1698</f>
        <v>36.799999999999997</v>
      </c>
      <c r="S1698" s="75"/>
      <c r="T1698" s="2"/>
      <c r="U1698" s="2"/>
      <c r="V1698" s="2"/>
    </row>
    <row r="1699" spans="1:22" s="10" customFormat="1" ht="14.4" thickBot="1" x14ac:dyDescent="0.3">
      <c r="A1699" s="176"/>
      <c r="B1699" t="s">
        <v>696</v>
      </c>
      <c r="C1699" s="52" t="s">
        <v>666</v>
      </c>
      <c r="D1699" s="74"/>
      <c r="F1699" s="75"/>
      <c r="G1699" s="75"/>
      <c r="H1699" s="75"/>
      <c r="I1699" s="75"/>
      <c r="J1699" s="75"/>
      <c r="K1699" s="75"/>
      <c r="L1699" s="75"/>
      <c r="M1699" s="80" t="str">
        <f t="shared" si="1126"/>
        <v>FP-P3-53</v>
      </c>
      <c r="N1699" s="81">
        <f t="shared" si="1123"/>
        <v>42</v>
      </c>
      <c r="O1699" s="81">
        <f>SUMIFS('DATOS GENERALES'!$D$4:$D$13,'DATOS GENERALES'!$B$4:$B$13,Q1699,'DATOS GENERALES'!$C$4:$C$13,$O$1367)</f>
        <v>5</v>
      </c>
      <c r="P1699" s="81">
        <f>SUMIFS('DATOS GENERALES'!$D$4:$D$13,'DATOS GENERALES'!$B$4:$B$13,Q1699,'DATOS GENERALES'!$C$4:$C$13,$P$1367)</f>
        <v>0.3</v>
      </c>
      <c r="Q1699" s="81" t="s">
        <v>98</v>
      </c>
      <c r="R1699" s="82">
        <f t="shared" si="1127"/>
        <v>47.3</v>
      </c>
      <c r="S1699" s="75"/>
      <c r="T1699" s="2"/>
      <c r="U1699" s="2"/>
      <c r="V1699" s="2"/>
    </row>
    <row r="1700" spans="1:22" s="10" customFormat="1" ht="14.4" thickBot="1" x14ac:dyDescent="0.3">
      <c r="A1700" s="176"/>
      <c r="B1700" t="s">
        <v>696</v>
      </c>
      <c r="C1700" s="52" t="s">
        <v>667</v>
      </c>
      <c r="D1700" s="74"/>
      <c r="F1700" s="75"/>
      <c r="G1700" s="75"/>
      <c r="H1700" s="75"/>
      <c r="I1700" s="75"/>
      <c r="J1700" s="75"/>
      <c r="K1700" s="75"/>
      <c r="L1700" s="75"/>
      <c r="M1700" s="80" t="str">
        <f t="shared" si="1126"/>
        <v>FP-P3-54</v>
      </c>
      <c r="N1700" s="81">
        <f t="shared" si="1123"/>
        <v>42</v>
      </c>
      <c r="O1700" s="81">
        <f>SUMIFS('DATOS GENERALES'!$D$4:$D$13,'DATOS GENERALES'!$B$4:$B$13,Q1700,'DATOS GENERALES'!$C$4:$C$13,$O$1367)</f>
        <v>5</v>
      </c>
      <c r="P1700" s="81">
        <f>SUMIFS('DATOS GENERALES'!$D$4:$D$13,'DATOS GENERALES'!$B$4:$B$13,Q1700,'DATOS GENERALES'!$C$4:$C$13,$P$1367)</f>
        <v>0.3</v>
      </c>
      <c r="Q1700" s="81" t="s">
        <v>98</v>
      </c>
      <c r="R1700" s="82">
        <f t="shared" si="1127"/>
        <v>47.3</v>
      </c>
      <c r="S1700" s="75"/>
      <c r="T1700" s="2"/>
      <c r="U1700" s="2"/>
      <c r="V1700" s="2"/>
    </row>
    <row r="1701" spans="1:22" s="10" customFormat="1" ht="14.4" thickBot="1" x14ac:dyDescent="0.3">
      <c r="A1701" s="176"/>
      <c r="B1701" t="s">
        <v>696</v>
      </c>
      <c r="C1701" s="52" t="s">
        <v>668</v>
      </c>
      <c r="D1701" s="74"/>
      <c r="F1701" s="75"/>
      <c r="G1701" s="75"/>
      <c r="H1701" s="75"/>
      <c r="I1701" s="75"/>
      <c r="J1701" s="75"/>
      <c r="K1701" s="75"/>
      <c r="L1701" s="75"/>
      <c r="M1701" s="80" t="str">
        <f t="shared" si="1126"/>
        <v>FP-P3-55</v>
      </c>
      <c r="N1701" s="81">
        <f t="shared" si="1123"/>
        <v>42</v>
      </c>
      <c r="O1701" s="81">
        <f>SUMIFS('DATOS GENERALES'!$D$4:$D$13,'DATOS GENERALES'!$B$4:$B$13,Q1701,'DATOS GENERALES'!$C$4:$C$13,$O$1367)</f>
        <v>5</v>
      </c>
      <c r="P1701" s="81">
        <f>SUMIFS('DATOS GENERALES'!$D$4:$D$13,'DATOS GENERALES'!$B$4:$B$13,Q1701,'DATOS GENERALES'!$C$4:$C$13,$P$1367)</f>
        <v>0.3</v>
      </c>
      <c r="Q1701" s="81" t="s">
        <v>98</v>
      </c>
      <c r="R1701" s="82">
        <f t="shared" si="1127"/>
        <v>47.3</v>
      </c>
      <c r="S1701" s="75"/>
      <c r="T1701" s="2"/>
      <c r="U1701" s="2"/>
      <c r="V1701" s="2"/>
    </row>
    <row r="1702" spans="1:22" s="10" customFormat="1" ht="14.4" thickBot="1" x14ac:dyDescent="0.3">
      <c r="A1702" s="176"/>
      <c r="B1702" t="s">
        <v>696</v>
      </c>
      <c r="C1702" s="52" t="s">
        <v>669</v>
      </c>
      <c r="D1702" s="74"/>
      <c r="F1702" s="75"/>
      <c r="G1702" s="75"/>
      <c r="H1702" s="75"/>
      <c r="I1702" s="75"/>
      <c r="J1702" s="75"/>
      <c r="K1702" s="75"/>
      <c r="L1702" s="75"/>
      <c r="M1702" s="80" t="str">
        <f t="shared" si="1126"/>
        <v>FP-P3-56</v>
      </c>
      <c r="N1702" s="81">
        <f t="shared" si="1123"/>
        <v>42</v>
      </c>
      <c r="O1702" s="81">
        <f>SUMIFS('DATOS GENERALES'!$D$4:$D$13,'DATOS GENERALES'!$B$4:$B$13,Q1702,'DATOS GENERALES'!$C$4:$C$13,$O$1367)</f>
        <v>5</v>
      </c>
      <c r="P1702" s="81">
        <f>SUMIFS('DATOS GENERALES'!$D$4:$D$13,'DATOS GENERALES'!$B$4:$B$13,Q1702,'DATOS GENERALES'!$C$4:$C$13,$P$1367)</f>
        <v>0.3</v>
      </c>
      <c r="Q1702" s="81" t="s">
        <v>98</v>
      </c>
      <c r="R1702" s="82">
        <f t="shared" si="1127"/>
        <v>47.3</v>
      </c>
      <c r="S1702" s="75"/>
      <c r="T1702" s="2"/>
      <c r="U1702" s="2"/>
      <c r="V1702" s="2"/>
    </row>
    <row r="1703" spans="1:22" s="10" customFormat="1" ht="14.4" thickBot="1" x14ac:dyDescent="0.3">
      <c r="A1703" s="176"/>
      <c r="B1703" t="s">
        <v>696</v>
      </c>
      <c r="C1703" s="52" t="s">
        <v>670</v>
      </c>
      <c r="D1703" s="74"/>
      <c r="F1703" s="75"/>
      <c r="G1703" s="75"/>
      <c r="H1703" s="75"/>
      <c r="I1703" s="75"/>
      <c r="J1703" s="75"/>
      <c r="K1703" s="75"/>
      <c r="L1703" s="75"/>
      <c r="M1703" s="80" t="str">
        <f t="shared" si="1126"/>
        <v>FP-P3-57</v>
      </c>
      <c r="N1703" s="81">
        <f t="shared" si="1123"/>
        <v>46.5</v>
      </c>
      <c r="O1703" s="81">
        <f>SUMIFS('DATOS GENERALES'!$D$4:$D$13,'DATOS GENERALES'!$B$4:$B$13,Q1703,'DATOS GENERALES'!$C$4:$C$13,$O$1367)</f>
        <v>5</v>
      </c>
      <c r="P1703" s="81">
        <f>SUMIFS('DATOS GENERALES'!$D$4:$D$13,'DATOS GENERALES'!$B$4:$B$13,Q1703,'DATOS GENERALES'!$C$4:$C$13,$P$1367)</f>
        <v>0.3</v>
      </c>
      <c r="Q1703" s="81" t="s">
        <v>98</v>
      </c>
      <c r="R1703" s="82">
        <f t="shared" si="1127"/>
        <v>51.8</v>
      </c>
      <c r="S1703" s="75"/>
      <c r="T1703" s="2"/>
      <c r="U1703" s="2"/>
      <c r="V1703" s="2"/>
    </row>
    <row r="1704" spans="1:22" s="10" customFormat="1" ht="14.4" thickBot="1" x14ac:dyDescent="0.3">
      <c r="A1704" s="176"/>
      <c r="B1704" t="s">
        <v>696</v>
      </c>
      <c r="C1704" s="52" t="s">
        <v>671</v>
      </c>
      <c r="D1704" s="74"/>
      <c r="F1704" s="75"/>
      <c r="G1704" s="75"/>
      <c r="H1704" s="75"/>
      <c r="I1704" s="75"/>
      <c r="J1704" s="75"/>
      <c r="K1704" s="75"/>
      <c r="L1704" s="75"/>
      <c r="M1704" s="80" t="str">
        <f t="shared" si="1126"/>
        <v>FP-P3-58</v>
      </c>
      <c r="N1704" s="81">
        <f t="shared" si="1123"/>
        <v>46.5</v>
      </c>
      <c r="O1704" s="81">
        <f>SUMIFS('DATOS GENERALES'!$D$4:$D$13,'DATOS GENERALES'!$B$4:$B$13,Q1704,'DATOS GENERALES'!$C$4:$C$13,$O$1367)</f>
        <v>5</v>
      </c>
      <c r="P1704" s="81">
        <f>SUMIFS('DATOS GENERALES'!$D$4:$D$13,'DATOS GENERALES'!$B$4:$B$13,Q1704,'DATOS GENERALES'!$C$4:$C$13,$P$1367)</f>
        <v>0.3</v>
      </c>
      <c r="Q1704" s="81" t="s">
        <v>98</v>
      </c>
      <c r="R1704" s="82">
        <f t="shared" si="1127"/>
        <v>51.8</v>
      </c>
      <c r="S1704" s="75"/>
      <c r="T1704" s="2"/>
      <c r="U1704" s="2"/>
      <c r="V1704" s="2"/>
    </row>
    <row r="1705" spans="1:22" s="10" customFormat="1" ht="14.4" thickBot="1" x14ac:dyDescent="0.3">
      <c r="A1705" s="176"/>
      <c r="B1705" t="s">
        <v>696</v>
      </c>
      <c r="C1705" s="52" t="s">
        <v>672</v>
      </c>
      <c r="D1705" s="74"/>
      <c r="F1705" s="75"/>
      <c r="G1705" s="75"/>
      <c r="H1705" s="75"/>
      <c r="I1705" s="75"/>
      <c r="J1705" s="75"/>
      <c r="K1705" s="75"/>
      <c r="L1705" s="75"/>
      <c r="M1705" s="80" t="str">
        <f t="shared" si="1126"/>
        <v>FP-P3-59</v>
      </c>
      <c r="N1705" s="81">
        <f t="shared" si="1123"/>
        <v>51</v>
      </c>
      <c r="O1705" s="81">
        <f>SUMIFS('DATOS GENERALES'!$D$4:$D$13,'DATOS GENERALES'!$B$4:$B$13,Q1705,'DATOS GENERALES'!$C$4:$C$13,$O$1367)</f>
        <v>5</v>
      </c>
      <c r="P1705" s="81">
        <f>SUMIFS('DATOS GENERALES'!$D$4:$D$13,'DATOS GENERALES'!$B$4:$B$13,Q1705,'DATOS GENERALES'!$C$4:$C$13,$P$1367)</f>
        <v>0.3</v>
      </c>
      <c r="Q1705" s="81" t="s">
        <v>98</v>
      </c>
      <c r="R1705" s="82">
        <f t="shared" si="1127"/>
        <v>56.3</v>
      </c>
      <c r="S1705" s="75"/>
      <c r="T1705" s="2"/>
      <c r="U1705" s="2"/>
      <c r="V1705" s="2"/>
    </row>
    <row r="1706" spans="1:22" s="10" customFormat="1" ht="14.4" thickBot="1" x14ac:dyDescent="0.3">
      <c r="A1706" s="176"/>
      <c r="B1706" t="s">
        <v>696</v>
      </c>
      <c r="C1706" s="52" t="s">
        <v>673</v>
      </c>
      <c r="D1706" s="74"/>
      <c r="F1706" s="75"/>
      <c r="G1706" s="75"/>
      <c r="H1706" s="75"/>
      <c r="I1706" s="75"/>
      <c r="J1706" s="75"/>
      <c r="K1706" s="75"/>
      <c r="L1706" s="75"/>
      <c r="M1706" s="80" t="str">
        <f t="shared" si="1126"/>
        <v>FP-P3-60</v>
      </c>
      <c r="N1706" s="81">
        <f t="shared" si="1123"/>
        <v>51</v>
      </c>
      <c r="O1706" s="81">
        <f>SUMIFS('DATOS GENERALES'!$D$4:$D$13,'DATOS GENERALES'!$B$4:$B$13,Q1706,'DATOS GENERALES'!$C$4:$C$13,$O$1367)</f>
        <v>5</v>
      </c>
      <c r="P1706" s="81">
        <f>SUMIFS('DATOS GENERALES'!$D$4:$D$13,'DATOS GENERALES'!$B$4:$B$13,Q1706,'DATOS GENERALES'!$C$4:$C$13,$P$1367)</f>
        <v>0.3</v>
      </c>
      <c r="Q1706" s="81" t="s">
        <v>98</v>
      </c>
      <c r="R1706" s="82">
        <f t="shared" si="1127"/>
        <v>56.3</v>
      </c>
      <c r="S1706" s="75"/>
      <c r="T1706" s="2"/>
      <c r="U1706" s="2"/>
      <c r="V1706" s="2"/>
    </row>
    <row r="1707" spans="1:22" s="10" customFormat="1" ht="14.4" thickBot="1" x14ac:dyDescent="0.3">
      <c r="A1707" s="176"/>
      <c r="B1707" t="s">
        <v>696</v>
      </c>
      <c r="C1707" s="52" t="s">
        <v>674</v>
      </c>
      <c r="D1707" s="74"/>
      <c r="F1707" s="75"/>
      <c r="G1707" s="75"/>
      <c r="H1707" s="75"/>
      <c r="I1707" s="75"/>
      <c r="J1707" s="75"/>
      <c r="K1707" s="75"/>
      <c r="L1707" s="75"/>
      <c r="M1707" s="80" t="str">
        <f t="shared" si="1121"/>
        <v>FP-P3-61</v>
      </c>
      <c r="N1707" s="81">
        <f t="shared" si="1123"/>
        <v>42.6</v>
      </c>
      <c r="O1707" s="81">
        <f>SUMIFS('DATOS GENERALES'!$D$4:$D$13,'DATOS GENERALES'!$B$4:$B$13,Q1707,'DATOS GENERALES'!$C$4:$C$13,$O$1367)</f>
        <v>5</v>
      </c>
      <c r="P1707" s="81">
        <f>SUMIFS('DATOS GENERALES'!$D$4:$D$13,'DATOS GENERALES'!$B$4:$B$13,Q1707,'DATOS GENERALES'!$C$4:$C$13,$P$1367)</f>
        <v>0.3</v>
      </c>
      <c r="Q1707" s="81" t="s">
        <v>98</v>
      </c>
      <c r="R1707" s="82">
        <f t="shared" si="1122"/>
        <v>47.9</v>
      </c>
      <c r="S1707" s="75"/>
      <c r="T1707" s="2"/>
      <c r="U1707" s="2"/>
      <c r="V1707" s="2"/>
    </row>
    <row r="1708" spans="1:22" s="10" customFormat="1" ht="14.4" thickBot="1" x14ac:dyDescent="0.3">
      <c r="A1708" s="176"/>
      <c r="B1708" t="s">
        <v>696</v>
      </c>
      <c r="C1708" s="52" t="s">
        <v>675</v>
      </c>
      <c r="D1708" s="74"/>
      <c r="F1708" s="75"/>
      <c r="G1708" s="75"/>
      <c r="H1708" s="75"/>
      <c r="I1708" s="75"/>
      <c r="J1708" s="75"/>
      <c r="K1708" s="75"/>
      <c r="L1708" s="75"/>
      <c r="M1708" s="80" t="str">
        <f t="shared" si="1121"/>
        <v>FP-P3-62</v>
      </c>
      <c r="N1708" s="81">
        <f t="shared" si="1123"/>
        <v>58.2</v>
      </c>
      <c r="O1708" s="81">
        <f>SUMIFS('DATOS GENERALES'!$D$4:$D$13,'DATOS GENERALES'!$B$4:$B$13,Q1708,'DATOS GENERALES'!$C$4:$C$13,$O$1367)</f>
        <v>5</v>
      </c>
      <c r="P1708" s="81">
        <f>SUMIFS('DATOS GENERALES'!$D$4:$D$13,'DATOS GENERALES'!$B$4:$B$13,Q1708,'DATOS GENERALES'!$C$4:$C$13,$P$1367)</f>
        <v>0.3</v>
      </c>
      <c r="Q1708" s="81" t="s">
        <v>98</v>
      </c>
      <c r="R1708" s="82">
        <f t="shared" si="1122"/>
        <v>63.5</v>
      </c>
      <c r="S1708" s="75"/>
      <c r="T1708" s="2"/>
      <c r="U1708" s="2"/>
      <c r="V1708" s="2"/>
    </row>
    <row r="1709" spans="1:22" s="10" customFormat="1" ht="14.4" thickBot="1" x14ac:dyDescent="0.3">
      <c r="A1709" s="176"/>
      <c r="B1709" t="s">
        <v>696</v>
      </c>
      <c r="C1709" s="52" t="s">
        <v>676</v>
      </c>
      <c r="D1709" s="74"/>
      <c r="F1709" s="75"/>
      <c r="G1709" s="75"/>
      <c r="H1709" s="75"/>
      <c r="I1709" s="75"/>
      <c r="J1709" s="75"/>
      <c r="K1709" s="75"/>
      <c r="L1709" s="75"/>
      <c r="M1709" s="80" t="str">
        <f t="shared" si="1121"/>
        <v>FP-P3-63</v>
      </c>
      <c r="N1709" s="81">
        <f t="shared" si="1123"/>
        <v>58.2</v>
      </c>
      <c r="O1709" s="81">
        <f>SUMIFS('DATOS GENERALES'!$D$4:$D$13,'DATOS GENERALES'!$B$4:$B$13,Q1709,'DATOS GENERALES'!$C$4:$C$13,$O$1367)</f>
        <v>5</v>
      </c>
      <c r="P1709" s="81">
        <f>SUMIFS('DATOS GENERALES'!$D$4:$D$13,'DATOS GENERALES'!$B$4:$B$13,Q1709,'DATOS GENERALES'!$C$4:$C$13,$P$1367)</f>
        <v>0.3</v>
      </c>
      <c r="Q1709" s="81" t="s">
        <v>98</v>
      </c>
      <c r="R1709" s="82">
        <f t="shared" si="1122"/>
        <v>63.5</v>
      </c>
      <c r="S1709" s="75"/>
      <c r="T1709" s="2"/>
      <c r="U1709" s="2"/>
      <c r="V1709" s="2"/>
    </row>
    <row r="1710" spans="1:22" s="10" customFormat="1" ht="14.4" thickBot="1" x14ac:dyDescent="0.3">
      <c r="A1710" s="176"/>
      <c r="B1710" t="s">
        <v>696</v>
      </c>
      <c r="C1710" s="52" t="s">
        <v>677</v>
      </c>
      <c r="D1710" s="74"/>
      <c r="F1710" s="75"/>
      <c r="G1710" s="75"/>
      <c r="H1710" s="75"/>
      <c r="I1710" s="75"/>
      <c r="J1710" s="75"/>
      <c r="K1710" s="75"/>
      <c r="L1710" s="75"/>
      <c r="M1710" s="80" t="str">
        <f t="shared" ref="M1710:M1713" si="1128">CONCATENATE(B1710,C1710,D1710)</f>
        <v>FP-P3-64</v>
      </c>
      <c r="N1710" s="81">
        <f t="shared" si="1123"/>
        <v>37.5</v>
      </c>
      <c r="O1710" s="81">
        <f>SUMIFS('DATOS GENERALES'!$D$4:$D$13,'DATOS GENERALES'!$B$4:$B$13,Q1710,'DATOS GENERALES'!$C$4:$C$13,$O$1367)</f>
        <v>5</v>
      </c>
      <c r="P1710" s="81">
        <f>SUMIFS('DATOS GENERALES'!$D$4:$D$13,'DATOS GENERALES'!$B$4:$B$13,Q1710,'DATOS GENERALES'!$C$4:$C$13,$P$1367)</f>
        <v>0.3</v>
      </c>
      <c r="Q1710" s="81" t="s">
        <v>98</v>
      </c>
      <c r="R1710" s="82">
        <f t="shared" ref="R1710:R1713" si="1129">P1710+O1710+N1710</f>
        <v>42.8</v>
      </c>
      <c r="S1710" s="75"/>
      <c r="T1710" s="2"/>
      <c r="U1710" s="2"/>
      <c r="V1710" s="2"/>
    </row>
    <row r="1711" spans="1:22" s="10" customFormat="1" ht="14.4" thickBot="1" x14ac:dyDescent="0.3">
      <c r="A1711" s="176"/>
      <c r="B1711" t="s">
        <v>696</v>
      </c>
      <c r="C1711" s="52" t="s">
        <v>678</v>
      </c>
      <c r="D1711" s="74"/>
      <c r="F1711" s="75"/>
      <c r="G1711" s="75"/>
      <c r="H1711" s="75"/>
      <c r="I1711" s="75"/>
      <c r="J1711" s="75"/>
      <c r="K1711" s="75"/>
      <c r="L1711" s="75"/>
      <c r="M1711" s="80" t="str">
        <f t="shared" si="1128"/>
        <v>FP-P3-65</v>
      </c>
      <c r="N1711" s="81">
        <f t="shared" ref="N1711:N1713" si="1130">SUMIFS($S$10:$S$1340,$E$10:$E$1340,M1711,$V$10:$V$1340,Q1711)</f>
        <v>37.5</v>
      </c>
      <c r="O1711" s="81">
        <f>SUMIFS('DATOS GENERALES'!$D$4:$D$13,'DATOS GENERALES'!$B$4:$B$13,Q1711,'DATOS GENERALES'!$C$4:$C$13,$O$1367)</f>
        <v>5</v>
      </c>
      <c r="P1711" s="81">
        <f>SUMIFS('DATOS GENERALES'!$D$4:$D$13,'DATOS GENERALES'!$B$4:$B$13,Q1711,'DATOS GENERALES'!$C$4:$C$13,$P$1367)</f>
        <v>0.3</v>
      </c>
      <c r="Q1711" s="81" t="s">
        <v>98</v>
      </c>
      <c r="R1711" s="82">
        <f t="shared" si="1129"/>
        <v>42.8</v>
      </c>
      <c r="S1711" s="75"/>
      <c r="T1711" s="2"/>
      <c r="U1711" s="2"/>
      <c r="V1711" s="2"/>
    </row>
    <row r="1712" spans="1:22" s="10" customFormat="1" ht="14.4" thickBot="1" x14ac:dyDescent="0.3">
      <c r="A1712" s="176"/>
      <c r="B1712" t="s">
        <v>696</v>
      </c>
      <c r="C1712" s="52" t="s">
        <v>679</v>
      </c>
      <c r="D1712" s="74"/>
      <c r="F1712" s="75"/>
      <c r="G1712" s="75"/>
      <c r="H1712" s="75"/>
      <c r="I1712" s="75"/>
      <c r="J1712" s="75"/>
      <c r="K1712" s="75"/>
      <c r="L1712" s="75"/>
      <c r="M1712" s="80" t="str">
        <f t="shared" si="1128"/>
        <v>FP-P3-66</v>
      </c>
      <c r="N1712" s="81">
        <f t="shared" si="1130"/>
        <v>41.5</v>
      </c>
      <c r="O1712" s="81">
        <f>SUMIFS('DATOS GENERALES'!$D$4:$D$13,'DATOS GENERALES'!$B$4:$B$13,Q1712,'DATOS GENERALES'!$C$4:$C$13,$O$1367)</f>
        <v>5</v>
      </c>
      <c r="P1712" s="81">
        <f>SUMIFS('DATOS GENERALES'!$D$4:$D$13,'DATOS GENERALES'!$B$4:$B$13,Q1712,'DATOS GENERALES'!$C$4:$C$13,$P$1367)</f>
        <v>0.3</v>
      </c>
      <c r="Q1712" s="81" t="s">
        <v>98</v>
      </c>
      <c r="R1712" s="82">
        <f t="shared" si="1129"/>
        <v>46.8</v>
      </c>
      <c r="S1712" s="75"/>
      <c r="T1712" s="2"/>
      <c r="U1712" s="2"/>
      <c r="V1712" s="2"/>
    </row>
    <row r="1713" spans="1:23" s="10" customFormat="1" ht="14.4" thickBot="1" x14ac:dyDescent="0.3">
      <c r="A1713" s="176"/>
      <c r="B1713" t="s">
        <v>696</v>
      </c>
      <c r="C1713" s="52" t="s">
        <v>681</v>
      </c>
      <c r="D1713" s="74"/>
      <c r="F1713" s="75"/>
      <c r="G1713" s="75"/>
      <c r="H1713" s="75"/>
      <c r="I1713" s="75"/>
      <c r="J1713" s="75"/>
      <c r="K1713" s="75"/>
      <c r="L1713" s="75"/>
      <c r="M1713" s="80" t="str">
        <f t="shared" si="1128"/>
        <v>FP-P3-67</v>
      </c>
      <c r="N1713" s="81">
        <f t="shared" si="1130"/>
        <v>41.5</v>
      </c>
      <c r="O1713" s="81">
        <f>SUMIFS('DATOS GENERALES'!$D$4:$D$13,'DATOS GENERALES'!$B$4:$B$13,Q1713,'DATOS GENERALES'!$C$4:$C$13,$O$1367)</f>
        <v>5</v>
      </c>
      <c r="P1713" s="81">
        <f>SUMIFS('DATOS GENERALES'!$D$4:$D$13,'DATOS GENERALES'!$B$4:$B$13,Q1713,'DATOS GENERALES'!$C$4:$C$13,$P$1367)</f>
        <v>0.3</v>
      </c>
      <c r="Q1713" s="81" t="s">
        <v>98</v>
      </c>
      <c r="R1713" s="82">
        <f t="shared" si="1129"/>
        <v>46.8</v>
      </c>
      <c r="S1713" s="75"/>
      <c r="T1713" s="2"/>
      <c r="U1713" s="2"/>
      <c r="V1713" s="2"/>
    </row>
    <row r="1714" spans="1:23" s="10" customFormat="1" ht="14.4" thickBot="1" x14ac:dyDescent="0.3">
      <c r="A1714" s="176"/>
      <c r="B1714"/>
      <c r="C1714" s="52"/>
      <c r="D1714" s="74"/>
      <c r="F1714" s="75"/>
      <c r="G1714" s="75"/>
      <c r="H1714" s="75"/>
      <c r="I1714" s="75"/>
      <c r="J1714" s="75"/>
      <c r="K1714" s="75"/>
      <c r="L1714" s="75"/>
      <c r="M1714" s="80"/>
      <c r="N1714" s="81"/>
      <c r="O1714" s="81"/>
      <c r="P1714" s="81"/>
      <c r="Q1714" s="81"/>
      <c r="R1714" s="82"/>
      <c r="S1714" s="75"/>
      <c r="T1714" s="2"/>
      <c r="U1714" s="2"/>
      <c r="V1714" s="2"/>
    </row>
    <row r="1715" spans="1:23" s="10" customFormat="1" ht="14.4" thickBot="1" x14ac:dyDescent="0.3">
      <c r="A1715" s="176"/>
      <c r="B1715"/>
      <c r="C1715" s="52"/>
      <c r="D1715" s="74"/>
      <c r="F1715" s="75"/>
      <c r="G1715" s="75"/>
      <c r="H1715" s="75"/>
      <c r="I1715" s="75"/>
      <c r="J1715" s="75"/>
      <c r="K1715" s="75"/>
      <c r="L1715" s="75"/>
      <c r="M1715" s="80"/>
      <c r="N1715" s="81"/>
      <c r="O1715" s="81"/>
      <c r="P1715" s="81"/>
      <c r="Q1715" s="81"/>
      <c r="R1715" s="82"/>
      <c r="S1715" s="75"/>
      <c r="T1715" s="2"/>
      <c r="U1715" s="2"/>
      <c r="V1715" s="2"/>
    </row>
    <row r="1716" spans="1:23" s="10" customFormat="1" x14ac:dyDescent="0.25">
      <c r="A1716" s="176"/>
      <c r="B1716"/>
      <c r="C1716" s="52"/>
      <c r="D1716" s="74"/>
      <c r="F1716" s="75"/>
      <c r="G1716" s="75"/>
      <c r="H1716" s="75"/>
      <c r="I1716" s="75"/>
      <c r="J1716" s="75"/>
      <c r="K1716" s="75"/>
      <c r="L1716" s="75"/>
      <c r="M1716" s="80"/>
      <c r="N1716" s="81"/>
      <c r="O1716" s="81"/>
      <c r="P1716" s="81"/>
      <c r="Q1716" s="81"/>
      <c r="R1716" s="82"/>
      <c r="S1716" s="75"/>
      <c r="T1716" s="2"/>
      <c r="U1716" s="2"/>
      <c r="V1716" s="2"/>
    </row>
    <row r="1717" spans="1:23" x14ac:dyDescent="0.25">
      <c r="C1717" s="52"/>
      <c r="D1717" s="55"/>
      <c r="M1717" s="56"/>
      <c r="N1717" s="57"/>
      <c r="O1717" s="57"/>
      <c r="P1717" s="57"/>
      <c r="Q1717" s="57"/>
      <c r="R1717" s="58"/>
      <c r="W1717" s="10"/>
    </row>
    <row r="1718" spans="1:23" ht="14.4" thickBot="1" x14ac:dyDescent="0.3">
      <c r="R1718" s="92">
        <f>SUM(R1646:R1717)</f>
        <v>2596.8000000000002</v>
      </c>
    </row>
    <row r="1723" spans="1:23" ht="14.4" thickBot="1" x14ac:dyDescent="0.3">
      <c r="M1723" s="2" t="s">
        <v>257</v>
      </c>
    </row>
    <row r="1724" spans="1:23" s="10" customFormat="1" ht="14.4" thickBot="1" x14ac:dyDescent="0.3">
      <c r="A1724" s="176"/>
      <c r="C1724" s="73"/>
      <c r="D1724" s="74"/>
      <c r="F1724" s="75"/>
      <c r="G1724" s="75"/>
      <c r="H1724" s="75"/>
      <c r="I1724" s="75"/>
      <c r="J1724" s="75"/>
      <c r="K1724" s="75"/>
      <c r="L1724" s="75"/>
      <c r="M1724" s="122" t="s">
        <v>79</v>
      </c>
      <c r="N1724" s="123" t="s">
        <v>150</v>
      </c>
      <c r="O1724" s="123" t="s">
        <v>149</v>
      </c>
      <c r="P1724" s="123" t="s">
        <v>81</v>
      </c>
      <c r="Q1724" s="123" t="s">
        <v>118</v>
      </c>
      <c r="R1724" s="124" t="s">
        <v>117</v>
      </c>
      <c r="S1724" s="75"/>
      <c r="T1724" s="2"/>
      <c r="U1724" s="2"/>
      <c r="V1724" s="2"/>
      <c r="W1724"/>
    </row>
    <row r="1725" spans="1:23" ht="14.4" thickBot="1" x14ac:dyDescent="0.3">
      <c r="C1725" s="52"/>
      <c r="D1725" s="55"/>
      <c r="M1725" s="59"/>
      <c r="N1725" s="57"/>
      <c r="O1725" s="57"/>
      <c r="P1725" s="57"/>
      <c r="Q1725" s="60"/>
      <c r="R1725" s="61"/>
      <c r="V1725" s="75"/>
    </row>
    <row r="1726" spans="1:23" s="10" customFormat="1" ht="14.4" thickBot="1" x14ac:dyDescent="0.3">
      <c r="A1726" s="176"/>
      <c r="B1726" t="s">
        <v>697</v>
      </c>
      <c r="C1726" s="52" t="s">
        <v>125</v>
      </c>
      <c r="D1726" s="74"/>
      <c r="F1726" s="75"/>
      <c r="G1726" s="75"/>
      <c r="H1726" s="75"/>
      <c r="I1726" s="75"/>
      <c r="J1726" s="75"/>
      <c r="K1726" s="75"/>
      <c r="L1726" s="75"/>
      <c r="M1726" s="80" t="str">
        <f t="shared" ref="M1726" si="1131">CONCATENATE(B1726,C1726,D1726)</f>
        <v>FP-P4-01</v>
      </c>
      <c r="N1726" s="81">
        <f t="shared" ref="N1726:N1757" si="1132">SUMIFS($S$10:$S$1340,$E$10:$E$1340,M1726,$V$10:$V$1340,Q1726)</f>
        <v>32.1</v>
      </c>
      <c r="O1726" s="81">
        <f>SUMIFS('DATOS GENERALES'!$D$4:$D$13,'DATOS GENERALES'!$B$4:$B$13,Q1726,'DATOS GENERALES'!$C$4:$C$13,$O$1367)</f>
        <v>5</v>
      </c>
      <c r="P1726" s="81">
        <f>SUMIFS('DATOS GENERALES'!$D$4:$D$13,'DATOS GENERALES'!$B$4:$B$13,Q1726,'DATOS GENERALES'!$C$4:$C$13,$P$1367)</f>
        <v>0.3</v>
      </c>
      <c r="Q1726" s="81" t="s">
        <v>98</v>
      </c>
      <c r="R1726" s="82">
        <f t="shared" ref="R1726" si="1133">P1726+O1726+N1726</f>
        <v>37.4</v>
      </c>
      <c r="S1726" s="75"/>
      <c r="T1726" s="2"/>
      <c r="U1726" s="2"/>
      <c r="V1726" s="2"/>
    </row>
    <row r="1727" spans="1:23" ht="14.4" thickBot="1" x14ac:dyDescent="0.3">
      <c r="A1727" s="176"/>
      <c r="B1727" t="s">
        <v>697</v>
      </c>
      <c r="C1727" s="52" t="s">
        <v>126</v>
      </c>
      <c r="D1727" s="74"/>
      <c r="E1727" s="10"/>
      <c r="F1727" s="75"/>
      <c r="G1727" s="75"/>
      <c r="H1727" s="75"/>
      <c r="I1727" s="75"/>
      <c r="J1727" s="75"/>
      <c r="K1727" s="75"/>
      <c r="L1727" s="75"/>
      <c r="M1727" s="80" t="str">
        <f t="shared" ref="M1727:M1766" si="1134">CONCATENATE(B1727,C1727,D1727)</f>
        <v>FP-P4-02</v>
      </c>
      <c r="N1727" s="81">
        <f t="shared" si="1132"/>
        <v>32.1</v>
      </c>
      <c r="O1727" s="81">
        <f>SUMIFS('DATOS GENERALES'!$D$4:$D$13,'DATOS GENERALES'!$B$4:$B$13,Q1727,'DATOS GENERALES'!$C$4:$C$13,$O$1367)</f>
        <v>5</v>
      </c>
      <c r="P1727" s="81">
        <f>SUMIFS('DATOS GENERALES'!$D$4:$D$13,'DATOS GENERALES'!$B$4:$B$13,Q1727,'DATOS GENERALES'!$C$4:$C$13,$P$1367)</f>
        <v>0.3</v>
      </c>
      <c r="Q1727" s="81" t="s">
        <v>98</v>
      </c>
      <c r="R1727" s="82">
        <f t="shared" ref="R1727:R1766" si="1135">P1727+O1727+N1727</f>
        <v>37.4</v>
      </c>
      <c r="V1727" s="75"/>
    </row>
    <row r="1728" spans="1:23" ht="14.4" thickBot="1" x14ac:dyDescent="0.3">
      <c r="A1728" s="176"/>
      <c r="B1728" t="s">
        <v>697</v>
      </c>
      <c r="C1728" s="52" t="s">
        <v>127</v>
      </c>
      <c r="D1728" s="74"/>
      <c r="E1728" s="10"/>
      <c r="F1728" s="75"/>
      <c r="G1728" s="75"/>
      <c r="H1728" s="75"/>
      <c r="I1728" s="75"/>
      <c r="J1728" s="75"/>
      <c r="K1728" s="75"/>
      <c r="L1728" s="75"/>
      <c r="M1728" s="80" t="str">
        <f t="shared" si="1134"/>
        <v>FP-P4-03</v>
      </c>
      <c r="N1728" s="81">
        <f t="shared" si="1132"/>
        <v>30.8</v>
      </c>
      <c r="O1728" s="81">
        <f>SUMIFS('DATOS GENERALES'!$D$4:$D$13,'DATOS GENERALES'!$B$4:$B$13,Q1728,'DATOS GENERALES'!$C$4:$C$13,$O$1367)</f>
        <v>5</v>
      </c>
      <c r="P1728" s="81">
        <f>SUMIFS('DATOS GENERALES'!$D$4:$D$13,'DATOS GENERALES'!$B$4:$B$13,Q1728,'DATOS GENERALES'!$C$4:$C$13,$P$1367)</f>
        <v>0.3</v>
      </c>
      <c r="Q1728" s="81" t="s">
        <v>98</v>
      </c>
      <c r="R1728" s="82">
        <f t="shared" si="1135"/>
        <v>36.1</v>
      </c>
      <c r="V1728" s="75"/>
    </row>
    <row r="1729" spans="1:22" ht="14.4" thickBot="1" x14ac:dyDescent="0.3">
      <c r="A1729" s="176"/>
      <c r="B1729" t="s">
        <v>697</v>
      </c>
      <c r="C1729" s="52" t="s">
        <v>128</v>
      </c>
      <c r="D1729" s="74"/>
      <c r="E1729" s="10"/>
      <c r="F1729" s="75"/>
      <c r="G1729" s="75"/>
      <c r="H1729" s="75"/>
      <c r="I1729" s="75"/>
      <c r="J1729" s="75"/>
      <c r="K1729" s="75"/>
      <c r="L1729" s="75"/>
      <c r="M1729" s="80" t="str">
        <f t="shared" si="1134"/>
        <v>FP-P4-04</v>
      </c>
      <c r="N1729" s="81">
        <f t="shared" si="1132"/>
        <v>30.8</v>
      </c>
      <c r="O1729" s="81">
        <f>SUMIFS('DATOS GENERALES'!$D$4:$D$13,'DATOS GENERALES'!$B$4:$B$13,Q1729,'DATOS GENERALES'!$C$4:$C$13,$O$1367)</f>
        <v>5</v>
      </c>
      <c r="P1729" s="81">
        <f>SUMIFS('DATOS GENERALES'!$D$4:$D$13,'DATOS GENERALES'!$B$4:$B$13,Q1729,'DATOS GENERALES'!$C$4:$C$13,$P$1367)</f>
        <v>0.3</v>
      </c>
      <c r="Q1729" s="81" t="s">
        <v>98</v>
      </c>
      <c r="R1729" s="82">
        <f t="shared" si="1135"/>
        <v>36.1</v>
      </c>
      <c r="V1729" s="75"/>
    </row>
    <row r="1730" spans="1:22" ht="14.4" thickBot="1" x14ac:dyDescent="0.3">
      <c r="A1730" s="176"/>
      <c r="B1730" t="s">
        <v>697</v>
      </c>
      <c r="C1730" s="52" t="s">
        <v>129</v>
      </c>
      <c r="D1730" s="74"/>
      <c r="E1730" s="10"/>
      <c r="F1730" s="75"/>
      <c r="G1730" s="75"/>
      <c r="H1730" s="75"/>
      <c r="I1730" s="75"/>
      <c r="J1730" s="75"/>
      <c r="K1730" s="75"/>
      <c r="L1730" s="75"/>
      <c r="M1730" s="80" t="str">
        <f t="shared" si="1134"/>
        <v>FP-P4-05</v>
      </c>
      <c r="N1730" s="81">
        <f t="shared" si="1132"/>
        <v>31</v>
      </c>
      <c r="O1730" s="81">
        <f>SUMIFS('DATOS GENERALES'!$D$4:$D$13,'DATOS GENERALES'!$B$4:$B$13,Q1730,'DATOS GENERALES'!$C$4:$C$13,$O$1367)</f>
        <v>5</v>
      </c>
      <c r="P1730" s="81">
        <f>SUMIFS('DATOS GENERALES'!$D$4:$D$13,'DATOS GENERALES'!$B$4:$B$13,Q1730,'DATOS GENERALES'!$C$4:$C$13,$P$1367)</f>
        <v>0.3</v>
      </c>
      <c r="Q1730" s="81" t="s">
        <v>98</v>
      </c>
      <c r="R1730" s="82">
        <f t="shared" si="1135"/>
        <v>36.299999999999997</v>
      </c>
      <c r="V1730" s="75"/>
    </row>
    <row r="1731" spans="1:22" ht="14.4" thickBot="1" x14ac:dyDescent="0.3">
      <c r="A1731" s="176"/>
      <c r="B1731" t="s">
        <v>697</v>
      </c>
      <c r="C1731" s="52" t="s">
        <v>130</v>
      </c>
      <c r="D1731" s="74"/>
      <c r="E1731" s="10"/>
      <c r="F1731" s="75"/>
      <c r="G1731" s="75"/>
      <c r="H1731" s="75"/>
      <c r="I1731" s="75"/>
      <c r="J1731" s="75"/>
      <c r="K1731" s="75"/>
      <c r="L1731" s="75"/>
      <c r="M1731" s="80" t="str">
        <f t="shared" si="1134"/>
        <v>FP-P4-06</v>
      </c>
      <c r="N1731" s="81">
        <f t="shared" si="1132"/>
        <v>31</v>
      </c>
      <c r="O1731" s="81">
        <f>SUMIFS('DATOS GENERALES'!$D$4:$D$13,'DATOS GENERALES'!$B$4:$B$13,Q1731,'DATOS GENERALES'!$C$4:$C$13,$O$1367)</f>
        <v>5</v>
      </c>
      <c r="P1731" s="81">
        <f>SUMIFS('DATOS GENERALES'!$D$4:$D$13,'DATOS GENERALES'!$B$4:$B$13,Q1731,'DATOS GENERALES'!$C$4:$C$13,$P$1367)</f>
        <v>0.3</v>
      </c>
      <c r="Q1731" s="81" t="s">
        <v>98</v>
      </c>
      <c r="R1731" s="82">
        <f t="shared" si="1135"/>
        <v>36.299999999999997</v>
      </c>
      <c r="V1731" s="75"/>
    </row>
    <row r="1732" spans="1:22" ht="14.4" thickBot="1" x14ac:dyDescent="0.3">
      <c r="A1732" s="176"/>
      <c r="B1732" t="s">
        <v>697</v>
      </c>
      <c r="C1732" s="52" t="s">
        <v>131</v>
      </c>
      <c r="D1732" s="74"/>
      <c r="E1732" s="10"/>
      <c r="F1732" s="75"/>
      <c r="G1732" s="75"/>
      <c r="H1732" s="75"/>
      <c r="I1732" s="75"/>
      <c r="J1732" s="75"/>
      <c r="K1732" s="75"/>
      <c r="L1732" s="75"/>
      <c r="M1732" s="80" t="str">
        <f t="shared" si="1134"/>
        <v>FP-P4-07</v>
      </c>
      <c r="N1732" s="81">
        <f t="shared" si="1132"/>
        <v>32</v>
      </c>
      <c r="O1732" s="81">
        <f>SUMIFS('DATOS GENERALES'!$D$4:$D$13,'DATOS GENERALES'!$B$4:$B$13,Q1732,'DATOS GENERALES'!$C$4:$C$13,$O$1367)</f>
        <v>5</v>
      </c>
      <c r="P1732" s="81">
        <f>SUMIFS('DATOS GENERALES'!$D$4:$D$13,'DATOS GENERALES'!$B$4:$B$13,Q1732,'DATOS GENERALES'!$C$4:$C$13,$P$1367)</f>
        <v>0.3</v>
      </c>
      <c r="Q1732" s="81" t="s">
        <v>98</v>
      </c>
      <c r="R1732" s="82">
        <f t="shared" si="1135"/>
        <v>37.299999999999997</v>
      </c>
      <c r="V1732" s="75"/>
    </row>
    <row r="1733" spans="1:22" ht="14.4" thickBot="1" x14ac:dyDescent="0.3">
      <c r="A1733" s="176"/>
      <c r="B1733" t="s">
        <v>697</v>
      </c>
      <c r="C1733" s="52" t="s">
        <v>132</v>
      </c>
      <c r="D1733" s="74"/>
      <c r="E1733" s="10"/>
      <c r="F1733" s="75"/>
      <c r="G1733" s="75"/>
      <c r="H1733" s="75"/>
      <c r="I1733" s="75"/>
      <c r="J1733" s="75"/>
      <c r="K1733" s="75"/>
      <c r="L1733" s="75"/>
      <c r="M1733" s="80" t="str">
        <f t="shared" si="1134"/>
        <v>FP-P4-08</v>
      </c>
      <c r="N1733" s="81">
        <f t="shared" si="1132"/>
        <v>32</v>
      </c>
      <c r="O1733" s="81">
        <f>SUMIFS('DATOS GENERALES'!$D$4:$D$13,'DATOS GENERALES'!$B$4:$B$13,Q1733,'DATOS GENERALES'!$C$4:$C$13,$O$1367)</f>
        <v>5</v>
      </c>
      <c r="P1733" s="81">
        <f>SUMIFS('DATOS GENERALES'!$D$4:$D$13,'DATOS GENERALES'!$B$4:$B$13,Q1733,'DATOS GENERALES'!$C$4:$C$13,$P$1367)</f>
        <v>0.3</v>
      </c>
      <c r="Q1733" s="81" t="s">
        <v>98</v>
      </c>
      <c r="R1733" s="82">
        <f t="shared" si="1135"/>
        <v>37.299999999999997</v>
      </c>
      <c r="V1733" s="75"/>
    </row>
    <row r="1734" spans="1:22" ht="14.4" thickBot="1" x14ac:dyDescent="0.3">
      <c r="A1734" s="176"/>
      <c r="B1734" t="s">
        <v>697</v>
      </c>
      <c r="C1734" s="52" t="s">
        <v>133</v>
      </c>
      <c r="D1734" s="74"/>
      <c r="E1734" s="10"/>
      <c r="F1734" s="75"/>
      <c r="G1734" s="75"/>
      <c r="H1734" s="75"/>
      <c r="I1734" s="75"/>
      <c r="J1734" s="75"/>
      <c r="K1734" s="75"/>
      <c r="L1734" s="75"/>
      <c r="M1734" s="80" t="str">
        <f t="shared" si="1134"/>
        <v>FP-P4-09</v>
      </c>
      <c r="N1734" s="81">
        <f t="shared" si="1132"/>
        <v>26.7</v>
      </c>
      <c r="O1734" s="81">
        <f>SUMIFS('DATOS GENERALES'!$D$4:$D$13,'DATOS GENERALES'!$B$4:$B$13,Q1734,'DATOS GENERALES'!$C$4:$C$13,$O$1367)</f>
        <v>5</v>
      </c>
      <c r="P1734" s="81">
        <f>SUMIFS('DATOS GENERALES'!$D$4:$D$13,'DATOS GENERALES'!$B$4:$B$13,Q1734,'DATOS GENERALES'!$C$4:$C$13,$P$1367)</f>
        <v>0.3</v>
      </c>
      <c r="Q1734" s="81" t="s">
        <v>98</v>
      </c>
      <c r="R1734" s="82">
        <f t="shared" si="1135"/>
        <v>32</v>
      </c>
      <c r="V1734" s="75"/>
    </row>
    <row r="1735" spans="1:22" ht="14.4" thickBot="1" x14ac:dyDescent="0.3">
      <c r="A1735" s="176"/>
      <c r="B1735" t="s">
        <v>697</v>
      </c>
      <c r="C1735" s="52" t="s">
        <v>134</v>
      </c>
      <c r="D1735" s="74"/>
      <c r="E1735" s="10"/>
      <c r="F1735" s="75"/>
      <c r="G1735" s="75"/>
      <c r="H1735" s="75"/>
      <c r="I1735" s="75"/>
      <c r="J1735" s="75"/>
      <c r="K1735" s="75"/>
      <c r="L1735" s="75"/>
      <c r="M1735" s="80" t="str">
        <f t="shared" si="1134"/>
        <v>FP-P4-10</v>
      </c>
      <c r="N1735" s="81">
        <f t="shared" si="1132"/>
        <v>26.7</v>
      </c>
      <c r="O1735" s="81">
        <f>SUMIFS('DATOS GENERALES'!$D$4:$D$13,'DATOS GENERALES'!$B$4:$B$13,Q1735,'DATOS GENERALES'!$C$4:$C$13,$O$1367)</f>
        <v>5</v>
      </c>
      <c r="P1735" s="81">
        <f>SUMIFS('DATOS GENERALES'!$D$4:$D$13,'DATOS GENERALES'!$B$4:$B$13,Q1735,'DATOS GENERALES'!$C$4:$C$13,$P$1367)</f>
        <v>0.3</v>
      </c>
      <c r="Q1735" s="81" t="s">
        <v>98</v>
      </c>
      <c r="R1735" s="82">
        <f t="shared" si="1135"/>
        <v>32</v>
      </c>
      <c r="V1735" s="75"/>
    </row>
    <row r="1736" spans="1:22" ht="14.4" thickBot="1" x14ac:dyDescent="0.3">
      <c r="A1736" s="176"/>
      <c r="B1736" t="s">
        <v>697</v>
      </c>
      <c r="C1736" s="52" t="s">
        <v>135</v>
      </c>
      <c r="D1736" s="74"/>
      <c r="E1736" s="10"/>
      <c r="F1736" s="75"/>
      <c r="G1736" s="75"/>
      <c r="H1736" s="75"/>
      <c r="I1736" s="75"/>
      <c r="J1736" s="75"/>
      <c r="K1736" s="75"/>
      <c r="L1736" s="75"/>
      <c r="M1736" s="80" t="str">
        <f t="shared" si="1134"/>
        <v>FP-P4-11</v>
      </c>
      <c r="N1736" s="81">
        <f t="shared" si="1132"/>
        <v>32.1</v>
      </c>
      <c r="O1736" s="81">
        <f>SUMIFS('DATOS GENERALES'!$D$4:$D$13,'DATOS GENERALES'!$B$4:$B$13,Q1736,'DATOS GENERALES'!$C$4:$C$13,$O$1367)</f>
        <v>5</v>
      </c>
      <c r="P1736" s="81">
        <f>SUMIFS('DATOS GENERALES'!$D$4:$D$13,'DATOS GENERALES'!$B$4:$B$13,Q1736,'DATOS GENERALES'!$C$4:$C$13,$P$1367)</f>
        <v>0.3</v>
      </c>
      <c r="Q1736" s="81" t="s">
        <v>98</v>
      </c>
      <c r="R1736" s="82">
        <f t="shared" si="1135"/>
        <v>37.4</v>
      </c>
      <c r="V1736" s="75"/>
    </row>
    <row r="1737" spans="1:22" ht="14.4" thickBot="1" x14ac:dyDescent="0.3">
      <c r="A1737" s="176"/>
      <c r="B1737" t="s">
        <v>697</v>
      </c>
      <c r="C1737" s="52" t="s">
        <v>136</v>
      </c>
      <c r="D1737" s="74"/>
      <c r="E1737" s="10"/>
      <c r="F1737" s="75"/>
      <c r="G1737" s="75"/>
      <c r="H1737" s="75"/>
      <c r="I1737" s="75"/>
      <c r="J1737" s="75"/>
      <c r="K1737" s="75"/>
      <c r="L1737" s="75"/>
      <c r="M1737" s="80" t="str">
        <f t="shared" si="1134"/>
        <v>FP-P4-12</v>
      </c>
      <c r="N1737" s="81">
        <f t="shared" si="1132"/>
        <v>32.1</v>
      </c>
      <c r="O1737" s="81">
        <f>SUMIFS('DATOS GENERALES'!$D$4:$D$13,'DATOS GENERALES'!$B$4:$B$13,Q1737,'DATOS GENERALES'!$C$4:$C$13,$O$1367)</f>
        <v>5</v>
      </c>
      <c r="P1737" s="81">
        <f>SUMIFS('DATOS GENERALES'!$D$4:$D$13,'DATOS GENERALES'!$B$4:$B$13,Q1737,'DATOS GENERALES'!$C$4:$C$13,$P$1367)</f>
        <v>0.3</v>
      </c>
      <c r="Q1737" s="81" t="s">
        <v>98</v>
      </c>
      <c r="R1737" s="82">
        <f t="shared" si="1135"/>
        <v>37.4</v>
      </c>
      <c r="V1737" s="75"/>
    </row>
    <row r="1738" spans="1:22" ht="14.4" thickBot="1" x14ac:dyDescent="0.3">
      <c r="A1738" s="176"/>
      <c r="B1738" t="s">
        <v>697</v>
      </c>
      <c r="C1738" s="52" t="s">
        <v>137</v>
      </c>
      <c r="D1738" s="74"/>
      <c r="E1738" s="10"/>
      <c r="F1738" s="75"/>
      <c r="G1738" s="75"/>
      <c r="H1738" s="75"/>
      <c r="I1738" s="75"/>
      <c r="J1738" s="75"/>
      <c r="K1738" s="75"/>
      <c r="L1738" s="75"/>
      <c r="M1738" s="80" t="str">
        <f t="shared" si="1134"/>
        <v>FP-P4-13</v>
      </c>
      <c r="N1738" s="81">
        <f t="shared" si="1132"/>
        <v>27.6</v>
      </c>
      <c r="O1738" s="81">
        <f>SUMIFS('DATOS GENERALES'!$D$4:$D$13,'DATOS GENERALES'!$B$4:$B$13,Q1738,'DATOS GENERALES'!$C$4:$C$13,$O$1367)</f>
        <v>5</v>
      </c>
      <c r="P1738" s="81">
        <f>SUMIFS('DATOS GENERALES'!$D$4:$D$13,'DATOS GENERALES'!$B$4:$B$13,Q1738,'DATOS GENERALES'!$C$4:$C$13,$P$1367)</f>
        <v>0.3</v>
      </c>
      <c r="Q1738" s="81" t="s">
        <v>98</v>
      </c>
      <c r="R1738" s="82">
        <f t="shared" si="1135"/>
        <v>32.9</v>
      </c>
      <c r="V1738" s="75"/>
    </row>
    <row r="1739" spans="1:22" ht="14.4" thickBot="1" x14ac:dyDescent="0.3">
      <c r="A1739" s="176"/>
      <c r="B1739" t="s">
        <v>697</v>
      </c>
      <c r="C1739" s="52" t="s">
        <v>138</v>
      </c>
      <c r="D1739" s="74"/>
      <c r="E1739" s="10"/>
      <c r="F1739" s="75"/>
      <c r="G1739" s="75"/>
      <c r="H1739" s="75"/>
      <c r="I1739" s="75"/>
      <c r="J1739" s="75"/>
      <c r="K1739" s="75"/>
      <c r="L1739" s="75"/>
      <c r="M1739" s="80" t="str">
        <f t="shared" si="1134"/>
        <v>FP-P4-14</v>
      </c>
      <c r="N1739" s="81">
        <f t="shared" si="1132"/>
        <v>27.6</v>
      </c>
      <c r="O1739" s="81">
        <f>SUMIFS('DATOS GENERALES'!$D$4:$D$13,'DATOS GENERALES'!$B$4:$B$13,Q1739,'DATOS GENERALES'!$C$4:$C$13,$O$1367)</f>
        <v>5</v>
      </c>
      <c r="P1739" s="81">
        <f>SUMIFS('DATOS GENERALES'!$D$4:$D$13,'DATOS GENERALES'!$B$4:$B$13,Q1739,'DATOS GENERALES'!$C$4:$C$13,$P$1367)</f>
        <v>0.3</v>
      </c>
      <c r="Q1739" s="81" t="s">
        <v>98</v>
      </c>
      <c r="R1739" s="82">
        <f t="shared" si="1135"/>
        <v>32.9</v>
      </c>
      <c r="V1739" s="75"/>
    </row>
    <row r="1740" spans="1:22" ht="14.4" thickBot="1" x14ac:dyDescent="0.3">
      <c r="A1740" s="176"/>
      <c r="B1740" t="s">
        <v>697</v>
      </c>
      <c r="C1740" s="52" t="s">
        <v>139</v>
      </c>
      <c r="D1740" s="74"/>
      <c r="E1740" s="10"/>
      <c r="F1740" s="75"/>
      <c r="G1740" s="75"/>
      <c r="H1740" s="75"/>
      <c r="I1740" s="75"/>
      <c r="J1740" s="75"/>
      <c r="K1740" s="75"/>
      <c r="L1740" s="75"/>
      <c r="M1740" s="80" t="str">
        <f t="shared" si="1134"/>
        <v>FP-P4-15</v>
      </c>
      <c r="N1740" s="81">
        <f t="shared" si="1132"/>
        <v>26.3</v>
      </c>
      <c r="O1740" s="81">
        <f>SUMIFS('DATOS GENERALES'!$D$4:$D$13,'DATOS GENERALES'!$B$4:$B$13,Q1740,'DATOS GENERALES'!$C$4:$C$13,$O$1367)</f>
        <v>5</v>
      </c>
      <c r="P1740" s="81">
        <f>SUMIFS('DATOS GENERALES'!$D$4:$D$13,'DATOS GENERALES'!$B$4:$B$13,Q1740,'DATOS GENERALES'!$C$4:$C$13,$P$1367)</f>
        <v>0.3</v>
      </c>
      <c r="Q1740" s="81" t="s">
        <v>98</v>
      </c>
      <c r="R1740" s="82">
        <f t="shared" si="1135"/>
        <v>31.6</v>
      </c>
      <c r="V1740" s="75"/>
    </row>
    <row r="1741" spans="1:22" ht="14.4" thickBot="1" x14ac:dyDescent="0.3">
      <c r="A1741" s="176"/>
      <c r="B1741" t="s">
        <v>697</v>
      </c>
      <c r="C1741" s="52" t="s">
        <v>140</v>
      </c>
      <c r="D1741" s="74"/>
      <c r="E1741" s="10"/>
      <c r="F1741" s="75"/>
      <c r="G1741" s="75"/>
      <c r="H1741" s="75"/>
      <c r="I1741" s="75"/>
      <c r="J1741" s="75"/>
      <c r="K1741" s="75"/>
      <c r="L1741" s="75"/>
      <c r="M1741" s="80" t="str">
        <f t="shared" si="1134"/>
        <v>FP-P4-16</v>
      </c>
      <c r="N1741" s="81">
        <f t="shared" si="1132"/>
        <v>26.3</v>
      </c>
      <c r="O1741" s="81">
        <f>SUMIFS('DATOS GENERALES'!$D$4:$D$13,'DATOS GENERALES'!$B$4:$B$13,Q1741,'DATOS GENERALES'!$C$4:$C$13,$O$1367)</f>
        <v>5</v>
      </c>
      <c r="P1741" s="81">
        <f>SUMIFS('DATOS GENERALES'!$D$4:$D$13,'DATOS GENERALES'!$B$4:$B$13,Q1741,'DATOS GENERALES'!$C$4:$C$13,$P$1367)</f>
        <v>0.3</v>
      </c>
      <c r="Q1741" s="81" t="s">
        <v>98</v>
      </c>
      <c r="R1741" s="82">
        <f t="shared" si="1135"/>
        <v>31.6</v>
      </c>
      <c r="V1741" s="75"/>
    </row>
    <row r="1742" spans="1:22" ht="14.4" thickBot="1" x14ac:dyDescent="0.3">
      <c r="A1742" s="176"/>
      <c r="B1742" t="s">
        <v>697</v>
      </c>
      <c r="C1742" s="52" t="s">
        <v>141</v>
      </c>
      <c r="D1742" s="74"/>
      <c r="E1742" s="10"/>
      <c r="F1742" s="75"/>
      <c r="G1742" s="75"/>
      <c r="H1742" s="75"/>
      <c r="I1742" s="75"/>
      <c r="J1742" s="75"/>
      <c r="K1742" s="75"/>
      <c r="L1742" s="75"/>
      <c r="M1742" s="80" t="str">
        <f t="shared" si="1134"/>
        <v>FP-P4-17</v>
      </c>
      <c r="N1742" s="81">
        <f t="shared" si="1132"/>
        <v>26.5</v>
      </c>
      <c r="O1742" s="81">
        <f>SUMIFS('DATOS GENERALES'!$D$4:$D$13,'DATOS GENERALES'!$B$4:$B$13,Q1742,'DATOS GENERALES'!$C$4:$C$13,$O$1367)</f>
        <v>5</v>
      </c>
      <c r="P1742" s="81">
        <f>SUMIFS('DATOS GENERALES'!$D$4:$D$13,'DATOS GENERALES'!$B$4:$B$13,Q1742,'DATOS GENERALES'!$C$4:$C$13,$P$1367)</f>
        <v>0.3</v>
      </c>
      <c r="Q1742" s="81" t="s">
        <v>98</v>
      </c>
      <c r="R1742" s="82">
        <f t="shared" si="1135"/>
        <v>31.8</v>
      </c>
      <c r="V1742" s="75"/>
    </row>
    <row r="1743" spans="1:22" ht="14.4" thickBot="1" x14ac:dyDescent="0.3">
      <c r="A1743" s="176"/>
      <c r="B1743" t="s">
        <v>697</v>
      </c>
      <c r="C1743" s="52" t="s">
        <v>142</v>
      </c>
      <c r="D1743" s="74"/>
      <c r="E1743" s="10"/>
      <c r="F1743" s="75"/>
      <c r="G1743" s="75"/>
      <c r="H1743" s="75"/>
      <c r="I1743" s="75"/>
      <c r="J1743" s="75"/>
      <c r="K1743" s="75"/>
      <c r="L1743" s="75"/>
      <c r="M1743" s="80" t="str">
        <f t="shared" si="1134"/>
        <v>FP-P4-18</v>
      </c>
      <c r="N1743" s="81">
        <f t="shared" si="1132"/>
        <v>26.5</v>
      </c>
      <c r="O1743" s="81">
        <f>SUMIFS('DATOS GENERALES'!$D$4:$D$13,'DATOS GENERALES'!$B$4:$B$13,Q1743,'DATOS GENERALES'!$C$4:$C$13,$O$1367)</f>
        <v>5</v>
      </c>
      <c r="P1743" s="81">
        <f>SUMIFS('DATOS GENERALES'!$D$4:$D$13,'DATOS GENERALES'!$B$4:$B$13,Q1743,'DATOS GENERALES'!$C$4:$C$13,$P$1367)</f>
        <v>0.3</v>
      </c>
      <c r="Q1743" s="81" t="s">
        <v>98</v>
      </c>
      <c r="R1743" s="82">
        <f t="shared" si="1135"/>
        <v>31.8</v>
      </c>
      <c r="V1743" s="75"/>
    </row>
    <row r="1744" spans="1:22" ht="14.4" thickBot="1" x14ac:dyDescent="0.3">
      <c r="A1744" s="176"/>
      <c r="B1744" t="s">
        <v>697</v>
      </c>
      <c r="C1744" s="52" t="s">
        <v>143</v>
      </c>
      <c r="D1744" s="74"/>
      <c r="E1744" s="10"/>
      <c r="F1744" s="75"/>
      <c r="G1744" s="75"/>
      <c r="H1744" s="75"/>
      <c r="I1744" s="75"/>
      <c r="J1744" s="75"/>
      <c r="K1744" s="75"/>
      <c r="L1744" s="75"/>
      <c r="M1744" s="80" t="str">
        <f t="shared" si="1134"/>
        <v>FP-P4-19</v>
      </c>
      <c r="N1744" s="81">
        <f t="shared" si="1132"/>
        <v>27.5</v>
      </c>
      <c r="O1744" s="81">
        <f>SUMIFS('DATOS GENERALES'!$D$4:$D$13,'DATOS GENERALES'!$B$4:$B$13,Q1744,'DATOS GENERALES'!$C$4:$C$13,$O$1367)</f>
        <v>5</v>
      </c>
      <c r="P1744" s="81">
        <f>SUMIFS('DATOS GENERALES'!$D$4:$D$13,'DATOS GENERALES'!$B$4:$B$13,Q1744,'DATOS GENERALES'!$C$4:$C$13,$P$1367)</f>
        <v>0.3</v>
      </c>
      <c r="Q1744" s="81" t="s">
        <v>98</v>
      </c>
      <c r="R1744" s="82">
        <f t="shared" si="1135"/>
        <v>32.799999999999997</v>
      </c>
      <c r="V1744" s="75"/>
    </row>
    <row r="1745" spans="1:22" ht="14.4" thickBot="1" x14ac:dyDescent="0.3">
      <c r="A1745" s="176"/>
      <c r="B1745" t="s">
        <v>697</v>
      </c>
      <c r="C1745" s="52" t="s">
        <v>144</v>
      </c>
      <c r="D1745" s="74"/>
      <c r="E1745" s="10"/>
      <c r="F1745" s="75"/>
      <c r="G1745" s="75"/>
      <c r="H1745" s="75"/>
      <c r="I1745" s="75"/>
      <c r="J1745" s="75"/>
      <c r="K1745" s="75"/>
      <c r="L1745" s="75"/>
      <c r="M1745" s="80" t="str">
        <f t="shared" si="1134"/>
        <v>FP-P4-20</v>
      </c>
      <c r="N1745" s="81">
        <f t="shared" si="1132"/>
        <v>27.5</v>
      </c>
      <c r="O1745" s="81">
        <f>SUMIFS('DATOS GENERALES'!$D$4:$D$13,'DATOS GENERALES'!$B$4:$B$13,Q1745,'DATOS GENERALES'!$C$4:$C$13,$O$1367)</f>
        <v>5</v>
      </c>
      <c r="P1745" s="81">
        <f>SUMIFS('DATOS GENERALES'!$D$4:$D$13,'DATOS GENERALES'!$B$4:$B$13,Q1745,'DATOS GENERALES'!$C$4:$C$13,$P$1367)</f>
        <v>0.3</v>
      </c>
      <c r="Q1745" s="81" t="s">
        <v>98</v>
      </c>
      <c r="R1745" s="82">
        <f t="shared" si="1135"/>
        <v>32.799999999999997</v>
      </c>
      <c r="V1745" s="75"/>
    </row>
    <row r="1746" spans="1:22" ht="14.4" thickBot="1" x14ac:dyDescent="0.3">
      <c r="A1746" s="176"/>
      <c r="B1746" t="s">
        <v>697</v>
      </c>
      <c r="C1746" s="52" t="s">
        <v>145</v>
      </c>
      <c r="D1746" s="74"/>
      <c r="E1746" s="10"/>
      <c r="F1746" s="75"/>
      <c r="G1746" s="75"/>
      <c r="H1746" s="75"/>
      <c r="I1746" s="75"/>
      <c r="J1746" s="75"/>
      <c r="K1746" s="75"/>
      <c r="L1746" s="75"/>
      <c r="M1746" s="80" t="str">
        <f t="shared" si="1134"/>
        <v>FP-P4-21</v>
      </c>
      <c r="N1746" s="81">
        <f t="shared" si="1132"/>
        <v>29</v>
      </c>
      <c r="O1746" s="81">
        <f>SUMIFS('DATOS GENERALES'!$D$4:$D$13,'DATOS GENERALES'!$B$4:$B$13,Q1746,'DATOS GENERALES'!$C$4:$C$13,$O$1367)</f>
        <v>5</v>
      </c>
      <c r="P1746" s="81">
        <f>SUMIFS('DATOS GENERALES'!$D$4:$D$13,'DATOS GENERALES'!$B$4:$B$13,Q1746,'DATOS GENERALES'!$C$4:$C$13,$P$1367)</f>
        <v>0.3</v>
      </c>
      <c r="Q1746" s="81" t="s">
        <v>98</v>
      </c>
      <c r="R1746" s="82">
        <f t="shared" si="1135"/>
        <v>34.299999999999997</v>
      </c>
      <c r="V1746" s="75"/>
    </row>
    <row r="1747" spans="1:22" ht="14.4" thickBot="1" x14ac:dyDescent="0.3">
      <c r="A1747" s="176"/>
      <c r="B1747" t="s">
        <v>697</v>
      </c>
      <c r="C1747" s="52" t="s">
        <v>146</v>
      </c>
      <c r="D1747" s="74"/>
      <c r="E1747" s="10"/>
      <c r="F1747" s="75"/>
      <c r="G1747" s="75"/>
      <c r="H1747" s="75"/>
      <c r="I1747" s="75"/>
      <c r="J1747" s="75"/>
      <c r="K1747" s="75"/>
      <c r="L1747" s="75"/>
      <c r="M1747" s="80" t="str">
        <f t="shared" si="1134"/>
        <v>FP-P4-22</v>
      </c>
      <c r="N1747" s="81">
        <f t="shared" si="1132"/>
        <v>29</v>
      </c>
      <c r="O1747" s="81">
        <f>SUMIFS('DATOS GENERALES'!$D$4:$D$13,'DATOS GENERALES'!$B$4:$B$13,Q1747,'DATOS GENERALES'!$C$4:$C$13,$O$1367)</f>
        <v>5</v>
      </c>
      <c r="P1747" s="81">
        <f>SUMIFS('DATOS GENERALES'!$D$4:$D$13,'DATOS GENERALES'!$B$4:$B$13,Q1747,'DATOS GENERALES'!$C$4:$C$13,$P$1367)</f>
        <v>0.3</v>
      </c>
      <c r="Q1747" s="81" t="s">
        <v>98</v>
      </c>
      <c r="R1747" s="82">
        <f t="shared" si="1135"/>
        <v>34.299999999999997</v>
      </c>
      <c r="V1747" s="75"/>
    </row>
    <row r="1748" spans="1:22" ht="14.4" thickBot="1" x14ac:dyDescent="0.3">
      <c r="A1748" s="176"/>
      <c r="B1748" t="s">
        <v>697</v>
      </c>
      <c r="C1748" s="52" t="s">
        <v>204</v>
      </c>
      <c r="D1748" s="74"/>
      <c r="E1748" s="10"/>
      <c r="F1748" s="75"/>
      <c r="G1748" s="75"/>
      <c r="H1748" s="75"/>
      <c r="I1748" s="75"/>
      <c r="J1748" s="75"/>
      <c r="K1748" s="75"/>
      <c r="L1748" s="75"/>
      <c r="M1748" s="80" t="str">
        <f t="shared" si="1134"/>
        <v>FP-P4-23</v>
      </c>
      <c r="N1748" s="81">
        <f t="shared" si="1132"/>
        <v>29.5</v>
      </c>
      <c r="O1748" s="81">
        <f>SUMIFS('DATOS GENERALES'!$D$4:$D$13,'DATOS GENERALES'!$B$4:$B$13,Q1748,'DATOS GENERALES'!$C$4:$C$13,$O$1367)</f>
        <v>5</v>
      </c>
      <c r="P1748" s="81">
        <f>SUMIFS('DATOS GENERALES'!$D$4:$D$13,'DATOS GENERALES'!$B$4:$B$13,Q1748,'DATOS GENERALES'!$C$4:$C$13,$P$1367)</f>
        <v>0.3</v>
      </c>
      <c r="Q1748" s="81" t="s">
        <v>98</v>
      </c>
      <c r="R1748" s="82">
        <f t="shared" si="1135"/>
        <v>34.799999999999997</v>
      </c>
      <c r="V1748" s="75"/>
    </row>
    <row r="1749" spans="1:22" ht="14.4" thickBot="1" x14ac:dyDescent="0.3">
      <c r="A1749" s="176"/>
      <c r="B1749" t="s">
        <v>697</v>
      </c>
      <c r="C1749" s="52" t="s">
        <v>205</v>
      </c>
      <c r="D1749" s="74"/>
      <c r="E1749" s="10"/>
      <c r="F1749" s="75"/>
      <c r="G1749" s="75"/>
      <c r="H1749" s="75"/>
      <c r="I1749" s="75"/>
      <c r="J1749" s="75"/>
      <c r="K1749" s="75"/>
      <c r="L1749" s="75"/>
      <c r="M1749" s="80" t="str">
        <f t="shared" si="1134"/>
        <v>FP-P4-24</v>
      </c>
      <c r="N1749" s="81">
        <f t="shared" si="1132"/>
        <v>29.5</v>
      </c>
      <c r="O1749" s="81">
        <f>SUMIFS('DATOS GENERALES'!$D$4:$D$13,'DATOS GENERALES'!$B$4:$B$13,Q1749,'DATOS GENERALES'!$C$4:$C$13,$O$1367)</f>
        <v>5</v>
      </c>
      <c r="P1749" s="81">
        <f>SUMIFS('DATOS GENERALES'!$D$4:$D$13,'DATOS GENERALES'!$B$4:$B$13,Q1749,'DATOS GENERALES'!$C$4:$C$13,$P$1367)</f>
        <v>0.3</v>
      </c>
      <c r="Q1749" s="81" t="s">
        <v>98</v>
      </c>
      <c r="R1749" s="82">
        <f t="shared" si="1135"/>
        <v>34.799999999999997</v>
      </c>
      <c r="V1749" s="75"/>
    </row>
    <row r="1750" spans="1:22" ht="14.4" thickBot="1" x14ac:dyDescent="0.3">
      <c r="A1750" s="176"/>
      <c r="B1750" t="s">
        <v>697</v>
      </c>
      <c r="C1750" s="52" t="s">
        <v>206</v>
      </c>
      <c r="D1750" s="74"/>
      <c r="E1750" s="10"/>
      <c r="F1750" s="75"/>
      <c r="G1750" s="75"/>
      <c r="H1750" s="75"/>
      <c r="I1750" s="75"/>
      <c r="J1750" s="75"/>
      <c r="K1750" s="75"/>
      <c r="L1750" s="75"/>
      <c r="M1750" s="80" t="str">
        <f t="shared" si="1134"/>
        <v>FP-P4-25</v>
      </c>
      <c r="N1750" s="81">
        <f t="shared" si="1132"/>
        <v>25.1</v>
      </c>
      <c r="O1750" s="81">
        <f>SUMIFS('DATOS GENERALES'!$D$4:$D$13,'DATOS GENERALES'!$B$4:$B$13,Q1750,'DATOS GENERALES'!$C$4:$C$13,$O$1367)</f>
        <v>5</v>
      </c>
      <c r="P1750" s="81">
        <f>SUMIFS('DATOS GENERALES'!$D$4:$D$13,'DATOS GENERALES'!$B$4:$B$13,Q1750,'DATOS GENERALES'!$C$4:$C$13,$P$1367)</f>
        <v>0.3</v>
      </c>
      <c r="Q1750" s="81" t="s">
        <v>98</v>
      </c>
      <c r="R1750" s="82">
        <f t="shared" si="1135"/>
        <v>30.400000000000002</v>
      </c>
      <c r="V1750" s="75"/>
    </row>
    <row r="1751" spans="1:22" ht="14.4" thickBot="1" x14ac:dyDescent="0.3">
      <c r="A1751" s="176"/>
      <c r="B1751" t="s">
        <v>697</v>
      </c>
      <c r="C1751" s="52" t="s">
        <v>638</v>
      </c>
      <c r="D1751" s="74"/>
      <c r="E1751" s="10"/>
      <c r="F1751" s="75"/>
      <c r="G1751" s="75"/>
      <c r="H1751" s="75"/>
      <c r="I1751" s="75"/>
      <c r="J1751" s="75"/>
      <c r="K1751" s="75"/>
      <c r="L1751" s="75"/>
      <c r="M1751" s="80" t="str">
        <f t="shared" si="1134"/>
        <v>FP-P4-26</v>
      </c>
      <c r="N1751" s="81">
        <f t="shared" si="1132"/>
        <v>25.1</v>
      </c>
      <c r="O1751" s="81">
        <f>SUMIFS('DATOS GENERALES'!$D$4:$D$13,'DATOS GENERALES'!$B$4:$B$13,Q1751,'DATOS GENERALES'!$C$4:$C$13,$O$1367)</f>
        <v>5</v>
      </c>
      <c r="P1751" s="81">
        <f>SUMIFS('DATOS GENERALES'!$D$4:$D$13,'DATOS GENERALES'!$B$4:$B$13,Q1751,'DATOS GENERALES'!$C$4:$C$13,$P$1367)</f>
        <v>0.3</v>
      </c>
      <c r="Q1751" s="81" t="s">
        <v>98</v>
      </c>
      <c r="R1751" s="82">
        <f t="shared" si="1135"/>
        <v>30.400000000000002</v>
      </c>
      <c r="V1751" s="75"/>
    </row>
    <row r="1752" spans="1:22" ht="14.4" thickBot="1" x14ac:dyDescent="0.3">
      <c r="A1752" s="176"/>
      <c r="B1752" t="s">
        <v>697</v>
      </c>
      <c r="C1752" s="52" t="s">
        <v>639</v>
      </c>
      <c r="D1752" s="74"/>
      <c r="E1752" s="10"/>
      <c r="F1752" s="75"/>
      <c r="G1752" s="75"/>
      <c r="H1752" s="75"/>
      <c r="I1752" s="75"/>
      <c r="J1752" s="75"/>
      <c r="K1752" s="75"/>
      <c r="L1752" s="75"/>
      <c r="M1752" s="80" t="str">
        <f t="shared" si="1134"/>
        <v>FP-P4-27</v>
      </c>
      <c r="N1752" s="81">
        <f t="shared" si="1132"/>
        <v>23.8</v>
      </c>
      <c r="O1752" s="81">
        <f>SUMIFS('DATOS GENERALES'!$D$4:$D$13,'DATOS GENERALES'!$B$4:$B$13,Q1752,'DATOS GENERALES'!$C$4:$C$13,$O$1367)</f>
        <v>5</v>
      </c>
      <c r="P1752" s="81">
        <f>SUMIFS('DATOS GENERALES'!$D$4:$D$13,'DATOS GENERALES'!$B$4:$B$13,Q1752,'DATOS GENERALES'!$C$4:$C$13,$P$1367)</f>
        <v>0.3</v>
      </c>
      <c r="Q1752" s="81" t="s">
        <v>98</v>
      </c>
      <c r="R1752" s="82">
        <f t="shared" si="1135"/>
        <v>29.1</v>
      </c>
      <c r="V1752" s="75"/>
    </row>
    <row r="1753" spans="1:22" ht="14.4" thickBot="1" x14ac:dyDescent="0.3">
      <c r="A1753" s="176"/>
      <c r="B1753" t="s">
        <v>697</v>
      </c>
      <c r="C1753" s="52" t="s">
        <v>640</v>
      </c>
      <c r="D1753" s="74"/>
      <c r="E1753" s="10"/>
      <c r="F1753" s="75"/>
      <c r="G1753" s="75"/>
      <c r="H1753" s="75"/>
      <c r="I1753" s="75"/>
      <c r="J1753" s="75"/>
      <c r="K1753" s="75"/>
      <c r="L1753" s="75"/>
      <c r="M1753" s="80" t="str">
        <f t="shared" si="1134"/>
        <v>FP-P4-28</v>
      </c>
      <c r="N1753" s="81">
        <f t="shared" si="1132"/>
        <v>23.8</v>
      </c>
      <c r="O1753" s="81">
        <f>SUMIFS('DATOS GENERALES'!$D$4:$D$13,'DATOS GENERALES'!$B$4:$B$13,Q1753,'DATOS GENERALES'!$C$4:$C$13,$O$1367)</f>
        <v>5</v>
      </c>
      <c r="P1753" s="81">
        <f>SUMIFS('DATOS GENERALES'!$D$4:$D$13,'DATOS GENERALES'!$B$4:$B$13,Q1753,'DATOS GENERALES'!$C$4:$C$13,$P$1367)</f>
        <v>0.3</v>
      </c>
      <c r="Q1753" s="81" t="s">
        <v>98</v>
      </c>
      <c r="R1753" s="82">
        <f t="shared" si="1135"/>
        <v>29.1</v>
      </c>
      <c r="V1753" s="75"/>
    </row>
    <row r="1754" spans="1:22" ht="14.4" thickBot="1" x14ac:dyDescent="0.3">
      <c r="A1754" s="176"/>
      <c r="B1754" t="s">
        <v>697</v>
      </c>
      <c r="C1754" s="52" t="s">
        <v>641</v>
      </c>
      <c r="D1754" s="74"/>
      <c r="E1754" s="10"/>
      <c r="F1754" s="75"/>
      <c r="G1754" s="75"/>
      <c r="H1754" s="75"/>
      <c r="I1754" s="75"/>
      <c r="J1754" s="75"/>
      <c r="K1754" s="75"/>
      <c r="L1754" s="75"/>
      <c r="M1754" s="80" t="str">
        <f t="shared" si="1134"/>
        <v>FP-P4-29</v>
      </c>
      <c r="N1754" s="81">
        <f t="shared" si="1132"/>
        <v>24</v>
      </c>
      <c r="O1754" s="81">
        <f>SUMIFS('DATOS GENERALES'!$D$4:$D$13,'DATOS GENERALES'!$B$4:$B$13,Q1754,'DATOS GENERALES'!$C$4:$C$13,$O$1367)</f>
        <v>5</v>
      </c>
      <c r="P1754" s="81">
        <f>SUMIFS('DATOS GENERALES'!$D$4:$D$13,'DATOS GENERALES'!$B$4:$B$13,Q1754,'DATOS GENERALES'!$C$4:$C$13,$P$1367)</f>
        <v>0.3</v>
      </c>
      <c r="Q1754" s="81" t="s">
        <v>98</v>
      </c>
      <c r="R1754" s="82">
        <f t="shared" si="1135"/>
        <v>29.3</v>
      </c>
      <c r="V1754" s="75"/>
    </row>
    <row r="1755" spans="1:22" ht="14.4" thickBot="1" x14ac:dyDescent="0.3">
      <c r="A1755" s="176"/>
      <c r="B1755" t="s">
        <v>697</v>
      </c>
      <c r="C1755" s="52" t="s">
        <v>642</v>
      </c>
      <c r="D1755" s="74"/>
      <c r="E1755" s="10"/>
      <c r="F1755" s="75"/>
      <c r="G1755" s="75"/>
      <c r="H1755" s="75"/>
      <c r="I1755" s="75"/>
      <c r="J1755" s="75"/>
      <c r="K1755" s="75"/>
      <c r="L1755" s="75"/>
      <c r="M1755" s="80" t="str">
        <f t="shared" si="1134"/>
        <v>FP-P4-30</v>
      </c>
      <c r="N1755" s="81">
        <f t="shared" si="1132"/>
        <v>24</v>
      </c>
      <c r="O1755" s="81">
        <f>SUMIFS('DATOS GENERALES'!$D$4:$D$13,'DATOS GENERALES'!$B$4:$B$13,Q1755,'DATOS GENERALES'!$C$4:$C$13,$O$1367)</f>
        <v>5</v>
      </c>
      <c r="P1755" s="81">
        <f>SUMIFS('DATOS GENERALES'!$D$4:$D$13,'DATOS GENERALES'!$B$4:$B$13,Q1755,'DATOS GENERALES'!$C$4:$C$13,$P$1367)</f>
        <v>0.3</v>
      </c>
      <c r="Q1755" s="81" t="s">
        <v>98</v>
      </c>
      <c r="R1755" s="82">
        <f t="shared" si="1135"/>
        <v>29.3</v>
      </c>
      <c r="V1755" s="75"/>
    </row>
    <row r="1756" spans="1:22" ht="14.4" thickBot="1" x14ac:dyDescent="0.3">
      <c r="A1756" s="176"/>
      <c r="B1756" t="s">
        <v>697</v>
      </c>
      <c r="C1756" s="52" t="s">
        <v>643</v>
      </c>
      <c r="D1756" s="74"/>
      <c r="E1756" s="10"/>
      <c r="F1756" s="75"/>
      <c r="G1756" s="75"/>
      <c r="H1756" s="75"/>
      <c r="I1756" s="75"/>
      <c r="J1756" s="75"/>
      <c r="K1756" s="75"/>
      <c r="L1756" s="75"/>
      <c r="M1756" s="80" t="str">
        <f t="shared" si="1134"/>
        <v>FP-P4-31</v>
      </c>
      <c r="N1756" s="81">
        <f t="shared" si="1132"/>
        <v>25</v>
      </c>
      <c r="O1756" s="81">
        <f>SUMIFS('DATOS GENERALES'!$D$4:$D$13,'DATOS GENERALES'!$B$4:$B$13,Q1756,'DATOS GENERALES'!$C$4:$C$13,$O$1367)</f>
        <v>5</v>
      </c>
      <c r="P1756" s="81">
        <f>SUMIFS('DATOS GENERALES'!$D$4:$D$13,'DATOS GENERALES'!$B$4:$B$13,Q1756,'DATOS GENERALES'!$C$4:$C$13,$P$1367)</f>
        <v>0.3</v>
      </c>
      <c r="Q1756" s="81" t="s">
        <v>98</v>
      </c>
      <c r="R1756" s="82">
        <f t="shared" si="1135"/>
        <v>30.3</v>
      </c>
      <c r="V1756" s="75"/>
    </row>
    <row r="1757" spans="1:22" ht="14.4" thickBot="1" x14ac:dyDescent="0.3">
      <c r="A1757" s="176"/>
      <c r="B1757" t="s">
        <v>697</v>
      </c>
      <c r="C1757" s="52" t="s">
        <v>644</v>
      </c>
      <c r="D1757" s="74"/>
      <c r="E1757" s="10"/>
      <c r="F1757" s="75"/>
      <c r="G1757" s="75"/>
      <c r="H1757" s="75"/>
      <c r="I1757" s="75"/>
      <c r="J1757" s="75"/>
      <c r="K1757" s="75"/>
      <c r="L1757" s="75"/>
      <c r="M1757" s="80" t="str">
        <f t="shared" si="1134"/>
        <v>FP-P4-32</v>
      </c>
      <c r="N1757" s="81">
        <f t="shared" si="1132"/>
        <v>25</v>
      </c>
      <c r="O1757" s="81">
        <f>SUMIFS('DATOS GENERALES'!$D$4:$D$13,'DATOS GENERALES'!$B$4:$B$13,Q1757,'DATOS GENERALES'!$C$4:$C$13,$O$1367)</f>
        <v>5</v>
      </c>
      <c r="P1757" s="81">
        <f>SUMIFS('DATOS GENERALES'!$D$4:$D$13,'DATOS GENERALES'!$B$4:$B$13,Q1757,'DATOS GENERALES'!$C$4:$C$13,$P$1367)</f>
        <v>0.3</v>
      </c>
      <c r="Q1757" s="81" t="s">
        <v>98</v>
      </c>
      <c r="R1757" s="82">
        <f t="shared" si="1135"/>
        <v>30.3</v>
      </c>
      <c r="V1757" s="75"/>
    </row>
    <row r="1758" spans="1:22" ht="14.4" thickBot="1" x14ac:dyDescent="0.3">
      <c r="A1758" s="176"/>
      <c r="B1758" t="s">
        <v>697</v>
      </c>
      <c r="C1758" s="52" t="s">
        <v>645</v>
      </c>
      <c r="D1758" s="74"/>
      <c r="E1758" s="10"/>
      <c r="F1758" s="75"/>
      <c r="G1758" s="75"/>
      <c r="H1758" s="75"/>
      <c r="I1758" s="75"/>
      <c r="J1758" s="75"/>
      <c r="K1758" s="75"/>
      <c r="L1758" s="75"/>
      <c r="M1758" s="80" t="str">
        <f t="shared" si="1134"/>
        <v>FP-P4-33</v>
      </c>
      <c r="N1758" s="81">
        <f t="shared" ref="N1758:N1789" si="1136">SUMIFS($S$10:$S$1340,$E$10:$E$1340,M1758,$V$10:$V$1340,Q1758)</f>
        <v>29</v>
      </c>
      <c r="O1758" s="81">
        <f>SUMIFS('DATOS GENERALES'!$D$4:$D$13,'DATOS GENERALES'!$B$4:$B$13,Q1758,'DATOS GENERALES'!$C$4:$C$13,$O$1367)</f>
        <v>5</v>
      </c>
      <c r="P1758" s="81">
        <f>SUMIFS('DATOS GENERALES'!$D$4:$D$13,'DATOS GENERALES'!$B$4:$B$13,Q1758,'DATOS GENERALES'!$C$4:$C$13,$P$1367)</f>
        <v>0.3</v>
      </c>
      <c r="Q1758" s="81" t="s">
        <v>98</v>
      </c>
      <c r="R1758" s="82">
        <f t="shared" si="1135"/>
        <v>34.299999999999997</v>
      </c>
      <c r="V1758" s="75"/>
    </row>
    <row r="1759" spans="1:22" ht="14.4" thickBot="1" x14ac:dyDescent="0.3">
      <c r="A1759" s="176"/>
      <c r="B1759" t="s">
        <v>697</v>
      </c>
      <c r="C1759" s="52" t="s">
        <v>646</v>
      </c>
      <c r="D1759" s="74"/>
      <c r="E1759" s="10"/>
      <c r="F1759" s="75"/>
      <c r="G1759" s="75"/>
      <c r="H1759" s="75"/>
      <c r="I1759" s="75"/>
      <c r="J1759" s="75"/>
      <c r="K1759" s="75"/>
      <c r="L1759" s="75"/>
      <c r="M1759" s="80" t="str">
        <f t="shared" si="1134"/>
        <v>FP-P4-34</v>
      </c>
      <c r="N1759" s="81">
        <f t="shared" si="1136"/>
        <v>29</v>
      </c>
      <c r="O1759" s="81">
        <f>SUMIFS('DATOS GENERALES'!$D$4:$D$13,'DATOS GENERALES'!$B$4:$B$13,Q1759,'DATOS GENERALES'!$C$4:$C$13,$O$1367)</f>
        <v>5</v>
      </c>
      <c r="P1759" s="81">
        <f>SUMIFS('DATOS GENERALES'!$D$4:$D$13,'DATOS GENERALES'!$B$4:$B$13,Q1759,'DATOS GENERALES'!$C$4:$C$13,$P$1367)</f>
        <v>0.3</v>
      </c>
      <c r="Q1759" s="81" t="s">
        <v>98</v>
      </c>
      <c r="R1759" s="82">
        <f t="shared" si="1135"/>
        <v>34.299999999999997</v>
      </c>
      <c r="V1759" s="75"/>
    </row>
    <row r="1760" spans="1:22" ht="14.4" thickBot="1" x14ac:dyDescent="0.3">
      <c r="A1760" s="176"/>
      <c r="B1760" t="s">
        <v>697</v>
      </c>
      <c r="C1760" s="52" t="s">
        <v>647</v>
      </c>
      <c r="D1760" s="74"/>
      <c r="E1760" s="10"/>
      <c r="F1760" s="75"/>
      <c r="G1760" s="75"/>
      <c r="H1760" s="75"/>
      <c r="I1760" s="75"/>
      <c r="J1760" s="75"/>
      <c r="K1760" s="75"/>
      <c r="L1760" s="75"/>
      <c r="M1760" s="80" t="str">
        <f t="shared" si="1134"/>
        <v>FP-P4-35</v>
      </c>
      <c r="N1760" s="81">
        <f t="shared" si="1136"/>
        <v>18</v>
      </c>
      <c r="O1760" s="81">
        <f>SUMIFS('DATOS GENERALES'!$D$4:$D$13,'DATOS GENERALES'!$B$4:$B$13,Q1760,'DATOS GENERALES'!$C$4:$C$13,$O$1367)</f>
        <v>5</v>
      </c>
      <c r="P1760" s="81">
        <f>SUMIFS('DATOS GENERALES'!$D$4:$D$13,'DATOS GENERALES'!$B$4:$B$13,Q1760,'DATOS GENERALES'!$C$4:$C$13,$P$1367)</f>
        <v>0.3</v>
      </c>
      <c r="Q1760" s="81" t="s">
        <v>98</v>
      </c>
      <c r="R1760" s="82">
        <f t="shared" si="1135"/>
        <v>23.3</v>
      </c>
      <c r="V1760" s="75"/>
    </row>
    <row r="1761" spans="1:22" ht="14.4" thickBot="1" x14ac:dyDescent="0.3">
      <c r="A1761" s="176"/>
      <c r="B1761" t="s">
        <v>697</v>
      </c>
      <c r="C1761" s="52" t="s">
        <v>648</v>
      </c>
      <c r="D1761" s="74"/>
      <c r="E1761" s="10"/>
      <c r="F1761" s="75"/>
      <c r="G1761" s="75"/>
      <c r="H1761" s="75"/>
      <c r="I1761" s="75"/>
      <c r="J1761" s="75"/>
      <c r="K1761" s="75"/>
      <c r="L1761" s="75"/>
      <c r="M1761" s="80" t="str">
        <f t="shared" si="1134"/>
        <v>FP-P4-36</v>
      </c>
      <c r="N1761" s="81">
        <f t="shared" si="1136"/>
        <v>15</v>
      </c>
      <c r="O1761" s="81">
        <f>SUMIFS('DATOS GENERALES'!$D$4:$D$13,'DATOS GENERALES'!$B$4:$B$13,Q1761,'DATOS GENERALES'!$C$4:$C$13,$O$1367)</f>
        <v>5</v>
      </c>
      <c r="P1761" s="81">
        <f>SUMIFS('DATOS GENERALES'!$D$4:$D$13,'DATOS GENERALES'!$B$4:$B$13,Q1761,'DATOS GENERALES'!$C$4:$C$13,$P$1367)</f>
        <v>0.3</v>
      </c>
      <c r="Q1761" s="81" t="s">
        <v>98</v>
      </c>
      <c r="R1761" s="82">
        <f t="shared" si="1135"/>
        <v>20.3</v>
      </c>
      <c r="V1761" s="75"/>
    </row>
    <row r="1762" spans="1:22" ht="14.4" thickBot="1" x14ac:dyDescent="0.3">
      <c r="A1762" s="176"/>
      <c r="B1762" t="s">
        <v>697</v>
      </c>
      <c r="C1762" s="52" t="s">
        <v>649</v>
      </c>
      <c r="D1762" s="74"/>
      <c r="E1762" s="10"/>
      <c r="F1762" s="75"/>
      <c r="G1762" s="75"/>
      <c r="H1762" s="75"/>
      <c r="I1762" s="75"/>
      <c r="J1762" s="75"/>
      <c r="K1762" s="75"/>
      <c r="L1762" s="75"/>
      <c r="M1762" s="80" t="str">
        <f t="shared" si="1134"/>
        <v>FP-P4-37</v>
      </c>
      <c r="N1762" s="81">
        <f t="shared" si="1136"/>
        <v>8.6</v>
      </c>
      <c r="O1762" s="81">
        <f>SUMIFS('DATOS GENERALES'!$D$4:$D$13,'DATOS GENERALES'!$B$4:$B$13,Q1762,'DATOS GENERALES'!$C$4:$C$13,$O$1367)</f>
        <v>5</v>
      </c>
      <c r="P1762" s="81">
        <f>SUMIFS('DATOS GENERALES'!$D$4:$D$13,'DATOS GENERALES'!$B$4:$B$13,Q1762,'DATOS GENERALES'!$C$4:$C$13,$P$1367)</f>
        <v>0.3</v>
      </c>
      <c r="Q1762" s="81" t="s">
        <v>98</v>
      </c>
      <c r="R1762" s="82">
        <f t="shared" si="1135"/>
        <v>13.899999999999999</v>
      </c>
      <c r="V1762" s="75"/>
    </row>
    <row r="1763" spans="1:22" ht="14.4" thickBot="1" x14ac:dyDescent="0.3">
      <c r="A1763" s="176"/>
      <c r="B1763" t="s">
        <v>697</v>
      </c>
      <c r="C1763" s="52" t="s">
        <v>651</v>
      </c>
      <c r="D1763" s="74"/>
      <c r="E1763" s="10"/>
      <c r="F1763" s="75"/>
      <c r="G1763" s="75"/>
      <c r="H1763" s="75"/>
      <c r="I1763" s="75"/>
      <c r="J1763" s="75"/>
      <c r="K1763" s="75"/>
      <c r="L1763" s="75"/>
      <c r="M1763" s="80" t="str">
        <f t="shared" si="1134"/>
        <v>FP-P4-38</v>
      </c>
      <c r="N1763" s="81">
        <f t="shared" si="1136"/>
        <v>38.6</v>
      </c>
      <c r="O1763" s="81">
        <f>SUMIFS('DATOS GENERALES'!$D$4:$D$13,'DATOS GENERALES'!$B$4:$B$13,Q1763,'DATOS GENERALES'!$C$4:$C$13,$O$1367)</f>
        <v>5</v>
      </c>
      <c r="P1763" s="81">
        <f>SUMIFS('DATOS GENERALES'!$D$4:$D$13,'DATOS GENERALES'!$B$4:$B$13,Q1763,'DATOS GENERALES'!$C$4:$C$13,$P$1367)</f>
        <v>0.3</v>
      </c>
      <c r="Q1763" s="81" t="s">
        <v>98</v>
      </c>
      <c r="R1763" s="82">
        <f t="shared" si="1135"/>
        <v>43.9</v>
      </c>
      <c r="V1763" s="75"/>
    </row>
    <row r="1764" spans="1:22" ht="14.4" thickBot="1" x14ac:dyDescent="0.3">
      <c r="A1764" s="176"/>
      <c r="B1764" t="s">
        <v>697</v>
      </c>
      <c r="C1764" s="52" t="s">
        <v>652</v>
      </c>
      <c r="D1764" s="74"/>
      <c r="E1764" s="10"/>
      <c r="F1764" s="75"/>
      <c r="G1764" s="75"/>
      <c r="H1764" s="75"/>
      <c r="I1764" s="75"/>
      <c r="J1764" s="75"/>
      <c r="K1764" s="75"/>
      <c r="L1764" s="75"/>
      <c r="M1764" s="80" t="str">
        <f t="shared" si="1134"/>
        <v>FP-P4-39</v>
      </c>
      <c r="N1764" s="81">
        <f t="shared" si="1136"/>
        <v>38.6</v>
      </c>
      <c r="O1764" s="81">
        <f>SUMIFS('DATOS GENERALES'!$D$4:$D$13,'DATOS GENERALES'!$B$4:$B$13,Q1764,'DATOS GENERALES'!$C$4:$C$13,$O$1367)</f>
        <v>5</v>
      </c>
      <c r="P1764" s="81">
        <f>SUMIFS('DATOS GENERALES'!$D$4:$D$13,'DATOS GENERALES'!$B$4:$B$13,Q1764,'DATOS GENERALES'!$C$4:$C$13,$P$1367)</f>
        <v>0.3</v>
      </c>
      <c r="Q1764" s="81" t="s">
        <v>98</v>
      </c>
      <c r="R1764" s="82">
        <f t="shared" si="1135"/>
        <v>43.9</v>
      </c>
      <c r="V1764" s="75"/>
    </row>
    <row r="1765" spans="1:22" ht="14.4" thickBot="1" x14ac:dyDescent="0.3">
      <c r="A1765" s="176"/>
      <c r="B1765" t="s">
        <v>697</v>
      </c>
      <c r="C1765" s="52" t="s">
        <v>653</v>
      </c>
      <c r="D1765" s="74"/>
      <c r="E1765" s="10"/>
      <c r="F1765" s="75"/>
      <c r="G1765" s="75"/>
      <c r="H1765" s="75"/>
      <c r="I1765" s="75"/>
      <c r="J1765" s="75"/>
      <c r="K1765" s="75"/>
      <c r="L1765" s="75"/>
      <c r="M1765" s="80" t="str">
        <f t="shared" si="1134"/>
        <v>FP-P4-40</v>
      </c>
      <c r="N1765" s="81">
        <f t="shared" si="1136"/>
        <v>36</v>
      </c>
      <c r="O1765" s="81">
        <f>SUMIFS('DATOS GENERALES'!$D$4:$D$13,'DATOS GENERALES'!$B$4:$B$13,Q1765,'DATOS GENERALES'!$C$4:$C$13,$O$1367)</f>
        <v>5</v>
      </c>
      <c r="P1765" s="81">
        <f>SUMIFS('DATOS GENERALES'!$D$4:$D$13,'DATOS GENERALES'!$B$4:$B$13,Q1765,'DATOS GENERALES'!$C$4:$C$13,$P$1367)</f>
        <v>0.3</v>
      </c>
      <c r="Q1765" s="81" t="s">
        <v>98</v>
      </c>
      <c r="R1765" s="82">
        <f t="shared" si="1135"/>
        <v>41.3</v>
      </c>
      <c r="V1765" s="75"/>
    </row>
    <row r="1766" spans="1:22" ht="14.4" thickBot="1" x14ac:dyDescent="0.3">
      <c r="A1766" s="176"/>
      <c r="B1766" t="s">
        <v>697</v>
      </c>
      <c r="C1766" s="52" t="s">
        <v>654</v>
      </c>
      <c r="D1766" s="74"/>
      <c r="E1766" s="10"/>
      <c r="F1766" s="75"/>
      <c r="G1766" s="75"/>
      <c r="H1766" s="75"/>
      <c r="I1766" s="75"/>
      <c r="J1766" s="75"/>
      <c r="K1766" s="75"/>
      <c r="L1766" s="75"/>
      <c r="M1766" s="80" t="str">
        <f t="shared" si="1134"/>
        <v>FP-P4-41</v>
      </c>
      <c r="N1766" s="81">
        <f t="shared" si="1136"/>
        <v>36</v>
      </c>
      <c r="O1766" s="81">
        <f>SUMIFS('DATOS GENERALES'!$D$4:$D$13,'DATOS GENERALES'!$B$4:$B$13,Q1766,'DATOS GENERALES'!$C$4:$C$13,$O$1367)</f>
        <v>5</v>
      </c>
      <c r="P1766" s="81">
        <f>SUMIFS('DATOS GENERALES'!$D$4:$D$13,'DATOS GENERALES'!$B$4:$B$13,Q1766,'DATOS GENERALES'!$C$4:$C$13,$P$1367)</f>
        <v>0.3</v>
      </c>
      <c r="Q1766" s="81" t="s">
        <v>98</v>
      </c>
      <c r="R1766" s="82">
        <f t="shared" si="1135"/>
        <v>41.3</v>
      </c>
      <c r="V1766" s="75"/>
    </row>
    <row r="1767" spans="1:22" ht="14.4" thickBot="1" x14ac:dyDescent="0.3">
      <c r="A1767" s="176"/>
      <c r="B1767" t="s">
        <v>697</v>
      </c>
      <c r="C1767" s="52" t="s">
        <v>655</v>
      </c>
      <c r="D1767" s="74"/>
      <c r="E1767" s="10"/>
      <c r="F1767" s="75"/>
      <c r="G1767" s="75"/>
      <c r="H1767" s="75"/>
      <c r="I1767" s="75"/>
      <c r="J1767" s="75"/>
      <c r="K1767" s="75"/>
      <c r="L1767" s="75"/>
      <c r="M1767" s="80" t="str">
        <f t="shared" ref="M1767:M1788" si="1137">CONCATENATE(B1767,C1767,D1767)</f>
        <v>FP-P4-42</v>
      </c>
      <c r="N1767" s="81">
        <f t="shared" si="1136"/>
        <v>34.700000000000003</v>
      </c>
      <c r="O1767" s="81">
        <f>SUMIFS('DATOS GENERALES'!$D$4:$D$13,'DATOS GENERALES'!$B$4:$B$13,Q1767,'DATOS GENERALES'!$C$4:$C$13,$O$1367)</f>
        <v>5</v>
      </c>
      <c r="P1767" s="81">
        <f>SUMIFS('DATOS GENERALES'!$D$4:$D$13,'DATOS GENERALES'!$B$4:$B$13,Q1767,'DATOS GENERALES'!$C$4:$C$13,$P$1367)</f>
        <v>0.3</v>
      </c>
      <c r="Q1767" s="81" t="s">
        <v>98</v>
      </c>
      <c r="R1767" s="82">
        <f t="shared" ref="R1767:R1788" si="1138">P1767+O1767+N1767</f>
        <v>40</v>
      </c>
      <c r="V1767" s="75"/>
    </row>
    <row r="1768" spans="1:22" ht="14.4" thickBot="1" x14ac:dyDescent="0.3">
      <c r="A1768" s="176"/>
      <c r="B1768" t="s">
        <v>697</v>
      </c>
      <c r="C1768" s="52" t="s">
        <v>656</v>
      </c>
      <c r="D1768" s="74"/>
      <c r="E1768" s="10"/>
      <c r="F1768" s="75"/>
      <c r="G1768" s="75"/>
      <c r="H1768" s="75"/>
      <c r="I1768" s="75"/>
      <c r="J1768" s="75"/>
      <c r="K1768" s="75"/>
      <c r="L1768" s="75"/>
      <c r="M1768" s="80" t="str">
        <f t="shared" si="1137"/>
        <v>FP-P4-43</v>
      </c>
      <c r="N1768" s="81">
        <f t="shared" si="1136"/>
        <v>34.700000000000003</v>
      </c>
      <c r="O1768" s="81">
        <f>SUMIFS('DATOS GENERALES'!$D$4:$D$13,'DATOS GENERALES'!$B$4:$B$13,Q1768,'DATOS GENERALES'!$C$4:$C$13,$O$1367)</f>
        <v>5</v>
      </c>
      <c r="P1768" s="81">
        <f>SUMIFS('DATOS GENERALES'!$D$4:$D$13,'DATOS GENERALES'!$B$4:$B$13,Q1768,'DATOS GENERALES'!$C$4:$C$13,$P$1367)</f>
        <v>0.3</v>
      </c>
      <c r="Q1768" s="81" t="s">
        <v>98</v>
      </c>
      <c r="R1768" s="82">
        <f t="shared" si="1138"/>
        <v>40</v>
      </c>
      <c r="V1768" s="75"/>
    </row>
    <row r="1769" spans="1:22" ht="14.4" thickBot="1" x14ac:dyDescent="0.3">
      <c r="A1769" s="176"/>
      <c r="B1769" t="s">
        <v>697</v>
      </c>
      <c r="C1769" s="52" t="s">
        <v>657</v>
      </c>
      <c r="D1769" s="74"/>
      <c r="E1769" s="10"/>
      <c r="F1769" s="75"/>
      <c r="G1769" s="75"/>
      <c r="H1769" s="75"/>
      <c r="I1769" s="75"/>
      <c r="J1769" s="75"/>
      <c r="K1769" s="75"/>
      <c r="L1769" s="75"/>
      <c r="M1769" s="80" t="str">
        <f t="shared" si="1137"/>
        <v>FP-P4-44</v>
      </c>
      <c r="N1769" s="81">
        <f t="shared" si="1136"/>
        <v>33.5</v>
      </c>
      <c r="O1769" s="81">
        <f>SUMIFS('DATOS GENERALES'!$D$4:$D$13,'DATOS GENERALES'!$B$4:$B$13,Q1769,'DATOS GENERALES'!$C$4:$C$13,$O$1367)</f>
        <v>5</v>
      </c>
      <c r="P1769" s="81">
        <f>SUMIFS('DATOS GENERALES'!$D$4:$D$13,'DATOS GENERALES'!$B$4:$B$13,Q1769,'DATOS GENERALES'!$C$4:$C$13,$P$1367)</f>
        <v>0.3</v>
      </c>
      <c r="Q1769" s="81" t="s">
        <v>98</v>
      </c>
      <c r="R1769" s="82">
        <f t="shared" si="1138"/>
        <v>38.799999999999997</v>
      </c>
      <c r="V1769" s="75"/>
    </row>
    <row r="1770" spans="1:22" ht="14.4" thickBot="1" x14ac:dyDescent="0.3">
      <c r="A1770" s="176"/>
      <c r="B1770" t="s">
        <v>697</v>
      </c>
      <c r="C1770" s="52" t="s">
        <v>658</v>
      </c>
      <c r="D1770" s="74"/>
      <c r="E1770" s="10"/>
      <c r="F1770" s="75"/>
      <c r="G1770" s="75"/>
      <c r="H1770" s="75"/>
      <c r="I1770" s="75"/>
      <c r="J1770" s="75"/>
      <c r="K1770" s="75"/>
      <c r="L1770" s="75"/>
      <c r="M1770" s="80" t="str">
        <f t="shared" si="1137"/>
        <v>FP-P4-45</v>
      </c>
      <c r="N1770" s="81">
        <f t="shared" si="1136"/>
        <v>33.5</v>
      </c>
      <c r="O1770" s="81">
        <f>SUMIFS('DATOS GENERALES'!$D$4:$D$13,'DATOS GENERALES'!$B$4:$B$13,Q1770,'DATOS GENERALES'!$C$4:$C$13,$O$1367)</f>
        <v>5</v>
      </c>
      <c r="P1770" s="81">
        <f>SUMIFS('DATOS GENERALES'!$D$4:$D$13,'DATOS GENERALES'!$B$4:$B$13,Q1770,'DATOS GENERALES'!$C$4:$C$13,$P$1367)</f>
        <v>0.3</v>
      </c>
      <c r="Q1770" s="81" t="s">
        <v>98</v>
      </c>
      <c r="R1770" s="82">
        <f t="shared" si="1138"/>
        <v>38.799999999999997</v>
      </c>
      <c r="V1770" s="75"/>
    </row>
    <row r="1771" spans="1:22" ht="14.4" thickBot="1" x14ac:dyDescent="0.3">
      <c r="A1771" s="176"/>
      <c r="B1771" t="s">
        <v>697</v>
      </c>
      <c r="C1771" s="52" t="s">
        <v>659</v>
      </c>
      <c r="D1771" s="74"/>
      <c r="E1771" s="10"/>
      <c r="F1771" s="75"/>
      <c r="G1771" s="75"/>
      <c r="H1771" s="75"/>
      <c r="I1771" s="75"/>
      <c r="J1771" s="75"/>
      <c r="K1771" s="75"/>
      <c r="L1771" s="75"/>
      <c r="M1771" s="80" t="str">
        <f t="shared" si="1137"/>
        <v>FP-P4-46</v>
      </c>
      <c r="N1771" s="81">
        <f t="shared" si="1136"/>
        <v>36</v>
      </c>
      <c r="O1771" s="81">
        <f>SUMIFS('DATOS GENERALES'!$D$4:$D$13,'DATOS GENERALES'!$B$4:$B$13,Q1771,'DATOS GENERALES'!$C$4:$C$13,$O$1367)</f>
        <v>5</v>
      </c>
      <c r="P1771" s="81">
        <f>SUMIFS('DATOS GENERALES'!$D$4:$D$13,'DATOS GENERALES'!$B$4:$B$13,Q1771,'DATOS GENERALES'!$C$4:$C$13,$P$1367)</f>
        <v>0.3</v>
      </c>
      <c r="Q1771" s="81" t="s">
        <v>98</v>
      </c>
      <c r="R1771" s="82">
        <f t="shared" si="1138"/>
        <v>41.3</v>
      </c>
      <c r="V1771" s="75"/>
    </row>
    <row r="1772" spans="1:22" ht="14.4" thickBot="1" x14ac:dyDescent="0.3">
      <c r="A1772" s="176"/>
      <c r="B1772" t="s">
        <v>697</v>
      </c>
      <c r="C1772" s="52" t="s">
        <v>660</v>
      </c>
      <c r="D1772" s="74"/>
      <c r="E1772" s="10"/>
      <c r="F1772" s="75"/>
      <c r="G1772" s="75"/>
      <c r="H1772" s="75"/>
      <c r="I1772" s="75"/>
      <c r="J1772" s="75"/>
      <c r="K1772" s="75"/>
      <c r="L1772" s="75"/>
      <c r="M1772" s="80" t="str">
        <f t="shared" si="1137"/>
        <v>FP-P4-47</v>
      </c>
      <c r="N1772" s="81">
        <f t="shared" si="1136"/>
        <v>35</v>
      </c>
      <c r="O1772" s="81">
        <f>SUMIFS('DATOS GENERALES'!$D$4:$D$13,'DATOS GENERALES'!$B$4:$B$13,Q1772,'DATOS GENERALES'!$C$4:$C$13,$O$1367)</f>
        <v>5</v>
      </c>
      <c r="P1772" s="81">
        <f>SUMIFS('DATOS GENERALES'!$D$4:$D$13,'DATOS GENERALES'!$B$4:$B$13,Q1772,'DATOS GENERALES'!$C$4:$C$13,$P$1367)</f>
        <v>0.3</v>
      </c>
      <c r="Q1772" s="81" t="s">
        <v>98</v>
      </c>
      <c r="R1772" s="82">
        <f t="shared" si="1138"/>
        <v>40.299999999999997</v>
      </c>
      <c r="V1772" s="75"/>
    </row>
    <row r="1773" spans="1:22" ht="14.4" thickBot="1" x14ac:dyDescent="0.3">
      <c r="A1773" s="176"/>
      <c r="B1773" t="s">
        <v>697</v>
      </c>
      <c r="C1773" s="52" t="s">
        <v>661</v>
      </c>
      <c r="D1773" s="74"/>
      <c r="E1773" s="10"/>
      <c r="F1773" s="75"/>
      <c r="G1773" s="75"/>
      <c r="H1773" s="75"/>
      <c r="I1773" s="75"/>
      <c r="J1773" s="75"/>
      <c r="K1773" s="75"/>
      <c r="L1773" s="75"/>
      <c r="M1773" s="80" t="str">
        <f t="shared" si="1137"/>
        <v>FP-P4-48</v>
      </c>
      <c r="N1773" s="81">
        <f t="shared" si="1136"/>
        <v>35</v>
      </c>
      <c r="O1773" s="81">
        <f>SUMIFS('DATOS GENERALES'!$D$4:$D$13,'DATOS GENERALES'!$B$4:$B$13,Q1773,'DATOS GENERALES'!$C$4:$C$13,$O$1367)</f>
        <v>5</v>
      </c>
      <c r="P1773" s="81">
        <f>SUMIFS('DATOS GENERALES'!$D$4:$D$13,'DATOS GENERALES'!$B$4:$B$13,Q1773,'DATOS GENERALES'!$C$4:$C$13,$P$1367)</f>
        <v>0.3</v>
      </c>
      <c r="Q1773" s="81" t="s">
        <v>98</v>
      </c>
      <c r="R1773" s="82">
        <f t="shared" si="1138"/>
        <v>40.299999999999997</v>
      </c>
      <c r="V1773" s="75"/>
    </row>
    <row r="1774" spans="1:22" ht="14.4" thickBot="1" x14ac:dyDescent="0.3">
      <c r="A1774" s="176"/>
      <c r="B1774" t="s">
        <v>697</v>
      </c>
      <c r="C1774" s="52" t="s">
        <v>662</v>
      </c>
      <c r="D1774" s="74"/>
      <c r="E1774" s="10"/>
      <c r="F1774" s="75"/>
      <c r="G1774" s="75"/>
      <c r="H1774" s="75"/>
      <c r="I1774" s="75"/>
      <c r="J1774" s="75"/>
      <c r="K1774" s="75"/>
      <c r="L1774" s="75"/>
      <c r="M1774" s="80" t="str">
        <f t="shared" si="1137"/>
        <v>FP-P4-49</v>
      </c>
      <c r="N1774" s="81">
        <f t="shared" si="1136"/>
        <v>42.5</v>
      </c>
      <c r="O1774" s="81">
        <f>SUMIFS('DATOS GENERALES'!$D$4:$D$13,'DATOS GENERALES'!$B$4:$B$13,Q1774,'DATOS GENERALES'!$C$4:$C$13,$O$1367)</f>
        <v>5</v>
      </c>
      <c r="P1774" s="81">
        <f>SUMIFS('DATOS GENERALES'!$D$4:$D$13,'DATOS GENERALES'!$B$4:$B$13,Q1774,'DATOS GENERALES'!$C$4:$C$13,$P$1367)</f>
        <v>0.3</v>
      </c>
      <c r="Q1774" s="81" t="s">
        <v>98</v>
      </c>
      <c r="R1774" s="82">
        <f t="shared" si="1138"/>
        <v>47.8</v>
      </c>
      <c r="V1774" s="75"/>
    </row>
    <row r="1775" spans="1:22" ht="14.4" thickBot="1" x14ac:dyDescent="0.3">
      <c r="A1775" s="176"/>
      <c r="B1775" t="s">
        <v>697</v>
      </c>
      <c r="C1775" s="52" t="s">
        <v>663</v>
      </c>
      <c r="D1775" s="74"/>
      <c r="E1775" s="10"/>
      <c r="F1775" s="75"/>
      <c r="G1775" s="75"/>
      <c r="H1775" s="75"/>
      <c r="I1775" s="75"/>
      <c r="J1775" s="75"/>
      <c r="K1775" s="75"/>
      <c r="L1775" s="75"/>
      <c r="M1775" s="80" t="str">
        <f t="shared" si="1137"/>
        <v>FP-P4-50</v>
      </c>
      <c r="N1775" s="81">
        <f t="shared" si="1136"/>
        <v>41.5</v>
      </c>
      <c r="O1775" s="81">
        <f>SUMIFS('DATOS GENERALES'!$D$4:$D$13,'DATOS GENERALES'!$B$4:$B$13,Q1775,'DATOS GENERALES'!$C$4:$C$13,$O$1367)</f>
        <v>5</v>
      </c>
      <c r="P1775" s="81">
        <f>SUMIFS('DATOS GENERALES'!$D$4:$D$13,'DATOS GENERALES'!$B$4:$B$13,Q1775,'DATOS GENERALES'!$C$4:$C$13,$P$1367)</f>
        <v>0.3</v>
      </c>
      <c r="Q1775" s="81" t="s">
        <v>98</v>
      </c>
      <c r="R1775" s="82">
        <f t="shared" si="1138"/>
        <v>46.8</v>
      </c>
      <c r="V1775" s="75"/>
    </row>
    <row r="1776" spans="1:22" ht="14.4" thickBot="1" x14ac:dyDescent="0.3">
      <c r="A1776" s="176"/>
      <c r="B1776" t="s">
        <v>697</v>
      </c>
      <c r="C1776" s="52" t="s">
        <v>664</v>
      </c>
      <c r="D1776" s="74"/>
      <c r="E1776" s="10"/>
      <c r="F1776" s="75"/>
      <c r="G1776" s="75"/>
      <c r="H1776" s="75"/>
      <c r="I1776" s="75"/>
      <c r="J1776" s="75"/>
      <c r="K1776" s="75"/>
      <c r="L1776" s="75"/>
      <c r="M1776" s="80" t="str">
        <f t="shared" si="1137"/>
        <v>FP-P4-51</v>
      </c>
      <c r="N1776" s="81">
        <f t="shared" si="1136"/>
        <v>41.5</v>
      </c>
      <c r="O1776" s="81">
        <f>SUMIFS('DATOS GENERALES'!$D$4:$D$13,'DATOS GENERALES'!$B$4:$B$13,Q1776,'DATOS GENERALES'!$C$4:$C$13,$O$1367)</f>
        <v>5</v>
      </c>
      <c r="P1776" s="81">
        <f>SUMIFS('DATOS GENERALES'!$D$4:$D$13,'DATOS GENERALES'!$B$4:$B$13,Q1776,'DATOS GENERALES'!$C$4:$C$13,$P$1367)</f>
        <v>0.3</v>
      </c>
      <c r="Q1776" s="81" t="s">
        <v>98</v>
      </c>
      <c r="R1776" s="82">
        <f t="shared" si="1138"/>
        <v>46.8</v>
      </c>
      <c r="V1776" s="75"/>
    </row>
    <row r="1777" spans="1:22" ht="14.4" thickBot="1" x14ac:dyDescent="0.3">
      <c r="A1777" s="176"/>
      <c r="B1777" t="s">
        <v>697</v>
      </c>
      <c r="C1777" s="52" t="s">
        <v>665</v>
      </c>
      <c r="D1777" s="74"/>
      <c r="E1777" s="10"/>
      <c r="F1777" s="75"/>
      <c r="G1777" s="75"/>
      <c r="H1777" s="75"/>
      <c r="I1777" s="75"/>
      <c r="J1777" s="75"/>
      <c r="K1777" s="75"/>
      <c r="L1777" s="75"/>
      <c r="M1777" s="80" t="str">
        <f t="shared" si="1137"/>
        <v>FP-P4-52</v>
      </c>
      <c r="N1777" s="81">
        <f t="shared" si="1136"/>
        <v>31.5</v>
      </c>
      <c r="O1777" s="81">
        <f>SUMIFS('DATOS GENERALES'!$D$4:$D$13,'DATOS GENERALES'!$B$4:$B$13,Q1777,'DATOS GENERALES'!$C$4:$C$13,$O$1367)</f>
        <v>5</v>
      </c>
      <c r="P1777" s="81">
        <f>SUMIFS('DATOS GENERALES'!$D$4:$D$13,'DATOS GENERALES'!$B$4:$B$13,Q1777,'DATOS GENERALES'!$C$4:$C$13,$P$1367)</f>
        <v>0.3</v>
      </c>
      <c r="Q1777" s="81" t="s">
        <v>98</v>
      </c>
      <c r="R1777" s="82">
        <f t="shared" si="1138"/>
        <v>36.799999999999997</v>
      </c>
      <c r="V1777" s="75"/>
    </row>
    <row r="1778" spans="1:22" ht="14.4" thickBot="1" x14ac:dyDescent="0.3">
      <c r="A1778" s="176"/>
      <c r="B1778" t="s">
        <v>697</v>
      </c>
      <c r="C1778" s="52" t="s">
        <v>666</v>
      </c>
      <c r="D1778" s="74"/>
      <c r="E1778" s="10"/>
      <c r="F1778" s="75"/>
      <c r="G1778" s="75"/>
      <c r="H1778" s="75"/>
      <c r="I1778" s="75"/>
      <c r="J1778" s="75"/>
      <c r="K1778" s="75"/>
      <c r="L1778" s="75"/>
      <c r="M1778" s="80" t="str">
        <f t="shared" si="1137"/>
        <v>FP-P4-53</v>
      </c>
      <c r="N1778" s="81">
        <f t="shared" si="1136"/>
        <v>42.2</v>
      </c>
      <c r="O1778" s="81">
        <f>SUMIFS('DATOS GENERALES'!$D$4:$D$13,'DATOS GENERALES'!$B$4:$B$13,Q1778,'DATOS GENERALES'!$C$4:$C$13,$O$1367)</f>
        <v>5</v>
      </c>
      <c r="P1778" s="81">
        <f>SUMIFS('DATOS GENERALES'!$D$4:$D$13,'DATOS GENERALES'!$B$4:$B$13,Q1778,'DATOS GENERALES'!$C$4:$C$13,$P$1367)</f>
        <v>0.3</v>
      </c>
      <c r="Q1778" s="81" t="s">
        <v>98</v>
      </c>
      <c r="R1778" s="82">
        <f t="shared" si="1138"/>
        <v>47.5</v>
      </c>
      <c r="V1778" s="75"/>
    </row>
    <row r="1779" spans="1:22" ht="14.4" thickBot="1" x14ac:dyDescent="0.3">
      <c r="A1779" s="176"/>
      <c r="B1779" t="s">
        <v>697</v>
      </c>
      <c r="C1779" s="52" t="s">
        <v>667</v>
      </c>
      <c r="D1779" s="74"/>
      <c r="E1779" s="10"/>
      <c r="F1779" s="75"/>
      <c r="G1779" s="75"/>
      <c r="H1779" s="75"/>
      <c r="I1779" s="75"/>
      <c r="J1779" s="75"/>
      <c r="K1779" s="75"/>
      <c r="L1779" s="75"/>
      <c r="M1779" s="80" t="str">
        <f t="shared" si="1137"/>
        <v>FP-P4-54</v>
      </c>
      <c r="N1779" s="81">
        <f t="shared" si="1136"/>
        <v>42.2</v>
      </c>
      <c r="O1779" s="81">
        <f>SUMIFS('DATOS GENERALES'!$D$4:$D$13,'DATOS GENERALES'!$B$4:$B$13,Q1779,'DATOS GENERALES'!$C$4:$C$13,$O$1367)</f>
        <v>5</v>
      </c>
      <c r="P1779" s="81">
        <f>SUMIFS('DATOS GENERALES'!$D$4:$D$13,'DATOS GENERALES'!$B$4:$B$13,Q1779,'DATOS GENERALES'!$C$4:$C$13,$P$1367)</f>
        <v>0.3</v>
      </c>
      <c r="Q1779" s="81" t="s">
        <v>98</v>
      </c>
      <c r="R1779" s="82">
        <f t="shared" si="1138"/>
        <v>47.5</v>
      </c>
      <c r="V1779" s="75"/>
    </row>
    <row r="1780" spans="1:22" ht="14.4" thickBot="1" x14ac:dyDescent="0.3">
      <c r="A1780" s="176"/>
      <c r="B1780" t="s">
        <v>697</v>
      </c>
      <c r="C1780" s="52" t="s">
        <v>668</v>
      </c>
      <c r="D1780" s="74"/>
      <c r="E1780" s="10"/>
      <c r="F1780" s="75"/>
      <c r="G1780" s="75"/>
      <c r="H1780" s="75"/>
      <c r="I1780" s="75"/>
      <c r="J1780" s="75"/>
      <c r="K1780" s="75"/>
      <c r="L1780" s="75"/>
      <c r="M1780" s="80" t="str">
        <f t="shared" si="1137"/>
        <v>FP-P4-55</v>
      </c>
      <c r="N1780" s="81">
        <f t="shared" si="1136"/>
        <v>41.5</v>
      </c>
      <c r="O1780" s="81">
        <f>SUMIFS('DATOS GENERALES'!$D$4:$D$13,'DATOS GENERALES'!$B$4:$B$13,Q1780,'DATOS GENERALES'!$C$4:$C$13,$O$1367)</f>
        <v>5</v>
      </c>
      <c r="P1780" s="81">
        <f>SUMIFS('DATOS GENERALES'!$D$4:$D$13,'DATOS GENERALES'!$B$4:$B$13,Q1780,'DATOS GENERALES'!$C$4:$C$13,$P$1367)</f>
        <v>0.3</v>
      </c>
      <c r="Q1780" s="81" t="s">
        <v>98</v>
      </c>
      <c r="R1780" s="82">
        <f t="shared" si="1138"/>
        <v>46.8</v>
      </c>
      <c r="V1780" s="75"/>
    </row>
    <row r="1781" spans="1:22" ht="14.4" thickBot="1" x14ac:dyDescent="0.3">
      <c r="A1781" s="176"/>
      <c r="B1781" t="s">
        <v>697</v>
      </c>
      <c r="C1781" s="52" t="s">
        <v>669</v>
      </c>
      <c r="D1781" s="74"/>
      <c r="E1781" s="10"/>
      <c r="F1781" s="75"/>
      <c r="G1781" s="75"/>
      <c r="H1781" s="75"/>
      <c r="I1781" s="75"/>
      <c r="J1781" s="75"/>
      <c r="K1781" s="75"/>
      <c r="L1781" s="75"/>
      <c r="M1781" s="80" t="str">
        <f t="shared" si="1137"/>
        <v>FP-P4-56</v>
      </c>
      <c r="N1781" s="81">
        <f t="shared" si="1136"/>
        <v>41.5</v>
      </c>
      <c r="O1781" s="81">
        <f>SUMIFS('DATOS GENERALES'!$D$4:$D$13,'DATOS GENERALES'!$B$4:$B$13,Q1781,'DATOS GENERALES'!$C$4:$C$13,$O$1367)</f>
        <v>5</v>
      </c>
      <c r="P1781" s="81">
        <f>SUMIFS('DATOS GENERALES'!$D$4:$D$13,'DATOS GENERALES'!$B$4:$B$13,Q1781,'DATOS GENERALES'!$C$4:$C$13,$P$1367)</f>
        <v>0.3</v>
      </c>
      <c r="Q1781" s="81" t="s">
        <v>98</v>
      </c>
      <c r="R1781" s="82">
        <f t="shared" si="1138"/>
        <v>46.8</v>
      </c>
      <c r="V1781" s="75"/>
    </row>
    <row r="1782" spans="1:22" ht="14.4" thickBot="1" x14ac:dyDescent="0.3">
      <c r="A1782" s="176"/>
      <c r="B1782" t="s">
        <v>697</v>
      </c>
      <c r="C1782" s="52" t="s">
        <v>670</v>
      </c>
      <c r="D1782" s="74"/>
      <c r="E1782" s="10"/>
      <c r="F1782" s="75"/>
      <c r="G1782" s="75"/>
      <c r="H1782" s="75"/>
      <c r="I1782" s="75"/>
      <c r="J1782" s="75"/>
      <c r="K1782" s="75"/>
      <c r="L1782" s="75"/>
      <c r="M1782" s="80" t="str">
        <f t="shared" si="1137"/>
        <v>FP-P4-57</v>
      </c>
      <c r="N1782" s="81">
        <f t="shared" si="1136"/>
        <v>45.5</v>
      </c>
      <c r="O1782" s="81">
        <f>SUMIFS('DATOS GENERALES'!$D$4:$D$13,'DATOS GENERALES'!$B$4:$B$13,Q1782,'DATOS GENERALES'!$C$4:$C$13,$O$1367)</f>
        <v>5</v>
      </c>
      <c r="P1782" s="81">
        <f>SUMIFS('DATOS GENERALES'!$D$4:$D$13,'DATOS GENERALES'!$B$4:$B$13,Q1782,'DATOS GENERALES'!$C$4:$C$13,$P$1367)</f>
        <v>0.3</v>
      </c>
      <c r="Q1782" s="81" t="s">
        <v>98</v>
      </c>
      <c r="R1782" s="82">
        <f t="shared" si="1138"/>
        <v>50.8</v>
      </c>
      <c r="V1782" s="75"/>
    </row>
    <row r="1783" spans="1:22" ht="14.4" thickBot="1" x14ac:dyDescent="0.3">
      <c r="A1783" s="176"/>
      <c r="B1783" t="s">
        <v>697</v>
      </c>
      <c r="C1783" s="52" t="s">
        <v>671</v>
      </c>
      <c r="D1783" s="74"/>
      <c r="E1783" s="10"/>
      <c r="F1783" s="75"/>
      <c r="G1783" s="75"/>
      <c r="H1783" s="75"/>
      <c r="I1783" s="75"/>
      <c r="J1783" s="75"/>
      <c r="K1783" s="75"/>
      <c r="L1783" s="75"/>
      <c r="M1783" s="80" t="str">
        <f t="shared" si="1137"/>
        <v>FP-P4-58</v>
      </c>
      <c r="N1783" s="81">
        <f t="shared" si="1136"/>
        <v>45.5</v>
      </c>
      <c r="O1783" s="81">
        <f>SUMIFS('DATOS GENERALES'!$D$4:$D$13,'DATOS GENERALES'!$B$4:$B$13,Q1783,'DATOS GENERALES'!$C$4:$C$13,$O$1367)</f>
        <v>5</v>
      </c>
      <c r="P1783" s="81">
        <f>SUMIFS('DATOS GENERALES'!$D$4:$D$13,'DATOS GENERALES'!$B$4:$B$13,Q1783,'DATOS GENERALES'!$C$4:$C$13,$P$1367)</f>
        <v>0.3</v>
      </c>
      <c r="Q1783" s="81" t="s">
        <v>98</v>
      </c>
      <c r="R1783" s="82">
        <f t="shared" si="1138"/>
        <v>50.8</v>
      </c>
      <c r="V1783" s="75"/>
    </row>
    <row r="1784" spans="1:22" ht="14.4" thickBot="1" x14ac:dyDescent="0.3">
      <c r="A1784" s="176"/>
      <c r="B1784" t="s">
        <v>697</v>
      </c>
      <c r="C1784" s="52" t="s">
        <v>672</v>
      </c>
      <c r="D1784" s="74"/>
      <c r="E1784" s="10"/>
      <c r="F1784" s="75"/>
      <c r="G1784" s="75"/>
      <c r="H1784" s="75"/>
      <c r="I1784" s="75"/>
      <c r="J1784" s="75"/>
      <c r="K1784" s="75"/>
      <c r="L1784" s="75"/>
      <c r="M1784" s="80" t="str">
        <f t="shared" si="1137"/>
        <v>FP-P4-59</v>
      </c>
      <c r="N1784" s="81">
        <f t="shared" si="1136"/>
        <v>50.7</v>
      </c>
      <c r="O1784" s="81">
        <f>SUMIFS('DATOS GENERALES'!$D$4:$D$13,'DATOS GENERALES'!$B$4:$B$13,Q1784,'DATOS GENERALES'!$C$4:$C$13,$O$1367)</f>
        <v>5</v>
      </c>
      <c r="P1784" s="81">
        <f>SUMIFS('DATOS GENERALES'!$D$4:$D$13,'DATOS GENERALES'!$B$4:$B$13,Q1784,'DATOS GENERALES'!$C$4:$C$13,$P$1367)</f>
        <v>0.3</v>
      </c>
      <c r="Q1784" s="81" t="s">
        <v>98</v>
      </c>
      <c r="R1784" s="82">
        <f t="shared" si="1138"/>
        <v>56</v>
      </c>
      <c r="V1784" s="75"/>
    </row>
    <row r="1785" spans="1:22" ht="14.4" thickBot="1" x14ac:dyDescent="0.3">
      <c r="A1785" s="176"/>
      <c r="B1785" t="s">
        <v>697</v>
      </c>
      <c r="C1785" s="52" t="s">
        <v>673</v>
      </c>
      <c r="D1785" s="74"/>
      <c r="E1785" s="10"/>
      <c r="F1785" s="75"/>
      <c r="G1785" s="75"/>
      <c r="H1785" s="75"/>
      <c r="I1785" s="75"/>
      <c r="J1785" s="75"/>
      <c r="K1785" s="75"/>
      <c r="L1785" s="75"/>
      <c r="M1785" s="80" t="str">
        <f t="shared" si="1137"/>
        <v>FP-P4-60</v>
      </c>
      <c r="N1785" s="81">
        <f t="shared" si="1136"/>
        <v>50.7</v>
      </c>
      <c r="O1785" s="81">
        <f>SUMIFS('DATOS GENERALES'!$D$4:$D$13,'DATOS GENERALES'!$B$4:$B$13,Q1785,'DATOS GENERALES'!$C$4:$C$13,$O$1367)</f>
        <v>5</v>
      </c>
      <c r="P1785" s="81">
        <f>SUMIFS('DATOS GENERALES'!$D$4:$D$13,'DATOS GENERALES'!$B$4:$B$13,Q1785,'DATOS GENERALES'!$C$4:$C$13,$P$1367)</f>
        <v>0.3</v>
      </c>
      <c r="Q1785" s="81" t="s">
        <v>98</v>
      </c>
      <c r="R1785" s="82">
        <f t="shared" si="1138"/>
        <v>56</v>
      </c>
      <c r="V1785" s="75"/>
    </row>
    <row r="1786" spans="1:22" ht="14.4" thickBot="1" x14ac:dyDescent="0.3">
      <c r="A1786" s="176"/>
      <c r="B1786" t="s">
        <v>697</v>
      </c>
      <c r="C1786" s="52" t="s">
        <v>674</v>
      </c>
      <c r="D1786" s="74"/>
      <c r="E1786" s="10"/>
      <c r="F1786" s="75"/>
      <c r="G1786" s="75"/>
      <c r="H1786" s="75"/>
      <c r="I1786" s="75"/>
      <c r="J1786" s="75"/>
      <c r="K1786" s="75"/>
      <c r="L1786" s="75"/>
      <c r="M1786" s="80" t="str">
        <f t="shared" si="1137"/>
        <v>FP-P4-61</v>
      </c>
      <c r="N1786" s="81">
        <f t="shared" si="1136"/>
        <v>42.6</v>
      </c>
      <c r="O1786" s="81">
        <f>SUMIFS('DATOS GENERALES'!$D$4:$D$13,'DATOS GENERALES'!$B$4:$B$13,Q1786,'DATOS GENERALES'!$C$4:$C$13,$O$1367)</f>
        <v>5</v>
      </c>
      <c r="P1786" s="81">
        <f>SUMIFS('DATOS GENERALES'!$D$4:$D$13,'DATOS GENERALES'!$B$4:$B$13,Q1786,'DATOS GENERALES'!$C$4:$C$13,$P$1367)</f>
        <v>0.3</v>
      </c>
      <c r="Q1786" s="81" t="s">
        <v>98</v>
      </c>
      <c r="R1786" s="82">
        <f t="shared" si="1138"/>
        <v>47.9</v>
      </c>
      <c r="V1786" s="75"/>
    </row>
    <row r="1787" spans="1:22" ht="14.4" thickBot="1" x14ac:dyDescent="0.3">
      <c r="A1787" s="176"/>
      <c r="B1787" t="s">
        <v>697</v>
      </c>
      <c r="C1787" s="52" t="s">
        <v>675</v>
      </c>
      <c r="D1787" s="74"/>
      <c r="E1787" s="10"/>
      <c r="F1787" s="75"/>
      <c r="G1787" s="75"/>
      <c r="H1787" s="75"/>
      <c r="I1787" s="75"/>
      <c r="J1787" s="75"/>
      <c r="K1787" s="75"/>
      <c r="L1787" s="75"/>
      <c r="M1787" s="80" t="str">
        <f t="shared" si="1137"/>
        <v>FP-P4-62</v>
      </c>
      <c r="N1787" s="81">
        <f t="shared" si="1136"/>
        <v>58.2</v>
      </c>
      <c r="O1787" s="81">
        <f>SUMIFS('DATOS GENERALES'!$D$4:$D$13,'DATOS GENERALES'!$B$4:$B$13,Q1787,'DATOS GENERALES'!$C$4:$C$13,$O$1367)</f>
        <v>5</v>
      </c>
      <c r="P1787" s="81">
        <f>SUMIFS('DATOS GENERALES'!$D$4:$D$13,'DATOS GENERALES'!$B$4:$B$13,Q1787,'DATOS GENERALES'!$C$4:$C$13,$P$1367)</f>
        <v>0.3</v>
      </c>
      <c r="Q1787" s="81" t="s">
        <v>98</v>
      </c>
      <c r="R1787" s="82">
        <f t="shared" si="1138"/>
        <v>63.5</v>
      </c>
      <c r="V1787" s="75"/>
    </row>
    <row r="1788" spans="1:22" ht="14.4" thickBot="1" x14ac:dyDescent="0.3">
      <c r="A1788" s="176"/>
      <c r="B1788" t="s">
        <v>697</v>
      </c>
      <c r="C1788" s="52" t="s">
        <v>676</v>
      </c>
      <c r="D1788" s="74"/>
      <c r="E1788" s="10"/>
      <c r="F1788" s="75"/>
      <c r="G1788" s="75"/>
      <c r="H1788" s="75"/>
      <c r="I1788" s="75"/>
      <c r="J1788" s="75"/>
      <c r="K1788" s="75"/>
      <c r="L1788" s="75"/>
      <c r="M1788" s="80" t="str">
        <f t="shared" si="1137"/>
        <v>FP-P4-63</v>
      </c>
      <c r="N1788" s="81">
        <f t="shared" si="1136"/>
        <v>58.2</v>
      </c>
      <c r="O1788" s="81">
        <f>SUMIFS('DATOS GENERALES'!$D$4:$D$13,'DATOS GENERALES'!$B$4:$B$13,Q1788,'DATOS GENERALES'!$C$4:$C$13,$O$1367)</f>
        <v>5</v>
      </c>
      <c r="P1788" s="81">
        <f>SUMIFS('DATOS GENERALES'!$D$4:$D$13,'DATOS GENERALES'!$B$4:$B$13,Q1788,'DATOS GENERALES'!$C$4:$C$13,$P$1367)</f>
        <v>0.3</v>
      </c>
      <c r="Q1788" s="81" t="s">
        <v>98</v>
      </c>
      <c r="R1788" s="82">
        <f t="shared" si="1138"/>
        <v>63.5</v>
      </c>
      <c r="V1788" s="75"/>
    </row>
    <row r="1789" spans="1:22" ht="14.4" thickBot="1" x14ac:dyDescent="0.3">
      <c r="A1789" s="176"/>
      <c r="B1789" t="s">
        <v>697</v>
      </c>
      <c r="C1789" s="52" t="s">
        <v>677</v>
      </c>
      <c r="D1789" s="74"/>
      <c r="E1789" s="10"/>
      <c r="F1789" s="75"/>
      <c r="G1789" s="75"/>
      <c r="H1789" s="75"/>
      <c r="I1789" s="75"/>
      <c r="J1789" s="75"/>
      <c r="K1789" s="75"/>
      <c r="L1789" s="75"/>
      <c r="M1789" s="80" t="str">
        <f t="shared" ref="M1789:M1792" si="1139">CONCATENATE(B1789,C1789,D1789)</f>
        <v>FP-P4-64</v>
      </c>
      <c r="N1789" s="81">
        <f t="shared" si="1136"/>
        <v>35.5</v>
      </c>
      <c r="O1789" s="81">
        <f>SUMIFS('DATOS GENERALES'!$D$4:$D$13,'DATOS GENERALES'!$B$4:$B$13,Q1789,'DATOS GENERALES'!$C$4:$C$13,$O$1367)</f>
        <v>5</v>
      </c>
      <c r="P1789" s="81">
        <f>SUMIFS('DATOS GENERALES'!$D$4:$D$13,'DATOS GENERALES'!$B$4:$B$13,Q1789,'DATOS GENERALES'!$C$4:$C$13,$P$1367)</f>
        <v>0.3</v>
      </c>
      <c r="Q1789" s="81" t="s">
        <v>98</v>
      </c>
      <c r="R1789" s="82">
        <f t="shared" ref="R1789:R1792" si="1140">P1789+O1789+N1789</f>
        <v>40.799999999999997</v>
      </c>
      <c r="V1789" s="75"/>
    </row>
    <row r="1790" spans="1:22" ht="14.4" thickBot="1" x14ac:dyDescent="0.3">
      <c r="A1790" s="176"/>
      <c r="B1790" t="s">
        <v>697</v>
      </c>
      <c r="C1790" s="52" t="s">
        <v>678</v>
      </c>
      <c r="D1790" s="74"/>
      <c r="E1790" s="10"/>
      <c r="F1790" s="75"/>
      <c r="G1790" s="75"/>
      <c r="H1790" s="75"/>
      <c r="I1790" s="75"/>
      <c r="J1790" s="75"/>
      <c r="K1790" s="75"/>
      <c r="L1790" s="75"/>
      <c r="M1790" s="80" t="str">
        <f t="shared" si="1139"/>
        <v>FP-P4-65</v>
      </c>
      <c r="N1790" s="81">
        <f t="shared" ref="N1790:N1792" si="1141">SUMIFS($S$10:$S$1340,$E$10:$E$1340,M1790,$V$10:$V$1340,Q1790)</f>
        <v>35.5</v>
      </c>
      <c r="O1790" s="81">
        <f>SUMIFS('DATOS GENERALES'!$D$4:$D$13,'DATOS GENERALES'!$B$4:$B$13,Q1790,'DATOS GENERALES'!$C$4:$C$13,$O$1367)</f>
        <v>5</v>
      </c>
      <c r="P1790" s="81">
        <f>SUMIFS('DATOS GENERALES'!$D$4:$D$13,'DATOS GENERALES'!$B$4:$B$13,Q1790,'DATOS GENERALES'!$C$4:$C$13,$P$1367)</f>
        <v>0.3</v>
      </c>
      <c r="Q1790" s="81" t="s">
        <v>98</v>
      </c>
      <c r="R1790" s="82">
        <f t="shared" si="1140"/>
        <v>40.799999999999997</v>
      </c>
      <c r="V1790" s="75"/>
    </row>
    <row r="1791" spans="1:22" ht="14.4" thickBot="1" x14ac:dyDescent="0.3">
      <c r="A1791" s="176"/>
      <c r="B1791" t="s">
        <v>697</v>
      </c>
      <c r="C1791" s="52" t="s">
        <v>679</v>
      </c>
      <c r="D1791" s="74"/>
      <c r="E1791" s="10"/>
      <c r="F1791" s="75"/>
      <c r="G1791" s="75"/>
      <c r="H1791" s="75"/>
      <c r="I1791" s="75"/>
      <c r="J1791" s="75"/>
      <c r="K1791" s="75"/>
      <c r="L1791" s="75"/>
      <c r="M1791" s="80" t="str">
        <f t="shared" si="1139"/>
        <v>FP-P4-66</v>
      </c>
      <c r="N1791" s="81">
        <f t="shared" si="1141"/>
        <v>41.5</v>
      </c>
      <c r="O1791" s="81">
        <f>SUMIFS('DATOS GENERALES'!$D$4:$D$13,'DATOS GENERALES'!$B$4:$B$13,Q1791,'DATOS GENERALES'!$C$4:$C$13,$O$1367)</f>
        <v>5</v>
      </c>
      <c r="P1791" s="81">
        <f>SUMIFS('DATOS GENERALES'!$D$4:$D$13,'DATOS GENERALES'!$B$4:$B$13,Q1791,'DATOS GENERALES'!$C$4:$C$13,$P$1367)</f>
        <v>0.3</v>
      </c>
      <c r="Q1791" s="81" t="s">
        <v>98</v>
      </c>
      <c r="R1791" s="82">
        <f t="shared" si="1140"/>
        <v>46.8</v>
      </c>
      <c r="V1791" s="75"/>
    </row>
    <row r="1792" spans="1:22" ht="14.4" thickBot="1" x14ac:dyDescent="0.3">
      <c r="A1792" s="176"/>
      <c r="B1792" t="s">
        <v>697</v>
      </c>
      <c r="C1792" s="52" t="s">
        <v>681</v>
      </c>
      <c r="D1792" s="74"/>
      <c r="E1792" s="10"/>
      <c r="F1792" s="75"/>
      <c r="G1792" s="75"/>
      <c r="H1792" s="75"/>
      <c r="I1792" s="75"/>
      <c r="J1792" s="75"/>
      <c r="K1792" s="75"/>
      <c r="L1792" s="75"/>
      <c r="M1792" s="80" t="str">
        <f t="shared" si="1139"/>
        <v>FP-P4-67</v>
      </c>
      <c r="N1792" s="81">
        <f t="shared" si="1141"/>
        <v>41.5</v>
      </c>
      <c r="O1792" s="81">
        <f>SUMIFS('DATOS GENERALES'!$D$4:$D$13,'DATOS GENERALES'!$B$4:$B$13,Q1792,'DATOS GENERALES'!$C$4:$C$13,$O$1367)</f>
        <v>5</v>
      </c>
      <c r="P1792" s="81">
        <f>SUMIFS('DATOS GENERALES'!$D$4:$D$13,'DATOS GENERALES'!$B$4:$B$13,Q1792,'DATOS GENERALES'!$C$4:$C$13,$P$1367)</f>
        <v>0.3</v>
      </c>
      <c r="Q1792" s="81" t="s">
        <v>98</v>
      </c>
      <c r="R1792" s="82">
        <f t="shared" si="1140"/>
        <v>46.8</v>
      </c>
      <c r="V1792" s="75"/>
    </row>
    <row r="1793" spans="1:22" ht="14.4" thickBot="1" x14ac:dyDescent="0.3">
      <c r="A1793" s="176"/>
      <c r="C1793" s="52"/>
      <c r="D1793" s="74"/>
      <c r="E1793" s="10"/>
      <c r="F1793" s="75"/>
      <c r="G1793" s="75"/>
      <c r="H1793" s="75"/>
      <c r="I1793" s="75"/>
      <c r="J1793" s="75"/>
      <c r="K1793" s="75"/>
      <c r="L1793" s="75"/>
      <c r="M1793" s="80"/>
      <c r="N1793" s="81"/>
      <c r="O1793" s="81"/>
      <c r="P1793" s="81"/>
      <c r="Q1793" s="81"/>
      <c r="R1793" s="82"/>
      <c r="V1793" s="75"/>
    </row>
    <row r="1794" spans="1:22" ht="14.4" thickBot="1" x14ac:dyDescent="0.3">
      <c r="A1794" s="176"/>
      <c r="C1794" s="52"/>
      <c r="D1794" s="74"/>
      <c r="E1794" s="10"/>
      <c r="F1794" s="75"/>
      <c r="G1794" s="75"/>
      <c r="H1794" s="75"/>
      <c r="I1794" s="75"/>
      <c r="J1794" s="75"/>
      <c r="K1794" s="75"/>
      <c r="L1794" s="75"/>
      <c r="M1794" s="80"/>
      <c r="N1794" s="81"/>
      <c r="O1794" s="81"/>
      <c r="P1794" s="81"/>
      <c r="Q1794" s="81"/>
      <c r="R1794" s="82"/>
      <c r="V1794" s="75"/>
    </row>
    <row r="1795" spans="1:22" x14ac:dyDescent="0.25">
      <c r="A1795" s="176"/>
      <c r="C1795" s="52"/>
      <c r="D1795" s="74"/>
      <c r="E1795" s="10"/>
      <c r="F1795" s="75"/>
      <c r="G1795" s="75"/>
      <c r="H1795" s="75"/>
      <c r="I1795" s="75"/>
      <c r="J1795" s="75"/>
      <c r="K1795" s="75"/>
      <c r="L1795" s="75"/>
      <c r="M1795" s="80"/>
      <c r="N1795" s="81"/>
      <c r="O1795" s="81"/>
      <c r="P1795" s="81"/>
      <c r="Q1795" s="81"/>
      <c r="R1795" s="82"/>
      <c r="V1795" s="75"/>
    </row>
    <row r="1796" spans="1:22" x14ac:dyDescent="0.25">
      <c r="C1796" s="52"/>
      <c r="D1796" s="55"/>
      <c r="M1796" s="59"/>
      <c r="N1796" s="57"/>
      <c r="O1796" s="57"/>
      <c r="P1796" s="57"/>
      <c r="Q1796" s="60"/>
      <c r="R1796" s="61"/>
      <c r="V1796" s="75"/>
    </row>
    <row r="1797" spans="1:22" ht="14.4" thickBot="1" x14ac:dyDescent="0.3">
      <c r="R1797" s="92">
        <f>SUM(R1725:R1796)</f>
        <v>2574.1</v>
      </c>
      <c r="T1797"/>
      <c r="U1797"/>
      <c r="V1797"/>
    </row>
    <row r="1798" spans="1:22" x14ac:dyDescent="0.25">
      <c r="T1798"/>
      <c r="U1798"/>
      <c r="V1798"/>
    </row>
    <row r="1799" spans="1:22" x14ac:dyDescent="0.25">
      <c r="T1799"/>
      <c r="U1799"/>
      <c r="V1799"/>
    </row>
    <row r="1800" spans="1:22" x14ac:dyDescent="0.25">
      <c r="T1800"/>
      <c r="U1800"/>
      <c r="V1800"/>
    </row>
    <row r="1801" spans="1:22" ht="14.4" thickBot="1" x14ac:dyDescent="0.3">
      <c r="M1801" s="2" t="s">
        <v>257</v>
      </c>
      <c r="T1801"/>
      <c r="U1801"/>
      <c r="V1801"/>
    </row>
    <row r="1802" spans="1:22" s="10" customFormat="1" ht="14.4" thickBot="1" x14ac:dyDescent="0.3">
      <c r="A1802" s="176"/>
      <c r="C1802" s="73"/>
      <c r="D1802" s="74"/>
      <c r="F1802" s="75"/>
      <c r="G1802" s="75"/>
      <c r="H1802" s="75"/>
      <c r="I1802" s="75"/>
      <c r="J1802" s="75"/>
      <c r="K1802" s="75"/>
      <c r="L1802" s="75"/>
      <c r="M1802" s="122" t="s">
        <v>79</v>
      </c>
      <c r="N1802" s="123" t="s">
        <v>150</v>
      </c>
      <c r="O1802" s="123" t="s">
        <v>149</v>
      </c>
      <c r="P1802" s="123" t="s">
        <v>81</v>
      </c>
      <c r="Q1802" s="123" t="s">
        <v>118</v>
      </c>
      <c r="R1802" s="124" t="s">
        <v>117</v>
      </c>
      <c r="S1802" s="75"/>
    </row>
    <row r="1803" spans="1:22" ht="14.4" thickBot="1" x14ac:dyDescent="0.3">
      <c r="C1803" s="52"/>
      <c r="D1803" s="55"/>
      <c r="M1803" s="59"/>
      <c r="N1803" s="57"/>
      <c r="O1803" s="57"/>
      <c r="P1803" s="57"/>
      <c r="Q1803" s="60"/>
      <c r="R1803" s="61"/>
    </row>
    <row r="1804" spans="1:22" ht="14.4" thickBot="1" x14ac:dyDescent="0.3">
      <c r="A1804" s="176"/>
      <c r="B1804" t="s">
        <v>698</v>
      </c>
      <c r="C1804" s="52" t="s">
        <v>628</v>
      </c>
      <c r="D1804" s="74"/>
      <c r="E1804" s="10"/>
      <c r="F1804" s="75"/>
      <c r="G1804" s="75"/>
      <c r="H1804" s="75"/>
      <c r="I1804" s="75"/>
      <c r="J1804" s="75"/>
      <c r="K1804" s="75"/>
      <c r="L1804" s="75"/>
      <c r="M1804" s="80" t="str">
        <f t="shared" ref="M1804" si="1142">CONCATENATE(B1804,C1804,D1804)</f>
        <v>FP-P5-1</v>
      </c>
      <c r="N1804" s="81">
        <f t="shared" ref="N1804:N1819" si="1143">SUMIFS($S$10:$S$1340,$E$10:$E$1340,M1804,$V$10:$V$1340,Q1804)</f>
        <v>26</v>
      </c>
      <c r="O1804" s="81">
        <f>SUMIFS('DATOS GENERALES'!$D$4:$D$13,'DATOS GENERALES'!$B$4:$B$13,Q1804,'DATOS GENERALES'!$C$4:$C$13,$O$1367)</f>
        <v>5</v>
      </c>
      <c r="P1804" s="81">
        <f>SUMIFS('DATOS GENERALES'!$D$4:$D$13,'DATOS GENERALES'!$B$4:$B$13,Q1804,'DATOS GENERALES'!$C$4:$C$13,$P$1367)</f>
        <v>0.3</v>
      </c>
      <c r="Q1804" s="81" t="s">
        <v>98</v>
      </c>
      <c r="R1804" s="82">
        <f t="shared" ref="R1804" si="1144">P1804+O1804+N1804</f>
        <v>31.3</v>
      </c>
      <c r="V1804" s="75"/>
    </row>
    <row r="1805" spans="1:22" ht="14.4" thickBot="1" x14ac:dyDescent="0.3">
      <c r="A1805" s="176"/>
      <c r="B1805" t="s">
        <v>698</v>
      </c>
      <c r="C1805" s="52" t="s">
        <v>630</v>
      </c>
      <c r="D1805" s="74"/>
      <c r="E1805" s="10"/>
      <c r="F1805" s="75"/>
      <c r="G1805" s="75"/>
      <c r="H1805" s="75"/>
      <c r="I1805" s="75"/>
      <c r="J1805" s="75"/>
      <c r="K1805" s="75"/>
      <c r="L1805" s="75"/>
      <c r="M1805" s="80" t="str">
        <f t="shared" ref="M1805:M1818" si="1145">CONCATENATE(B1805,C1805,D1805)</f>
        <v>FP-P5-2</v>
      </c>
      <c r="N1805" s="81">
        <f t="shared" si="1143"/>
        <v>26</v>
      </c>
      <c r="O1805" s="81">
        <f>SUMIFS('DATOS GENERALES'!$D$4:$D$13,'DATOS GENERALES'!$B$4:$B$13,Q1805,'DATOS GENERALES'!$C$4:$C$13,$O$1367)</f>
        <v>5</v>
      </c>
      <c r="P1805" s="81">
        <f>SUMIFS('DATOS GENERALES'!$D$4:$D$13,'DATOS GENERALES'!$B$4:$B$13,Q1805,'DATOS GENERALES'!$C$4:$C$13,$P$1367)</f>
        <v>0.3</v>
      </c>
      <c r="Q1805" s="81" t="s">
        <v>98</v>
      </c>
      <c r="R1805" s="82">
        <f t="shared" ref="R1805:R1818" si="1146">P1805+O1805+N1805</f>
        <v>31.3</v>
      </c>
    </row>
    <row r="1806" spans="1:22" ht="14.4" thickBot="1" x14ac:dyDescent="0.3">
      <c r="A1806" s="176"/>
      <c r="B1806" t="s">
        <v>698</v>
      </c>
      <c r="C1806" s="52" t="s">
        <v>631</v>
      </c>
      <c r="D1806" s="74"/>
      <c r="E1806" s="10"/>
      <c r="F1806" s="75"/>
      <c r="G1806" s="75"/>
      <c r="H1806" s="75"/>
      <c r="I1806" s="75"/>
      <c r="J1806" s="75"/>
      <c r="K1806" s="75"/>
      <c r="L1806" s="75"/>
      <c r="M1806" s="80" t="str">
        <f t="shared" si="1145"/>
        <v>FP-P5-3</v>
      </c>
      <c r="N1806" s="81">
        <f t="shared" si="1143"/>
        <v>20</v>
      </c>
      <c r="O1806" s="81">
        <f>SUMIFS('DATOS GENERALES'!$D$4:$D$13,'DATOS GENERALES'!$B$4:$B$13,Q1806,'DATOS GENERALES'!$C$4:$C$13,$O$1367)</f>
        <v>5</v>
      </c>
      <c r="P1806" s="81">
        <f>SUMIFS('DATOS GENERALES'!$D$4:$D$13,'DATOS GENERALES'!$B$4:$B$13,Q1806,'DATOS GENERALES'!$C$4:$C$13,$P$1367)</f>
        <v>0.3</v>
      </c>
      <c r="Q1806" s="81" t="s">
        <v>98</v>
      </c>
      <c r="R1806" s="82">
        <f t="shared" si="1146"/>
        <v>25.3</v>
      </c>
    </row>
    <row r="1807" spans="1:22" ht="14.4" thickBot="1" x14ac:dyDescent="0.3">
      <c r="A1807" s="176"/>
      <c r="B1807" t="s">
        <v>698</v>
      </c>
      <c r="C1807" s="52" t="s">
        <v>632</v>
      </c>
      <c r="D1807" s="74"/>
      <c r="E1807" s="10"/>
      <c r="F1807" s="75"/>
      <c r="G1807" s="75"/>
      <c r="H1807" s="75"/>
      <c r="I1807" s="75"/>
      <c r="J1807" s="75"/>
      <c r="K1807" s="75"/>
      <c r="L1807" s="75"/>
      <c r="M1807" s="80" t="str">
        <f t="shared" si="1145"/>
        <v>FP-P5-4</v>
      </c>
      <c r="N1807" s="81">
        <f t="shared" si="1143"/>
        <v>20</v>
      </c>
      <c r="O1807" s="81">
        <f>SUMIFS('DATOS GENERALES'!$D$4:$D$13,'DATOS GENERALES'!$B$4:$B$13,Q1807,'DATOS GENERALES'!$C$4:$C$13,$O$1367)</f>
        <v>5</v>
      </c>
      <c r="P1807" s="81">
        <f>SUMIFS('DATOS GENERALES'!$D$4:$D$13,'DATOS GENERALES'!$B$4:$B$13,Q1807,'DATOS GENERALES'!$C$4:$C$13,$P$1367)</f>
        <v>0.3</v>
      </c>
      <c r="Q1807" s="81" t="s">
        <v>98</v>
      </c>
      <c r="R1807" s="82">
        <f t="shared" si="1146"/>
        <v>25.3</v>
      </c>
    </row>
    <row r="1808" spans="1:22" ht="14.4" thickBot="1" x14ac:dyDescent="0.3">
      <c r="A1808" s="176"/>
      <c r="B1808" t="s">
        <v>698</v>
      </c>
      <c r="C1808" s="52" t="s">
        <v>633</v>
      </c>
      <c r="D1808" s="74"/>
      <c r="E1808" s="10"/>
      <c r="F1808" s="75"/>
      <c r="G1808" s="75"/>
      <c r="H1808" s="75"/>
      <c r="I1808" s="75"/>
      <c r="J1808" s="75"/>
      <c r="K1808" s="75"/>
      <c r="L1808" s="75"/>
      <c r="M1808" s="80" t="str">
        <f t="shared" si="1145"/>
        <v>FP-P5-5</v>
      </c>
      <c r="N1808" s="81">
        <f t="shared" si="1143"/>
        <v>19.5</v>
      </c>
      <c r="O1808" s="81">
        <f>SUMIFS('DATOS GENERALES'!$D$4:$D$13,'DATOS GENERALES'!$B$4:$B$13,Q1808,'DATOS GENERALES'!$C$4:$C$13,$O$1367)</f>
        <v>5</v>
      </c>
      <c r="P1808" s="81">
        <f>SUMIFS('DATOS GENERALES'!$D$4:$D$13,'DATOS GENERALES'!$B$4:$B$13,Q1808,'DATOS GENERALES'!$C$4:$C$13,$P$1367)</f>
        <v>0.3</v>
      </c>
      <c r="Q1808" s="81" t="s">
        <v>98</v>
      </c>
      <c r="R1808" s="82">
        <f t="shared" si="1146"/>
        <v>24.8</v>
      </c>
    </row>
    <row r="1809" spans="1:22" ht="14.4" thickBot="1" x14ac:dyDescent="0.3">
      <c r="A1809" s="176"/>
      <c r="B1809" t="s">
        <v>698</v>
      </c>
      <c r="C1809" s="52" t="s">
        <v>634</v>
      </c>
      <c r="D1809" s="74"/>
      <c r="E1809" s="10"/>
      <c r="F1809" s="75"/>
      <c r="G1809" s="75"/>
      <c r="H1809" s="75"/>
      <c r="I1809" s="75"/>
      <c r="J1809" s="75"/>
      <c r="K1809" s="75"/>
      <c r="L1809" s="75"/>
      <c r="M1809" s="80" t="str">
        <f t="shared" si="1145"/>
        <v>FP-P5-6</v>
      </c>
      <c r="N1809" s="81">
        <f t="shared" si="1143"/>
        <v>19.5</v>
      </c>
      <c r="O1809" s="81">
        <f>SUMIFS('DATOS GENERALES'!$D$4:$D$13,'DATOS GENERALES'!$B$4:$B$13,Q1809,'DATOS GENERALES'!$C$4:$C$13,$O$1367)</f>
        <v>5</v>
      </c>
      <c r="P1809" s="81">
        <f>SUMIFS('DATOS GENERALES'!$D$4:$D$13,'DATOS GENERALES'!$B$4:$B$13,Q1809,'DATOS GENERALES'!$C$4:$C$13,$P$1367)</f>
        <v>0.3</v>
      </c>
      <c r="Q1809" s="81" t="s">
        <v>98</v>
      </c>
      <c r="R1809" s="82">
        <f t="shared" si="1146"/>
        <v>24.8</v>
      </c>
    </row>
    <row r="1810" spans="1:22" ht="14.4" thickBot="1" x14ac:dyDescent="0.3">
      <c r="A1810" s="176"/>
      <c r="B1810" t="s">
        <v>698</v>
      </c>
      <c r="C1810" s="52" t="s">
        <v>635</v>
      </c>
      <c r="D1810" s="74"/>
      <c r="E1810" s="10"/>
      <c r="F1810" s="75"/>
      <c r="G1810" s="75"/>
      <c r="H1810" s="75"/>
      <c r="I1810" s="75"/>
      <c r="J1810" s="75"/>
      <c r="K1810" s="75"/>
      <c r="L1810" s="75"/>
      <c r="M1810" s="80" t="str">
        <f t="shared" si="1145"/>
        <v>FP-P5-7</v>
      </c>
      <c r="N1810" s="81">
        <f t="shared" si="1143"/>
        <v>17.5</v>
      </c>
      <c r="O1810" s="81">
        <f>SUMIFS('DATOS GENERALES'!$D$4:$D$13,'DATOS GENERALES'!$B$4:$B$13,Q1810,'DATOS GENERALES'!$C$4:$C$13,$O$1367)</f>
        <v>5</v>
      </c>
      <c r="P1810" s="81">
        <f>SUMIFS('DATOS GENERALES'!$D$4:$D$13,'DATOS GENERALES'!$B$4:$B$13,Q1810,'DATOS GENERALES'!$C$4:$C$13,$P$1367)</f>
        <v>0.3</v>
      </c>
      <c r="Q1810" s="81" t="s">
        <v>98</v>
      </c>
      <c r="R1810" s="82">
        <f t="shared" si="1146"/>
        <v>22.8</v>
      </c>
    </row>
    <row r="1811" spans="1:22" ht="14.4" thickBot="1" x14ac:dyDescent="0.3">
      <c r="A1811" s="176"/>
      <c r="B1811" t="s">
        <v>698</v>
      </c>
      <c r="C1811" s="52" t="s">
        <v>636</v>
      </c>
      <c r="D1811" s="74"/>
      <c r="E1811" s="10"/>
      <c r="F1811" s="75"/>
      <c r="G1811" s="75"/>
      <c r="H1811" s="75"/>
      <c r="I1811" s="75"/>
      <c r="J1811" s="75"/>
      <c r="K1811" s="75"/>
      <c r="L1811" s="75"/>
      <c r="M1811" s="80" t="str">
        <f t="shared" si="1145"/>
        <v>FP-P5-8</v>
      </c>
      <c r="N1811" s="81">
        <f t="shared" si="1143"/>
        <v>14.5</v>
      </c>
      <c r="O1811" s="81">
        <f>SUMIFS('DATOS GENERALES'!$D$4:$D$13,'DATOS GENERALES'!$B$4:$B$13,Q1811,'DATOS GENERALES'!$C$4:$C$13,$O$1367)</f>
        <v>5</v>
      </c>
      <c r="P1811" s="81">
        <f>SUMIFS('DATOS GENERALES'!$D$4:$D$13,'DATOS GENERALES'!$B$4:$B$13,Q1811,'DATOS GENERALES'!$C$4:$C$13,$P$1367)</f>
        <v>0.3</v>
      </c>
      <c r="Q1811" s="81" t="s">
        <v>98</v>
      </c>
      <c r="R1811" s="82">
        <f t="shared" si="1146"/>
        <v>19.8</v>
      </c>
    </row>
    <row r="1812" spans="1:22" ht="14.4" thickBot="1" x14ac:dyDescent="0.3">
      <c r="A1812" s="176"/>
      <c r="B1812" t="s">
        <v>698</v>
      </c>
      <c r="C1812" s="52" t="s">
        <v>637</v>
      </c>
      <c r="D1812" s="74"/>
      <c r="E1812" s="10"/>
      <c r="F1812" s="75"/>
      <c r="G1812" s="75"/>
      <c r="H1812" s="75"/>
      <c r="I1812" s="75"/>
      <c r="J1812" s="75"/>
      <c r="K1812" s="75"/>
      <c r="L1812" s="75"/>
      <c r="M1812" s="80" t="str">
        <f t="shared" si="1145"/>
        <v>FP-P5-9</v>
      </c>
      <c r="N1812" s="81">
        <f t="shared" si="1143"/>
        <v>8.6</v>
      </c>
      <c r="O1812" s="81">
        <f>SUMIFS('DATOS GENERALES'!$D$4:$D$13,'DATOS GENERALES'!$B$4:$B$13,Q1812,'DATOS GENERALES'!$C$4:$C$13,$O$1367)</f>
        <v>5</v>
      </c>
      <c r="P1812" s="81">
        <f>SUMIFS('DATOS GENERALES'!$D$4:$D$13,'DATOS GENERALES'!$B$4:$B$13,Q1812,'DATOS GENERALES'!$C$4:$C$13,$P$1367)</f>
        <v>0.3</v>
      </c>
      <c r="Q1812" s="81" t="s">
        <v>98</v>
      </c>
      <c r="R1812" s="82">
        <f t="shared" si="1146"/>
        <v>13.899999999999999</v>
      </c>
    </row>
    <row r="1813" spans="1:22" ht="14.4" thickBot="1" x14ac:dyDescent="0.3">
      <c r="A1813" s="176"/>
      <c r="B1813" t="s">
        <v>698</v>
      </c>
      <c r="C1813" s="52" t="s">
        <v>134</v>
      </c>
      <c r="D1813" s="74"/>
      <c r="E1813" s="10"/>
      <c r="F1813" s="75"/>
      <c r="G1813" s="75"/>
      <c r="H1813" s="75"/>
      <c r="I1813" s="75"/>
      <c r="J1813" s="75"/>
      <c r="K1813" s="75"/>
      <c r="L1813" s="75"/>
      <c r="M1813" s="80" t="str">
        <f t="shared" si="1145"/>
        <v>FP-P5-10</v>
      </c>
      <c r="N1813" s="81">
        <f t="shared" si="1143"/>
        <v>29.5</v>
      </c>
      <c r="O1813" s="81">
        <f>SUMIFS('DATOS GENERALES'!$D$4:$D$13,'DATOS GENERALES'!$B$4:$B$13,Q1813,'DATOS GENERALES'!$C$4:$C$13,$O$1367)</f>
        <v>5</v>
      </c>
      <c r="P1813" s="81">
        <f>SUMIFS('DATOS GENERALES'!$D$4:$D$13,'DATOS GENERALES'!$B$4:$B$13,Q1813,'DATOS GENERALES'!$C$4:$C$13,$P$1367)</f>
        <v>0.3</v>
      </c>
      <c r="Q1813" s="81" t="s">
        <v>98</v>
      </c>
      <c r="R1813" s="82">
        <f t="shared" si="1146"/>
        <v>34.799999999999997</v>
      </c>
    </row>
    <row r="1814" spans="1:22" ht="14.4" thickBot="1" x14ac:dyDescent="0.3">
      <c r="A1814" s="176"/>
      <c r="B1814" t="s">
        <v>698</v>
      </c>
      <c r="C1814" s="52" t="s">
        <v>135</v>
      </c>
      <c r="D1814" s="74"/>
      <c r="E1814" s="10"/>
      <c r="F1814" s="75"/>
      <c r="G1814" s="75"/>
      <c r="H1814" s="75"/>
      <c r="I1814" s="75"/>
      <c r="J1814" s="75"/>
      <c r="K1814" s="75"/>
      <c r="L1814" s="75"/>
      <c r="M1814" s="80" t="str">
        <f t="shared" si="1145"/>
        <v>FP-P5-11</v>
      </c>
      <c r="N1814" s="81">
        <f t="shared" si="1143"/>
        <v>30.5</v>
      </c>
      <c r="O1814" s="81">
        <f>SUMIFS('DATOS GENERALES'!$D$4:$D$13,'DATOS GENERALES'!$B$4:$B$13,Q1814,'DATOS GENERALES'!$C$4:$C$13,$O$1367)</f>
        <v>5</v>
      </c>
      <c r="P1814" s="81">
        <f>SUMIFS('DATOS GENERALES'!$D$4:$D$13,'DATOS GENERALES'!$B$4:$B$13,Q1814,'DATOS GENERALES'!$C$4:$C$13,$P$1367)</f>
        <v>0.3</v>
      </c>
      <c r="Q1814" s="81" t="s">
        <v>98</v>
      </c>
      <c r="R1814" s="82">
        <f t="shared" si="1146"/>
        <v>35.799999999999997</v>
      </c>
    </row>
    <row r="1815" spans="1:22" ht="14.4" thickBot="1" x14ac:dyDescent="0.3">
      <c r="A1815" s="176"/>
      <c r="B1815" t="s">
        <v>698</v>
      </c>
      <c r="C1815" s="52" t="s">
        <v>136</v>
      </c>
      <c r="D1815" s="74"/>
      <c r="E1815" s="10"/>
      <c r="F1815" s="75"/>
      <c r="G1815" s="75"/>
      <c r="H1815" s="75"/>
      <c r="I1815" s="75"/>
      <c r="J1815" s="75"/>
      <c r="K1815" s="75"/>
      <c r="L1815" s="75"/>
      <c r="M1815" s="80" t="str">
        <f t="shared" si="1145"/>
        <v>FP-P5-12</v>
      </c>
      <c r="N1815" s="81">
        <f t="shared" si="1143"/>
        <v>48.5</v>
      </c>
      <c r="O1815" s="81">
        <f>SUMIFS('DATOS GENERALES'!$D$4:$D$13,'DATOS GENERALES'!$B$4:$B$13,Q1815,'DATOS GENERALES'!$C$4:$C$13,$O$1367)</f>
        <v>5</v>
      </c>
      <c r="P1815" s="81">
        <f>SUMIFS('DATOS GENERALES'!$D$4:$D$13,'DATOS GENERALES'!$B$4:$B$13,Q1815,'DATOS GENERALES'!$C$4:$C$13,$P$1367)</f>
        <v>0.3</v>
      </c>
      <c r="Q1815" s="81" t="s">
        <v>98</v>
      </c>
      <c r="R1815" s="82">
        <f t="shared" si="1146"/>
        <v>53.8</v>
      </c>
    </row>
    <row r="1816" spans="1:22" ht="14.4" thickBot="1" x14ac:dyDescent="0.3">
      <c r="A1816" s="176"/>
      <c r="B1816" t="s">
        <v>698</v>
      </c>
      <c r="C1816" s="52" t="s">
        <v>137</v>
      </c>
      <c r="D1816" s="74"/>
      <c r="E1816" s="10"/>
      <c r="F1816" s="75"/>
      <c r="G1816" s="75"/>
      <c r="H1816" s="75"/>
      <c r="I1816" s="75"/>
      <c r="J1816" s="75"/>
      <c r="K1816" s="75"/>
      <c r="L1816" s="75"/>
      <c r="M1816" s="80" t="str">
        <f t="shared" si="1145"/>
        <v>FP-P5-13</v>
      </c>
      <c r="N1816" s="81">
        <f t="shared" si="1143"/>
        <v>48.5</v>
      </c>
      <c r="O1816" s="81">
        <f>SUMIFS('DATOS GENERALES'!$D$4:$D$13,'DATOS GENERALES'!$B$4:$B$13,Q1816,'DATOS GENERALES'!$C$4:$C$13,$O$1367)</f>
        <v>5</v>
      </c>
      <c r="P1816" s="81">
        <f>SUMIFS('DATOS GENERALES'!$D$4:$D$13,'DATOS GENERALES'!$B$4:$B$13,Q1816,'DATOS GENERALES'!$C$4:$C$13,$P$1367)</f>
        <v>0.3</v>
      </c>
      <c r="Q1816" s="81" t="s">
        <v>98</v>
      </c>
      <c r="R1816" s="82">
        <f t="shared" si="1146"/>
        <v>53.8</v>
      </c>
    </row>
    <row r="1817" spans="1:22" ht="14.4" thickBot="1" x14ac:dyDescent="0.3">
      <c r="A1817" s="176"/>
      <c r="B1817" t="s">
        <v>698</v>
      </c>
      <c r="C1817" s="52" t="s">
        <v>138</v>
      </c>
      <c r="D1817" s="74"/>
      <c r="E1817" s="10"/>
      <c r="F1817" s="75"/>
      <c r="G1817" s="75"/>
      <c r="H1817" s="75"/>
      <c r="I1817" s="75"/>
      <c r="J1817" s="75"/>
      <c r="K1817" s="75"/>
      <c r="L1817" s="75"/>
      <c r="M1817" s="80" t="str">
        <f t="shared" si="1145"/>
        <v>FP-P5-14</v>
      </c>
      <c r="N1817" s="81">
        <f t="shared" si="1143"/>
        <v>18</v>
      </c>
      <c r="O1817" s="81">
        <f>SUMIFS('DATOS GENERALES'!$D$4:$D$13,'DATOS GENERALES'!$B$4:$B$13,Q1817,'DATOS GENERALES'!$C$4:$C$13,$O$1367)</f>
        <v>5</v>
      </c>
      <c r="P1817" s="81">
        <f>SUMIFS('DATOS GENERALES'!$D$4:$D$13,'DATOS GENERALES'!$B$4:$B$13,Q1817,'DATOS GENERALES'!$C$4:$C$13,$P$1367)</f>
        <v>0.3</v>
      </c>
      <c r="Q1817" s="81" t="s">
        <v>98</v>
      </c>
      <c r="R1817" s="82">
        <f t="shared" si="1146"/>
        <v>23.3</v>
      </c>
    </row>
    <row r="1818" spans="1:22" ht="14.4" thickBot="1" x14ac:dyDescent="0.3">
      <c r="A1818" s="176"/>
      <c r="B1818" t="s">
        <v>698</v>
      </c>
      <c r="C1818" s="52" t="s">
        <v>139</v>
      </c>
      <c r="D1818" s="74"/>
      <c r="E1818" s="10"/>
      <c r="F1818" s="75"/>
      <c r="G1818" s="75"/>
      <c r="H1818" s="75"/>
      <c r="I1818" s="75"/>
      <c r="J1818" s="75"/>
      <c r="K1818" s="75"/>
      <c r="L1818" s="75"/>
      <c r="M1818" s="80" t="str">
        <f t="shared" si="1145"/>
        <v>FP-P5-15</v>
      </c>
      <c r="N1818" s="81">
        <f t="shared" si="1143"/>
        <v>18</v>
      </c>
      <c r="O1818" s="81">
        <f>SUMIFS('DATOS GENERALES'!$D$4:$D$13,'DATOS GENERALES'!$B$4:$B$13,Q1818,'DATOS GENERALES'!$C$4:$C$13,$O$1367)</f>
        <v>5</v>
      </c>
      <c r="P1818" s="81">
        <f>SUMIFS('DATOS GENERALES'!$D$4:$D$13,'DATOS GENERALES'!$B$4:$B$13,Q1818,'DATOS GENERALES'!$C$4:$C$13,$P$1367)</f>
        <v>0.3</v>
      </c>
      <c r="Q1818" s="81" t="s">
        <v>98</v>
      </c>
      <c r="R1818" s="82">
        <f t="shared" si="1146"/>
        <v>23.3</v>
      </c>
    </row>
    <row r="1819" spans="1:22" ht="14.4" thickBot="1" x14ac:dyDescent="0.3">
      <c r="A1819" s="176"/>
      <c r="B1819" t="s">
        <v>698</v>
      </c>
      <c r="C1819" s="52" t="s">
        <v>140</v>
      </c>
      <c r="D1819" s="74"/>
      <c r="E1819" s="10"/>
      <c r="F1819" s="75"/>
      <c r="G1819" s="75"/>
      <c r="H1819" s="75"/>
      <c r="I1819" s="75"/>
      <c r="J1819" s="75"/>
      <c r="K1819" s="75"/>
      <c r="L1819" s="75"/>
      <c r="M1819" s="80" t="str">
        <f t="shared" ref="M1819" si="1147">CONCATENATE(B1819,C1819,D1819)</f>
        <v>FP-P5-16</v>
      </c>
      <c r="N1819" s="81">
        <f t="shared" si="1143"/>
        <v>19.5</v>
      </c>
      <c r="O1819" s="81">
        <f>SUMIFS('DATOS GENERALES'!$D$4:$D$13,'DATOS GENERALES'!$B$4:$B$13,Q1819,'DATOS GENERALES'!$C$4:$C$13,$O$1367)</f>
        <v>5</v>
      </c>
      <c r="P1819" s="81">
        <f>SUMIFS('DATOS GENERALES'!$D$4:$D$13,'DATOS GENERALES'!$B$4:$B$13,Q1819,'DATOS GENERALES'!$C$4:$C$13,$P$1367)</f>
        <v>0.3</v>
      </c>
      <c r="Q1819" s="81" t="s">
        <v>98</v>
      </c>
      <c r="R1819" s="82">
        <f t="shared" ref="R1819" si="1148">P1819+O1819+N1819</f>
        <v>24.8</v>
      </c>
    </row>
    <row r="1820" spans="1:22" x14ac:dyDescent="0.25">
      <c r="A1820" s="176"/>
      <c r="C1820" s="52"/>
      <c r="D1820" s="74"/>
      <c r="E1820" s="10"/>
      <c r="F1820" s="75"/>
      <c r="G1820" s="75"/>
      <c r="H1820" s="75"/>
      <c r="I1820" s="75"/>
      <c r="J1820" s="75"/>
      <c r="K1820" s="75"/>
      <c r="L1820" s="75"/>
      <c r="M1820" s="80"/>
      <c r="N1820" s="81"/>
      <c r="O1820" s="81"/>
      <c r="P1820" s="81"/>
      <c r="Q1820" s="81"/>
      <c r="R1820" s="82"/>
    </row>
    <row r="1821" spans="1:22" ht="14.4" thickBot="1" x14ac:dyDescent="0.3">
      <c r="R1821" s="92">
        <f>SUM(R1803:R1820)</f>
        <v>468.90000000000009</v>
      </c>
    </row>
    <row r="1824" spans="1:22" ht="14.4" thickBot="1" x14ac:dyDescent="0.3">
      <c r="M1824" s="2" t="s">
        <v>257</v>
      </c>
      <c r="T1824"/>
      <c r="U1824"/>
      <c r="V1824"/>
    </row>
    <row r="1825" spans="1:19" s="10" customFormat="1" ht="14.4" thickBot="1" x14ac:dyDescent="0.3">
      <c r="A1825" s="176"/>
      <c r="C1825" s="73"/>
      <c r="D1825" s="74"/>
      <c r="F1825" s="75"/>
      <c r="G1825" s="75"/>
      <c r="H1825" s="75"/>
      <c r="I1825" s="75"/>
      <c r="J1825" s="75"/>
      <c r="K1825" s="75"/>
      <c r="L1825" s="75"/>
      <c r="M1825" s="122" t="s">
        <v>79</v>
      </c>
      <c r="N1825" s="123" t="s">
        <v>150</v>
      </c>
      <c r="O1825" s="123" t="s">
        <v>149</v>
      </c>
      <c r="P1825" s="123" t="s">
        <v>81</v>
      </c>
      <c r="Q1825" s="123" t="s">
        <v>118</v>
      </c>
      <c r="R1825" s="124" t="s">
        <v>117</v>
      </c>
      <c r="S1825" s="75"/>
    </row>
    <row r="1826" spans="1:19" ht="14.4" thickBot="1" x14ac:dyDescent="0.3">
      <c r="C1826" s="52"/>
      <c r="D1826" s="55"/>
      <c r="M1826" s="59"/>
      <c r="N1826" s="57"/>
      <c r="O1826" s="57"/>
      <c r="P1826" s="57"/>
      <c r="Q1826" s="60"/>
      <c r="R1826" s="61"/>
    </row>
    <row r="1827" spans="1:19" ht="14.4" thickBot="1" x14ac:dyDescent="0.3">
      <c r="A1827" s="176"/>
      <c r="B1827" t="s">
        <v>699</v>
      </c>
      <c r="C1827" s="52" t="s">
        <v>628</v>
      </c>
      <c r="D1827" s="74"/>
      <c r="E1827" s="10"/>
      <c r="F1827" s="75"/>
      <c r="G1827" s="75"/>
      <c r="H1827" s="75"/>
      <c r="I1827" s="75"/>
      <c r="J1827" s="75"/>
      <c r="K1827" s="75"/>
      <c r="L1827" s="75"/>
      <c r="M1827" s="80" t="str">
        <f t="shared" ref="M1827" si="1149">CONCATENATE(B1827,C1827,D1827)</f>
        <v>FP-P6-1</v>
      </c>
      <c r="N1827" s="81">
        <f>SUMIFS($S$10:$S$1340,$E$10:$E$1340,M1827,$V$10:$V$1340,Q1827)</f>
        <v>16.5</v>
      </c>
      <c r="O1827" s="81">
        <f>SUMIFS('DATOS GENERALES'!$D$4:$D$13,'DATOS GENERALES'!$B$4:$B$13,Q1827,'DATOS GENERALES'!$C$4:$C$13,$O$1367)</f>
        <v>5</v>
      </c>
      <c r="P1827" s="81">
        <f>SUMIFS('DATOS GENERALES'!$D$4:$D$13,'DATOS GENERALES'!$B$4:$B$13,Q1827,'DATOS GENERALES'!$C$4:$C$13,$P$1367)</f>
        <v>0.3</v>
      </c>
      <c r="Q1827" s="81" t="s">
        <v>98</v>
      </c>
      <c r="R1827" s="82">
        <f t="shared" ref="R1827" si="1150">P1827+O1827+N1827</f>
        <v>21.8</v>
      </c>
    </row>
    <row r="1828" spans="1:19" ht="14.4" thickBot="1" x14ac:dyDescent="0.3">
      <c r="A1828" s="176"/>
      <c r="B1828" t="s">
        <v>699</v>
      </c>
      <c r="C1828" s="52" t="s">
        <v>630</v>
      </c>
      <c r="D1828" s="74"/>
      <c r="E1828" s="10"/>
      <c r="F1828" s="75"/>
      <c r="G1828" s="75"/>
      <c r="H1828" s="75"/>
      <c r="I1828" s="75"/>
      <c r="J1828" s="75"/>
      <c r="K1828" s="75"/>
      <c r="L1828" s="75"/>
      <c r="M1828" s="80" t="str">
        <f t="shared" ref="M1828" si="1151">CONCATENATE(B1828,C1828,D1828)</f>
        <v>FP-P6-2</v>
      </c>
      <c r="N1828" s="81">
        <f>SUMIFS($S$10:$S$1340,$E$10:$E$1340,M1828,$V$10:$V$1340,Q1828)</f>
        <v>16.5</v>
      </c>
      <c r="O1828" s="81">
        <f>SUMIFS('DATOS GENERALES'!$D$4:$D$13,'DATOS GENERALES'!$B$4:$B$13,Q1828,'DATOS GENERALES'!$C$4:$C$13,$O$1367)</f>
        <v>5</v>
      </c>
      <c r="P1828" s="81">
        <f>SUMIFS('DATOS GENERALES'!$D$4:$D$13,'DATOS GENERALES'!$B$4:$B$13,Q1828,'DATOS GENERALES'!$C$4:$C$13,$P$1367)</f>
        <v>0.3</v>
      </c>
      <c r="Q1828" s="81" t="s">
        <v>98</v>
      </c>
      <c r="R1828" s="82">
        <f t="shared" ref="R1828" si="1152">P1828+O1828+N1828</f>
        <v>21.8</v>
      </c>
    </row>
    <row r="1829" spans="1:19" x14ac:dyDescent="0.25">
      <c r="A1829" s="176"/>
      <c r="C1829" s="52"/>
      <c r="D1829" s="74"/>
      <c r="E1829" s="10"/>
      <c r="F1829" s="75"/>
      <c r="G1829" s="75"/>
      <c r="H1829" s="75"/>
      <c r="I1829" s="75"/>
      <c r="J1829" s="75"/>
      <c r="K1829" s="75"/>
      <c r="L1829" s="75"/>
      <c r="M1829" s="80"/>
      <c r="N1829" s="81"/>
      <c r="O1829" s="81"/>
      <c r="P1829" s="81"/>
      <c r="Q1829" s="81"/>
      <c r="R1829" s="82"/>
    </row>
    <row r="1830" spans="1:19" ht="14.4" thickBot="1" x14ac:dyDescent="0.3">
      <c r="R1830" s="92">
        <f>SUM(R1826:R1829)</f>
        <v>43.6</v>
      </c>
    </row>
  </sheetData>
  <autoFilter ref="A1:V1821"/>
  <mergeCells count="211">
    <mergeCell ref="F2:V2"/>
    <mergeCell ref="F1341:V1342"/>
    <mergeCell ref="B6:B7"/>
    <mergeCell ref="C6:C7"/>
    <mergeCell ref="D6:D7"/>
    <mergeCell ref="F6:H6"/>
    <mergeCell ref="I6:I7"/>
    <mergeCell ref="J6:J7"/>
    <mergeCell ref="K6:K7"/>
    <mergeCell ref="L6:L7"/>
    <mergeCell ref="M6:M7"/>
    <mergeCell ref="Q6:S6"/>
    <mergeCell ref="E6:E8"/>
    <mergeCell ref="T6:T7"/>
    <mergeCell ref="U6:U7"/>
    <mergeCell ref="V6:V7"/>
    <mergeCell ref="F3:G5"/>
    <mergeCell ref="H3:V5"/>
    <mergeCell ref="I83:M83"/>
    <mergeCell ref="I84:M84"/>
    <mergeCell ref="I85:M85"/>
    <mergeCell ref="I86:M86"/>
    <mergeCell ref="I79:M79"/>
    <mergeCell ref="I80:M80"/>
    <mergeCell ref="I81:M81"/>
    <mergeCell ref="I82:M82"/>
    <mergeCell ref="I283:M283"/>
    <mergeCell ref="I284:M284"/>
    <mergeCell ref="I518:M518"/>
    <mergeCell ref="I519:M519"/>
    <mergeCell ref="I277:M277"/>
    <mergeCell ref="I278:M278"/>
    <mergeCell ref="I279:M279"/>
    <mergeCell ref="I280:M280"/>
    <mergeCell ref="I281:M281"/>
    <mergeCell ref="I282:M282"/>
    <mergeCell ref="L95:L96"/>
    <mergeCell ref="M95:M96"/>
    <mergeCell ref="I520:M520"/>
    <mergeCell ref="I521:M521"/>
    <mergeCell ref="I522:M522"/>
    <mergeCell ref="I523:M523"/>
    <mergeCell ref="I524:M524"/>
    <mergeCell ref="I525:M525"/>
    <mergeCell ref="J535:J536"/>
    <mergeCell ref="K535:K536"/>
    <mergeCell ref="L535:L536"/>
    <mergeCell ref="M535:M536"/>
    <mergeCell ref="I929:M929"/>
    <mergeCell ref="I930:M930"/>
    <mergeCell ref="I931:M931"/>
    <mergeCell ref="I932:M932"/>
    <mergeCell ref="I933:M933"/>
    <mergeCell ref="I934:M934"/>
    <mergeCell ref="I734:M734"/>
    <mergeCell ref="I735:M735"/>
    <mergeCell ref="I736:M736"/>
    <mergeCell ref="I737:M737"/>
    <mergeCell ref="M945:M946"/>
    <mergeCell ref="I1243:M1243"/>
    <mergeCell ref="I1210:M1210"/>
    <mergeCell ref="I1211:M1211"/>
    <mergeCell ref="I1212:M1212"/>
    <mergeCell ref="I1213:M1213"/>
    <mergeCell ref="I1206:M1206"/>
    <mergeCell ref="I1207:M1207"/>
    <mergeCell ref="I1208:M1208"/>
    <mergeCell ref="I1209:M1209"/>
    <mergeCell ref="H1319:L1319"/>
    <mergeCell ref="H1320:L1320"/>
    <mergeCell ref="H1289:L1289"/>
    <mergeCell ref="H1290:L1290"/>
    <mergeCell ref="I1297:M1297"/>
    <mergeCell ref="I1298:M1298"/>
    <mergeCell ref="I1299:M1299"/>
    <mergeCell ref="I1300:M1300"/>
    <mergeCell ref="I1355:M1355"/>
    <mergeCell ref="I1333:M1333"/>
    <mergeCell ref="I1334:M1334"/>
    <mergeCell ref="I1348:M1348"/>
    <mergeCell ref="I1349:M1349"/>
    <mergeCell ref="I1350:M1350"/>
    <mergeCell ref="I1351:M1351"/>
    <mergeCell ref="I1327:M1327"/>
    <mergeCell ref="I1328:M1328"/>
    <mergeCell ref="I1329:M1329"/>
    <mergeCell ref="I1330:M1330"/>
    <mergeCell ref="I1331:M1331"/>
    <mergeCell ref="I1332:M1332"/>
    <mergeCell ref="I1352:M1352"/>
    <mergeCell ref="I1353:M1353"/>
    <mergeCell ref="I1354:M1354"/>
    <mergeCell ref="Q535:S535"/>
    <mergeCell ref="T535:T536"/>
    <mergeCell ref="Q945:S945"/>
    <mergeCell ref="T945:T946"/>
    <mergeCell ref="Q1223:S1223"/>
    <mergeCell ref="T1223:T1224"/>
    <mergeCell ref="H1259:L1259"/>
    <mergeCell ref="H1260:L1260"/>
    <mergeCell ref="I1267:M1267"/>
    <mergeCell ref="I1238:M1238"/>
    <mergeCell ref="I1239:M1239"/>
    <mergeCell ref="I1240:M1240"/>
    <mergeCell ref="I1241:M1241"/>
    <mergeCell ref="I1242:M1242"/>
    <mergeCell ref="I1244:M1244"/>
    <mergeCell ref="I1129:M1129"/>
    <mergeCell ref="I1130:M1130"/>
    <mergeCell ref="I1131:M1131"/>
    <mergeCell ref="I1132:M1132"/>
    <mergeCell ref="I1133:M1133"/>
    <mergeCell ref="I1134:M1134"/>
    <mergeCell ref="I935:M935"/>
    <mergeCell ref="I936:M936"/>
    <mergeCell ref="I1127:M1127"/>
    <mergeCell ref="U95:U96"/>
    <mergeCell ref="V95:V96"/>
    <mergeCell ref="B294:B295"/>
    <mergeCell ref="C294:C295"/>
    <mergeCell ref="D294:D295"/>
    <mergeCell ref="F294:H294"/>
    <mergeCell ref="I294:I295"/>
    <mergeCell ref="J294:J295"/>
    <mergeCell ref="K294:K295"/>
    <mergeCell ref="L294:L295"/>
    <mergeCell ref="M294:M295"/>
    <mergeCell ref="Q294:S294"/>
    <mergeCell ref="T294:T295"/>
    <mergeCell ref="U294:U295"/>
    <mergeCell ref="V294:V295"/>
    <mergeCell ref="B95:B96"/>
    <mergeCell ref="C95:C96"/>
    <mergeCell ref="D95:D96"/>
    <mergeCell ref="F95:H95"/>
    <mergeCell ref="I95:I96"/>
    <mergeCell ref="J95:J96"/>
    <mergeCell ref="K95:K96"/>
    <mergeCell ref="Q95:S95"/>
    <mergeCell ref="T95:T96"/>
    <mergeCell ref="U535:U536"/>
    <mergeCell ref="V535:V536"/>
    <mergeCell ref="B746:B747"/>
    <mergeCell ref="C746:C747"/>
    <mergeCell ref="D746:D747"/>
    <mergeCell ref="F746:H746"/>
    <mergeCell ref="I746:I747"/>
    <mergeCell ref="J746:J747"/>
    <mergeCell ref="K746:K747"/>
    <mergeCell ref="L746:L747"/>
    <mergeCell ref="M746:M747"/>
    <mergeCell ref="Q746:S746"/>
    <mergeCell ref="T746:T747"/>
    <mergeCell ref="U746:U747"/>
    <mergeCell ref="V746:V747"/>
    <mergeCell ref="B535:B536"/>
    <mergeCell ref="C535:C536"/>
    <mergeCell ref="D535:D536"/>
    <mergeCell ref="F535:H535"/>
    <mergeCell ref="I535:I536"/>
    <mergeCell ref="I730:M730"/>
    <mergeCell ref="I731:M731"/>
    <mergeCell ref="I732:M732"/>
    <mergeCell ref="I733:M733"/>
    <mergeCell ref="U945:U946"/>
    <mergeCell ref="V945:V946"/>
    <mergeCell ref="B1144:B1145"/>
    <mergeCell ref="C1144:C1145"/>
    <mergeCell ref="D1144:D1145"/>
    <mergeCell ref="F1144:H1144"/>
    <mergeCell ref="I1144:I1145"/>
    <mergeCell ref="J1144:J1145"/>
    <mergeCell ref="K1144:K1145"/>
    <mergeCell ref="L1144:L1145"/>
    <mergeCell ref="M1144:M1145"/>
    <mergeCell ref="Q1144:S1144"/>
    <mergeCell ref="T1144:T1145"/>
    <mergeCell ref="U1144:U1145"/>
    <mergeCell ref="V1144:V1145"/>
    <mergeCell ref="B945:B946"/>
    <mergeCell ref="C945:C946"/>
    <mergeCell ref="D945:D946"/>
    <mergeCell ref="F945:H945"/>
    <mergeCell ref="I945:I946"/>
    <mergeCell ref="J945:J946"/>
    <mergeCell ref="K945:K946"/>
    <mergeCell ref="I1128:M1128"/>
    <mergeCell ref="L945:L946"/>
    <mergeCell ref="I1245:M1245"/>
    <mergeCell ref="I1268:M1268"/>
    <mergeCell ref="I1301:M1301"/>
    <mergeCell ref="U1223:U1224"/>
    <mergeCell ref="V1223:V1224"/>
    <mergeCell ref="B1223:B1224"/>
    <mergeCell ref="C1223:C1224"/>
    <mergeCell ref="D1223:D1224"/>
    <mergeCell ref="F1223:H1223"/>
    <mergeCell ref="I1223:I1224"/>
    <mergeCell ref="J1223:J1224"/>
    <mergeCell ref="K1223:K1224"/>
    <mergeCell ref="L1223:L1224"/>
    <mergeCell ref="M1223:M1224"/>
    <mergeCell ref="I1302:M1302"/>
    <mergeCell ref="I1303:M1303"/>
    <mergeCell ref="I1304:M1304"/>
    <mergeCell ref="I1269:M1269"/>
    <mergeCell ref="I1270:M1270"/>
    <mergeCell ref="I1271:M1271"/>
    <mergeCell ref="I1272:M1272"/>
    <mergeCell ref="I1273:M1273"/>
    <mergeCell ref="I1274:M1274"/>
  </mergeCells>
  <conditionalFormatting sqref="K1343:K1362 K1146:K1147 K55 K97:K98 K296:K297 K537:K539 K748:K751 K947:K949 K1201:K1222 K1225:K1228 K3:K10 K73:K94 K105 K109 K116 K120 K546 K550 K554 K558 K563 K667 K671 K690 K723:K745 K758 K766 K777 K843:K844 K1154 K1158 K1162 K1174 K1178 K1182 K1189 K1193 K1232:K1340 K1472:K1564 K1796:K1803 K1821:K1823 K1830:K1048576 K1197:K1199 K770 K863 K919 K923:K944 K1121:K1143 K124 K512:K534 K112 K269:K293 K1365:K1470 K1566:K1725 K1089">
    <cfRule type="cellIs" dxfId="1171" priority="1468" operator="equal">
      <formula>"S1"</formula>
    </cfRule>
  </conditionalFormatting>
  <conditionalFormatting sqref="R1461:R1468 R1635:R1644 R1725 R1796 R1471:R1562 R1368:R1393 R1647:R1717">
    <cfRule type="cellIs" dxfId="1170" priority="1467" operator="greaterThan">
      <formula>90</formula>
    </cfRule>
  </conditionalFormatting>
  <conditionalFormatting sqref="K18 K22 K26 K30 K34 K41 K45 K49">
    <cfRule type="cellIs" dxfId="1169" priority="1449" operator="equal">
      <formula>"S1"</formula>
    </cfRule>
  </conditionalFormatting>
  <conditionalFormatting sqref="R1803">
    <cfRule type="cellIs" dxfId="1168" priority="1394" operator="greaterThan">
      <formula>90</formula>
    </cfRule>
  </conditionalFormatting>
  <conditionalFormatting sqref="K1200">
    <cfRule type="cellIs" dxfId="1167" priority="1385" operator="equal">
      <formula>"S1"</formula>
    </cfRule>
  </conditionalFormatting>
  <conditionalFormatting sqref="K59">
    <cfRule type="cellIs" dxfId="1166" priority="1327" operator="equal">
      <formula>"S1"</formula>
    </cfRule>
  </conditionalFormatting>
  <conditionalFormatting sqref="K11:K12">
    <cfRule type="cellIs" dxfId="1165" priority="1294" operator="equal">
      <formula>"S1"</formula>
    </cfRule>
  </conditionalFormatting>
  <conditionalFormatting sqref="K13">
    <cfRule type="cellIs" dxfId="1164" priority="1293" operator="equal">
      <formula>"S1"</formula>
    </cfRule>
  </conditionalFormatting>
  <conditionalFormatting sqref="K14">
    <cfRule type="cellIs" dxfId="1163" priority="1291" operator="equal">
      <formula>"S1"</formula>
    </cfRule>
  </conditionalFormatting>
  <conditionalFormatting sqref="K33">
    <cfRule type="cellIs" dxfId="1162" priority="1281" operator="equal">
      <formula>"S1"</formula>
    </cfRule>
  </conditionalFormatting>
  <conditionalFormatting sqref="K15:K16">
    <cfRule type="cellIs" dxfId="1161" priority="1290" operator="equal">
      <formula>"S1"</formula>
    </cfRule>
  </conditionalFormatting>
  <conditionalFormatting sqref="K17">
    <cfRule type="cellIs" dxfId="1160" priority="1289" operator="equal">
      <formula>"S1"</formula>
    </cfRule>
  </conditionalFormatting>
  <conditionalFormatting sqref="K19:K20">
    <cfRule type="cellIs" dxfId="1159" priority="1288" operator="equal">
      <formula>"S1"</formula>
    </cfRule>
  </conditionalFormatting>
  <conditionalFormatting sqref="K21">
    <cfRule type="cellIs" dxfId="1158" priority="1287" operator="equal">
      <formula>"S1"</formula>
    </cfRule>
  </conditionalFormatting>
  <conditionalFormatting sqref="K23:K24">
    <cfRule type="cellIs" dxfId="1157" priority="1286" operator="equal">
      <formula>"S1"</formula>
    </cfRule>
  </conditionalFormatting>
  <conditionalFormatting sqref="K25">
    <cfRule type="cellIs" dxfId="1156" priority="1285" operator="equal">
      <formula>"S1"</formula>
    </cfRule>
  </conditionalFormatting>
  <conditionalFormatting sqref="K27:K28">
    <cfRule type="cellIs" dxfId="1155" priority="1284" operator="equal">
      <formula>"S1"</formula>
    </cfRule>
  </conditionalFormatting>
  <conditionalFormatting sqref="K29">
    <cfRule type="cellIs" dxfId="1154" priority="1283" operator="equal">
      <formula>"S1"</formula>
    </cfRule>
  </conditionalFormatting>
  <conditionalFormatting sqref="K31:K32">
    <cfRule type="cellIs" dxfId="1153" priority="1282" operator="equal">
      <formula>"S1"</formula>
    </cfRule>
  </conditionalFormatting>
  <conditionalFormatting sqref="K54">
    <cfRule type="cellIs" dxfId="1152" priority="1267" operator="equal">
      <formula>"S1"</formula>
    </cfRule>
  </conditionalFormatting>
  <conditionalFormatting sqref="K35:K37">
    <cfRule type="cellIs" dxfId="1151" priority="1280" operator="equal">
      <formula>"S1"</formula>
    </cfRule>
  </conditionalFormatting>
  <conditionalFormatting sqref="K39">
    <cfRule type="cellIs" dxfId="1150" priority="1279" operator="equal">
      <formula>"S1"</formula>
    </cfRule>
  </conditionalFormatting>
  <conditionalFormatting sqref="K38">
    <cfRule type="cellIs" dxfId="1149" priority="1278" operator="equal">
      <formula>"S1"</formula>
    </cfRule>
  </conditionalFormatting>
  <conditionalFormatting sqref="K40">
    <cfRule type="cellIs" dxfId="1148" priority="1277" operator="equal">
      <formula>"S1"</formula>
    </cfRule>
  </conditionalFormatting>
  <conditionalFormatting sqref="K42">
    <cfRule type="cellIs" dxfId="1147" priority="1276" operator="equal">
      <formula>"S1"</formula>
    </cfRule>
  </conditionalFormatting>
  <conditionalFormatting sqref="K43">
    <cfRule type="cellIs" dxfId="1146" priority="1275" operator="equal">
      <formula>"S1"</formula>
    </cfRule>
  </conditionalFormatting>
  <conditionalFormatting sqref="K44">
    <cfRule type="cellIs" dxfId="1145" priority="1274" operator="equal">
      <formula>"S1"</formula>
    </cfRule>
  </conditionalFormatting>
  <conditionalFormatting sqref="K46">
    <cfRule type="cellIs" dxfId="1144" priority="1273" operator="equal">
      <formula>"S1"</formula>
    </cfRule>
  </conditionalFormatting>
  <conditionalFormatting sqref="K47">
    <cfRule type="cellIs" dxfId="1143" priority="1272" operator="equal">
      <formula>"S1"</formula>
    </cfRule>
  </conditionalFormatting>
  <conditionalFormatting sqref="K48">
    <cfRule type="cellIs" dxfId="1142" priority="1271" operator="equal">
      <formula>"S1"</formula>
    </cfRule>
  </conditionalFormatting>
  <conditionalFormatting sqref="K50:K52">
    <cfRule type="cellIs" dxfId="1141" priority="1270" operator="equal">
      <formula>"S1"</formula>
    </cfRule>
  </conditionalFormatting>
  <conditionalFormatting sqref="K53">
    <cfRule type="cellIs" dxfId="1140" priority="1269" operator="equal">
      <formula>"S1"</formula>
    </cfRule>
  </conditionalFormatting>
  <conditionalFormatting sqref="K63">
    <cfRule type="cellIs" dxfId="1139" priority="1263" operator="equal">
      <formula>"S1"</formula>
    </cfRule>
  </conditionalFormatting>
  <conditionalFormatting sqref="K64:K65">
    <cfRule type="cellIs" dxfId="1138" priority="1262" operator="equal">
      <formula>"S1"</formula>
    </cfRule>
  </conditionalFormatting>
  <conditionalFormatting sqref="K58">
    <cfRule type="cellIs" dxfId="1137" priority="1265" operator="equal">
      <formula>"S1"</formula>
    </cfRule>
  </conditionalFormatting>
  <conditionalFormatting sqref="K56:K57">
    <cfRule type="cellIs" dxfId="1136" priority="1266" operator="equal">
      <formula>"S1"</formula>
    </cfRule>
  </conditionalFormatting>
  <conditionalFormatting sqref="K60:K62">
    <cfRule type="cellIs" dxfId="1135" priority="1264" operator="equal">
      <formula>"S1"</formula>
    </cfRule>
  </conditionalFormatting>
  <conditionalFormatting sqref="K103">
    <cfRule type="cellIs" dxfId="1134" priority="1259" operator="equal">
      <formula>"S1"</formula>
    </cfRule>
  </conditionalFormatting>
  <conditionalFormatting sqref="K99:K101">
    <cfRule type="cellIs" dxfId="1133" priority="1260" operator="equal">
      <formula>"S1"</formula>
    </cfRule>
  </conditionalFormatting>
  <conditionalFormatting sqref="K106">
    <cfRule type="cellIs" dxfId="1132" priority="1253" operator="equal">
      <formula>"S1"</formula>
    </cfRule>
  </conditionalFormatting>
  <conditionalFormatting sqref="K102">
    <cfRule type="cellIs" dxfId="1131" priority="1258" operator="equal">
      <formula>"S1"</formula>
    </cfRule>
  </conditionalFormatting>
  <conditionalFormatting sqref="K104">
    <cfRule type="cellIs" dxfId="1130" priority="1257" operator="equal">
      <formula>"S1"</formula>
    </cfRule>
  </conditionalFormatting>
  <conditionalFormatting sqref="K115">
    <cfRule type="cellIs" dxfId="1129" priority="1248" operator="equal">
      <formula>"S1"</formula>
    </cfRule>
  </conditionalFormatting>
  <conditionalFormatting sqref="K113">
    <cfRule type="cellIs" dxfId="1128" priority="1250" operator="equal">
      <formula>"S1"</formula>
    </cfRule>
  </conditionalFormatting>
  <conditionalFormatting sqref="K135">
    <cfRule type="cellIs" dxfId="1127" priority="1239" operator="equal">
      <formula>"S1"</formula>
    </cfRule>
  </conditionalFormatting>
  <conditionalFormatting sqref="K117">
    <cfRule type="cellIs" dxfId="1126" priority="1247" operator="equal">
      <formula>"S1"</formula>
    </cfRule>
  </conditionalFormatting>
  <conditionalFormatting sqref="K107">
    <cfRule type="cellIs" dxfId="1125" priority="1252" operator="equal">
      <formula>"S1"</formula>
    </cfRule>
  </conditionalFormatting>
  <conditionalFormatting sqref="K108">
    <cfRule type="cellIs" dxfId="1124" priority="1251" operator="equal">
      <formula>"S1"</formula>
    </cfRule>
  </conditionalFormatting>
  <conditionalFormatting sqref="K569">
    <cfRule type="cellIs" dxfId="1123" priority="991" operator="equal">
      <formula>"S1"</formula>
    </cfRule>
  </conditionalFormatting>
  <conditionalFormatting sqref="K114">
    <cfRule type="cellIs" dxfId="1122" priority="1249" operator="equal">
      <formula>"S1"</formula>
    </cfRule>
  </conditionalFormatting>
  <conditionalFormatting sqref="K119">
    <cfRule type="cellIs" dxfId="1121" priority="1245" operator="equal">
      <formula>"S1"</formula>
    </cfRule>
  </conditionalFormatting>
  <conditionalFormatting sqref="K118">
    <cfRule type="cellIs" dxfId="1120" priority="1246" operator="equal">
      <formula>"S1"</formula>
    </cfRule>
  </conditionalFormatting>
  <conditionalFormatting sqref="K139">
    <cfRule type="cellIs" dxfId="1119" priority="1234" operator="equal">
      <formula>"S1"</formula>
    </cfRule>
  </conditionalFormatting>
  <conditionalFormatting sqref="K131">
    <cfRule type="cellIs" dxfId="1118" priority="1243" operator="equal">
      <formula>"S1"</formula>
    </cfRule>
  </conditionalFormatting>
  <conditionalFormatting sqref="K567">
    <cfRule type="cellIs" dxfId="1117" priority="992" operator="equal">
      <formula>"S1"</formula>
    </cfRule>
  </conditionalFormatting>
  <conditionalFormatting sqref="K158">
    <cfRule type="cellIs" dxfId="1116" priority="1222" operator="equal">
      <formula>"S1"</formula>
    </cfRule>
  </conditionalFormatting>
  <conditionalFormatting sqref="K572">
    <cfRule type="cellIs" dxfId="1115" priority="989" operator="equal">
      <formula>"S1"</formula>
    </cfRule>
  </conditionalFormatting>
  <conditionalFormatting sqref="K143">
    <cfRule type="cellIs" dxfId="1114" priority="1231" operator="equal">
      <formula>"S1"</formula>
    </cfRule>
  </conditionalFormatting>
  <conditionalFormatting sqref="K571">
    <cfRule type="cellIs" dxfId="1113" priority="990" operator="equal">
      <formula>"S1"</formula>
    </cfRule>
  </conditionalFormatting>
  <conditionalFormatting sqref="K147">
    <cfRule type="cellIs" dxfId="1112" priority="1228" operator="equal">
      <formula>"S1"</formula>
    </cfRule>
  </conditionalFormatting>
  <conditionalFormatting sqref="K151">
    <cfRule type="cellIs" dxfId="1111" priority="1225" operator="equal">
      <formula>"S1"</formula>
    </cfRule>
  </conditionalFormatting>
  <conditionalFormatting sqref="K575">
    <cfRule type="cellIs" dxfId="1110" priority="987" operator="equal">
      <formula>"S1"</formula>
    </cfRule>
  </conditionalFormatting>
  <conditionalFormatting sqref="K162 K166 K170">
    <cfRule type="cellIs" dxfId="1109" priority="1218" operator="equal">
      <formula>"S1"</formula>
    </cfRule>
  </conditionalFormatting>
  <conditionalFormatting sqref="K174">
    <cfRule type="cellIs" dxfId="1108" priority="1215" operator="equal">
      <formula>"S1"</formula>
    </cfRule>
  </conditionalFormatting>
  <conditionalFormatting sqref="K178">
    <cfRule type="cellIs" dxfId="1107" priority="1212" operator="equal">
      <formula>"S1"</formula>
    </cfRule>
  </conditionalFormatting>
  <conditionalFormatting sqref="K576">
    <cfRule type="cellIs" dxfId="1106" priority="986" operator="equal">
      <formula>"S1"</formula>
    </cfRule>
  </conditionalFormatting>
  <conditionalFormatting sqref="K182">
    <cfRule type="cellIs" dxfId="1105" priority="1207" operator="equal">
      <formula>"S1"</formula>
    </cfRule>
  </conditionalFormatting>
  <conditionalFormatting sqref="K186">
    <cfRule type="cellIs" dxfId="1104" priority="1205" operator="equal">
      <formula>"S1"</formula>
    </cfRule>
  </conditionalFormatting>
  <conditionalFormatting sqref="K190">
    <cfRule type="cellIs" dxfId="1103" priority="1203" operator="equal">
      <formula>"S1"</formula>
    </cfRule>
  </conditionalFormatting>
  <conditionalFormatting sqref="K577">
    <cfRule type="cellIs" dxfId="1102" priority="985" operator="equal">
      <formula>"S1"</formula>
    </cfRule>
  </conditionalFormatting>
  <conditionalFormatting sqref="K579">
    <cfRule type="cellIs" dxfId="1101" priority="984" operator="equal">
      <formula>"S1"</formula>
    </cfRule>
  </conditionalFormatting>
  <conditionalFormatting sqref="K559">
    <cfRule type="cellIs" dxfId="1100" priority="998" operator="equal">
      <formula>"S1"</formula>
    </cfRule>
  </conditionalFormatting>
  <conditionalFormatting sqref="K557">
    <cfRule type="cellIs" dxfId="1099" priority="999" operator="equal">
      <formula>"S1"</formula>
    </cfRule>
  </conditionalFormatting>
  <conditionalFormatting sqref="K610">
    <cfRule type="cellIs" dxfId="1098" priority="969" operator="equal">
      <formula>"S1"</formula>
    </cfRule>
  </conditionalFormatting>
  <conditionalFormatting sqref="K611">
    <cfRule type="cellIs" dxfId="1097" priority="968" operator="equal">
      <formula>"S1"</formula>
    </cfRule>
  </conditionalFormatting>
  <conditionalFormatting sqref="K609">
    <cfRule type="cellIs" dxfId="1096" priority="970" operator="equal">
      <formula>"S1"</formula>
    </cfRule>
  </conditionalFormatting>
  <conditionalFormatting sqref="K614">
    <cfRule type="cellIs" dxfId="1095" priority="966" operator="equal">
      <formula>"S1"</formula>
    </cfRule>
  </conditionalFormatting>
  <conditionalFormatting sqref="K615">
    <cfRule type="cellIs" dxfId="1094" priority="965" operator="equal">
      <formula>"S1"</formula>
    </cfRule>
  </conditionalFormatting>
  <conditionalFormatting sqref="K613">
    <cfRule type="cellIs" dxfId="1093" priority="967" operator="equal">
      <formula>"S1"</formula>
    </cfRule>
  </conditionalFormatting>
  <conditionalFormatting sqref="K619:K620">
    <cfRule type="cellIs" dxfId="1092" priority="962" operator="equal">
      <formula>"S1"</formula>
    </cfRule>
  </conditionalFormatting>
  <conditionalFormatting sqref="K617">
    <cfRule type="cellIs" dxfId="1091" priority="964" operator="equal">
      <formula>"S1"</formula>
    </cfRule>
  </conditionalFormatting>
  <conditionalFormatting sqref="K618">
    <cfRule type="cellIs" dxfId="1090" priority="963" operator="equal">
      <formula>"S1"</formula>
    </cfRule>
  </conditionalFormatting>
  <conditionalFormatting sqref="K633">
    <cfRule type="cellIs" dxfId="1089" priority="949" operator="equal">
      <formula>"S1"</formula>
    </cfRule>
  </conditionalFormatting>
  <conditionalFormatting sqref="K634">
    <cfRule type="cellIs" dxfId="1088" priority="948" operator="equal">
      <formula>"S1"</formula>
    </cfRule>
  </conditionalFormatting>
  <conditionalFormatting sqref="K627 K631 K635:K636 K640 K644">
    <cfRule type="cellIs" dxfId="1087" priority="958" operator="equal">
      <formula>"S1"</formula>
    </cfRule>
  </conditionalFormatting>
  <conditionalFormatting sqref="K621:K623">
    <cfRule type="cellIs" dxfId="1086" priority="957" operator="equal">
      <formula>"S1"</formula>
    </cfRule>
  </conditionalFormatting>
  <conditionalFormatting sqref="K625">
    <cfRule type="cellIs" dxfId="1085" priority="956" operator="equal">
      <formula>"S1"</formula>
    </cfRule>
  </conditionalFormatting>
  <conditionalFormatting sqref="K624">
    <cfRule type="cellIs" dxfId="1084" priority="955" operator="equal">
      <formula>"S1"</formula>
    </cfRule>
  </conditionalFormatting>
  <conditionalFormatting sqref="K626">
    <cfRule type="cellIs" dxfId="1083" priority="954" operator="equal">
      <formula>"S1"</formula>
    </cfRule>
  </conditionalFormatting>
  <conditionalFormatting sqref="K628">
    <cfRule type="cellIs" dxfId="1082" priority="953" operator="equal">
      <formula>"S1"</formula>
    </cfRule>
  </conditionalFormatting>
  <conditionalFormatting sqref="K629">
    <cfRule type="cellIs" dxfId="1081" priority="952" operator="equal">
      <formula>"S1"</formula>
    </cfRule>
  </conditionalFormatting>
  <conditionalFormatting sqref="K630">
    <cfRule type="cellIs" dxfId="1080" priority="951" operator="equal">
      <formula>"S1"</formula>
    </cfRule>
  </conditionalFormatting>
  <conditionalFormatting sqref="K632">
    <cfRule type="cellIs" dxfId="1079" priority="950" operator="equal">
      <formula>"S1"</formula>
    </cfRule>
  </conditionalFormatting>
  <conditionalFormatting sqref="K663">
    <cfRule type="cellIs" dxfId="1078" priority="930" operator="equal">
      <formula>"S1"</formula>
    </cfRule>
  </conditionalFormatting>
  <conditionalFormatting sqref="K657:K659">
    <cfRule type="cellIs" dxfId="1077" priority="929" operator="equal">
      <formula>"S1"</formula>
    </cfRule>
  </conditionalFormatting>
  <conditionalFormatting sqref="K661">
    <cfRule type="cellIs" dxfId="1076" priority="928" operator="equal">
      <formula>"S1"</formula>
    </cfRule>
  </conditionalFormatting>
  <conditionalFormatting sqref="K660">
    <cfRule type="cellIs" dxfId="1075" priority="927" operator="equal">
      <formula>"S1"</formula>
    </cfRule>
  </conditionalFormatting>
  <conditionalFormatting sqref="K662">
    <cfRule type="cellIs" dxfId="1074" priority="926" operator="equal">
      <formula>"S1"</formula>
    </cfRule>
  </conditionalFormatting>
  <conditionalFormatting sqref="K652">
    <cfRule type="cellIs" dxfId="1073" priority="938" operator="equal">
      <formula>"S1"</formula>
    </cfRule>
  </conditionalFormatting>
  <conditionalFormatting sqref="K648">
    <cfRule type="cellIs" dxfId="1072" priority="937" operator="equal">
      <formula>"S1"</formula>
    </cfRule>
  </conditionalFormatting>
  <conditionalFormatting sqref="K645:K646">
    <cfRule type="cellIs" dxfId="1071" priority="936" operator="equal">
      <formula>"S1"</formula>
    </cfRule>
  </conditionalFormatting>
  <conditionalFormatting sqref="K647">
    <cfRule type="cellIs" dxfId="1070" priority="935" operator="equal">
      <formula>"S1"</formula>
    </cfRule>
  </conditionalFormatting>
  <conditionalFormatting sqref="K664">
    <cfRule type="cellIs" dxfId="1069" priority="925" operator="equal">
      <formula>"S1"</formula>
    </cfRule>
  </conditionalFormatting>
  <conditionalFormatting sqref="K665">
    <cfRule type="cellIs" dxfId="1068" priority="924" operator="equal">
      <formula>"S1"</formula>
    </cfRule>
  </conditionalFormatting>
  <conditionalFormatting sqref="K666">
    <cfRule type="cellIs" dxfId="1067" priority="923" operator="equal">
      <formula>"S1"</formula>
    </cfRule>
  </conditionalFormatting>
  <conditionalFormatting sqref="K668">
    <cfRule type="cellIs" dxfId="1066" priority="922" operator="equal">
      <formula>"S1"</formula>
    </cfRule>
  </conditionalFormatting>
  <conditionalFormatting sqref="K649:K650">
    <cfRule type="cellIs" dxfId="1065" priority="934" operator="equal">
      <formula>"S1"</formula>
    </cfRule>
  </conditionalFormatting>
  <conditionalFormatting sqref="K651">
    <cfRule type="cellIs" dxfId="1064" priority="933" operator="equal">
      <formula>"S1"</formula>
    </cfRule>
  </conditionalFormatting>
  <conditionalFormatting sqref="K653:K654">
    <cfRule type="cellIs" dxfId="1063" priority="932" operator="equal">
      <formula>"S1"</formula>
    </cfRule>
  </conditionalFormatting>
  <conditionalFormatting sqref="K655:K656">
    <cfRule type="cellIs" dxfId="1062" priority="931" operator="equal">
      <formula>"S1"</formula>
    </cfRule>
  </conditionalFormatting>
  <conditionalFormatting sqref="K669">
    <cfRule type="cellIs" dxfId="1061" priority="921" operator="equal">
      <formula>"S1"</formula>
    </cfRule>
  </conditionalFormatting>
  <conditionalFormatting sqref="K670">
    <cfRule type="cellIs" dxfId="1060" priority="920" operator="equal">
      <formula>"S1"</formula>
    </cfRule>
  </conditionalFormatting>
  <conditionalFormatting sqref="K672">
    <cfRule type="cellIs" dxfId="1059" priority="919" operator="equal">
      <formula>"S1"</formula>
    </cfRule>
  </conditionalFormatting>
  <conditionalFormatting sqref="K673">
    <cfRule type="cellIs" dxfId="1058" priority="918" operator="equal">
      <formula>"S1"</formula>
    </cfRule>
  </conditionalFormatting>
  <conditionalFormatting sqref="K674:K675 K682">
    <cfRule type="cellIs" dxfId="1057" priority="917" operator="equal">
      <formula>"S1"</formula>
    </cfRule>
  </conditionalFormatting>
  <conditionalFormatting sqref="K683">
    <cfRule type="cellIs" dxfId="1056" priority="912" operator="equal">
      <formula>"S1"</formula>
    </cfRule>
  </conditionalFormatting>
  <conditionalFormatting sqref="K684">
    <cfRule type="cellIs" dxfId="1055" priority="911" operator="equal">
      <formula>"S1"</formula>
    </cfRule>
  </conditionalFormatting>
  <conditionalFormatting sqref="K685:K686">
    <cfRule type="cellIs" dxfId="1054" priority="910" operator="equal">
      <formula>"S1"</formula>
    </cfRule>
  </conditionalFormatting>
  <conditionalFormatting sqref="K687:K688">
    <cfRule type="cellIs" dxfId="1053" priority="909" operator="equal">
      <formula>"S1"</formula>
    </cfRule>
  </conditionalFormatting>
  <conditionalFormatting sqref="K689">
    <cfRule type="cellIs" dxfId="1052" priority="908" operator="equal">
      <formula>"S1"</formula>
    </cfRule>
  </conditionalFormatting>
  <conditionalFormatting sqref="K697">
    <cfRule type="cellIs" dxfId="1051" priority="894" operator="equal">
      <formula>"S1"</formula>
    </cfRule>
  </conditionalFormatting>
  <conditionalFormatting sqref="K691:K693">
    <cfRule type="cellIs" dxfId="1050" priority="893" operator="equal">
      <formula>"S1"</formula>
    </cfRule>
  </conditionalFormatting>
  <conditionalFormatting sqref="K695">
    <cfRule type="cellIs" dxfId="1049" priority="892" operator="equal">
      <formula>"S1"</formula>
    </cfRule>
  </conditionalFormatting>
  <conditionalFormatting sqref="K694">
    <cfRule type="cellIs" dxfId="1048" priority="891" operator="equal">
      <formula>"S1"</formula>
    </cfRule>
  </conditionalFormatting>
  <conditionalFormatting sqref="K696">
    <cfRule type="cellIs" dxfId="1047" priority="890" operator="equal">
      <formula>"S1"</formula>
    </cfRule>
  </conditionalFormatting>
  <conditionalFormatting sqref="K698">
    <cfRule type="cellIs" dxfId="1046" priority="889" operator="equal">
      <formula>"S1"</formula>
    </cfRule>
  </conditionalFormatting>
  <conditionalFormatting sqref="K699">
    <cfRule type="cellIs" dxfId="1045" priority="888" operator="equal">
      <formula>"S1"</formula>
    </cfRule>
  </conditionalFormatting>
  <conditionalFormatting sqref="K700:K701 K705">
    <cfRule type="cellIs" dxfId="1044" priority="887" operator="equal">
      <formula>"S1"</formula>
    </cfRule>
  </conditionalFormatting>
  <conditionalFormatting sqref="K716 K720:K722">
    <cfRule type="cellIs" dxfId="1043" priority="885" operator="equal">
      <formula>"S1"</formula>
    </cfRule>
  </conditionalFormatting>
  <conditionalFormatting sqref="K752:K754">
    <cfRule type="cellIs" dxfId="1042" priority="884" operator="equal">
      <formula>"S1"</formula>
    </cfRule>
  </conditionalFormatting>
  <conditionalFormatting sqref="K756">
    <cfRule type="cellIs" dxfId="1041" priority="883" operator="equal">
      <formula>"S1"</formula>
    </cfRule>
  </conditionalFormatting>
  <conditionalFormatting sqref="K755">
    <cfRule type="cellIs" dxfId="1040" priority="882" operator="equal">
      <formula>"S1"</formula>
    </cfRule>
  </conditionalFormatting>
  <conditionalFormatting sqref="K762">
    <cfRule type="cellIs" dxfId="1039" priority="876" operator="equal">
      <formula>"S1"</formula>
    </cfRule>
  </conditionalFormatting>
  <conditionalFormatting sqref="K757">
    <cfRule type="cellIs" dxfId="1038" priority="881" operator="equal">
      <formula>"S1"</formula>
    </cfRule>
  </conditionalFormatting>
  <conditionalFormatting sqref="K763">
    <cfRule type="cellIs" dxfId="1037" priority="875" operator="equal">
      <formula>"S1"</formula>
    </cfRule>
  </conditionalFormatting>
  <conditionalFormatting sqref="K764">
    <cfRule type="cellIs" dxfId="1036" priority="874" operator="equal">
      <formula>"S1"</formula>
    </cfRule>
  </conditionalFormatting>
  <conditionalFormatting sqref="K765">
    <cfRule type="cellIs" dxfId="1035" priority="873" operator="equal">
      <formula>"S1"</formula>
    </cfRule>
  </conditionalFormatting>
  <conditionalFormatting sqref="K771:K773">
    <cfRule type="cellIs" dxfId="1034" priority="872" operator="equal">
      <formula>"S1"</formula>
    </cfRule>
  </conditionalFormatting>
  <conditionalFormatting sqref="K775">
    <cfRule type="cellIs" dxfId="1033" priority="871" operator="equal">
      <formula>"S1"</formula>
    </cfRule>
  </conditionalFormatting>
  <conditionalFormatting sqref="K774">
    <cfRule type="cellIs" dxfId="1032" priority="870" operator="equal">
      <formula>"S1"</formula>
    </cfRule>
  </conditionalFormatting>
  <conditionalFormatting sqref="K776">
    <cfRule type="cellIs" dxfId="1031" priority="869" operator="equal">
      <formula>"S1"</formula>
    </cfRule>
  </conditionalFormatting>
  <conditionalFormatting sqref="K778">
    <cfRule type="cellIs" dxfId="1030" priority="868" operator="equal">
      <formula>"S1"</formula>
    </cfRule>
  </conditionalFormatting>
  <conditionalFormatting sqref="K779">
    <cfRule type="cellIs" dxfId="1029" priority="867" operator="equal">
      <formula>"S1"</formula>
    </cfRule>
  </conditionalFormatting>
  <conditionalFormatting sqref="K780:K781 K800 K808 K827 K831">
    <cfRule type="cellIs" dxfId="1028" priority="866" operator="equal">
      <formula>"S1"</formula>
    </cfRule>
  </conditionalFormatting>
  <conditionalFormatting sqref="K492">
    <cfRule type="cellIs" dxfId="1027" priority="1015" operator="equal">
      <formula>"S1"</formula>
    </cfRule>
  </conditionalFormatting>
  <conditionalFormatting sqref="K555">
    <cfRule type="cellIs" dxfId="1026" priority="1001" operator="equal">
      <formula>"S1"</formula>
    </cfRule>
  </conditionalFormatting>
  <conditionalFormatting sqref="K556">
    <cfRule type="cellIs" dxfId="1025" priority="1000" operator="equal">
      <formula>"S1"</formula>
    </cfRule>
  </conditionalFormatting>
  <conditionalFormatting sqref="K499 K503 K507 K511">
    <cfRule type="cellIs" dxfId="1024" priority="1012" operator="equal">
      <formula>"S1"</formula>
    </cfRule>
  </conditionalFormatting>
  <conditionalFormatting sqref="K540:K542">
    <cfRule type="cellIs" dxfId="1023" priority="1011" operator="equal">
      <formula>"S1"</formula>
    </cfRule>
  </conditionalFormatting>
  <conditionalFormatting sqref="K544">
    <cfRule type="cellIs" dxfId="1022" priority="1010" operator="equal">
      <formula>"S1"</formula>
    </cfRule>
  </conditionalFormatting>
  <conditionalFormatting sqref="K543">
    <cfRule type="cellIs" dxfId="1021" priority="1009" operator="equal">
      <formula>"S1"</formula>
    </cfRule>
  </conditionalFormatting>
  <conditionalFormatting sqref="K545">
    <cfRule type="cellIs" dxfId="1020" priority="1008" operator="equal">
      <formula>"S1"</formula>
    </cfRule>
  </conditionalFormatting>
  <conditionalFormatting sqref="K547">
    <cfRule type="cellIs" dxfId="1019" priority="1007" operator="equal">
      <formula>"S1"</formula>
    </cfRule>
  </conditionalFormatting>
  <conditionalFormatting sqref="K548">
    <cfRule type="cellIs" dxfId="1018" priority="1006" operator="equal">
      <formula>"S1"</formula>
    </cfRule>
  </conditionalFormatting>
  <conditionalFormatting sqref="K549">
    <cfRule type="cellIs" dxfId="1017" priority="1005" operator="equal">
      <formula>"S1"</formula>
    </cfRule>
  </conditionalFormatting>
  <conditionalFormatting sqref="K551">
    <cfRule type="cellIs" dxfId="1016" priority="1004" operator="equal">
      <formula>"S1"</formula>
    </cfRule>
  </conditionalFormatting>
  <conditionalFormatting sqref="K552">
    <cfRule type="cellIs" dxfId="1015" priority="1003" operator="equal">
      <formula>"S1"</formula>
    </cfRule>
  </conditionalFormatting>
  <conditionalFormatting sqref="K553">
    <cfRule type="cellIs" dxfId="1014" priority="1002" operator="equal">
      <formula>"S1"</formula>
    </cfRule>
  </conditionalFormatting>
  <conditionalFormatting sqref="K560">
    <cfRule type="cellIs" dxfId="1013" priority="997" operator="equal">
      <formula>"S1"</formula>
    </cfRule>
  </conditionalFormatting>
  <conditionalFormatting sqref="K561:K562">
    <cfRule type="cellIs" dxfId="1012" priority="996" operator="equal">
      <formula>"S1"</formula>
    </cfRule>
  </conditionalFormatting>
  <conditionalFormatting sqref="K570 K574 K578 K582:K584 K591">
    <cfRule type="cellIs" dxfId="1011" priority="995" operator="equal">
      <formula>"S1"</formula>
    </cfRule>
  </conditionalFormatting>
  <conditionalFormatting sqref="K564:K566">
    <cfRule type="cellIs" dxfId="1010" priority="994" operator="equal">
      <formula>"S1"</formula>
    </cfRule>
  </conditionalFormatting>
  <conditionalFormatting sqref="K568">
    <cfRule type="cellIs" dxfId="1009" priority="993" operator="equal">
      <formula>"S1"</formula>
    </cfRule>
  </conditionalFormatting>
  <conditionalFormatting sqref="K573">
    <cfRule type="cellIs" dxfId="1008" priority="988" operator="equal">
      <formula>"S1"</formula>
    </cfRule>
  </conditionalFormatting>
  <conditionalFormatting sqref="K580">
    <cfRule type="cellIs" dxfId="1007" priority="983" operator="equal">
      <formula>"S1"</formula>
    </cfRule>
  </conditionalFormatting>
  <conditionalFormatting sqref="K581">
    <cfRule type="cellIs" dxfId="1006" priority="982" operator="equal">
      <formula>"S1"</formula>
    </cfRule>
  </conditionalFormatting>
  <conditionalFormatting sqref="K592">
    <cfRule type="cellIs" dxfId="1005" priority="981" operator="equal">
      <formula>"S1"</formula>
    </cfRule>
  </conditionalFormatting>
  <conditionalFormatting sqref="K593">
    <cfRule type="cellIs" dxfId="1004" priority="980" operator="equal">
      <formula>"S1"</formula>
    </cfRule>
  </conditionalFormatting>
  <conditionalFormatting sqref="K594:K597 K604">
    <cfRule type="cellIs" dxfId="1003" priority="979" operator="equal">
      <formula>"S1"</formula>
    </cfRule>
  </conditionalFormatting>
  <conditionalFormatting sqref="K605">
    <cfRule type="cellIs" dxfId="1002" priority="978" operator="equal">
      <formula>"S1"</formula>
    </cfRule>
  </conditionalFormatting>
  <conditionalFormatting sqref="K606">
    <cfRule type="cellIs" dxfId="1001" priority="977" operator="equal">
      <formula>"S1"</formula>
    </cfRule>
  </conditionalFormatting>
  <conditionalFormatting sqref="K607">
    <cfRule type="cellIs" dxfId="1000" priority="976" operator="equal">
      <formula>"S1"</formula>
    </cfRule>
  </conditionalFormatting>
  <conditionalFormatting sqref="K608 K612 K616">
    <cfRule type="cellIs" dxfId="999" priority="975" operator="equal">
      <formula>"S1"</formula>
    </cfRule>
  </conditionalFormatting>
  <conditionalFormatting sqref="K836:K837">
    <cfRule type="cellIs" dxfId="998" priority="837" operator="equal">
      <formula>"S1"</formula>
    </cfRule>
  </conditionalFormatting>
  <conditionalFormatting sqref="K840:K841">
    <cfRule type="cellIs" dxfId="997" priority="835" operator="equal">
      <formula>"S1"</formula>
    </cfRule>
  </conditionalFormatting>
  <conditionalFormatting sqref="K842">
    <cfRule type="cellIs" dxfId="996" priority="834" operator="equal">
      <formula>"S1"</formula>
    </cfRule>
  </conditionalFormatting>
  <conditionalFormatting sqref="K864:K866">
    <cfRule type="cellIs" dxfId="995" priority="833" operator="equal">
      <formula>"S1"</formula>
    </cfRule>
  </conditionalFormatting>
  <conditionalFormatting sqref="K868">
    <cfRule type="cellIs" dxfId="994" priority="832" operator="equal">
      <formula>"S1"</formula>
    </cfRule>
  </conditionalFormatting>
  <conditionalFormatting sqref="K867">
    <cfRule type="cellIs" dxfId="993" priority="831" operator="equal">
      <formula>"S1"</formula>
    </cfRule>
  </conditionalFormatting>
  <conditionalFormatting sqref="K869">
    <cfRule type="cellIs" dxfId="992" priority="830" operator="equal">
      <formula>"S1"</formula>
    </cfRule>
  </conditionalFormatting>
  <conditionalFormatting sqref="K839">
    <cfRule type="cellIs" dxfId="991" priority="841" operator="equal">
      <formula>"S1"</formula>
    </cfRule>
  </conditionalFormatting>
  <conditionalFormatting sqref="K835">
    <cfRule type="cellIs" dxfId="990" priority="840" operator="equal">
      <formula>"S1"</formula>
    </cfRule>
  </conditionalFormatting>
  <conditionalFormatting sqref="K832:K833">
    <cfRule type="cellIs" dxfId="989" priority="839" operator="equal">
      <formula>"S1"</formula>
    </cfRule>
  </conditionalFormatting>
  <conditionalFormatting sqref="K834">
    <cfRule type="cellIs" dxfId="988" priority="838" operator="equal">
      <formula>"S1"</formula>
    </cfRule>
  </conditionalFormatting>
  <conditionalFormatting sqref="K838">
    <cfRule type="cellIs" dxfId="987" priority="836" operator="equal">
      <formula>"S1"</formula>
    </cfRule>
  </conditionalFormatting>
  <conditionalFormatting sqref="K870">
    <cfRule type="cellIs" dxfId="986" priority="816" operator="equal">
      <formula>"S1"</formula>
    </cfRule>
  </conditionalFormatting>
  <conditionalFormatting sqref="K871">
    <cfRule type="cellIs" dxfId="985" priority="815" operator="equal">
      <formula>"S1"</formula>
    </cfRule>
  </conditionalFormatting>
  <conditionalFormatting sqref="K872:K873 K896 K892 K900 K904 K908 K877">
    <cfRule type="cellIs" dxfId="984" priority="814" operator="equal">
      <formula>"S1"</formula>
    </cfRule>
  </conditionalFormatting>
  <conditionalFormatting sqref="K1120">
    <cfRule type="cellIs" dxfId="983" priority="783" operator="equal">
      <formula>"S1"</formula>
    </cfRule>
  </conditionalFormatting>
  <conditionalFormatting sqref="K1175:K1176">
    <cfRule type="cellIs" dxfId="982" priority="662" operator="equal">
      <formula>"S1"</formula>
    </cfRule>
  </conditionalFormatting>
  <conditionalFormatting sqref="K1177">
    <cfRule type="cellIs" dxfId="981" priority="661" operator="equal">
      <formula>"S1"</formula>
    </cfRule>
  </conditionalFormatting>
  <conditionalFormatting sqref="K1179:K1180">
    <cfRule type="cellIs" dxfId="980" priority="660" operator="equal">
      <formula>"S1"</formula>
    </cfRule>
  </conditionalFormatting>
  <conditionalFormatting sqref="K1181">
    <cfRule type="cellIs" dxfId="979" priority="659" operator="equal">
      <formula>"S1"</formula>
    </cfRule>
  </conditionalFormatting>
  <conditionalFormatting sqref="K826">
    <cfRule type="cellIs" dxfId="978" priority="588" operator="equal">
      <formula>"S1"</formula>
    </cfRule>
  </conditionalFormatting>
  <conditionalFormatting sqref="K825">
    <cfRule type="cellIs" dxfId="977" priority="589" operator="equal">
      <formula>"S1"</formula>
    </cfRule>
  </conditionalFormatting>
  <conditionalFormatting sqref="K1183:K1185">
    <cfRule type="cellIs" dxfId="976" priority="658" operator="equal">
      <formula>"S1"</formula>
    </cfRule>
  </conditionalFormatting>
  <conditionalFormatting sqref="K1187">
    <cfRule type="cellIs" dxfId="975" priority="657" operator="equal">
      <formula>"S1"</formula>
    </cfRule>
  </conditionalFormatting>
  <conditionalFormatting sqref="K1186">
    <cfRule type="cellIs" dxfId="974" priority="656" operator="equal">
      <formula>"S1"</formula>
    </cfRule>
  </conditionalFormatting>
  <conditionalFormatting sqref="K1188">
    <cfRule type="cellIs" dxfId="973" priority="655" operator="equal">
      <formula>"S1"</formula>
    </cfRule>
  </conditionalFormatting>
  <conditionalFormatting sqref="K1190">
    <cfRule type="cellIs" dxfId="972" priority="654" operator="equal">
      <formula>"S1"</formula>
    </cfRule>
  </conditionalFormatting>
  <conditionalFormatting sqref="K1191">
    <cfRule type="cellIs" dxfId="971" priority="653" operator="equal">
      <formula>"S1"</formula>
    </cfRule>
  </conditionalFormatting>
  <conditionalFormatting sqref="K1192">
    <cfRule type="cellIs" dxfId="970" priority="652" operator="equal">
      <formula>"S1"</formula>
    </cfRule>
  </conditionalFormatting>
  <conditionalFormatting sqref="K1229">
    <cfRule type="cellIs" dxfId="969" priority="651" operator="equal">
      <formula>"S1"</formula>
    </cfRule>
  </conditionalFormatting>
  <conditionalFormatting sqref="K1230">
    <cfRule type="cellIs" dxfId="968" priority="650" operator="equal">
      <formula>"S1"</formula>
    </cfRule>
  </conditionalFormatting>
  <conditionalFormatting sqref="K1231">
    <cfRule type="cellIs" dxfId="967" priority="649" operator="equal">
      <formula>"S1"</formula>
    </cfRule>
  </conditionalFormatting>
  <conditionalFormatting sqref="K1471">
    <cfRule type="cellIs" dxfId="966" priority="647" operator="equal">
      <formula>"S1"</formula>
    </cfRule>
  </conditionalFormatting>
  <conditionalFormatting sqref="K1824:K1826">
    <cfRule type="cellIs" dxfId="965" priority="645" operator="equal">
      <formula>"S1"</formula>
    </cfRule>
  </conditionalFormatting>
  <conditionalFormatting sqref="K1565">
    <cfRule type="cellIs" dxfId="964" priority="643" operator="equal">
      <formula>"S1"</formula>
    </cfRule>
  </conditionalFormatting>
  <conditionalFormatting sqref="K1726:K1795">
    <cfRule type="cellIs" dxfId="963" priority="639" operator="equal">
      <formula>"S1"</formula>
    </cfRule>
  </conditionalFormatting>
  <conditionalFormatting sqref="K1804:K1820">
    <cfRule type="cellIs" dxfId="962" priority="637" operator="equal">
      <formula>"S1"</formula>
    </cfRule>
  </conditionalFormatting>
  <conditionalFormatting sqref="K1827:K1829">
    <cfRule type="cellIs" dxfId="961" priority="635" operator="equal">
      <formula>"S1"</formula>
    </cfRule>
  </conditionalFormatting>
  <conditionalFormatting sqref="K1194:K1195">
    <cfRule type="cellIs" dxfId="960" priority="633" operator="equal">
      <formula>"S1"</formula>
    </cfRule>
  </conditionalFormatting>
  <conditionalFormatting sqref="K1196">
    <cfRule type="cellIs" dxfId="959" priority="632" operator="equal">
      <formula>"S1"</formula>
    </cfRule>
  </conditionalFormatting>
  <conditionalFormatting sqref="K767">
    <cfRule type="cellIs" dxfId="958" priority="630" operator="equal">
      <formula>"S1"</formula>
    </cfRule>
  </conditionalFormatting>
  <conditionalFormatting sqref="K768">
    <cfRule type="cellIs" dxfId="957" priority="629" operator="equal">
      <formula>"S1"</formula>
    </cfRule>
  </conditionalFormatting>
  <conditionalFormatting sqref="K769">
    <cfRule type="cellIs" dxfId="956" priority="628" operator="equal">
      <formula>"S1"</formula>
    </cfRule>
  </conditionalFormatting>
  <conditionalFormatting sqref="K759">
    <cfRule type="cellIs" dxfId="955" priority="627" operator="equal">
      <formula>"S1"</formula>
    </cfRule>
  </conditionalFormatting>
  <conditionalFormatting sqref="K760">
    <cfRule type="cellIs" dxfId="954" priority="626" operator="equal">
      <formula>"S1"</formula>
    </cfRule>
  </conditionalFormatting>
  <conditionalFormatting sqref="K761">
    <cfRule type="cellIs" dxfId="953" priority="625" operator="equal">
      <formula>"S1"</formula>
    </cfRule>
  </conditionalFormatting>
  <conditionalFormatting sqref="K788 K796">
    <cfRule type="cellIs" dxfId="952" priority="621" operator="equal">
      <formula>"S1"</formula>
    </cfRule>
  </conditionalFormatting>
  <conditionalFormatting sqref="K782:K784">
    <cfRule type="cellIs" dxfId="951" priority="620" operator="equal">
      <formula>"S1"</formula>
    </cfRule>
  </conditionalFormatting>
  <conditionalFormatting sqref="K786">
    <cfRule type="cellIs" dxfId="950" priority="619" operator="equal">
      <formula>"S1"</formula>
    </cfRule>
  </conditionalFormatting>
  <conditionalFormatting sqref="K785">
    <cfRule type="cellIs" dxfId="949" priority="618" operator="equal">
      <formula>"S1"</formula>
    </cfRule>
  </conditionalFormatting>
  <conditionalFormatting sqref="K787">
    <cfRule type="cellIs" dxfId="948" priority="617" operator="equal">
      <formula>"S1"</formula>
    </cfRule>
  </conditionalFormatting>
  <conditionalFormatting sqref="K792">
    <cfRule type="cellIs" dxfId="947" priority="616" operator="equal">
      <formula>"S1"</formula>
    </cfRule>
  </conditionalFormatting>
  <conditionalFormatting sqref="K793">
    <cfRule type="cellIs" dxfId="946" priority="615" operator="equal">
      <formula>"S1"</formula>
    </cfRule>
  </conditionalFormatting>
  <conditionalFormatting sqref="K794">
    <cfRule type="cellIs" dxfId="945" priority="614" operator="equal">
      <formula>"S1"</formula>
    </cfRule>
  </conditionalFormatting>
  <conditionalFormatting sqref="K795">
    <cfRule type="cellIs" dxfId="944" priority="613" operator="equal">
      <formula>"S1"</formula>
    </cfRule>
  </conditionalFormatting>
  <conditionalFormatting sqref="K797">
    <cfRule type="cellIs" dxfId="943" priority="612" operator="equal">
      <formula>"S1"</formula>
    </cfRule>
  </conditionalFormatting>
  <conditionalFormatting sqref="K798">
    <cfRule type="cellIs" dxfId="942" priority="611" operator="equal">
      <formula>"S1"</formula>
    </cfRule>
  </conditionalFormatting>
  <conditionalFormatting sqref="K799">
    <cfRule type="cellIs" dxfId="941" priority="610" operator="equal">
      <formula>"S1"</formula>
    </cfRule>
  </conditionalFormatting>
  <conditionalFormatting sqref="K878:K880">
    <cfRule type="cellIs" dxfId="940" priority="564" operator="equal">
      <formula>"S1"</formula>
    </cfRule>
  </conditionalFormatting>
  <conditionalFormatting sqref="K789">
    <cfRule type="cellIs" dxfId="939" priority="609" operator="equal">
      <formula>"S1"</formula>
    </cfRule>
  </conditionalFormatting>
  <conditionalFormatting sqref="K790">
    <cfRule type="cellIs" dxfId="938" priority="608" operator="equal">
      <formula>"S1"</formula>
    </cfRule>
  </conditionalFormatting>
  <conditionalFormatting sqref="K791">
    <cfRule type="cellIs" dxfId="937" priority="607" operator="equal">
      <formula>"S1"</formula>
    </cfRule>
  </conditionalFormatting>
  <conditionalFormatting sqref="K804">
    <cfRule type="cellIs" dxfId="936" priority="606" operator="equal">
      <formula>"S1"</formula>
    </cfRule>
  </conditionalFormatting>
  <conditionalFormatting sqref="K801">
    <cfRule type="cellIs" dxfId="935" priority="605" operator="equal">
      <formula>"S1"</formula>
    </cfRule>
  </conditionalFormatting>
  <conditionalFormatting sqref="K802">
    <cfRule type="cellIs" dxfId="934" priority="604" operator="equal">
      <formula>"S1"</formula>
    </cfRule>
  </conditionalFormatting>
  <conditionalFormatting sqref="K803">
    <cfRule type="cellIs" dxfId="933" priority="603" operator="equal">
      <formula>"S1"</formula>
    </cfRule>
  </conditionalFormatting>
  <conditionalFormatting sqref="K805">
    <cfRule type="cellIs" dxfId="932" priority="602" operator="equal">
      <formula>"S1"</formula>
    </cfRule>
  </conditionalFormatting>
  <conditionalFormatting sqref="K806">
    <cfRule type="cellIs" dxfId="931" priority="601" operator="equal">
      <formula>"S1"</formula>
    </cfRule>
  </conditionalFormatting>
  <conditionalFormatting sqref="K824">
    <cfRule type="cellIs" dxfId="930" priority="590" operator="equal">
      <formula>"S1"</formula>
    </cfRule>
  </conditionalFormatting>
  <conditionalFormatting sqref="K816">
    <cfRule type="cellIs" dxfId="929" priority="587" operator="equal">
      <formula>"S1"</formula>
    </cfRule>
  </conditionalFormatting>
  <conditionalFormatting sqref="K828">
    <cfRule type="cellIs" dxfId="928" priority="584" operator="equal">
      <formula>"S1"</formula>
    </cfRule>
  </conditionalFormatting>
  <conditionalFormatting sqref="K818">
    <cfRule type="cellIs" dxfId="927" priority="585" operator="equal">
      <formula>"S1"</formula>
    </cfRule>
  </conditionalFormatting>
  <conditionalFormatting sqref="K817">
    <cfRule type="cellIs" dxfId="926" priority="586" operator="equal">
      <formula>"S1"</formula>
    </cfRule>
  </conditionalFormatting>
  <conditionalFormatting sqref="K829">
    <cfRule type="cellIs" dxfId="925" priority="583" operator="equal">
      <formula>"S1"</formula>
    </cfRule>
  </conditionalFormatting>
  <conditionalFormatting sqref="K830">
    <cfRule type="cellIs" dxfId="924" priority="582" operator="equal">
      <formula>"S1"</formula>
    </cfRule>
  </conditionalFormatting>
  <conditionalFormatting sqref="K849">
    <cfRule type="cellIs" dxfId="923" priority="579" operator="equal">
      <formula>"S1"</formula>
    </cfRule>
  </conditionalFormatting>
  <conditionalFormatting sqref="K845:K847">
    <cfRule type="cellIs" dxfId="922" priority="580" operator="equal">
      <formula>"S1"</formula>
    </cfRule>
  </conditionalFormatting>
  <conditionalFormatting sqref="K851 K859">
    <cfRule type="cellIs" dxfId="921" priority="581" operator="equal">
      <formula>"S1"</formula>
    </cfRule>
  </conditionalFormatting>
  <conditionalFormatting sqref="K855">
    <cfRule type="cellIs" dxfId="920" priority="576" operator="equal">
      <formula>"S1"</formula>
    </cfRule>
  </conditionalFormatting>
  <conditionalFormatting sqref="K850">
    <cfRule type="cellIs" dxfId="919" priority="577" operator="equal">
      <formula>"S1"</formula>
    </cfRule>
  </conditionalFormatting>
  <conditionalFormatting sqref="K848">
    <cfRule type="cellIs" dxfId="918" priority="578" operator="equal">
      <formula>"S1"</formula>
    </cfRule>
  </conditionalFormatting>
  <conditionalFormatting sqref="K858">
    <cfRule type="cellIs" dxfId="917" priority="573" operator="equal">
      <formula>"S1"</formula>
    </cfRule>
  </conditionalFormatting>
  <conditionalFormatting sqref="K857">
    <cfRule type="cellIs" dxfId="916" priority="574" operator="equal">
      <formula>"S1"</formula>
    </cfRule>
  </conditionalFormatting>
  <conditionalFormatting sqref="K856">
    <cfRule type="cellIs" dxfId="915" priority="575" operator="equal">
      <formula>"S1"</formula>
    </cfRule>
  </conditionalFormatting>
  <conditionalFormatting sqref="K860">
    <cfRule type="cellIs" dxfId="914" priority="572" operator="equal">
      <formula>"S1"</formula>
    </cfRule>
  </conditionalFormatting>
  <conditionalFormatting sqref="K861">
    <cfRule type="cellIs" dxfId="913" priority="571" operator="equal">
      <formula>"S1"</formula>
    </cfRule>
  </conditionalFormatting>
  <conditionalFormatting sqref="K862">
    <cfRule type="cellIs" dxfId="912" priority="570" operator="equal">
      <formula>"S1"</formula>
    </cfRule>
  </conditionalFormatting>
  <conditionalFormatting sqref="K852">
    <cfRule type="cellIs" dxfId="911" priority="569" operator="equal">
      <formula>"S1"</formula>
    </cfRule>
  </conditionalFormatting>
  <conditionalFormatting sqref="K895">
    <cfRule type="cellIs" dxfId="910" priority="565" operator="equal">
      <formula>"S1"</formula>
    </cfRule>
  </conditionalFormatting>
  <conditionalFormatting sqref="K883">
    <cfRule type="cellIs" dxfId="909" priority="561" operator="equal">
      <formula>"S1"</formula>
    </cfRule>
  </conditionalFormatting>
  <conditionalFormatting sqref="K881">
    <cfRule type="cellIs" dxfId="908" priority="562" operator="equal">
      <formula>"S1"</formula>
    </cfRule>
  </conditionalFormatting>
  <conditionalFormatting sqref="K882">
    <cfRule type="cellIs" dxfId="907" priority="563" operator="equal">
      <formula>"S1"</formula>
    </cfRule>
  </conditionalFormatting>
  <conditionalFormatting sqref="K1148:K1150">
    <cfRule type="cellIs" dxfId="906" priority="680" operator="equal">
      <formula>"S1"</formula>
    </cfRule>
  </conditionalFormatting>
  <conditionalFormatting sqref="K1152">
    <cfRule type="cellIs" dxfId="905" priority="679" operator="equal">
      <formula>"S1"</formula>
    </cfRule>
  </conditionalFormatting>
  <conditionalFormatting sqref="K1151">
    <cfRule type="cellIs" dxfId="904" priority="678" operator="equal">
      <formula>"S1"</formula>
    </cfRule>
  </conditionalFormatting>
  <conditionalFormatting sqref="K1153">
    <cfRule type="cellIs" dxfId="903" priority="677" operator="equal">
      <formula>"S1"</formula>
    </cfRule>
  </conditionalFormatting>
  <conditionalFormatting sqref="K1157">
    <cfRule type="cellIs" dxfId="902" priority="674" operator="equal">
      <formula>"S1"</formula>
    </cfRule>
  </conditionalFormatting>
  <conditionalFormatting sqref="K1156">
    <cfRule type="cellIs" dxfId="901" priority="675" operator="equal">
      <formula>"S1"</formula>
    </cfRule>
  </conditionalFormatting>
  <conditionalFormatting sqref="K1155">
    <cfRule type="cellIs" dxfId="900" priority="676" operator="equal">
      <formula>"S1"</formula>
    </cfRule>
  </conditionalFormatting>
  <conditionalFormatting sqref="K1161">
    <cfRule type="cellIs" dxfId="899" priority="671" operator="equal">
      <formula>"S1"</formula>
    </cfRule>
  </conditionalFormatting>
  <conditionalFormatting sqref="K1160">
    <cfRule type="cellIs" dxfId="898" priority="672" operator="equal">
      <formula>"S1"</formula>
    </cfRule>
  </conditionalFormatting>
  <conditionalFormatting sqref="K1159">
    <cfRule type="cellIs" dxfId="897" priority="673" operator="equal">
      <formula>"S1"</formula>
    </cfRule>
  </conditionalFormatting>
  <conditionalFormatting sqref="K1170">
    <cfRule type="cellIs" dxfId="896" priority="670" operator="equal">
      <formula>"S1"</formula>
    </cfRule>
  </conditionalFormatting>
  <conditionalFormatting sqref="K1166">
    <cfRule type="cellIs" dxfId="895" priority="669" operator="equal">
      <formula>"S1"</formula>
    </cfRule>
  </conditionalFormatting>
  <conditionalFormatting sqref="K1163:K1164">
    <cfRule type="cellIs" dxfId="894" priority="668" operator="equal">
      <formula>"S1"</formula>
    </cfRule>
  </conditionalFormatting>
  <conditionalFormatting sqref="K1165">
    <cfRule type="cellIs" dxfId="893" priority="667" operator="equal">
      <formula>"S1"</formula>
    </cfRule>
  </conditionalFormatting>
  <conditionalFormatting sqref="K1167:K1168">
    <cfRule type="cellIs" dxfId="892" priority="666" operator="equal">
      <formula>"S1"</formula>
    </cfRule>
  </conditionalFormatting>
  <conditionalFormatting sqref="K1169">
    <cfRule type="cellIs" dxfId="891" priority="665" operator="equal">
      <formula>"S1"</formula>
    </cfRule>
  </conditionalFormatting>
  <conditionalFormatting sqref="K1171:K1172">
    <cfRule type="cellIs" dxfId="890" priority="664" operator="equal">
      <formula>"S1"</formula>
    </cfRule>
  </conditionalFormatting>
  <conditionalFormatting sqref="K1173">
    <cfRule type="cellIs" dxfId="889" priority="663" operator="equal">
      <formula>"S1"</formula>
    </cfRule>
  </conditionalFormatting>
  <conditionalFormatting sqref="R1395:R1460">
    <cfRule type="cellIs" dxfId="888" priority="648" operator="greaterThan">
      <formula>90</formula>
    </cfRule>
  </conditionalFormatting>
  <conditionalFormatting sqref="R1826">
    <cfRule type="cellIs" dxfId="887" priority="644" operator="greaterThan">
      <formula>90</formula>
    </cfRule>
  </conditionalFormatting>
  <conditionalFormatting sqref="R1564:R1634">
    <cfRule type="cellIs" dxfId="886" priority="642" operator="greaterThan">
      <formula>90</formula>
    </cfRule>
  </conditionalFormatting>
  <conditionalFormatting sqref="R1726:R1795">
    <cfRule type="cellIs" dxfId="885" priority="638" operator="greaterThan">
      <formula>90</formula>
    </cfRule>
  </conditionalFormatting>
  <conditionalFormatting sqref="R1804:R1819">
    <cfRule type="cellIs" dxfId="884" priority="636" operator="greaterThan">
      <formula>90</formula>
    </cfRule>
  </conditionalFormatting>
  <conditionalFormatting sqref="R1827:R1829">
    <cfRule type="cellIs" dxfId="883" priority="634" operator="greaterThan">
      <formula>90</formula>
    </cfRule>
  </conditionalFormatting>
  <conditionalFormatting sqref="R1820">
    <cfRule type="cellIs" dxfId="882" priority="631" operator="greaterThan">
      <formula>90</formula>
    </cfRule>
  </conditionalFormatting>
  <conditionalFormatting sqref="K807">
    <cfRule type="cellIs" dxfId="881" priority="600" operator="equal">
      <formula>"S1"</formula>
    </cfRule>
  </conditionalFormatting>
  <conditionalFormatting sqref="K815 K823">
    <cfRule type="cellIs" dxfId="880" priority="599" operator="equal">
      <formula>"S1"</formula>
    </cfRule>
  </conditionalFormatting>
  <conditionalFormatting sqref="K809:K811">
    <cfRule type="cellIs" dxfId="879" priority="598" operator="equal">
      <formula>"S1"</formula>
    </cfRule>
  </conditionalFormatting>
  <conditionalFormatting sqref="K813">
    <cfRule type="cellIs" dxfId="878" priority="597" operator="equal">
      <formula>"S1"</formula>
    </cfRule>
  </conditionalFormatting>
  <conditionalFormatting sqref="K812">
    <cfRule type="cellIs" dxfId="877" priority="596" operator="equal">
      <formula>"S1"</formula>
    </cfRule>
  </conditionalFormatting>
  <conditionalFormatting sqref="K814">
    <cfRule type="cellIs" dxfId="876" priority="595" operator="equal">
      <formula>"S1"</formula>
    </cfRule>
  </conditionalFormatting>
  <conditionalFormatting sqref="K820">
    <cfRule type="cellIs" dxfId="875" priority="593" operator="equal">
      <formula>"S1"</formula>
    </cfRule>
  </conditionalFormatting>
  <conditionalFormatting sqref="K819">
    <cfRule type="cellIs" dxfId="874" priority="594" operator="equal">
      <formula>"S1"</formula>
    </cfRule>
  </conditionalFormatting>
  <conditionalFormatting sqref="K821">
    <cfRule type="cellIs" dxfId="873" priority="592" operator="equal">
      <formula>"S1"</formula>
    </cfRule>
  </conditionalFormatting>
  <conditionalFormatting sqref="K822">
    <cfRule type="cellIs" dxfId="872" priority="591" operator="equal">
      <formula>"S1"</formula>
    </cfRule>
  </conditionalFormatting>
  <conditionalFormatting sqref="K853">
    <cfRule type="cellIs" dxfId="871" priority="568" operator="equal">
      <formula>"S1"</formula>
    </cfRule>
  </conditionalFormatting>
  <conditionalFormatting sqref="K854">
    <cfRule type="cellIs" dxfId="870" priority="567" operator="equal">
      <formula>"S1"</formula>
    </cfRule>
  </conditionalFormatting>
  <conditionalFormatting sqref="K893:K894">
    <cfRule type="cellIs" dxfId="869" priority="566" operator="equal">
      <formula>"S1"</formula>
    </cfRule>
  </conditionalFormatting>
  <conditionalFormatting sqref="K884">
    <cfRule type="cellIs" dxfId="868" priority="560" operator="equal">
      <formula>"S1"</formula>
    </cfRule>
  </conditionalFormatting>
  <conditionalFormatting sqref="K885">
    <cfRule type="cellIs" dxfId="867" priority="559" operator="equal">
      <formula>"S1"</formula>
    </cfRule>
  </conditionalFormatting>
  <conditionalFormatting sqref="K886:K887 K891">
    <cfRule type="cellIs" dxfId="866" priority="558" operator="equal">
      <formula>"S1"</formula>
    </cfRule>
  </conditionalFormatting>
  <conditionalFormatting sqref="K897">
    <cfRule type="cellIs" dxfId="865" priority="557" operator="equal">
      <formula>"S1"</formula>
    </cfRule>
  </conditionalFormatting>
  <conditionalFormatting sqref="K898">
    <cfRule type="cellIs" dxfId="864" priority="556" operator="equal">
      <formula>"S1"</formula>
    </cfRule>
  </conditionalFormatting>
  <conditionalFormatting sqref="K899">
    <cfRule type="cellIs" dxfId="863" priority="555" operator="equal">
      <formula>"S1"</formula>
    </cfRule>
  </conditionalFormatting>
  <conditionalFormatting sqref="K901">
    <cfRule type="cellIs" dxfId="862" priority="554" operator="equal">
      <formula>"S1"</formula>
    </cfRule>
  </conditionalFormatting>
  <conditionalFormatting sqref="K902">
    <cfRule type="cellIs" dxfId="861" priority="553" operator="equal">
      <formula>"S1"</formula>
    </cfRule>
  </conditionalFormatting>
  <conditionalFormatting sqref="K903">
    <cfRule type="cellIs" dxfId="860" priority="552" operator="equal">
      <formula>"S1"</formula>
    </cfRule>
  </conditionalFormatting>
  <conditionalFormatting sqref="K905">
    <cfRule type="cellIs" dxfId="859" priority="551" operator="equal">
      <formula>"S1"</formula>
    </cfRule>
  </conditionalFormatting>
  <conditionalFormatting sqref="K906">
    <cfRule type="cellIs" dxfId="858" priority="550" operator="equal">
      <formula>"S1"</formula>
    </cfRule>
  </conditionalFormatting>
  <conditionalFormatting sqref="K907">
    <cfRule type="cellIs" dxfId="857" priority="549" operator="equal">
      <formula>"S1"</formula>
    </cfRule>
  </conditionalFormatting>
  <conditionalFormatting sqref="K909:K911">
    <cfRule type="cellIs" dxfId="856" priority="540" operator="equal">
      <formula>"S1"</formula>
    </cfRule>
  </conditionalFormatting>
  <conditionalFormatting sqref="K913">
    <cfRule type="cellIs" dxfId="855" priority="539" operator="equal">
      <formula>"S1"</formula>
    </cfRule>
  </conditionalFormatting>
  <conditionalFormatting sqref="K912">
    <cfRule type="cellIs" dxfId="854" priority="538" operator="equal">
      <formula>"S1"</formula>
    </cfRule>
  </conditionalFormatting>
  <conditionalFormatting sqref="K914">
    <cfRule type="cellIs" dxfId="853" priority="537" operator="equal">
      <formula>"S1"</formula>
    </cfRule>
  </conditionalFormatting>
  <conditionalFormatting sqref="K920">
    <cfRule type="cellIs" dxfId="852" priority="536" operator="equal">
      <formula>"S1"</formula>
    </cfRule>
  </conditionalFormatting>
  <conditionalFormatting sqref="K921">
    <cfRule type="cellIs" dxfId="851" priority="535" operator="equal">
      <formula>"S1"</formula>
    </cfRule>
  </conditionalFormatting>
  <conditionalFormatting sqref="K922">
    <cfRule type="cellIs" dxfId="850" priority="534" operator="equal">
      <formula>"S1"</formula>
    </cfRule>
  </conditionalFormatting>
  <conditionalFormatting sqref="K915">
    <cfRule type="cellIs" dxfId="849" priority="541" operator="equal">
      <formula>"S1"</formula>
    </cfRule>
  </conditionalFormatting>
  <conditionalFormatting sqref="K916:K917">
    <cfRule type="cellIs" dxfId="848" priority="533" operator="equal">
      <formula>"S1"</formula>
    </cfRule>
  </conditionalFormatting>
  <conditionalFormatting sqref="K918">
    <cfRule type="cellIs" dxfId="847" priority="532" operator="equal">
      <formula>"S1"</formula>
    </cfRule>
  </conditionalFormatting>
  <conditionalFormatting sqref="K956 K964 K975 K1041:K1042 K968 K1061 K1116">
    <cfRule type="cellIs" dxfId="846" priority="531" operator="equal">
      <formula>"S1"</formula>
    </cfRule>
  </conditionalFormatting>
  <conditionalFormatting sqref="K950:K952">
    <cfRule type="cellIs" dxfId="845" priority="530" operator="equal">
      <formula>"S1"</formula>
    </cfRule>
  </conditionalFormatting>
  <conditionalFormatting sqref="K954">
    <cfRule type="cellIs" dxfId="844" priority="529" operator="equal">
      <formula>"S1"</formula>
    </cfRule>
  </conditionalFormatting>
  <conditionalFormatting sqref="K953">
    <cfRule type="cellIs" dxfId="843" priority="528" operator="equal">
      <formula>"S1"</formula>
    </cfRule>
  </conditionalFormatting>
  <conditionalFormatting sqref="K955">
    <cfRule type="cellIs" dxfId="842" priority="527" operator="equal">
      <formula>"S1"</formula>
    </cfRule>
  </conditionalFormatting>
  <conditionalFormatting sqref="K961">
    <cfRule type="cellIs" dxfId="841" priority="525" operator="equal">
      <formula>"S1"</formula>
    </cfRule>
  </conditionalFormatting>
  <conditionalFormatting sqref="K960">
    <cfRule type="cellIs" dxfId="840" priority="526" operator="equal">
      <formula>"S1"</formula>
    </cfRule>
  </conditionalFormatting>
  <conditionalFormatting sqref="K962">
    <cfRule type="cellIs" dxfId="839" priority="524" operator="equal">
      <formula>"S1"</formula>
    </cfRule>
  </conditionalFormatting>
  <conditionalFormatting sqref="K963">
    <cfRule type="cellIs" dxfId="838" priority="523" operator="equal">
      <formula>"S1"</formula>
    </cfRule>
  </conditionalFormatting>
  <conditionalFormatting sqref="K969:K971">
    <cfRule type="cellIs" dxfId="837" priority="522" operator="equal">
      <formula>"S1"</formula>
    </cfRule>
  </conditionalFormatting>
  <conditionalFormatting sqref="K973">
    <cfRule type="cellIs" dxfId="836" priority="521" operator="equal">
      <formula>"S1"</formula>
    </cfRule>
  </conditionalFormatting>
  <conditionalFormatting sqref="K972">
    <cfRule type="cellIs" dxfId="835" priority="520" operator="equal">
      <formula>"S1"</formula>
    </cfRule>
  </conditionalFormatting>
  <conditionalFormatting sqref="K974">
    <cfRule type="cellIs" dxfId="834" priority="519" operator="equal">
      <formula>"S1"</formula>
    </cfRule>
  </conditionalFormatting>
  <conditionalFormatting sqref="K976">
    <cfRule type="cellIs" dxfId="833" priority="518" operator="equal">
      <formula>"S1"</formula>
    </cfRule>
  </conditionalFormatting>
  <conditionalFormatting sqref="K977">
    <cfRule type="cellIs" dxfId="832" priority="517" operator="equal">
      <formula>"S1"</formula>
    </cfRule>
  </conditionalFormatting>
  <conditionalFormatting sqref="K978:K979 K998 K1006 K1025 K1029">
    <cfRule type="cellIs" dxfId="831" priority="516" operator="equal">
      <formula>"S1"</formula>
    </cfRule>
  </conditionalFormatting>
  <conditionalFormatting sqref="K1034:K1035">
    <cfRule type="cellIs" dxfId="830" priority="511" operator="equal">
      <formula>"S1"</formula>
    </cfRule>
  </conditionalFormatting>
  <conditionalFormatting sqref="K1038:K1039">
    <cfRule type="cellIs" dxfId="829" priority="509" operator="equal">
      <formula>"S1"</formula>
    </cfRule>
  </conditionalFormatting>
  <conditionalFormatting sqref="K1040">
    <cfRule type="cellIs" dxfId="828" priority="508" operator="equal">
      <formula>"S1"</formula>
    </cfRule>
  </conditionalFormatting>
  <conditionalFormatting sqref="K1062:K1064">
    <cfRule type="cellIs" dxfId="827" priority="507" operator="equal">
      <formula>"S1"</formula>
    </cfRule>
  </conditionalFormatting>
  <conditionalFormatting sqref="K1066">
    <cfRule type="cellIs" dxfId="826" priority="506" operator="equal">
      <formula>"S1"</formula>
    </cfRule>
  </conditionalFormatting>
  <conditionalFormatting sqref="K1065">
    <cfRule type="cellIs" dxfId="825" priority="505" operator="equal">
      <formula>"S1"</formula>
    </cfRule>
  </conditionalFormatting>
  <conditionalFormatting sqref="K1067">
    <cfRule type="cellIs" dxfId="824" priority="504" operator="equal">
      <formula>"S1"</formula>
    </cfRule>
  </conditionalFormatting>
  <conditionalFormatting sqref="K1037">
    <cfRule type="cellIs" dxfId="823" priority="515" operator="equal">
      <formula>"S1"</formula>
    </cfRule>
  </conditionalFormatting>
  <conditionalFormatting sqref="K1033">
    <cfRule type="cellIs" dxfId="822" priority="514" operator="equal">
      <formula>"S1"</formula>
    </cfRule>
  </conditionalFormatting>
  <conditionalFormatting sqref="K1030:K1031">
    <cfRule type="cellIs" dxfId="821" priority="513" operator="equal">
      <formula>"S1"</formula>
    </cfRule>
  </conditionalFormatting>
  <conditionalFormatting sqref="K1032">
    <cfRule type="cellIs" dxfId="820" priority="512" operator="equal">
      <formula>"S1"</formula>
    </cfRule>
  </conditionalFormatting>
  <conditionalFormatting sqref="K1036">
    <cfRule type="cellIs" dxfId="819" priority="510" operator="equal">
      <formula>"S1"</formula>
    </cfRule>
  </conditionalFormatting>
  <conditionalFormatting sqref="K1068">
    <cfRule type="cellIs" dxfId="818" priority="503" operator="equal">
      <formula>"S1"</formula>
    </cfRule>
  </conditionalFormatting>
  <conditionalFormatting sqref="K1069">
    <cfRule type="cellIs" dxfId="817" priority="502" operator="equal">
      <formula>"S1"</formula>
    </cfRule>
  </conditionalFormatting>
  <conditionalFormatting sqref="K1070:K1071 K1093 K1085 K1097 K1101 K1105 K1075">
    <cfRule type="cellIs" dxfId="816" priority="501" operator="equal">
      <formula>"S1"</formula>
    </cfRule>
  </conditionalFormatting>
  <conditionalFormatting sqref="K965">
    <cfRule type="cellIs" dxfId="815" priority="500" operator="equal">
      <formula>"S1"</formula>
    </cfRule>
  </conditionalFormatting>
  <conditionalFormatting sqref="K966">
    <cfRule type="cellIs" dxfId="814" priority="499" operator="equal">
      <formula>"S1"</formula>
    </cfRule>
  </conditionalFormatting>
  <conditionalFormatting sqref="K967">
    <cfRule type="cellIs" dxfId="813" priority="498" operator="equal">
      <formula>"S1"</formula>
    </cfRule>
  </conditionalFormatting>
  <conditionalFormatting sqref="K957">
    <cfRule type="cellIs" dxfId="812" priority="497" operator="equal">
      <formula>"S1"</formula>
    </cfRule>
  </conditionalFormatting>
  <conditionalFormatting sqref="K958">
    <cfRule type="cellIs" dxfId="811" priority="496" operator="equal">
      <formula>"S1"</formula>
    </cfRule>
  </conditionalFormatting>
  <conditionalFormatting sqref="K959">
    <cfRule type="cellIs" dxfId="810" priority="495" operator="equal">
      <formula>"S1"</formula>
    </cfRule>
  </conditionalFormatting>
  <conditionalFormatting sqref="K986 K994">
    <cfRule type="cellIs" dxfId="809" priority="494" operator="equal">
      <formula>"S1"</formula>
    </cfRule>
  </conditionalFormatting>
  <conditionalFormatting sqref="K980:K982">
    <cfRule type="cellIs" dxfId="808" priority="493" operator="equal">
      <formula>"S1"</formula>
    </cfRule>
  </conditionalFormatting>
  <conditionalFormatting sqref="K984">
    <cfRule type="cellIs" dxfId="807" priority="492" operator="equal">
      <formula>"S1"</formula>
    </cfRule>
  </conditionalFormatting>
  <conditionalFormatting sqref="K983">
    <cfRule type="cellIs" dxfId="806" priority="491" operator="equal">
      <formula>"S1"</formula>
    </cfRule>
  </conditionalFormatting>
  <conditionalFormatting sqref="K985">
    <cfRule type="cellIs" dxfId="805" priority="490" operator="equal">
      <formula>"S1"</formula>
    </cfRule>
  </conditionalFormatting>
  <conditionalFormatting sqref="K991">
    <cfRule type="cellIs" dxfId="804" priority="488" operator="equal">
      <formula>"S1"</formula>
    </cfRule>
  </conditionalFormatting>
  <conditionalFormatting sqref="K990">
    <cfRule type="cellIs" dxfId="803" priority="489" operator="equal">
      <formula>"S1"</formula>
    </cfRule>
  </conditionalFormatting>
  <conditionalFormatting sqref="K992">
    <cfRule type="cellIs" dxfId="802" priority="487" operator="equal">
      <formula>"S1"</formula>
    </cfRule>
  </conditionalFormatting>
  <conditionalFormatting sqref="K993">
    <cfRule type="cellIs" dxfId="801" priority="486" operator="equal">
      <formula>"S1"</formula>
    </cfRule>
  </conditionalFormatting>
  <conditionalFormatting sqref="K995">
    <cfRule type="cellIs" dxfId="800" priority="485" operator="equal">
      <formula>"S1"</formula>
    </cfRule>
  </conditionalFormatting>
  <conditionalFormatting sqref="K996">
    <cfRule type="cellIs" dxfId="799" priority="484" operator="equal">
      <formula>"S1"</formula>
    </cfRule>
  </conditionalFormatting>
  <conditionalFormatting sqref="K997">
    <cfRule type="cellIs" dxfId="798" priority="483" operator="equal">
      <formula>"S1"</formula>
    </cfRule>
  </conditionalFormatting>
  <conditionalFormatting sqref="K987">
    <cfRule type="cellIs" dxfId="797" priority="482" operator="equal">
      <formula>"S1"</formula>
    </cfRule>
  </conditionalFormatting>
  <conditionalFormatting sqref="K988">
    <cfRule type="cellIs" dxfId="796" priority="481" operator="equal">
      <formula>"S1"</formula>
    </cfRule>
  </conditionalFormatting>
  <conditionalFormatting sqref="K989">
    <cfRule type="cellIs" dxfId="795" priority="480" operator="equal">
      <formula>"S1"</formula>
    </cfRule>
  </conditionalFormatting>
  <conditionalFormatting sqref="K1002">
    <cfRule type="cellIs" dxfId="794" priority="479" operator="equal">
      <formula>"S1"</formula>
    </cfRule>
  </conditionalFormatting>
  <conditionalFormatting sqref="K999">
    <cfRule type="cellIs" dxfId="793" priority="478" operator="equal">
      <formula>"S1"</formula>
    </cfRule>
  </conditionalFormatting>
  <conditionalFormatting sqref="K1000">
    <cfRule type="cellIs" dxfId="792" priority="477" operator="equal">
      <formula>"S1"</formula>
    </cfRule>
  </conditionalFormatting>
  <conditionalFormatting sqref="K1001">
    <cfRule type="cellIs" dxfId="791" priority="476" operator="equal">
      <formula>"S1"</formula>
    </cfRule>
  </conditionalFormatting>
  <conditionalFormatting sqref="K1003">
    <cfRule type="cellIs" dxfId="790" priority="475" operator="equal">
      <formula>"S1"</formula>
    </cfRule>
  </conditionalFormatting>
  <conditionalFormatting sqref="K1004">
    <cfRule type="cellIs" dxfId="789" priority="474" operator="equal">
      <formula>"S1"</formula>
    </cfRule>
  </conditionalFormatting>
  <conditionalFormatting sqref="K1005">
    <cfRule type="cellIs" dxfId="788" priority="473" operator="equal">
      <formula>"S1"</formula>
    </cfRule>
  </conditionalFormatting>
  <conditionalFormatting sqref="K1013 K1021">
    <cfRule type="cellIs" dxfId="787" priority="472" operator="equal">
      <formula>"S1"</formula>
    </cfRule>
  </conditionalFormatting>
  <conditionalFormatting sqref="K1007:K1009">
    <cfRule type="cellIs" dxfId="786" priority="471" operator="equal">
      <formula>"S1"</formula>
    </cfRule>
  </conditionalFormatting>
  <conditionalFormatting sqref="K1011">
    <cfRule type="cellIs" dxfId="785" priority="470" operator="equal">
      <formula>"S1"</formula>
    </cfRule>
  </conditionalFormatting>
  <conditionalFormatting sqref="K1010">
    <cfRule type="cellIs" dxfId="784" priority="469" operator="equal">
      <formula>"S1"</formula>
    </cfRule>
  </conditionalFormatting>
  <conditionalFormatting sqref="K1012">
    <cfRule type="cellIs" dxfId="783" priority="468" operator="equal">
      <formula>"S1"</formula>
    </cfRule>
  </conditionalFormatting>
  <conditionalFormatting sqref="K1018">
    <cfRule type="cellIs" dxfId="782" priority="466" operator="equal">
      <formula>"S1"</formula>
    </cfRule>
  </conditionalFormatting>
  <conditionalFormatting sqref="K1017">
    <cfRule type="cellIs" dxfId="781" priority="467" operator="equal">
      <formula>"S1"</formula>
    </cfRule>
  </conditionalFormatting>
  <conditionalFormatting sqref="K1019">
    <cfRule type="cellIs" dxfId="780" priority="465" operator="equal">
      <formula>"S1"</formula>
    </cfRule>
  </conditionalFormatting>
  <conditionalFormatting sqref="K1020">
    <cfRule type="cellIs" dxfId="779" priority="464" operator="equal">
      <formula>"S1"</formula>
    </cfRule>
  </conditionalFormatting>
  <conditionalFormatting sqref="K1022">
    <cfRule type="cellIs" dxfId="778" priority="463" operator="equal">
      <formula>"S1"</formula>
    </cfRule>
  </conditionalFormatting>
  <conditionalFormatting sqref="K1023">
    <cfRule type="cellIs" dxfId="777" priority="462" operator="equal">
      <formula>"S1"</formula>
    </cfRule>
  </conditionalFormatting>
  <conditionalFormatting sqref="K1024">
    <cfRule type="cellIs" dxfId="776" priority="461" operator="equal">
      <formula>"S1"</formula>
    </cfRule>
  </conditionalFormatting>
  <conditionalFormatting sqref="K1014">
    <cfRule type="cellIs" dxfId="775" priority="460" operator="equal">
      <formula>"S1"</formula>
    </cfRule>
  </conditionalFormatting>
  <conditionalFormatting sqref="K1015">
    <cfRule type="cellIs" dxfId="774" priority="459" operator="equal">
      <formula>"S1"</formula>
    </cfRule>
  </conditionalFormatting>
  <conditionalFormatting sqref="K1016">
    <cfRule type="cellIs" dxfId="773" priority="458" operator="equal">
      <formula>"S1"</formula>
    </cfRule>
  </conditionalFormatting>
  <conditionalFormatting sqref="K1026">
    <cfRule type="cellIs" dxfId="772" priority="457" operator="equal">
      <formula>"S1"</formula>
    </cfRule>
  </conditionalFormatting>
  <conditionalFormatting sqref="K1027">
    <cfRule type="cellIs" dxfId="771" priority="456" operator="equal">
      <formula>"S1"</formula>
    </cfRule>
  </conditionalFormatting>
  <conditionalFormatting sqref="K1028">
    <cfRule type="cellIs" dxfId="770" priority="455" operator="equal">
      <formula>"S1"</formula>
    </cfRule>
  </conditionalFormatting>
  <conditionalFormatting sqref="K1049 K1057">
    <cfRule type="cellIs" dxfId="769" priority="454" operator="equal">
      <formula>"S1"</formula>
    </cfRule>
  </conditionalFormatting>
  <conditionalFormatting sqref="K1043:K1045">
    <cfRule type="cellIs" dxfId="768" priority="453" operator="equal">
      <formula>"S1"</formula>
    </cfRule>
  </conditionalFormatting>
  <conditionalFormatting sqref="K1047">
    <cfRule type="cellIs" dxfId="767" priority="452" operator="equal">
      <formula>"S1"</formula>
    </cfRule>
  </conditionalFormatting>
  <conditionalFormatting sqref="K1046">
    <cfRule type="cellIs" dxfId="766" priority="451" operator="equal">
      <formula>"S1"</formula>
    </cfRule>
  </conditionalFormatting>
  <conditionalFormatting sqref="K1048">
    <cfRule type="cellIs" dxfId="765" priority="450" operator="equal">
      <formula>"S1"</formula>
    </cfRule>
  </conditionalFormatting>
  <conditionalFormatting sqref="K1054">
    <cfRule type="cellIs" dxfId="764" priority="448" operator="equal">
      <formula>"S1"</formula>
    </cfRule>
  </conditionalFormatting>
  <conditionalFormatting sqref="K1053">
    <cfRule type="cellIs" dxfId="763" priority="449" operator="equal">
      <formula>"S1"</formula>
    </cfRule>
  </conditionalFormatting>
  <conditionalFormatting sqref="K1055">
    <cfRule type="cellIs" dxfId="762" priority="447" operator="equal">
      <formula>"S1"</formula>
    </cfRule>
  </conditionalFormatting>
  <conditionalFormatting sqref="K1056">
    <cfRule type="cellIs" dxfId="761" priority="446" operator="equal">
      <formula>"S1"</formula>
    </cfRule>
  </conditionalFormatting>
  <conditionalFormatting sqref="K1058">
    <cfRule type="cellIs" dxfId="760" priority="445" operator="equal">
      <formula>"S1"</formula>
    </cfRule>
  </conditionalFormatting>
  <conditionalFormatting sqref="K1059">
    <cfRule type="cellIs" dxfId="759" priority="444" operator="equal">
      <formula>"S1"</formula>
    </cfRule>
  </conditionalFormatting>
  <conditionalFormatting sqref="K1060">
    <cfRule type="cellIs" dxfId="758" priority="443" operator="equal">
      <formula>"S1"</formula>
    </cfRule>
  </conditionalFormatting>
  <conditionalFormatting sqref="K1050">
    <cfRule type="cellIs" dxfId="757" priority="442" operator="equal">
      <formula>"S1"</formula>
    </cfRule>
  </conditionalFormatting>
  <conditionalFormatting sqref="K1051">
    <cfRule type="cellIs" dxfId="756" priority="441" operator="equal">
      <formula>"S1"</formula>
    </cfRule>
  </conditionalFormatting>
  <conditionalFormatting sqref="K1052">
    <cfRule type="cellIs" dxfId="755" priority="440" operator="equal">
      <formula>"S1"</formula>
    </cfRule>
  </conditionalFormatting>
  <conditionalFormatting sqref="K1090:K1091">
    <cfRule type="cellIs" dxfId="754" priority="439" operator="equal">
      <formula>"S1"</formula>
    </cfRule>
  </conditionalFormatting>
  <conditionalFormatting sqref="K1092">
    <cfRule type="cellIs" dxfId="753" priority="438" operator="equal">
      <formula>"S1"</formula>
    </cfRule>
  </conditionalFormatting>
  <conditionalFormatting sqref="K1076:K1078">
    <cfRule type="cellIs" dxfId="752" priority="437" operator="equal">
      <formula>"S1"</formula>
    </cfRule>
  </conditionalFormatting>
  <conditionalFormatting sqref="K1080">
    <cfRule type="cellIs" dxfId="751" priority="436" operator="equal">
      <formula>"S1"</formula>
    </cfRule>
  </conditionalFormatting>
  <conditionalFormatting sqref="K1079">
    <cfRule type="cellIs" dxfId="750" priority="435" operator="equal">
      <formula>"S1"</formula>
    </cfRule>
  </conditionalFormatting>
  <conditionalFormatting sqref="K1081">
    <cfRule type="cellIs" dxfId="749" priority="434" operator="equal">
      <formula>"S1"</formula>
    </cfRule>
  </conditionalFormatting>
  <conditionalFormatting sqref="K1082">
    <cfRule type="cellIs" dxfId="748" priority="433" operator="equal">
      <formula>"S1"</formula>
    </cfRule>
  </conditionalFormatting>
  <conditionalFormatting sqref="K1083">
    <cfRule type="cellIs" dxfId="747" priority="432" operator="equal">
      <formula>"S1"</formula>
    </cfRule>
  </conditionalFormatting>
  <conditionalFormatting sqref="K1084">
    <cfRule type="cellIs" dxfId="746" priority="431" operator="equal">
      <formula>"S1"</formula>
    </cfRule>
  </conditionalFormatting>
  <conditionalFormatting sqref="K1094">
    <cfRule type="cellIs" dxfId="745" priority="430" operator="equal">
      <formula>"S1"</formula>
    </cfRule>
  </conditionalFormatting>
  <conditionalFormatting sqref="K1095">
    <cfRule type="cellIs" dxfId="744" priority="429" operator="equal">
      <formula>"S1"</formula>
    </cfRule>
  </conditionalFormatting>
  <conditionalFormatting sqref="K1096">
    <cfRule type="cellIs" dxfId="743" priority="428" operator="equal">
      <formula>"S1"</formula>
    </cfRule>
  </conditionalFormatting>
  <conditionalFormatting sqref="K1098">
    <cfRule type="cellIs" dxfId="742" priority="427" operator="equal">
      <formula>"S1"</formula>
    </cfRule>
  </conditionalFormatting>
  <conditionalFormatting sqref="K1099">
    <cfRule type="cellIs" dxfId="741" priority="426" operator="equal">
      <formula>"S1"</formula>
    </cfRule>
  </conditionalFormatting>
  <conditionalFormatting sqref="K1100">
    <cfRule type="cellIs" dxfId="740" priority="425" operator="equal">
      <formula>"S1"</formula>
    </cfRule>
  </conditionalFormatting>
  <conditionalFormatting sqref="K1102">
    <cfRule type="cellIs" dxfId="739" priority="424" operator="equal">
      <formula>"S1"</formula>
    </cfRule>
  </conditionalFormatting>
  <conditionalFormatting sqref="K1103">
    <cfRule type="cellIs" dxfId="738" priority="423" operator="equal">
      <formula>"S1"</formula>
    </cfRule>
  </conditionalFormatting>
  <conditionalFormatting sqref="K1104">
    <cfRule type="cellIs" dxfId="737" priority="422" operator="equal">
      <formula>"S1"</formula>
    </cfRule>
  </conditionalFormatting>
  <conditionalFormatting sqref="K1106:K1108">
    <cfRule type="cellIs" dxfId="736" priority="420" operator="equal">
      <formula>"S1"</formula>
    </cfRule>
  </conditionalFormatting>
  <conditionalFormatting sqref="K1110">
    <cfRule type="cellIs" dxfId="735" priority="419" operator="equal">
      <formula>"S1"</formula>
    </cfRule>
  </conditionalFormatting>
  <conditionalFormatting sqref="K1109">
    <cfRule type="cellIs" dxfId="734" priority="418" operator="equal">
      <formula>"S1"</formula>
    </cfRule>
  </conditionalFormatting>
  <conditionalFormatting sqref="K1111">
    <cfRule type="cellIs" dxfId="733" priority="417" operator="equal">
      <formula>"S1"</formula>
    </cfRule>
  </conditionalFormatting>
  <conditionalFormatting sqref="K1117">
    <cfRule type="cellIs" dxfId="732" priority="416" operator="equal">
      <formula>"S1"</formula>
    </cfRule>
  </conditionalFormatting>
  <conditionalFormatting sqref="K1118">
    <cfRule type="cellIs" dxfId="731" priority="415" operator="equal">
      <formula>"S1"</formula>
    </cfRule>
  </conditionalFormatting>
  <conditionalFormatting sqref="K1119">
    <cfRule type="cellIs" dxfId="730" priority="414" operator="equal">
      <formula>"S1"</formula>
    </cfRule>
  </conditionalFormatting>
  <conditionalFormatting sqref="K1112">
    <cfRule type="cellIs" dxfId="729" priority="421" operator="equal">
      <formula>"S1"</formula>
    </cfRule>
  </conditionalFormatting>
  <conditionalFormatting sqref="K1113:K1114">
    <cfRule type="cellIs" dxfId="728" priority="413" operator="equal">
      <formula>"S1"</formula>
    </cfRule>
  </conditionalFormatting>
  <conditionalFormatting sqref="K1115">
    <cfRule type="cellIs" dxfId="727" priority="412" operator="equal">
      <formula>"S1"</formula>
    </cfRule>
  </conditionalFormatting>
  <conditionalFormatting sqref="K199">
    <cfRule type="cellIs" dxfId="726" priority="407" operator="equal">
      <formula>"S1"</formula>
    </cfRule>
  </conditionalFormatting>
  <conditionalFormatting sqref="K155">
    <cfRule type="cellIs" dxfId="725" priority="321" operator="equal">
      <formula>"S1"</formula>
    </cfRule>
  </conditionalFormatting>
  <conditionalFormatting sqref="K157">
    <cfRule type="cellIs" dxfId="724" priority="320" operator="equal">
      <formula>"S1"</formula>
    </cfRule>
  </conditionalFormatting>
  <conditionalFormatting sqref="K243">
    <cfRule type="cellIs" dxfId="723" priority="369" operator="equal">
      <formula>"S1"</formula>
    </cfRule>
  </conditionalFormatting>
  <conditionalFormatting sqref="K347">
    <cfRule type="cellIs" dxfId="722" priority="198" operator="equal">
      <formula>"S1"</formula>
    </cfRule>
  </conditionalFormatting>
  <conditionalFormatting sqref="K350">
    <cfRule type="cellIs" dxfId="721" priority="196" operator="equal">
      <formula>"S1"</formula>
    </cfRule>
  </conditionalFormatting>
  <conditionalFormatting sqref="K351">
    <cfRule type="cellIs" dxfId="720" priority="195" operator="equal">
      <formula>"S1"</formula>
    </cfRule>
  </conditionalFormatting>
  <conditionalFormatting sqref="K352">
    <cfRule type="cellIs" dxfId="719" priority="194" operator="equal">
      <formula>"S1"</formula>
    </cfRule>
  </conditionalFormatting>
  <conditionalFormatting sqref="K121">
    <cfRule type="cellIs" dxfId="718" priority="348" operator="equal">
      <formula>"S1"</formula>
    </cfRule>
  </conditionalFormatting>
  <conditionalFormatting sqref="K122">
    <cfRule type="cellIs" dxfId="717" priority="347" operator="equal">
      <formula>"S1"</formula>
    </cfRule>
  </conditionalFormatting>
  <conditionalFormatting sqref="K250">
    <cfRule type="cellIs" dxfId="716" priority="363" operator="equal">
      <formula>"S1"</formula>
    </cfRule>
  </conditionalFormatting>
  <conditionalFormatting sqref="K213">
    <cfRule type="cellIs" dxfId="715" priority="390" operator="equal">
      <formula>"S1"</formula>
    </cfRule>
  </conditionalFormatting>
  <conditionalFormatting sqref="K239">
    <cfRule type="cellIs" dxfId="714" priority="370" operator="equal">
      <formula>"S1"</formula>
    </cfRule>
  </conditionalFormatting>
  <conditionalFormatting sqref="K354">
    <cfRule type="cellIs" dxfId="713" priority="193" operator="equal">
      <formula>"S1"</formula>
    </cfRule>
  </conditionalFormatting>
  <conditionalFormatting sqref="K355">
    <cfRule type="cellIs" dxfId="712" priority="192" operator="equal">
      <formula>"S1"</formula>
    </cfRule>
  </conditionalFormatting>
  <conditionalFormatting sqref="K356">
    <cfRule type="cellIs" dxfId="711" priority="191" operator="equal">
      <formula>"S1"</formula>
    </cfRule>
  </conditionalFormatting>
  <conditionalFormatting sqref="K358">
    <cfRule type="cellIs" dxfId="710" priority="190" operator="equal">
      <formula>"S1"</formula>
    </cfRule>
  </conditionalFormatting>
  <conditionalFormatting sqref="K227">
    <cfRule type="cellIs" dxfId="709" priority="379" operator="equal">
      <formula>"S1"</formula>
    </cfRule>
  </conditionalFormatting>
  <conditionalFormatting sqref="K231">
    <cfRule type="cellIs" dxfId="708" priority="376" operator="equal">
      <formula>"S1"</formula>
    </cfRule>
  </conditionalFormatting>
  <conditionalFormatting sqref="K235">
    <cfRule type="cellIs" dxfId="707" priority="373" operator="equal">
      <formula>"S1"</formula>
    </cfRule>
  </conditionalFormatting>
  <conditionalFormatting sqref="K348">
    <cfRule type="cellIs" dxfId="706" priority="197" operator="equal">
      <formula>"S1"</formula>
    </cfRule>
  </conditionalFormatting>
  <conditionalFormatting sqref="K359">
    <cfRule type="cellIs" dxfId="705" priority="189" operator="equal">
      <formula>"S1"</formula>
    </cfRule>
  </conditionalFormatting>
  <conditionalFormatting sqref="K360">
    <cfRule type="cellIs" dxfId="704" priority="188" operator="equal">
      <formula>"S1"</formula>
    </cfRule>
  </conditionalFormatting>
  <conditionalFormatting sqref="K254">
    <cfRule type="cellIs" dxfId="703" priority="360" operator="equal">
      <formula>"S1"</formula>
    </cfRule>
  </conditionalFormatting>
  <conditionalFormatting sqref="K258">
    <cfRule type="cellIs" dxfId="702" priority="357" operator="equal">
      <formula>"S1"</formula>
    </cfRule>
  </conditionalFormatting>
  <conditionalFormatting sqref="K262">
    <cfRule type="cellIs" dxfId="701" priority="356" operator="equal">
      <formula>"S1"</formula>
    </cfRule>
  </conditionalFormatting>
  <conditionalFormatting sqref="K123">
    <cfRule type="cellIs" dxfId="700" priority="346" operator="equal">
      <formula>"S1"</formula>
    </cfRule>
  </conditionalFormatting>
  <conditionalFormatting sqref="K145">
    <cfRule type="cellIs" dxfId="699" priority="328" operator="equal">
      <formula>"S1"</formula>
    </cfRule>
  </conditionalFormatting>
  <conditionalFormatting sqref="K146">
    <cfRule type="cellIs" dxfId="698" priority="327" operator="equal">
      <formula>"S1"</formula>
    </cfRule>
  </conditionalFormatting>
  <conditionalFormatting sqref="K148">
    <cfRule type="cellIs" dxfId="697" priority="326" operator="equal">
      <formula>"S1"</formula>
    </cfRule>
  </conditionalFormatting>
  <conditionalFormatting sqref="K140">
    <cfRule type="cellIs" dxfId="696" priority="332" operator="equal">
      <formula>"S1"</formula>
    </cfRule>
  </conditionalFormatting>
  <conditionalFormatting sqref="K125:K127">
    <cfRule type="cellIs" dxfId="695" priority="342" operator="equal">
      <formula>"S1"</formula>
    </cfRule>
  </conditionalFormatting>
  <conditionalFormatting sqref="K129">
    <cfRule type="cellIs" dxfId="694" priority="341" operator="equal">
      <formula>"S1"</formula>
    </cfRule>
  </conditionalFormatting>
  <conditionalFormatting sqref="K128">
    <cfRule type="cellIs" dxfId="693" priority="340" operator="equal">
      <formula>"S1"</formula>
    </cfRule>
  </conditionalFormatting>
  <conditionalFormatting sqref="K141">
    <cfRule type="cellIs" dxfId="692" priority="331" operator="equal">
      <formula>"S1"</formula>
    </cfRule>
  </conditionalFormatting>
  <conditionalFormatting sqref="K142">
    <cfRule type="cellIs" dxfId="691" priority="330" operator="equal">
      <formula>"S1"</formula>
    </cfRule>
  </conditionalFormatting>
  <conditionalFormatting sqref="K144">
    <cfRule type="cellIs" dxfId="690" priority="329" operator="equal">
      <formula>"S1"</formula>
    </cfRule>
  </conditionalFormatting>
  <conditionalFormatting sqref="K130">
    <cfRule type="cellIs" dxfId="689" priority="339" operator="equal">
      <formula>"S1"</formula>
    </cfRule>
  </conditionalFormatting>
  <conditionalFormatting sqref="K132">
    <cfRule type="cellIs" dxfId="688" priority="338" operator="equal">
      <formula>"S1"</formula>
    </cfRule>
  </conditionalFormatting>
  <conditionalFormatting sqref="K133">
    <cfRule type="cellIs" dxfId="687" priority="337" operator="equal">
      <formula>"S1"</formula>
    </cfRule>
  </conditionalFormatting>
  <conditionalFormatting sqref="K134">
    <cfRule type="cellIs" dxfId="686" priority="336" operator="equal">
      <formula>"S1"</formula>
    </cfRule>
  </conditionalFormatting>
  <conditionalFormatting sqref="K136">
    <cfRule type="cellIs" dxfId="685" priority="335" operator="equal">
      <formula>"S1"</formula>
    </cfRule>
  </conditionalFormatting>
  <conditionalFormatting sqref="K137">
    <cfRule type="cellIs" dxfId="684" priority="334" operator="equal">
      <formula>"S1"</formula>
    </cfRule>
  </conditionalFormatting>
  <conditionalFormatting sqref="K138">
    <cfRule type="cellIs" dxfId="683" priority="333" operator="equal">
      <formula>"S1"</formula>
    </cfRule>
  </conditionalFormatting>
  <conditionalFormatting sqref="K172">
    <cfRule type="cellIs" dxfId="682" priority="315" operator="equal">
      <formula>"S1"</formula>
    </cfRule>
  </conditionalFormatting>
  <conditionalFormatting sqref="K173">
    <cfRule type="cellIs" dxfId="681" priority="314" operator="equal">
      <formula>"S1"</formula>
    </cfRule>
  </conditionalFormatting>
  <conditionalFormatting sqref="K175:K176">
    <cfRule type="cellIs" dxfId="680" priority="313" operator="equal">
      <formula>"S1"</formula>
    </cfRule>
  </conditionalFormatting>
  <conditionalFormatting sqref="K177">
    <cfRule type="cellIs" dxfId="679" priority="312" operator="equal">
      <formula>"S1"</formula>
    </cfRule>
  </conditionalFormatting>
  <conditionalFormatting sqref="K149">
    <cfRule type="cellIs" dxfId="678" priority="325" operator="equal">
      <formula>"S1"</formula>
    </cfRule>
  </conditionalFormatting>
  <conditionalFormatting sqref="K150">
    <cfRule type="cellIs" dxfId="677" priority="324" operator="equal">
      <formula>"S1"</formula>
    </cfRule>
  </conditionalFormatting>
  <conditionalFormatting sqref="K152:K154">
    <cfRule type="cellIs" dxfId="676" priority="323" operator="equal">
      <formula>"S1"</formula>
    </cfRule>
  </conditionalFormatting>
  <conditionalFormatting sqref="K156">
    <cfRule type="cellIs" dxfId="675" priority="322" operator="equal">
      <formula>"S1"</formula>
    </cfRule>
  </conditionalFormatting>
  <conditionalFormatting sqref="K423">
    <cfRule type="cellIs" dxfId="674" priority="148" operator="equal">
      <formula>"S1"</formula>
    </cfRule>
  </conditionalFormatting>
  <conditionalFormatting sqref="K424">
    <cfRule type="cellIs" dxfId="673" priority="147" operator="equal">
      <formula>"S1"</formula>
    </cfRule>
  </conditionalFormatting>
  <conditionalFormatting sqref="K159">
    <cfRule type="cellIs" dxfId="672" priority="319" operator="equal">
      <formula>"S1"</formula>
    </cfRule>
  </conditionalFormatting>
  <conditionalFormatting sqref="K160">
    <cfRule type="cellIs" dxfId="671" priority="318" operator="equal">
      <formula>"S1"</formula>
    </cfRule>
  </conditionalFormatting>
  <conditionalFormatting sqref="K161">
    <cfRule type="cellIs" dxfId="670" priority="317" operator="equal">
      <formula>"S1"</formula>
    </cfRule>
  </conditionalFormatting>
  <conditionalFormatting sqref="K171">
    <cfRule type="cellIs" dxfId="669" priority="316" operator="equal">
      <formula>"S1"</formula>
    </cfRule>
  </conditionalFormatting>
  <conditionalFormatting sqref="K181">
    <cfRule type="cellIs" dxfId="668" priority="310" operator="equal">
      <formula>"S1"</formula>
    </cfRule>
  </conditionalFormatting>
  <conditionalFormatting sqref="K179:K180">
    <cfRule type="cellIs" dxfId="667" priority="311" operator="equal">
      <formula>"S1"</formula>
    </cfRule>
  </conditionalFormatting>
  <conditionalFormatting sqref="K185">
    <cfRule type="cellIs" dxfId="666" priority="308" operator="equal">
      <formula>"S1"</formula>
    </cfRule>
  </conditionalFormatting>
  <conditionalFormatting sqref="K183:K184">
    <cfRule type="cellIs" dxfId="665" priority="309" operator="equal">
      <formula>"S1"</formula>
    </cfRule>
  </conditionalFormatting>
  <conditionalFormatting sqref="K189">
    <cfRule type="cellIs" dxfId="664" priority="306" operator="equal">
      <formula>"S1"</formula>
    </cfRule>
  </conditionalFormatting>
  <conditionalFormatting sqref="K187:K188">
    <cfRule type="cellIs" dxfId="663" priority="307" operator="equal">
      <formula>"S1"</formula>
    </cfRule>
  </conditionalFormatting>
  <conditionalFormatting sqref="K191:K193">
    <cfRule type="cellIs" dxfId="662" priority="305" operator="equal">
      <formula>"S1"</formula>
    </cfRule>
  </conditionalFormatting>
  <conditionalFormatting sqref="K195">
    <cfRule type="cellIs" dxfId="661" priority="304" operator="equal">
      <formula>"S1"</formula>
    </cfRule>
  </conditionalFormatting>
  <conditionalFormatting sqref="K194">
    <cfRule type="cellIs" dxfId="660" priority="303" operator="equal">
      <formula>"S1"</formula>
    </cfRule>
  </conditionalFormatting>
  <conditionalFormatting sqref="K196">
    <cfRule type="cellIs" dxfId="659" priority="302" operator="equal">
      <formula>"S1"</formula>
    </cfRule>
  </conditionalFormatting>
  <conditionalFormatting sqref="K197">
    <cfRule type="cellIs" dxfId="658" priority="301" operator="equal">
      <formula>"S1"</formula>
    </cfRule>
  </conditionalFormatting>
  <conditionalFormatting sqref="K198">
    <cfRule type="cellIs" dxfId="657" priority="300" operator="equal">
      <formula>"S1"</formula>
    </cfRule>
  </conditionalFormatting>
  <conditionalFormatting sqref="K202">
    <cfRule type="cellIs" dxfId="656" priority="296" operator="equal">
      <formula>"S1"</formula>
    </cfRule>
  </conditionalFormatting>
  <conditionalFormatting sqref="K200">
    <cfRule type="cellIs" dxfId="655" priority="298" operator="equal">
      <formula>"S1"</formula>
    </cfRule>
  </conditionalFormatting>
  <conditionalFormatting sqref="K201">
    <cfRule type="cellIs" dxfId="654" priority="297" operator="equal">
      <formula>"S1"</formula>
    </cfRule>
  </conditionalFormatting>
  <conditionalFormatting sqref="K208">
    <cfRule type="cellIs" dxfId="653" priority="285" operator="equal">
      <formula>"S1"</formula>
    </cfRule>
  </conditionalFormatting>
  <conditionalFormatting sqref="K210">
    <cfRule type="cellIs" dxfId="652" priority="284" operator="equal">
      <formula>"S1"</formula>
    </cfRule>
  </conditionalFormatting>
  <conditionalFormatting sqref="K211">
    <cfRule type="cellIs" dxfId="651" priority="283" operator="equal">
      <formula>"S1"</formula>
    </cfRule>
  </conditionalFormatting>
  <conditionalFormatting sqref="K212">
    <cfRule type="cellIs" dxfId="650" priority="282" operator="equal">
      <formula>"S1"</formula>
    </cfRule>
  </conditionalFormatting>
  <conditionalFormatting sqref="K209">
    <cfRule type="cellIs" dxfId="649" priority="291" operator="equal">
      <formula>"S1"</formula>
    </cfRule>
  </conditionalFormatting>
  <conditionalFormatting sqref="K217:K219">
    <cfRule type="cellIs" dxfId="648" priority="278" operator="equal">
      <formula>"S1"</formula>
    </cfRule>
  </conditionalFormatting>
  <conditionalFormatting sqref="K223">
    <cfRule type="cellIs" dxfId="647" priority="279" operator="equal">
      <formula>"S1"</formula>
    </cfRule>
  </conditionalFormatting>
  <conditionalFormatting sqref="K203:K205">
    <cfRule type="cellIs" dxfId="646" priority="288" operator="equal">
      <formula>"S1"</formula>
    </cfRule>
  </conditionalFormatting>
  <conditionalFormatting sqref="K207">
    <cfRule type="cellIs" dxfId="645" priority="287" operator="equal">
      <formula>"S1"</formula>
    </cfRule>
  </conditionalFormatting>
  <conditionalFormatting sqref="K206">
    <cfRule type="cellIs" dxfId="644" priority="286" operator="equal">
      <formula>"S1"</formula>
    </cfRule>
  </conditionalFormatting>
  <conditionalFormatting sqref="K304">
    <cfRule type="cellIs" dxfId="643" priority="261" operator="equal">
      <formula>"S1"</formula>
    </cfRule>
  </conditionalFormatting>
  <conditionalFormatting sqref="K307 K311 K322 K326 K318 K330 K334">
    <cfRule type="cellIs" dxfId="642" priority="262" operator="equal">
      <formula>"S1"</formula>
    </cfRule>
  </conditionalFormatting>
  <conditionalFormatting sqref="K320">
    <cfRule type="cellIs" dxfId="641" priority="250" operator="equal">
      <formula>"S1"</formula>
    </cfRule>
  </conditionalFormatting>
  <conditionalFormatting sqref="K221">
    <cfRule type="cellIs" dxfId="640" priority="277" operator="equal">
      <formula>"S1"</formula>
    </cfRule>
  </conditionalFormatting>
  <conditionalFormatting sqref="K220">
    <cfRule type="cellIs" dxfId="639" priority="276" operator="equal">
      <formula>"S1"</formula>
    </cfRule>
  </conditionalFormatting>
  <conditionalFormatting sqref="K222">
    <cfRule type="cellIs" dxfId="638" priority="275" operator="equal">
      <formula>"S1"</formula>
    </cfRule>
  </conditionalFormatting>
  <conditionalFormatting sqref="K224">
    <cfRule type="cellIs" dxfId="637" priority="274" operator="equal">
      <formula>"S1"</formula>
    </cfRule>
  </conditionalFormatting>
  <conditionalFormatting sqref="K225">
    <cfRule type="cellIs" dxfId="636" priority="273" operator="equal">
      <formula>"S1"</formula>
    </cfRule>
  </conditionalFormatting>
  <conditionalFormatting sqref="K226">
    <cfRule type="cellIs" dxfId="635" priority="272" operator="equal">
      <formula>"S1"</formula>
    </cfRule>
  </conditionalFormatting>
  <conditionalFormatting sqref="K298:K300">
    <cfRule type="cellIs" dxfId="634" priority="260" operator="equal">
      <formula>"S1"</formula>
    </cfRule>
  </conditionalFormatting>
  <conditionalFormatting sqref="K302">
    <cfRule type="cellIs" dxfId="633" priority="259" operator="equal">
      <formula>"S1"</formula>
    </cfRule>
  </conditionalFormatting>
  <conditionalFormatting sqref="K301">
    <cfRule type="cellIs" dxfId="632" priority="258" operator="equal">
      <formula>"S1"</formula>
    </cfRule>
  </conditionalFormatting>
  <conditionalFormatting sqref="K353">
    <cfRule type="cellIs" dxfId="631" priority="242" operator="equal">
      <formula>"S1"</formula>
    </cfRule>
  </conditionalFormatting>
  <conditionalFormatting sqref="K357">
    <cfRule type="cellIs" dxfId="630" priority="241" operator="equal">
      <formula>"S1"</formula>
    </cfRule>
  </conditionalFormatting>
  <conditionalFormatting sqref="K303">
    <cfRule type="cellIs" dxfId="629" priority="257" operator="equal">
      <formula>"S1"</formula>
    </cfRule>
  </conditionalFormatting>
  <conditionalFormatting sqref="K361">
    <cfRule type="cellIs" dxfId="628" priority="240" operator="equal">
      <formula>"S1"</formula>
    </cfRule>
  </conditionalFormatting>
  <conditionalFormatting sqref="K510">
    <cfRule type="cellIs" dxfId="627" priority="90" operator="equal">
      <formula>"S1"</formula>
    </cfRule>
  </conditionalFormatting>
  <conditionalFormatting sqref="K349">
    <cfRule type="cellIs" dxfId="626" priority="243" operator="equal">
      <formula>"S1"</formula>
    </cfRule>
  </conditionalFormatting>
  <conditionalFormatting sqref="K305">
    <cfRule type="cellIs" dxfId="625" priority="256" operator="equal">
      <formula>"S1"</formula>
    </cfRule>
  </conditionalFormatting>
  <conditionalFormatting sqref="K306">
    <cfRule type="cellIs" dxfId="624" priority="255" operator="equal">
      <formula>"S1"</formula>
    </cfRule>
  </conditionalFormatting>
  <conditionalFormatting sqref="K319">
    <cfRule type="cellIs" dxfId="623" priority="251" operator="equal">
      <formula>"S1"</formula>
    </cfRule>
  </conditionalFormatting>
  <conditionalFormatting sqref="K308">
    <cfRule type="cellIs" dxfId="622" priority="254" operator="equal">
      <formula>"S1"</formula>
    </cfRule>
  </conditionalFormatting>
  <conditionalFormatting sqref="K309">
    <cfRule type="cellIs" dxfId="621" priority="253" operator="equal">
      <formula>"S1"</formula>
    </cfRule>
  </conditionalFormatting>
  <conditionalFormatting sqref="K310">
    <cfRule type="cellIs" dxfId="620" priority="252" operator="equal">
      <formula>"S1"</formula>
    </cfRule>
  </conditionalFormatting>
  <conditionalFormatting sqref="K321">
    <cfRule type="cellIs" dxfId="619" priority="249" operator="equal">
      <formula>"S1"</formula>
    </cfRule>
  </conditionalFormatting>
  <conditionalFormatting sqref="K323">
    <cfRule type="cellIs" dxfId="618" priority="248" operator="equal">
      <formula>"S1"</formula>
    </cfRule>
  </conditionalFormatting>
  <conditionalFormatting sqref="K324">
    <cfRule type="cellIs" dxfId="617" priority="247" operator="equal">
      <formula>"S1"</formula>
    </cfRule>
  </conditionalFormatting>
  <conditionalFormatting sqref="K325">
    <cfRule type="cellIs" dxfId="616" priority="246" operator="equal">
      <formula>"S1"</formula>
    </cfRule>
  </conditionalFormatting>
  <conditionalFormatting sqref="K341">
    <cfRule type="cellIs" dxfId="615" priority="245" operator="equal">
      <formula>"S1"</formula>
    </cfRule>
  </conditionalFormatting>
  <conditionalFormatting sqref="K345">
    <cfRule type="cellIs" dxfId="614" priority="244" operator="equal">
      <formula>"S1"</formula>
    </cfRule>
  </conditionalFormatting>
  <conditionalFormatting sqref="K368">
    <cfRule type="cellIs" dxfId="613" priority="239" operator="equal">
      <formula>"S1"</formula>
    </cfRule>
  </conditionalFormatting>
  <conditionalFormatting sqref="K372">
    <cfRule type="cellIs" dxfId="612" priority="238" operator="equal">
      <formula>"S1"</formula>
    </cfRule>
  </conditionalFormatting>
  <conditionalFormatting sqref="K376">
    <cfRule type="cellIs" dxfId="611" priority="237" operator="equal">
      <formula>"S1"</formula>
    </cfRule>
  </conditionalFormatting>
  <conditionalFormatting sqref="K380">
    <cfRule type="cellIs" dxfId="610" priority="236" operator="equal">
      <formula>"S1"</formula>
    </cfRule>
  </conditionalFormatting>
  <conditionalFormatting sqref="K384">
    <cfRule type="cellIs" dxfId="609" priority="235" operator="equal">
      <formula>"S1"</formula>
    </cfRule>
  </conditionalFormatting>
  <conditionalFormatting sqref="K388">
    <cfRule type="cellIs" dxfId="608" priority="234" operator="equal">
      <formula>"S1"</formula>
    </cfRule>
  </conditionalFormatting>
  <conditionalFormatting sqref="K392">
    <cfRule type="cellIs" dxfId="607" priority="233" operator="equal">
      <formula>"S1"</formula>
    </cfRule>
  </conditionalFormatting>
  <conditionalFormatting sqref="K399">
    <cfRule type="cellIs" dxfId="606" priority="232" operator="equal">
      <formula>"S1"</formula>
    </cfRule>
  </conditionalFormatting>
  <conditionalFormatting sqref="K403">
    <cfRule type="cellIs" dxfId="605" priority="231" operator="equal">
      <formula>"S1"</formula>
    </cfRule>
  </conditionalFormatting>
  <conditionalFormatting sqref="K407">
    <cfRule type="cellIs" dxfId="604" priority="230" operator="equal">
      <formula>"S1"</formula>
    </cfRule>
  </conditionalFormatting>
  <conditionalFormatting sqref="K480 K484 K488">
    <cfRule type="cellIs" dxfId="603" priority="217" operator="equal">
      <formula>"S1"</formula>
    </cfRule>
  </conditionalFormatting>
  <conditionalFormatting sqref="K411">
    <cfRule type="cellIs" dxfId="602" priority="229" operator="equal">
      <formula>"S1"</formula>
    </cfRule>
  </conditionalFormatting>
  <conditionalFormatting sqref="K426">
    <cfRule type="cellIs" dxfId="601" priority="228" operator="equal">
      <formula>"S1"</formula>
    </cfRule>
  </conditionalFormatting>
  <conditionalFormatting sqref="K430">
    <cfRule type="cellIs" dxfId="600" priority="227" operator="equal">
      <formula>"S1"</formula>
    </cfRule>
  </conditionalFormatting>
  <conditionalFormatting sqref="K441">
    <cfRule type="cellIs" dxfId="599" priority="226" operator="equal">
      <formula>"S1"</formula>
    </cfRule>
  </conditionalFormatting>
  <conditionalFormatting sqref="K445">
    <cfRule type="cellIs" dxfId="598" priority="225" operator="equal">
      <formula>"S1"</formula>
    </cfRule>
  </conditionalFormatting>
  <conditionalFormatting sqref="K449">
    <cfRule type="cellIs" dxfId="597" priority="224" operator="equal">
      <formula>"S1"</formula>
    </cfRule>
  </conditionalFormatting>
  <conditionalFormatting sqref="K453">
    <cfRule type="cellIs" dxfId="596" priority="223" operator="equal">
      <formula>"S1"</formula>
    </cfRule>
  </conditionalFormatting>
  <conditionalFormatting sqref="K460">
    <cfRule type="cellIs" dxfId="595" priority="222" operator="equal">
      <formula>"S1"</formula>
    </cfRule>
  </conditionalFormatting>
  <conditionalFormatting sqref="K464">
    <cfRule type="cellIs" dxfId="594" priority="221" operator="equal">
      <formula>"S1"</formula>
    </cfRule>
  </conditionalFormatting>
  <conditionalFormatting sqref="K468">
    <cfRule type="cellIs" dxfId="593" priority="220" operator="equal">
      <formula>"S1"</formula>
    </cfRule>
  </conditionalFormatting>
  <conditionalFormatting sqref="K472">
    <cfRule type="cellIs" dxfId="592" priority="219" operator="equal">
      <formula>"S1"</formula>
    </cfRule>
  </conditionalFormatting>
  <conditionalFormatting sqref="K476">
    <cfRule type="cellIs" dxfId="591" priority="218" operator="equal">
      <formula>"S1"</formula>
    </cfRule>
  </conditionalFormatting>
  <conditionalFormatting sqref="K312:K314">
    <cfRule type="cellIs" dxfId="590" priority="216" operator="equal">
      <formula>"S1"</formula>
    </cfRule>
  </conditionalFormatting>
  <conditionalFormatting sqref="K316">
    <cfRule type="cellIs" dxfId="589" priority="215" operator="equal">
      <formula>"S1"</formula>
    </cfRule>
  </conditionalFormatting>
  <conditionalFormatting sqref="K315">
    <cfRule type="cellIs" dxfId="588" priority="214" operator="equal">
      <formula>"S1"</formula>
    </cfRule>
  </conditionalFormatting>
  <conditionalFormatting sqref="K317">
    <cfRule type="cellIs" dxfId="587" priority="213" operator="equal">
      <formula>"S1"</formula>
    </cfRule>
  </conditionalFormatting>
  <conditionalFormatting sqref="K327">
    <cfRule type="cellIs" dxfId="586" priority="212" operator="equal">
      <formula>"S1"</formula>
    </cfRule>
  </conditionalFormatting>
  <conditionalFormatting sqref="K328">
    <cfRule type="cellIs" dxfId="585" priority="211" operator="equal">
      <formula>"S1"</formula>
    </cfRule>
  </conditionalFormatting>
  <conditionalFormatting sqref="K329">
    <cfRule type="cellIs" dxfId="584" priority="210" operator="equal">
      <formula>"S1"</formula>
    </cfRule>
  </conditionalFormatting>
  <conditionalFormatting sqref="K331">
    <cfRule type="cellIs" dxfId="583" priority="209" operator="equal">
      <formula>"S1"</formula>
    </cfRule>
  </conditionalFormatting>
  <conditionalFormatting sqref="K332">
    <cfRule type="cellIs" dxfId="582" priority="208" operator="equal">
      <formula>"S1"</formula>
    </cfRule>
  </conditionalFormatting>
  <conditionalFormatting sqref="K333">
    <cfRule type="cellIs" dxfId="581" priority="207" operator="equal">
      <formula>"S1"</formula>
    </cfRule>
  </conditionalFormatting>
  <conditionalFormatting sqref="K335:K337">
    <cfRule type="cellIs" dxfId="580" priority="206" operator="equal">
      <formula>"S1"</formula>
    </cfRule>
  </conditionalFormatting>
  <conditionalFormatting sqref="K339">
    <cfRule type="cellIs" dxfId="579" priority="205" operator="equal">
      <formula>"S1"</formula>
    </cfRule>
  </conditionalFormatting>
  <conditionalFormatting sqref="K338">
    <cfRule type="cellIs" dxfId="578" priority="204" operator="equal">
      <formula>"S1"</formula>
    </cfRule>
  </conditionalFormatting>
  <conditionalFormatting sqref="K340">
    <cfRule type="cellIs" dxfId="577" priority="203" operator="equal">
      <formula>"S1"</formula>
    </cfRule>
  </conditionalFormatting>
  <conditionalFormatting sqref="K342">
    <cfRule type="cellIs" dxfId="576" priority="202" operator="equal">
      <formula>"S1"</formula>
    </cfRule>
  </conditionalFormatting>
  <conditionalFormatting sqref="K343">
    <cfRule type="cellIs" dxfId="575" priority="201" operator="equal">
      <formula>"S1"</formula>
    </cfRule>
  </conditionalFormatting>
  <conditionalFormatting sqref="K344">
    <cfRule type="cellIs" dxfId="574" priority="200" operator="equal">
      <formula>"S1"</formula>
    </cfRule>
  </conditionalFormatting>
  <conditionalFormatting sqref="K346">
    <cfRule type="cellIs" dxfId="573" priority="199" operator="equal">
      <formula>"S1"</formula>
    </cfRule>
  </conditionalFormatting>
  <conditionalFormatting sqref="K362:K364">
    <cfRule type="cellIs" dxfId="572" priority="187" operator="equal">
      <formula>"S1"</formula>
    </cfRule>
  </conditionalFormatting>
  <conditionalFormatting sqref="K366">
    <cfRule type="cellIs" dxfId="571" priority="186" operator="equal">
      <formula>"S1"</formula>
    </cfRule>
  </conditionalFormatting>
  <conditionalFormatting sqref="K365">
    <cfRule type="cellIs" dxfId="570" priority="185" operator="equal">
      <formula>"S1"</formula>
    </cfRule>
  </conditionalFormatting>
  <conditionalFormatting sqref="K367">
    <cfRule type="cellIs" dxfId="569" priority="184" operator="equal">
      <formula>"S1"</formula>
    </cfRule>
  </conditionalFormatting>
  <conditionalFormatting sqref="K369">
    <cfRule type="cellIs" dxfId="568" priority="183" operator="equal">
      <formula>"S1"</formula>
    </cfRule>
  </conditionalFormatting>
  <conditionalFormatting sqref="K370">
    <cfRule type="cellIs" dxfId="567" priority="182" operator="equal">
      <formula>"S1"</formula>
    </cfRule>
  </conditionalFormatting>
  <conditionalFormatting sqref="K371">
    <cfRule type="cellIs" dxfId="566" priority="181" operator="equal">
      <formula>"S1"</formula>
    </cfRule>
  </conditionalFormatting>
  <conditionalFormatting sqref="K373">
    <cfRule type="cellIs" dxfId="565" priority="180" operator="equal">
      <formula>"S1"</formula>
    </cfRule>
  </conditionalFormatting>
  <conditionalFormatting sqref="K374">
    <cfRule type="cellIs" dxfId="564" priority="179" operator="equal">
      <formula>"S1"</formula>
    </cfRule>
  </conditionalFormatting>
  <conditionalFormatting sqref="K375">
    <cfRule type="cellIs" dxfId="563" priority="178" operator="equal">
      <formula>"S1"</formula>
    </cfRule>
  </conditionalFormatting>
  <conditionalFormatting sqref="K379">
    <cfRule type="cellIs" dxfId="562" priority="176" operator="equal">
      <formula>"S1"</formula>
    </cfRule>
  </conditionalFormatting>
  <conditionalFormatting sqref="K377:K378">
    <cfRule type="cellIs" dxfId="561" priority="177" operator="equal">
      <formula>"S1"</formula>
    </cfRule>
  </conditionalFormatting>
  <conditionalFormatting sqref="K383">
    <cfRule type="cellIs" dxfId="560" priority="174" operator="equal">
      <formula>"S1"</formula>
    </cfRule>
  </conditionalFormatting>
  <conditionalFormatting sqref="K381:K382">
    <cfRule type="cellIs" dxfId="559" priority="175" operator="equal">
      <formula>"S1"</formula>
    </cfRule>
  </conditionalFormatting>
  <conditionalFormatting sqref="K387">
    <cfRule type="cellIs" dxfId="558" priority="172" operator="equal">
      <formula>"S1"</formula>
    </cfRule>
  </conditionalFormatting>
  <conditionalFormatting sqref="K385:K386">
    <cfRule type="cellIs" dxfId="557" priority="173" operator="equal">
      <formula>"S1"</formula>
    </cfRule>
  </conditionalFormatting>
  <conditionalFormatting sqref="K391">
    <cfRule type="cellIs" dxfId="556" priority="170" operator="equal">
      <formula>"S1"</formula>
    </cfRule>
  </conditionalFormatting>
  <conditionalFormatting sqref="K389:K390">
    <cfRule type="cellIs" dxfId="555" priority="171" operator="equal">
      <formula>"S1"</formula>
    </cfRule>
  </conditionalFormatting>
  <conditionalFormatting sqref="K393:K395">
    <cfRule type="cellIs" dxfId="554" priority="169" operator="equal">
      <formula>"S1"</formula>
    </cfRule>
  </conditionalFormatting>
  <conditionalFormatting sqref="K397">
    <cfRule type="cellIs" dxfId="553" priority="168" operator="equal">
      <formula>"S1"</formula>
    </cfRule>
  </conditionalFormatting>
  <conditionalFormatting sqref="K396">
    <cfRule type="cellIs" dxfId="552" priority="167" operator="equal">
      <formula>"S1"</formula>
    </cfRule>
  </conditionalFormatting>
  <conditionalFormatting sqref="K398">
    <cfRule type="cellIs" dxfId="551" priority="166" operator="equal">
      <formula>"S1"</formula>
    </cfRule>
  </conditionalFormatting>
  <conditionalFormatting sqref="K400">
    <cfRule type="cellIs" dxfId="550" priority="165" operator="equal">
      <formula>"S1"</formula>
    </cfRule>
  </conditionalFormatting>
  <conditionalFormatting sqref="K401">
    <cfRule type="cellIs" dxfId="549" priority="164" operator="equal">
      <formula>"S1"</formula>
    </cfRule>
  </conditionalFormatting>
  <conditionalFormatting sqref="K402">
    <cfRule type="cellIs" dxfId="548" priority="163" operator="equal">
      <formula>"S1"</formula>
    </cfRule>
  </conditionalFormatting>
  <conditionalFormatting sqref="K404">
    <cfRule type="cellIs" dxfId="547" priority="162" operator="equal">
      <formula>"S1"</formula>
    </cfRule>
  </conditionalFormatting>
  <conditionalFormatting sqref="K405">
    <cfRule type="cellIs" dxfId="546" priority="161" operator="equal">
      <formula>"S1"</formula>
    </cfRule>
  </conditionalFormatting>
  <conditionalFormatting sqref="K406">
    <cfRule type="cellIs" dxfId="545" priority="160" operator="equal">
      <formula>"S1"</formula>
    </cfRule>
  </conditionalFormatting>
  <conditionalFormatting sqref="K408">
    <cfRule type="cellIs" dxfId="544" priority="159" operator="equal">
      <formula>"S1"</formula>
    </cfRule>
  </conditionalFormatting>
  <conditionalFormatting sqref="K409">
    <cfRule type="cellIs" dxfId="543" priority="158" operator="equal">
      <formula>"S1"</formula>
    </cfRule>
  </conditionalFormatting>
  <conditionalFormatting sqref="K410">
    <cfRule type="cellIs" dxfId="542" priority="157" operator="equal">
      <formula>"S1"</formula>
    </cfRule>
  </conditionalFormatting>
  <conditionalFormatting sqref="K415">
    <cfRule type="cellIs" dxfId="541" priority="156" operator="equal">
      <formula>"S1"</formula>
    </cfRule>
  </conditionalFormatting>
  <conditionalFormatting sqref="K422">
    <cfRule type="cellIs" dxfId="540" priority="155" operator="equal">
      <formula>"S1"</formula>
    </cfRule>
  </conditionalFormatting>
  <conditionalFormatting sqref="K414">
    <cfRule type="cellIs" dxfId="539" priority="153" operator="equal">
      <formula>"S1"</formula>
    </cfRule>
  </conditionalFormatting>
  <conditionalFormatting sqref="K412:K413">
    <cfRule type="cellIs" dxfId="538" priority="154" operator="equal">
      <formula>"S1"</formula>
    </cfRule>
  </conditionalFormatting>
  <conditionalFormatting sqref="K416:K418">
    <cfRule type="cellIs" dxfId="537" priority="152" operator="equal">
      <formula>"S1"</formula>
    </cfRule>
  </conditionalFormatting>
  <conditionalFormatting sqref="K420">
    <cfRule type="cellIs" dxfId="536" priority="151" operator="equal">
      <formula>"S1"</formula>
    </cfRule>
  </conditionalFormatting>
  <conditionalFormatting sqref="K419">
    <cfRule type="cellIs" dxfId="535" priority="150" operator="equal">
      <formula>"S1"</formula>
    </cfRule>
  </conditionalFormatting>
  <conditionalFormatting sqref="K421">
    <cfRule type="cellIs" dxfId="534" priority="149" operator="equal">
      <formula>"S1"</formula>
    </cfRule>
  </conditionalFormatting>
  <conditionalFormatting sqref="K425">
    <cfRule type="cellIs" dxfId="533" priority="146" operator="equal">
      <formula>"S1"</formula>
    </cfRule>
  </conditionalFormatting>
  <conditionalFormatting sqref="K429">
    <cfRule type="cellIs" dxfId="532" priority="144" operator="equal">
      <formula>"S1"</formula>
    </cfRule>
  </conditionalFormatting>
  <conditionalFormatting sqref="K427:K428">
    <cfRule type="cellIs" dxfId="531" priority="145" operator="equal">
      <formula>"S1"</formula>
    </cfRule>
  </conditionalFormatting>
  <conditionalFormatting sqref="K437">
    <cfRule type="cellIs" dxfId="530" priority="143" operator="equal">
      <formula>"S1"</formula>
    </cfRule>
  </conditionalFormatting>
  <conditionalFormatting sqref="K431:K433">
    <cfRule type="cellIs" dxfId="529" priority="142" operator="equal">
      <formula>"S1"</formula>
    </cfRule>
  </conditionalFormatting>
  <conditionalFormatting sqref="K435">
    <cfRule type="cellIs" dxfId="528" priority="141" operator="equal">
      <formula>"S1"</formula>
    </cfRule>
  </conditionalFormatting>
  <conditionalFormatting sqref="K434">
    <cfRule type="cellIs" dxfId="527" priority="140" operator="equal">
      <formula>"S1"</formula>
    </cfRule>
  </conditionalFormatting>
  <conditionalFormatting sqref="K436">
    <cfRule type="cellIs" dxfId="526" priority="139" operator="equal">
      <formula>"S1"</formula>
    </cfRule>
  </conditionalFormatting>
  <conditionalFormatting sqref="K438">
    <cfRule type="cellIs" dxfId="525" priority="138" operator="equal">
      <formula>"S1"</formula>
    </cfRule>
  </conditionalFormatting>
  <conditionalFormatting sqref="K439">
    <cfRule type="cellIs" dxfId="524" priority="137" operator="equal">
      <formula>"S1"</formula>
    </cfRule>
  </conditionalFormatting>
  <conditionalFormatting sqref="K440">
    <cfRule type="cellIs" dxfId="523" priority="136" operator="equal">
      <formula>"S1"</formula>
    </cfRule>
  </conditionalFormatting>
  <conditionalFormatting sqref="K442">
    <cfRule type="cellIs" dxfId="522" priority="135" operator="equal">
      <formula>"S1"</formula>
    </cfRule>
  </conditionalFormatting>
  <conditionalFormatting sqref="K443">
    <cfRule type="cellIs" dxfId="521" priority="134" operator="equal">
      <formula>"S1"</formula>
    </cfRule>
  </conditionalFormatting>
  <conditionalFormatting sqref="K444">
    <cfRule type="cellIs" dxfId="520" priority="133" operator="equal">
      <formula>"S1"</formula>
    </cfRule>
  </conditionalFormatting>
  <conditionalFormatting sqref="K448">
    <cfRule type="cellIs" dxfId="519" priority="131" operator="equal">
      <formula>"S1"</formula>
    </cfRule>
  </conditionalFormatting>
  <conditionalFormatting sqref="K446:K447">
    <cfRule type="cellIs" dxfId="518" priority="132" operator="equal">
      <formula>"S1"</formula>
    </cfRule>
  </conditionalFormatting>
  <conditionalFormatting sqref="K452">
    <cfRule type="cellIs" dxfId="517" priority="129" operator="equal">
      <formula>"S1"</formula>
    </cfRule>
  </conditionalFormatting>
  <conditionalFormatting sqref="K450:K451">
    <cfRule type="cellIs" dxfId="516" priority="130" operator="equal">
      <formula>"S1"</formula>
    </cfRule>
  </conditionalFormatting>
  <conditionalFormatting sqref="K454:K456">
    <cfRule type="cellIs" dxfId="515" priority="128" operator="equal">
      <formula>"S1"</formula>
    </cfRule>
  </conditionalFormatting>
  <conditionalFormatting sqref="K458">
    <cfRule type="cellIs" dxfId="514" priority="127" operator="equal">
      <formula>"S1"</formula>
    </cfRule>
  </conditionalFormatting>
  <conditionalFormatting sqref="K457">
    <cfRule type="cellIs" dxfId="513" priority="126" operator="equal">
      <formula>"S1"</formula>
    </cfRule>
  </conditionalFormatting>
  <conditionalFormatting sqref="K459">
    <cfRule type="cellIs" dxfId="512" priority="125" operator="equal">
      <formula>"S1"</formula>
    </cfRule>
  </conditionalFormatting>
  <conditionalFormatting sqref="K461">
    <cfRule type="cellIs" dxfId="511" priority="124" operator="equal">
      <formula>"S1"</formula>
    </cfRule>
  </conditionalFormatting>
  <conditionalFormatting sqref="K462">
    <cfRule type="cellIs" dxfId="510" priority="123" operator="equal">
      <formula>"S1"</formula>
    </cfRule>
  </conditionalFormatting>
  <conditionalFormatting sqref="K463">
    <cfRule type="cellIs" dxfId="509" priority="122" operator="equal">
      <formula>"S1"</formula>
    </cfRule>
  </conditionalFormatting>
  <conditionalFormatting sqref="K465">
    <cfRule type="cellIs" dxfId="508" priority="121" operator="equal">
      <formula>"S1"</formula>
    </cfRule>
  </conditionalFormatting>
  <conditionalFormatting sqref="K466">
    <cfRule type="cellIs" dxfId="507" priority="120" operator="equal">
      <formula>"S1"</formula>
    </cfRule>
  </conditionalFormatting>
  <conditionalFormatting sqref="K467">
    <cfRule type="cellIs" dxfId="506" priority="119" operator="equal">
      <formula>"S1"</formula>
    </cfRule>
  </conditionalFormatting>
  <conditionalFormatting sqref="K469">
    <cfRule type="cellIs" dxfId="505" priority="118" operator="equal">
      <formula>"S1"</formula>
    </cfRule>
  </conditionalFormatting>
  <conditionalFormatting sqref="K470">
    <cfRule type="cellIs" dxfId="504" priority="117" operator="equal">
      <formula>"S1"</formula>
    </cfRule>
  </conditionalFormatting>
  <conditionalFormatting sqref="K471">
    <cfRule type="cellIs" dxfId="503" priority="116" operator="equal">
      <formula>"S1"</formula>
    </cfRule>
  </conditionalFormatting>
  <conditionalFormatting sqref="K473">
    <cfRule type="cellIs" dxfId="502" priority="115" operator="equal">
      <formula>"S1"</formula>
    </cfRule>
  </conditionalFormatting>
  <conditionalFormatting sqref="K474">
    <cfRule type="cellIs" dxfId="501" priority="114" operator="equal">
      <formula>"S1"</formula>
    </cfRule>
  </conditionalFormatting>
  <conditionalFormatting sqref="K475">
    <cfRule type="cellIs" dxfId="500" priority="113" operator="equal">
      <formula>"S1"</formula>
    </cfRule>
  </conditionalFormatting>
  <conditionalFormatting sqref="K477">
    <cfRule type="cellIs" dxfId="499" priority="112" operator="equal">
      <formula>"S1"</formula>
    </cfRule>
  </conditionalFormatting>
  <conditionalFormatting sqref="K478">
    <cfRule type="cellIs" dxfId="498" priority="111" operator="equal">
      <formula>"S1"</formula>
    </cfRule>
  </conditionalFormatting>
  <conditionalFormatting sqref="K479">
    <cfRule type="cellIs" dxfId="497" priority="110" operator="equal">
      <formula>"S1"</formula>
    </cfRule>
  </conditionalFormatting>
  <conditionalFormatting sqref="K481">
    <cfRule type="cellIs" dxfId="496" priority="109" operator="equal">
      <formula>"S1"</formula>
    </cfRule>
  </conditionalFormatting>
  <conditionalFormatting sqref="K482">
    <cfRule type="cellIs" dxfId="495" priority="108" operator="equal">
      <formula>"S1"</formula>
    </cfRule>
  </conditionalFormatting>
  <conditionalFormatting sqref="K483">
    <cfRule type="cellIs" dxfId="494" priority="107" operator="equal">
      <formula>"S1"</formula>
    </cfRule>
  </conditionalFormatting>
  <conditionalFormatting sqref="K487">
    <cfRule type="cellIs" dxfId="493" priority="105" operator="equal">
      <formula>"S1"</formula>
    </cfRule>
  </conditionalFormatting>
  <conditionalFormatting sqref="K485:K486">
    <cfRule type="cellIs" dxfId="492" priority="106" operator="equal">
      <formula>"S1"</formula>
    </cfRule>
  </conditionalFormatting>
  <conditionalFormatting sqref="K491">
    <cfRule type="cellIs" dxfId="491" priority="103" operator="equal">
      <formula>"S1"</formula>
    </cfRule>
  </conditionalFormatting>
  <conditionalFormatting sqref="K489:K490">
    <cfRule type="cellIs" dxfId="490" priority="104" operator="equal">
      <formula>"S1"</formula>
    </cfRule>
  </conditionalFormatting>
  <conditionalFormatting sqref="K493:K495">
    <cfRule type="cellIs" dxfId="489" priority="102" operator="equal">
      <formula>"S1"</formula>
    </cfRule>
  </conditionalFormatting>
  <conditionalFormatting sqref="K497">
    <cfRule type="cellIs" dxfId="488" priority="101" operator="equal">
      <formula>"S1"</formula>
    </cfRule>
  </conditionalFormatting>
  <conditionalFormatting sqref="K496">
    <cfRule type="cellIs" dxfId="487" priority="100" operator="equal">
      <formula>"S1"</formula>
    </cfRule>
  </conditionalFormatting>
  <conditionalFormatting sqref="K498">
    <cfRule type="cellIs" dxfId="486" priority="99" operator="equal">
      <formula>"S1"</formula>
    </cfRule>
  </conditionalFormatting>
  <conditionalFormatting sqref="K500">
    <cfRule type="cellIs" dxfId="485" priority="98" operator="equal">
      <formula>"S1"</formula>
    </cfRule>
  </conditionalFormatting>
  <conditionalFormatting sqref="K501">
    <cfRule type="cellIs" dxfId="484" priority="97" operator="equal">
      <formula>"S1"</formula>
    </cfRule>
  </conditionalFormatting>
  <conditionalFormatting sqref="K502">
    <cfRule type="cellIs" dxfId="483" priority="96" operator="equal">
      <formula>"S1"</formula>
    </cfRule>
  </conditionalFormatting>
  <conditionalFormatting sqref="K504">
    <cfRule type="cellIs" dxfId="482" priority="95" operator="equal">
      <formula>"S1"</formula>
    </cfRule>
  </conditionalFormatting>
  <conditionalFormatting sqref="K505">
    <cfRule type="cellIs" dxfId="481" priority="94" operator="equal">
      <formula>"S1"</formula>
    </cfRule>
  </conditionalFormatting>
  <conditionalFormatting sqref="K506">
    <cfRule type="cellIs" dxfId="480" priority="93" operator="equal">
      <formula>"S1"</formula>
    </cfRule>
  </conditionalFormatting>
  <conditionalFormatting sqref="K508">
    <cfRule type="cellIs" dxfId="479" priority="92" operator="equal">
      <formula>"S1"</formula>
    </cfRule>
  </conditionalFormatting>
  <conditionalFormatting sqref="K509">
    <cfRule type="cellIs" dxfId="478" priority="91" operator="equal">
      <formula>"S1"</formula>
    </cfRule>
  </conditionalFormatting>
  <conditionalFormatting sqref="K110">
    <cfRule type="cellIs" dxfId="477" priority="89" operator="equal">
      <formula>"S1"</formula>
    </cfRule>
  </conditionalFormatting>
  <conditionalFormatting sqref="K111">
    <cfRule type="cellIs" dxfId="476" priority="88" operator="equal">
      <formula>"S1"</formula>
    </cfRule>
  </conditionalFormatting>
  <conditionalFormatting sqref="K163">
    <cfRule type="cellIs" dxfId="475" priority="87" operator="equal">
      <formula>"S1"</formula>
    </cfRule>
  </conditionalFormatting>
  <conditionalFormatting sqref="K164">
    <cfRule type="cellIs" dxfId="474" priority="86" operator="equal">
      <formula>"S1"</formula>
    </cfRule>
  </conditionalFormatting>
  <conditionalFormatting sqref="K165">
    <cfRule type="cellIs" dxfId="473" priority="85" operator="equal">
      <formula>"S1"</formula>
    </cfRule>
  </conditionalFormatting>
  <conditionalFormatting sqref="K167">
    <cfRule type="cellIs" dxfId="472" priority="84" operator="equal">
      <formula>"S1"</formula>
    </cfRule>
  </conditionalFormatting>
  <conditionalFormatting sqref="K168">
    <cfRule type="cellIs" dxfId="471" priority="83" operator="equal">
      <formula>"S1"</formula>
    </cfRule>
  </conditionalFormatting>
  <conditionalFormatting sqref="K169">
    <cfRule type="cellIs" dxfId="470" priority="82" operator="equal">
      <formula>"S1"</formula>
    </cfRule>
  </conditionalFormatting>
  <conditionalFormatting sqref="K214">
    <cfRule type="cellIs" dxfId="469" priority="81" operator="equal">
      <formula>"S1"</formula>
    </cfRule>
  </conditionalFormatting>
  <conditionalFormatting sqref="K215">
    <cfRule type="cellIs" dxfId="468" priority="80" operator="equal">
      <formula>"S1"</formula>
    </cfRule>
  </conditionalFormatting>
  <conditionalFormatting sqref="K216">
    <cfRule type="cellIs" dxfId="467" priority="79" operator="equal">
      <formula>"S1"</formula>
    </cfRule>
  </conditionalFormatting>
  <conditionalFormatting sqref="K230">
    <cfRule type="cellIs" dxfId="466" priority="77" operator="equal">
      <formula>"S1"</formula>
    </cfRule>
  </conditionalFormatting>
  <conditionalFormatting sqref="K228:K229">
    <cfRule type="cellIs" dxfId="465" priority="78" operator="equal">
      <formula>"S1"</formula>
    </cfRule>
  </conditionalFormatting>
  <conditionalFormatting sqref="K232">
    <cfRule type="cellIs" dxfId="464" priority="76" operator="equal">
      <formula>"S1"</formula>
    </cfRule>
  </conditionalFormatting>
  <conditionalFormatting sqref="K233">
    <cfRule type="cellIs" dxfId="463" priority="75" operator="equal">
      <formula>"S1"</formula>
    </cfRule>
  </conditionalFormatting>
  <conditionalFormatting sqref="K234">
    <cfRule type="cellIs" dxfId="462" priority="74" operator="equal">
      <formula>"S1"</formula>
    </cfRule>
  </conditionalFormatting>
  <conditionalFormatting sqref="K236">
    <cfRule type="cellIs" dxfId="461" priority="73" operator="equal">
      <formula>"S1"</formula>
    </cfRule>
  </conditionalFormatting>
  <conditionalFormatting sqref="K237">
    <cfRule type="cellIs" dxfId="460" priority="72" operator="equal">
      <formula>"S1"</formula>
    </cfRule>
  </conditionalFormatting>
  <conditionalFormatting sqref="K238">
    <cfRule type="cellIs" dxfId="459" priority="71" operator="equal">
      <formula>"S1"</formula>
    </cfRule>
  </conditionalFormatting>
  <conditionalFormatting sqref="K240">
    <cfRule type="cellIs" dxfId="458" priority="70" operator="equal">
      <formula>"S1"</formula>
    </cfRule>
  </conditionalFormatting>
  <conditionalFormatting sqref="K241">
    <cfRule type="cellIs" dxfId="457" priority="69" operator="equal">
      <formula>"S1"</formula>
    </cfRule>
  </conditionalFormatting>
  <conditionalFormatting sqref="K242">
    <cfRule type="cellIs" dxfId="456" priority="68" operator="equal">
      <formula>"S1"</formula>
    </cfRule>
  </conditionalFormatting>
  <conditionalFormatting sqref="K244:K246">
    <cfRule type="cellIs" dxfId="455" priority="67" operator="equal">
      <formula>"S1"</formula>
    </cfRule>
  </conditionalFormatting>
  <conditionalFormatting sqref="K248">
    <cfRule type="cellIs" dxfId="454" priority="66" operator="equal">
      <formula>"S1"</formula>
    </cfRule>
  </conditionalFormatting>
  <conditionalFormatting sqref="K247">
    <cfRule type="cellIs" dxfId="453" priority="65" operator="equal">
      <formula>"S1"</formula>
    </cfRule>
  </conditionalFormatting>
  <conditionalFormatting sqref="K249">
    <cfRule type="cellIs" dxfId="452" priority="64" operator="equal">
      <formula>"S1"</formula>
    </cfRule>
  </conditionalFormatting>
  <conditionalFormatting sqref="K251">
    <cfRule type="cellIs" dxfId="451" priority="63" operator="equal">
      <formula>"S1"</formula>
    </cfRule>
  </conditionalFormatting>
  <conditionalFormatting sqref="K252">
    <cfRule type="cellIs" dxfId="450" priority="62" operator="equal">
      <formula>"S1"</formula>
    </cfRule>
  </conditionalFormatting>
  <conditionalFormatting sqref="K253">
    <cfRule type="cellIs" dxfId="449" priority="61" operator="equal">
      <formula>"S1"</formula>
    </cfRule>
  </conditionalFormatting>
  <conditionalFormatting sqref="K255">
    <cfRule type="cellIs" dxfId="448" priority="60" operator="equal">
      <formula>"S1"</formula>
    </cfRule>
  </conditionalFormatting>
  <conditionalFormatting sqref="K256">
    <cfRule type="cellIs" dxfId="447" priority="59" operator="equal">
      <formula>"S1"</formula>
    </cfRule>
  </conditionalFormatting>
  <conditionalFormatting sqref="K257">
    <cfRule type="cellIs" dxfId="446" priority="58" operator="equal">
      <formula>"S1"</formula>
    </cfRule>
  </conditionalFormatting>
  <conditionalFormatting sqref="K259">
    <cfRule type="cellIs" dxfId="445" priority="57" operator="equal">
      <formula>"S1"</formula>
    </cfRule>
  </conditionalFormatting>
  <conditionalFormatting sqref="K260">
    <cfRule type="cellIs" dxfId="444" priority="56" operator="equal">
      <formula>"S1"</formula>
    </cfRule>
  </conditionalFormatting>
  <conditionalFormatting sqref="K261">
    <cfRule type="cellIs" dxfId="443" priority="55" operator="equal">
      <formula>"S1"</formula>
    </cfRule>
  </conditionalFormatting>
  <conditionalFormatting sqref="K263:K265">
    <cfRule type="cellIs" dxfId="442" priority="54" operator="equal">
      <formula>"S1"</formula>
    </cfRule>
  </conditionalFormatting>
  <conditionalFormatting sqref="K267">
    <cfRule type="cellIs" dxfId="441" priority="53" operator="equal">
      <formula>"S1"</formula>
    </cfRule>
  </conditionalFormatting>
  <conditionalFormatting sqref="K266">
    <cfRule type="cellIs" dxfId="440" priority="52" operator="equal">
      <formula>"S1"</formula>
    </cfRule>
  </conditionalFormatting>
  <conditionalFormatting sqref="K268">
    <cfRule type="cellIs" dxfId="439" priority="51" operator="equal">
      <formula>"S1"</formula>
    </cfRule>
  </conditionalFormatting>
  <conditionalFormatting sqref="K590">
    <cfRule type="cellIs" dxfId="438" priority="47" operator="equal">
      <formula>"S1"</formula>
    </cfRule>
  </conditionalFormatting>
  <conditionalFormatting sqref="K588">
    <cfRule type="cellIs" dxfId="437" priority="48" operator="equal">
      <formula>"S1"</formula>
    </cfRule>
  </conditionalFormatting>
  <conditionalFormatting sqref="K585:K587">
    <cfRule type="cellIs" dxfId="436" priority="50" operator="equal">
      <formula>"S1"</formula>
    </cfRule>
  </conditionalFormatting>
  <conditionalFormatting sqref="K589">
    <cfRule type="cellIs" dxfId="435" priority="49" operator="equal">
      <formula>"S1"</formula>
    </cfRule>
  </conditionalFormatting>
  <conditionalFormatting sqref="K603">
    <cfRule type="cellIs" dxfId="434" priority="43" operator="equal">
      <formula>"S1"</formula>
    </cfRule>
  </conditionalFormatting>
  <conditionalFormatting sqref="K601">
    <cfRule type="cellIs" dxfId="433" priority="44" operator="equal">
      <formula>"S1"</formula>
    </cfRule>
  </conditionalFormatting>
  <conditionalFormatting sqref="K598:K600">
    <cfRule type="cellIs" dxfId="432" priority="46" operator="equal">
      <formula>"S1"</formula>
    </cfRule>
  </conditionalFormatting>
  <conditionalFormatting sqref="K602">
    <cfRule type="cellIs" dxfId="431" priority="45" operator="equal">
      <formula>"S1"</formula>
    </cfRule>
  </conditionalFormatting>
  <conditionalFormatting sqref="K639">
    <cfRule type="cellIs" dxfId="430" priority="40" operator="equal">
      <formula>"S1"</formula>
    </cfRule>
  </conditionalFormatting>
  <conditionalFormatting sqref="K643">
    <cfRule type="cellIs" dxfId="429" priority="37" operator="equal">
      <formula>"S1"</formula>
    </cfRule>
  </conditionalFormatting>
  <conditionalFormatting sqref="K681">
    <cfRule type="cellIs" dxfId="428" priority="33" operator="equal">
      <formula>"S1"</formula>
    </cfRule>
  </conditionalFormatting>
  <conditionalFormatting sqref="K637">
    <cfRule type="cellIs" dxfId="427" priority="42" operator="equal">
      <formula>"S1"</formula>
    </cfRule>
  </conditionalFormatting>
  <conditionalFormatting sqref="K638">
    <cfRule type="cellIs" dxfId="426" priority="41" operator="equal">
      <formula>"S1"</formula>
    </cfRule>
  </conditionalFormatting>
  <conditionalFormatting sqref="K719">
    <cfRule type="cellIs" dxfId="425" priority="20" operator="equal">
      <formula>"S1"</formula>
    </cfRule>
  </conditionalFormatting>
  <conditionalFormatting sqref="K641">
    <cfRule type="cellIs" dxfId="424" priority="39" operator="equal">
      <formula>"S1"</formula>
    </cfRule>
  </conditionalFormatting>
  <conditionalFormatting sqref="K642">
    <cfRule type="cellIs" dxfId="423" priority="38" operator="equal">
      <formula>"S1"</formula>
    </cfRule>
  </conditionalFormatting>
  <conditionalFormatting sqref="K676:K678">
    <cfRule type="cellIs" dxfId="422" priority="36" operator="equal">
      <formula>"S1"</formula>
    </cfRule>
  </conditionalFormatting>
  <conditionalFormatting sqref="K680">
    <cfRule type="cellIs" dxfId="421" priority="35" operator="equal">
      <formula>"S1"</formula>
    </cfRule>
  </conditionalFormatting>
  <conditionalFormatting sqref="K679">
    <cfRule type="cellIs" dxfId="420" priority="34" operator="equal">
      <formula>"S1"</formula>
    </cfRule>
  </conditionalFormatting>
  <conditionalFormatting sqref="K702">
    <cfRule type="cellIs" dxfId="419" priority="32" operator="equal">
      <formula>"S1"</formula>
    </cfRule>
  </conditionalFormatting>
  <conditionalFormatting sqref="K703">
    <cfRule type="cellIs" dxfId="418" priority="31" operator="equal">
      <formula>"S1"</formula>
    </cfRule>
  </conditionalFormatting>
  <conditionalFormatting sqref="K704">
    <cfRule type="cellIs" dxfId="417" priority="30" operator="equal">
      <formula>"S1"</formula>
    </cfRule>
  </conditionalFormatting>
  <conditionalFormatting sqref="K712">
    <cfRule type="cellIs" dxfId="416" priority="29" operator="equal">
      <formula>"S1"</formula>
    </cfRule>
  </conditionalFormatting>
  <conditionalFormatting sqref="K706:K708">
    <cfRule type="cellIs" dxfId="415" priority="28" operator="equal">
      <formula>"S1"</formula>
    </cfRule>
  </conditionalFormatting>
  <conditionalFormatting sqref="K710">
    <cfRule type="cellIs" dxfId="414" priority="27" operator="equal">
      <formula>"S1"</formula>
    </cfRule>
  </conditionalFormatting>
  <conditionalFormatting sqref="K709">
    <cfRule type="cellIs" dxfId="413" priority="26" operator="equal">
      <formula>"S1"</formula>
    </cfRule>
  </conditionalFormatting>
  <conditionalFormatting sqref="K711">
    <cfRule type="cellIs" dxfId="412" priority="25" operator="equal">
      <formula>"S1"</formula>
    </cfRule>
  </conditionalFormatting>
  <conditionalFormatting sqref="K713">
    <cfRule type="cellIs" dxfId="411" priority="24" operator="equal">
      <formula>"S1"</formula>
    </cfRule>
  </conditionalFormatting>
  <conditionalFormatting sqref="K714">
    <cfRule type="cellIs" dxfId="410" priority="23" operator="equal">
      <formula>"S1"</formula>
    </cfRule>
  </conditionalFormatting>
  <conditionalFormatting sqref="K715">
    <cfRule type="cellIs" dxfId="409" priority="22" operator="equal">
      <formula>"S1"</formula>
    </cfRule>
  </conditionalFormatting>
  <conditionalFormatting sqref="K717:K718">
    <cfRule type="cellIs" dxfId="408" priority="21" operator="equal">
      <formula>"S1"</formula>
    </cfRule>
  </conditionalFormatting>
  <conditionalFormatting sqref="K72">
    <cfRule type="cellIs" dxfId="407" priority="19" operator="equal">
      <formula>"S1"</formula>
    </cfRule>
  </conditionalFormatting>
  <conditionalFormatting sqref="K66:K68">
    <cfRule type="cellIs" dxfId="406" priority="16" operator="equal">
      <formula>"S1"</formula>
    </cfRule>
  </conditionalFormatting>
  <conditionalFormatting sqref="K70">
    <cfRule type="cellIs" dxfId="405" priority="15" operator="equal">
      <formula>"S1"</formula>
    </cfRule>
  </conditionalFormatting>
  <conditionalFormatting sqref="K69">
    <cfRule type="cellIs" dxfId="404" priority="14" operator="equal">
      <formula>"S1"</formula>
    </cfRule>
  </conditionalFormatting>
  <conditionalFormatting sqref="K71">
    <cfRule type="cellIs" dxfId="403" priority="13" operator="equal">
      <formula>"S1"</formula>
    </cfRule>
  </conditionalFormatting>
  <conditionalFormatting sqref="K874">
    <cfRule type="cellIs" dxfId="402" priority="12" operator="equal">
      <formula>"S1"</formula>
    </cfRule>
  </conditionalFormatting>
  <conditionalFormatting sqref="K875">
    <cfRule type="cellIs" dxfId="401" priority="11" operator="equal">
      <formula>"S1"</formula>
    </cfRule>
  </conditionalFormatting>
  <conditionalFormatting sqref="K876">
    <cfRule type="cellIs" dxfId="400" priority="10" operator="equal">
      <formula>"S1"</formula>
    </cfRule>
  </conditionalFormatting>
  <conditionalFormatting sqref="K888">
    <cfRule type="cellIs" dxfId="399" priority="9" operator="equal">
      <formula>"S1"</formula>
    </cfRule>
  </conditionalFormatting>
  <conditionalFormatting sqref="K889">
    <cfRule type="cellIs" dxfId="398" priority="8" operator="equal">
      <formula>"S1"</formula>
    </cfRule>
  </conditionalFormatting>
  <conditionalFormatting sqref="K890">
    <cfRule type="cellIs" dxfId="397" priority="7" operator="equal">
      <formula>"S1"</formula>
    </cfRule>
  </conditionalFormatting>
  <conditionalFormatting sqref="K1072">
    <cfRule type="cellIs" dxfId="396" priority="6" operator="equal">
      <formula>"S1"</formula>
    </cfRule>
  </conditionalFormatting>
  <conditionalFormatting sqref="K1073">
    <cfRule type="cellIs" dxfId="395" priority="5" operator="equal">
      <formula>"S1"</formula>
    </cfRule>
  </conditionalFormatting>
  <conditionalFormatting sqref="K1074">
    <cfRule type="cellIs" dxfId="394" priority="4" operator="equal">
      <formula>"S1"</formula>
    </cfRule>
  </conditionalFormatting>
  <conditionalFormatting sqref="K1086">
    <cfRule type="cellIs" dxfId="393" priority="3" operator="equal">
      <formula>"S1"</formula>
    </cfRule>
  </conditionalFormatting>
  <conditionalFormatting sqref="K1087">
    <cfRule type="cellIs" dxfId="392" priority="2" operator="equal">
      <formula>"S1"</formula>
    </cfRule>
  </conditionalFormatting>
  <conditionalFormatting sqref="K1088">
    <cfRule type="cellIs" dxfId="391" priority="1" operator="equal">
      <formula>"S1"</formula>
    </cfRule>
  </conditionalFormatting>
  <printOptions horizontalCentered="1"/>
  <pageMargins left="0.39370078740157483" right="0.39370078740157483" top="1.5748031496062993" bottom="1.1811023622047245" header="1.1811023622047245" footer="0.19685039370078741"/>
  <pageSetup paperSize="9" scale="46" fitToHeight="0" orientation="portrait" r:id="rId1"/>
  <headerFooter scaleWithDoc="0" alignWithMargins="0">
    <oddHeader>&amp;CHOJA DE METRADOS - CABLEADO ESTRUCTURADO</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FF"/>
    <outlinePr summaryBelow="0"/>
    <pageSetUpPr fitToPage="1"/>
  </sheetPr>
  <dimension ref="A2:X1213"/>
  <sheetViews>
    <sheetView view="pageBreakPreview" topLeftCell="G1" zoomScale="50" zoomScaleNormal="70" zoomScaleSheetLayoutView="50" workbookViewId="0">
      <pane ySplit="7" topLeftCell="A913" activePane="bottomLeft" state="frozen"/>
      <selection pane="bottomLeft" activeCell="R960" sqref="R960"/>
    </sheetView>
  </sheetViews>
  <sheetFormatPr baseColWidth="10" defaultRowHeight="13.8" outlineLevelRow="1" x14ac:dyDescent="0.25"/>
  <cols>
    <col min="1" max="1" width="10.296875" customWidth="1"/>
    <col min="2" max="2" width="5.69921875" customWidth="1"/>
    <col min="3" max="3" width="5.8984375" customWidth="1"/>
    <col min="4" max="4" width="10" customWidth="1"/>
    <col min="5" max="5" width="8.296875" style="2" customWidth="1"/>
    <col min="6" max="6" width="7.296875" style="2" customWidth="1"/>
    <col min="7" max="7" width="9.09765625" style="2" customWidth="1"/>
    <col min="8" max="8" width="5.5" style="2" customWidth="1"/>
    <col min="9" max="11" width="4.59765625" style="2" customWidth="1"/>
    <col min="12" max="12" width="12.09765625" style="2" customWidth="1"/>
    <col min="13" max="13" width="12.296875" style="2" customWidth="1"/>
    <col min="14" max="18" width="13.3984375" style="2" customWidth="1"/>
    <col min="19" max="19" width="27.69921875" style="2" customWidth="1"/>
    <col min="20" max="20" width="13.5" style="2" customWidth="1"/>
    <col min="21" max="21" width="14.69921875" style="2" customWidth="1"/>
  </cols>
  <sheetData>
    <row r="2" spans="1:24" ht="39.9" customHeight="1" x14ac:dyDescent="0.25">
      <c r="C2" s="10"/>
      <c r="D2" s="10"/>
      <c r="E2" s="218" t="s">
        <v>238</v>
      </c>
      <c r="F2" s="218"/>
      <c r="G2" s="218"/>
      <c r="H2" s="218"/>
      <c r="I2" s="218"/>
      <c r="J2" s="218"/>
      <c r="K2" s="218"/>
      <c r="L2" s="218"/>
      <c r="M2" s="218"/>
      <c r="N2" s="218"/>
      <c r="O2" s="218"/>
      <c r="P2" s="218"/>
      <c r="Q2" s="218"/>
      <c r="R2" s="218"/>
      <c r="S2" s="218"/>
      <c r="T2" s="218"/>
      <c r="U2" s="218"/>
    </row>
    <row r="3" spans="1:24" ht="16.5" customHeight="1" x14ac:dyDescent="0.25">
      <c r="E3" s="221" t="s">
        <v>4</v>
      </c>
      <c r="F3" s="221"/>
      <c r="G3" s="221" t="str">
        <f>'DATOS GENERALES'!C2</f>
        <v>: "MEJORAMIENTO DE LA GESTIÓN MUNICIPAL Y SERVICIO ADMINISTRATIVO DE LA MUNICIPALIDAD PROVINCIAL DE ABANCAY"</v>
      </c>
      <c r="H3" s="221"/>
      <c r="I3" s="221"/>
      <c r="J3" s="221"/>
      <c r="K3" s="221"/>
      <c r="L3" s="221"/>
      <c r="M3" s="221"/>
      <c r="N3" s="221"/>
      <c r="O3" s="221"/>
      <c r="P3" s="221"/>
      <c r="Q3" s="221"/>
      <c r="R3" s="221"/>
      <c r="S3" s="221"/>
      <c r="T3" s="221"/>
      <c r="U3" s="221"/>
    </row>
    <row r="4" spans="1:24" ht="15" customHeight="1" x14ac:dyDescent="0.25">
      <c r="E4" s="221"/>
      <c r="F4" s="221"/>
      <c r="G4" s="221"/>
      <c r="H4" s="221"/>
      <c r="I4" s="221"/>
      <c r="J4" s="221"/>
      <c r="K4" s="221"/>
      <c r="L4" s="221"/>
      <c r="M4" s="221"/>
      <c r="N4" s="221"/>
      <c r="O4" s="221"/>
      <c r="P4" s="221"/>
      <c r="Q4" s="221"/>
      <c r="R4" s="221"/>
      <c r="S4" s="221"/>
      <c r="T4" s="221"/>
      <c r="U4" s="221"/>
    </row>
    <row r="5" spans="1:24" x14ac:dyDescent="0.25">
      <c r="A5" s="51"/>
      <c r="B5" s="51"/>
      <c r="E5" s="221"/>
      <c r="F5" s="221"/>
      <c r="G5" s="221"/>
      <c r="H5" s="221"/>
      <c r="I5" s="221"/>
      <c r="J5" s="221"/>
      <c r="K5" s="221"/>
      <c r="L5" s="221"/>
      <c r="M5" s="221"/>
      <c r="N5" s="221"/>
      <c r="O5" s="221"/>
      <c r="P5" s="221"/>
      <c r="Q5" s="221"/>
      <c r="R5" s="221"/>
      <c r="S5" s="221"/>
      <c r="T5" s="221"/>
      <c r="U5" s="221"/>
    </row>
    <row r="6" spans="1:24" ht="54.6" customHeight="1" x14ac:dyDescent="0.25">
      <c r="A6" s="208" t="s">
        <v>202</v>
      </c>
      <c r="B6" s="208" t="s">
        <v>180</v>
      </c>
      <c r="C6" s="208" t="s">
        <v>147</v>
      </c>
      <c r="D6" s="220" t="s">
        <v>207</v>
      </c>
      <c r="E6" s="209" t="s">
        <v>0</v>
      </c>
      <c r="F6" s="209"/>
      <c r="G6" s="209"/>
      <c r="H6" s="210" t="s">
        <v>121</v>
      </c>
      <c r="I6" s="210" t="s">
        <v>122</v>
      </c>
      <c r="J6" s="210" t="s">
        <v>119</v>
      </c>
      <c r="K6" s="210" t="s">
        <v>120</v>
      </c>
      <c r="L6" s="228" t="s">
        <v>182</v>
      </c>
      <c r="M6" s="142" t="s">
        <v>162</v>
      </c>
      <c r="N6" s="142" t="s">
        <v>184</v>
      </c>
      <c r="O6" s="142" t="s">
        <v>163</v>
      </c>
      <c r="P6" s="212" t="s">
        <v>46</v>
      </c>
      <c r="Q6" s="209"/>
      <c r="R6" s="209"/>
      <c r="S6" s="206" t="s">
        <v>51</v>
      </c>
      <c r="T6" s="206" t="s">
        <v>47</v>
      </c>
      <c r="U6" s="206" t="s">
        <v>78</v>
      </c>
    </row>
    <row r="7" spans="1:24" ht="13.8" customHeight="1" x14ac:dyDescent="0.25">
      <c r="A7" s="208"/>
      <c r="B7" s="208"/>
      <c r="C7" s="208"/>
      <c r="D7" s="220"/>
      <c r="E7" s="144" t="s">
        <v>79</v>
      </c>
      <c r="F7" s="145" t="s">
        <v>1</v>
      </c>
      <c r="G7" s="144" t="s">
        <v>2</v>
      </c>
      <c r="H7" s="211"/>
      <c r="I7" s="211"/>
      <c r="J7" s="211"/>
      <c r="K7" s="211"/>
      <c r="L7" s="229"/>
      <c r="M7" s="146" t="s">
        <v>21</v>
      </c>
      <c r="N7" s="146" t="s">
        <v>22</v>
      </c>
      <c r="O7" s="146" t="s">
        <v>22</v>
      </c>
      <c r="P7" s="144" t="s">
        <v>3</v>
      </c>
      <c r="Q7" s="144" t="s">
        <v>14</v>
      </c>
      <c r="R7" s="144" t="s">
        <v>13</v>
      </c>
      <c r="S7" s="207"/>
      <c r="T7" s="207"/>
      <c r="U7" s="207"/>
    </row>
    <row r="8" spans="1:24" x14ac:dyDescent="0.25">
      <c r="D8" s="220"/>
      <c r="E8" s="99"/>
      <c r="F8" s="99"/>
      <c r="G8" s="64"/>
      <c r="H8" s="64"/>
      <c r="I8" s="64"/>
      <c r="J8" s="64"/>
      <c r="K8" s="64"/>
      <c r="L8" s="17"/>
      <c r="M8" s="17"/>
      <c r="N8" s="17"/>
      <c r="O8" s="17"/>
      <c r="P8" s="18"/>
      <c r="Q8" s="18"/>
      <c r="R8" s="18"/>
      <c r="S8" s="18"/>
      <c r="T8" s="19"/>
      <c r="U8" s="19"/>
    </row>
    <row r="9" spans="1:24" ht="19.2" customHeight="1" x14ac:dyDescent="0.25">
      <c r="E9" s="100"/>
      <c r="F9" s="99" t="s">
        <v>298</v>
      </c>
      <c r="G9" s="64"/>
      <c r="H9" s="64"/>
      <c r="I9" s="64"/>
      <c r="J9" s="64"/>
      <c r="K9" s="64"/>
      <c r="L9" s="17"/>
      <c r="M9" s="17"/>
      <c r="N9" s="17"/>
      <c r="O9" s="17"/>
      <c r="P9" s="18"/>
      <c r="Q9" s="18"/>
      <c r="R9" s="18"/>
      <c r="S9" s="18"/>
      <c r="T9" s="19"/>
      <c r="U9" s="19"/>
    </row>
    <row r="10" spans="1:24" s="2" customFormat="1" outlineLevel="1" x14ac:dyDescent="0.25">
      <c r="B10" s="8"/>
      <c r="C10" s="8"/>
      <c r="D10" s="67"/>
      <c r="E10" s="3"/>
      <c r="F10" s="4"/>
      <c r="G10" s="4"/>
      <c r="H10" s="4"/>
      <c r="I10" s="4"/>
      <c r="J10" s="4"/>
      <c r="K10" s="4"/>
      <c r="L10" s="5"/>
      <c r="M10" s="5"/>
      <c r="N10" s="5"/>
      <c r="O10" s="5"/>
      <c r="P10" s="11"/>
      <c r="Q10" s="5"/>
      <c r="R10" s="6"/>
      <c r="S10" s="53"/>
      <c r="T10" s="5"/>
      <c r="U10" s="5"/>
      <c r="X10"/>
    </row>
    <row r="11" spans="1:24" s="2" customFormat="1" outlineLevel="1" x14ac:dyDescent="0.25">
      <c r="A11" s="2">
        <v>0</v>
      </c>
      <c r="B11" s="8">
        <v>0</v>
      </c>
      <c r="C11" s="8">
        <v>0</v>
      </c>
      <c r="D11" s="7" t="s">
        <v>701</v>
      </c>
      <c r="E11" s="3" t="str">
        <f t="shared" ref="E11:E13" si="0">G11</f>
        <v>S12</v>
      </c>
      <c r="F11" s="4"/>
      <c r="G11" s="7" t="s">
        <v>94</v>
      </c>
      <c r="H11" s="4">
        <v>0.5</v>
      </c>
      <c r="I11" s="4">
        <v>25</v>
      </c>
      <c r="J11" s="4" t="s">
        <v>94</v>
      </c>
      <c r="K11" s="4"/>
      <c r="L11" s="5">
        <v>1</v>
      </c>
      <c r="M11" s="5">
        <f t="shared" ref="M11:M13" si="1">IF(I11&lt;&gt;"S",(H11+B11+A11+C11)*L11,0)</f>
        <v>0.5</v>
      </c>
      <c r="N11" s="5">
        <v>1</v>
      </c>
      <c r="O11" s="5">
        <v>2</v>
      </c>
      <c r="P11" s="11">
        <v>1</v>
      </c>
      <c r="Q11" s="5">
        <f t="shared" ref="Q11:Q13" si="2">IF(M11=0,IF(H11=0,0,H11+C11+B11+A11),M11)</f>
        <v>0.5</v>
      </c>
      <c r="R11" s="6">
        <f t="shared" ref="R11:R13" si="3">Q11*P11</f>
        <v>0.5</v>
      </c>
      <c r="S11" s="53" t="str">
        <f>IF(J11="",IF(LEFT(G11,1)="c",IF(I11&lt;&gt;"S",VLOOKUP(G11,'DATOS GENERALES'!$B$36:$C$52,2,FALSE),""),""),IF(T11="pvc",VLOOKUP(VLOOKUP(J11,'DATOS GENERALES'!$B$58:$E$83,3,FALSE),'DATOS GENERALES'!$B$36:$C$52,2,FALSE),VLOOKUP(VLOOKUP(J11,'DATOS GENERALES'!$B$58:$E$83,4,FALSE),'DATOS GENERALES'!$B$36:$C$52,2,FALSE)))</f>
        <v>ACCESORIO SALIDA BANDEJA</v>
      </c>
      <c r="T11" s="5" t="s">
        <v>48</v>
      </c>
      <c r="U11" s="5" t="s">
        <v>123</v>
      </c>
      <c r="X11"/>
    </row>
    <row r="12" spans="1:24" s="2" customFormat="1" outlineLevel="1" x14ac:dyDescent="0.25">
      <c r="A12" s="2">
        <v>0</v>
      </c>
      <c r="B12" s="8">
        <v>0</v>
      </c>
      <c r="C12" s="8">
        <v>0</v>
      </c>
      <c r="D12" s="7" t="s">
        <v>701</v>
      </c>
      <c r="E12" s="3" t="str">
        <f t="shared" si="0"/>
        <v>C1</v>
      </c>
      <c r="F12" s="7" t="s">
        <v>94</v>
      </c>
      <c r="G12" s="4" t="s">
        <v>103</v>
      </c>
      <c r="H12" s="4">
        <v>1</v>
      </c>
      <c r="I12" s="4">
        <v>25</v>
      </c>
      <c r="J12" s="4"/>
      <c r="K12" s="4"/>
      <c r="L12" s="5">
        <v>1</v>
      </c>
      <c r="M12" s="5">
        <f t="shared" si="1"/>
        <v>1</v>
      </c>
      <c r="N12" s="5">
        <v>2</v>
      </c>
      <c r="O12" s="5">
        <v>1</v>
      </c>
      <c r="P12" s="11">
        <v>1</v>
      </c>
      <c r="Q12" s="5">
        <f t="shared" si="2"/>
        <v>1</v>
      </c>
      <c r="R12" s="6">
        <f t="shared" si="3"/>
        <v>1</v>
      </c>
      <c r="S12" s="53" t="str">
        <f>IF(J12="",IF(LEFT(G12,1)="c",IF(I12&lt;&gt;"S",VLOOKUP(G12,'DATOS GENERALES'!$B$36:$C$52,2,FALSE),""),""),IF(T12="pvc",VLOOKUP(VLOOKUP(J12,'DATOS GENERALES'!$B$58:$E$83,3,FALSE),'DATOS GENERALES'!$B$36:$C$52,2,FALSE),VLOOKUP(VLOOKUP(J12,'DATOS GENERALES'!$B$58:$E$83,4,FALSE),'DATOS GENERALES'!$B$36:$C$52,2,FALSE)))</f>
        <v>CUADRADA 150X150X100</v>
      </c>
      <c r="T12" s="5" t="s">
        <v>48</v>
      </c>
      <c r="U12" s="5" t="s">
        <v>123</v>
      </c>
      <c r="X12"/>
    </row>
    <row r="13" spans="1:24" s="2" customFormat="1" outlineLevel="1" x14ac:dyDescent="0.25">
      <c r="A13" s="2">
        <v>0</v>
      </c>
      <c r="B13" s="8">
        <v>0</v>
      </c>
      <c r="C13" s="8">
        <v>0</v>
      </c>
      <c r="D13" s="7" t="s">
        <v>701</v>
      </c>
      <c r="E13" s="3" t="str">
        <f t="shared" si="0"/>
        <v>DT-S1-01</v>
      </c>
      <c r="F13" s="4" t="s">
        <v>103</v>
      </c>
      <c r="G13" s="7" t="s">
        <v>701</v>
      </c>
      <c r="H13" s="4">
        <v>1</v>
      </c>
      <c r="I13" s="4">
        <v>25</v>
      </c>
      <c r="J13" s="4" t="s">
        <v>85</v>
      </c>
      <c r="K13" s="4"/>
      <c r="L13" s="5">
        <v>1</v>
      </c>
      <c r="M13" s="5">
        <f t="shared" si="1"/>
        <v>1</v>
      </c>
      <c r="N13" s="5">
        <v>2</v>
      </c>
      <c r="O13" s="5">
        <v>2</v>
      </c>
      <c r="P13" s="11">
        <v>1</v>
      </c>
      <c r="Q13" s="5">
        <f t="shared" si="2"/>
        <v>1</v>
      </c>
      <c r="R13" s="6">
        <f t="shared" si="3"/>
        <v>1</v>
      </c>
      <c r="S13" s="53" t="str">
        <f>IF(J13="",IF(LEFT(G13,1)="c",IF(I13&lt;&gt;"S",VLOOKUP(G13,'DATOS GENERALES'!$B$36:$C$52,2,FALSE),""),""),IF(T13="pvc",VLOOKUP(VLOOKUP(J13,'DATOS GENERALES'!$B$58:$E$83,3,FALSE),'DATOS GENERALES'!$B$36:$C$52,2,FALSE),VLOOKUP(VLOOKUP(J13,'DATOS GENERALES'!$B$58:$E$83,4,FALSE),'DATOS GENERALES'!$B$36:$C$52,2,FALSE)))</f>
        <v>OCTOGONAL CONDUIT</v>
      </c>
      <c r="T13" s="5" t="s">
        <v>48</v>
      </c>
      <c r="U13" s="5" t="s">
        <v>123</v>
      </c>
      <c r="X13"/>
    </row>
    <row r="14" spans="1:24" s="2" customFormat="1" outlineLevel="1" x14ac:dyDescent="0.25">
      <c r="B14" s="8"/>
      <c r="C14" s="8"/>
      <c r="D14" s="67"/>
      <c r="E14" s="3"/>
      <c r="F14" s="4"/>
      <c r="G14" s="4"/>
      <c r="H14" s="4"/>
      <c r="I14" s="4"/>
      <c r="J14" s="4"/>
      <c r="K14" s="4"/>
      <c r="L14" s="5"/>
      <c r="M14" s="5"/>
      <c r="N14" s="5"/>
      <c r="O14" s="5"/>
      <c r="P14" s="11"/>
      <c r="Q14" s="5"/>
      <c r="R14" s="6"/>
      <c r="S14" s="53"/>
      <c r="T14" s="5"/>
      <c r="U14" s="5"/>
      <c r="X14"/>
    </row>
    <row r="15" spans="1:24" s="2" customFormat="1" outlineLevel="1" x14ac:dyDescent="0.25">
      <c r="A15" s="2">
        <v>0</v>
      </c>
      <c r="B15" s="8">
        <v>0</v>
      </c>
      <c r="C15" s="8">
        <v>0</v>
      </c>
      <c r="D15" s="7" t="s">
        <v>703</v>
      </c>
      <c r="E15" s="3" t="str">
        <f t="shared" ref="E15:E18" si="4">G15</f>
        <v>S12</v>
      </c>
      <c r="F15" s="4"/>
      <c r="G15" s="7" t="s">
        <v>94</v>
      </c>
      <c r="H15" s="4">
        <v>0.5</v>
      </c>
      <c r="I15" s="4">
        <v>25</v>
      </c>
      <c r="J15" s="4" t="s">
        <v>94</v>
      </c>
      <c r="K15" s="4"/>
      <c r="L15" s="5">
        <v>1</v>
      </c>
      <c r="M15" s="5">
        <f t="shared" ref="M15:M18" si="5">IF(I15&lt;&gt;"S",(H15+B15+A15+C15)*L15,0)</f>
        <v>0.5</v>
      </c>
      <c r="N15" s="5">
        <v>1</v>
      </c>
      <c r="O15" s="5">
        <v>2</v>
      </c>
      <c r="P15" s="11">
        <v>1</v>
      </c>
      <c r="Q15" s="5">
        <f t="shared" ref="Q15:Q18" si="6">IF(M15=0,IF(H15=0,0,H15+C15+B15+A15),M15)</f>
        <v>0.5</v>
      </c>
      <c r="R15" s="6">
        <f t="shared" ref="R15:R18" si="7">Q15*P15</f>
        <v>0.5</v>
      </c>
      <c r="S15" s="53" t="str">
        <f>IF(J15="",IF(LEFT(G15,1)="c",IF(I15&lt;&gt;"S",VLOOKUP(G15,'DATOS GENERALES'!$B$36:$C$52,2,FALSE),""),""),IF(T15="pvc",VLOOKUP(VLOOKUP(J15,'DATOS GENERALES'!$B$58:$E$83,3,FALSE),'DATOS GENERALES'!$B$36:$C$52,2,FALSE),VLOOKUP(VLOOKUP(J15,'DATOS GENERALES'!$B$58:$E$83,4,FALSE),'DATOS GENERALES'!$B$36:$C$52,2,FALSE)))</f>
        <v>ACCESORIO SALIDA BANDEJA</v>
      </c>
      <c r="T15" s="5" t="s">
        <v>48</v>
      </c>
      <c r="U15" s="5" t="s">
        <v>123</v>
      </c>
      <c r="X15"/>
    </row>
    <row r="16" spans="1:24" s="2" customFormat="1" outlineLevel="1" x14ac:dyDescent="0.25">
      <c r="A16" s="2">
        <v>0</v>
      </c>
      <c r="B16" s="8">
        <v>0</v>
      </c>
      <c r="C16" s="8">
        <v>0</v>
      </c>
      <c r="D16" s="7" t="s">
        <v>703</v>
      </c>
      <c r="E16" s="3" t="str">
        <f t="shared" si="4"/>
        <v>C1</v>
      </c>
      <c r="F16" s="7" t="s">
        <v>94</v>
      </c>
      <c r="G16" s="4" t="s">
        <v>103</v>
      </c>
      <c r="H16" s="4">
        <v>3</v>
      </c>
      <c r="I16" s="4">
        <v>25</v>
      </c>
      <c r="J16" s="4"/>
      <c r="K16" s="4"/>
      <c r="L16" s="5">
        <v>1</v>
      </c>
      <c r="M16" s="5">
        <f t="shared" si="5"/>
        <v>3</v>
      </c>
      <c r="N16" s="5">
        <v>0</v>
      </c>
      <c r="O16" s="5">
        <v>1</v>
      </c>
      <c r="P16" s="11">
        <v>1</v>
      </c>
      <c r="Q16" s="5">
        <f t="shared" si="6"/>
        <v>3</v>
      </c>
      <c r="R16" s="6">
        <f t="shared" si="7"/>
        <v>3</v>
      </c>
      <c r="S16" s="53" t="str">
        <f>IF(J16="",IF(LEFT(G16,1)="c",IF(I16&lt;&gt;"S",VLOOKUP(G16,'DATOS GENERALES'!$B$36:$C$52,2,FALSE),""),""),IF(T16="pvc",VLOOKUP(VLOOKUP(J16,'DATOS GENERALES'!$B$58:$E$83,3,FALSE),'DATOS GENERALES'!$B$36:$C$52,2,FALSE),VLOOKUP(VLOOKUP(J16,'DATOS GENERALES'!$B$58:$E$83,4,FALSE),'DATOS GENERALES'!$B$36:$C$52,2,FALSE)))</f>
        <v>CUADRADA 150X150X100</v>
      </c>
      <c r="T16" s="5" t="s">
        <v>48</v>
      </c>
      <c r="U16" s="5" t="s">
        <v>123</v>
      </c>
      <c r="X16"/>
    </row>
    <row r="17" spans="1:24" s="2" customFormat="1" outlineLevel="1" x14ac:dyDescent="0.25">
      <c r="A17" s="2">
        <v>0</v>
      </c>
      <c r="B17" s="8">
        <v>0</v>
      </c>
      <c r="C17" s="8">
        <v>0</v>
      </c>
      <c r="D17" s="7" t="s">
        <v>703</v>
      </c>
      <c r="E17" s="3" t="str">
        <f t="shared" si="4"/>
        <v>BE-01</v>
      </c>
      <c r="F17" s="4" t="s">
        <v>103</v>
      </c>
      <c r="G17" s="7" t="s">
        <v>703</v>
      </c>
      <c r="H17" s="4">
        <v>0.9</v>
      </c>
      <c r="I17" s="4">
        <v>25</v>
      </c>
      <c r="J17" s="4" t="s">
        <v>87</v>
      </c>
      <c r="K17" s="4"/>
      <c r="L17" s="5">
        <v>1</v>
      </c>
      <c r="M17" s="5">
        <f t="shared" si="5"/>
        <v>0.9</v>
      </c>
      <c r="N17" s="5">
        <v>0</v>
      </c>
      <c r="O17" s="5">
        <v>2</v>
      </c>
      <c r="P17" s="11">
        <v>1</v>
      </c>
      <c r="Q17" s="5">
        <f t="shared" si="6"/>
        <v>0.9</v>
      </c>
      <c r="R17" s="6">
        <f t="shared" si="7"/>
        <v>0.9</v>
      </c>
      <c r="S17" s="53" t="str">
        <f>IF(J17="",IF(LEFT(G17,1)="c",IF(I17&lt;&gt;"S",VLOOKUP(G17,'DATOS GENERALES'!$B$36:$C$52,2,FALSE),""),""),IF(T17="pvc",VLOOKUP(VLOOKUP(J17,'DATOS GENERALES'!$B$58:$E$83,3,FALSE),'DATOS GENERALES'!$B$36:$C$52,2,FALSE),VLOOKUP(VLOOKUP(J17,'DATOS GENERALES'!$B$58:$E$83,4,FALSE),'DATOS GENERALES'!$B$36:$C$52,2,FALSE)))</f>
        <v>CUADRADA GANG</v>
      </c>
      <c r="T17" s="5" t="s">
        <v>45</v>
      </c>
      <c r="U17" s="5" t="s">
        <v>123</v>
      </c>
      <c r="X17"/>
    </row>
    <row r="18" spans="1:24" s="2" customFormat="1" outlineLevel="1" x14ac:dyDescent="0.25">
      <c r="A18" s="2">
        <v>0</v>
      </c>
      <c r="B18" s="8">
        <v>0</v>
      </c>
      <c r="C18" s="8">
        <v>0</v>
      </c>
      <c r="D18" s="7" t="s">
        <v>704</v>
      </c>
      <c r="E18" s="3" t="str">
        <f t="shared" si="4"/>
        <v>EM-01</v>
      </c>
      <c r="F18" s="7" t="s">
        <v>176</v>
      </c>
      <c r="G18" s="7" t="s">
        <v>704</v>
      </c>
      <c r="H18" s="4">
        <v>1.3</v>
      </c>
      <c r="I18" s="4">
        <v>25</v>
      </c>
      <c r="J18" s="4" t="s">
        <v>86</v>
      </c>
      <c r="K18" s="4"/>
      <c r="L18" s="5">
        <v>1</v>
      </c>
      <c r="M18" s="5">
        <f t="shared" si="5"/>
        <v>1.3</v>
      </c>
      <c r="N18" s="5">
        <v>0</v>
      </c>
      <c r="O18" s="5">
        <v>2</v>
      </c>
      <c r="P18" s="11">
        <v>1</v>
      </c>
      <c r="Q18" s="5">
        <f t="shared" si="6"/>
        <v>1.3</v>
      </c>
      <c r="R18" s="6">
        <f t="shared" si="7"/>
        <v>1.3</v>
      </c>
      <c r="S18" s="53" t="str">
        <f>IF(J18="",IF(LEFT(G18,1)="c",IF(I18&lt;&gt;"S",VLOOKUP(G18,'DATOS GENERALES'!$B$36:$C$52,2,FALSE),""),""),IF(T18="pvc",VLOOKUP(VLOOKUP(J18,'DATOS GENERALES'!$B$58:$E$83,3,FALSE),'DATOS GENERALES'!$B$36:$C$52,2,FALSE),VLOOKUP(VLOOKUP(J18,'DATOS GENERALES'!$B$58:$E$83,4,FALSE),'DATOS GENERALES'!$B$36:$C$52,2,FALSE)))</f>
        <v>CUADRADA GANG</v>
      </c>
      <c r="T18" s="5" t="s">
        <v>45</v>
      </c>
      <c r="U18" s="5" t="s">
        <v>123</v>
      </c>
      <c r="X18"/>
    </row>
    <row r="19" spans="1:24" s="2" customFormat="1" outlineLevel="1" x14ac:dyDescent="0.25">
      <c r="B19" s="8"/>
      <c r="C19" s="8"/>
      <c r="D19" s="7" t="s">
        <v>704</v>
      </c>
      <c r="E19" s="3"/>
      <c r="F19" s="4"/>
      <c r="G19" s="4"/>
      <c r="H19" s="4"/>
      <c r="I19" s="4"/>
      <c r="J19" s="4"/>
      <c r="K19" s="4"/>
      <c r="L19" s="5"/>
      <c r="M19" s="5"/>
      <c r="N19" s="5"/>
      <c r="O19" s="5"/>
      <c r="P19" s="11"/>
      <c r="Q19" s="5"/>
      <c r="R19" s="6">
        <f>SUM(R15:R17)</f>
        <v>4.4000000000000004</v>
      </c>
      <c r="S19" s="53"/>
      <c r="T19" s="5"/>
      <c r="U19" s="5" t="s">
        <v>123</v>
      </c>
      <c r="X19"/>
    </row>
    <row r="20" spans="1:24" s="2" customFormat="1" outlineLevel="1" x14ac:dyDescent="0.25">
      <c r="B20" s="8"/>
      <c r="C20" s="8"/>
      <c r="D20" s="67"/>
      <c r="E20" s="3"/>
      <c r="F20" s="4"/>
      <c r="G20" s="4"/>
      <c r="H20" s="4"/>
      <c r="I20" s="4"/>
      <c r="J20" s="4"/>
      <c r="K20" s="4"/>
      <c r="L20" s="5"/>
      <c r="M20" s="5"/>
      <c r="N20" s="5"/>
      <c r="O20" s="5"/>
      <c r="P20" s="11"/>
      <c r="Q20" s="5"/>
      <c r="R20" s="6"/>
      <c r="S20" s="53"/>
      <c r="T20" s="5"/>
      <c r="U20" s="5"/>
      <c r="X20"/>
    </row>
    <row r="21" spans="1:24" s="2" customFormat="1" outlineLevel="1" x14ac:dyDescent="0.25">
      <c r="A21" s="2">
        <v>0</v>
      </c>
      <c r="B21" s="8">
        <v>0</v>
      </c>
      <c r="C21" s="8">
        <v>0</v>
      </c>
      <c r="D21" s="7" t="s">
        <v>707</v>
      </c>
      <c r="E21" s="3" t="s">
        <v>708</v>
      </c>
      <c r="F21" s="4"/>
      <c r="G21" s="7"/>
      <c r="H21" s="4">
        <v>0.5</v>
      </c>
      <c r="I21" s="4">
        <v>25</v>
      </c>
      <c r="J21" s="4"/>
      <c r="K21" s="4"/>
      <c r="L21" s="5">
        <v>1</v>
      </c>
      <c r="M21" s="5">
        <f t="shared" ref="M21:M22" si="8">IF(I21&lt;&gt;"S",(H21+B21+A21+C21)*L21,0)</f>
        <v>0.5</v>
      </c>
      <c r="N21" s="5">
        <v>0</v>
      </c>
      <c r="O21" s="5">
        <v>0</v>
      </c>
      <c r="P21" s="11">
        <v>1</v>
      </c>
      <c r="Q21" s="5">
        <f t="shared" ref="Q21:Q22" si="9">IF(M21=0,IF(H21=0,0,H21+C21+B21+A21),M21)</f>
        <v>0.5</v>
      </c>
      <c r="R21" s="6">
        <f t="shared" ref="R21:R22" si="10">Q21*P21</f>
        <v>0.5</v>
      </c>
      <c r="S21" s="53" t="str">
        <f>IF(J21="",IF(LEFT(G21,1)="c",IF(I21&lt;&gt;"S",VLOOKUP(G21,'DATOS GENERALES'!$B$36:$C$52,2,FALSE),""),""),IF(T21="pvc",VLOOKUP(VLOOKUP(J21,'DATOS GENERALES'!$B$58:$E$83,3,FALSE),'DATOS GENERALES'!$B$36:$C$52,2,FALSE),VLOOKUP(VLOOKUP(J21,'DATOS GENERALES'!$B$58:$E$83,4,FALSE),'DATOS GENERALES'!$B$36:$C$52,2,FALSE)))</f>
        <v/>
      </c>
      <c r="T21" s="5" t="s">
        <v>48</v>
      </c>
      <c r="U21" s="5" t="s">
        <v>123</v>
      </c>
      <c r="X21"/>
    </row>
    <row r="22" spans="1:24" s="2" customFormat="1" outlineLevel="1" x14ac:dyDescent="0.25">
      <c r="A22" s="2">
        <v>0</v>
      </c>
      <c r="B22" s="8">
        <v>0</v>
      </c>
      <c r="C22" s="8">
        <v>0</v>
      </c>
      <c r="D22" s="7" t="s">
        <v>707</v>
      </c>
      <c r="E22" s="3" t="str">
        <f t="shared" ref="E22" si="11">G22</f>
        <v>DT-S1-02</v>
      </c>
      <c r="F22" s="3" t="s">
        <v>708</v>
      </c>
      <c r="G22" s="7" t="s">
        <v>707</v>
      </c>
      <c r="H22" s="4">
        <v>4</v>
      </c>
      <c r="I22" s="4">
        <v>25</v>
      </c>
      <c r="J22" s="4" t="s">
        <v>85</v>
      </c>
      <c r="K22" s="4"/>
      <c r="L22" s="5">
        <v>1</v>
      </c>
      <c r="M22" s="5">
        <f t="shared" si="8"/>
        <v>4</v>
      </c>
      <c r="N22" s="5">
        <v>2</v>
      </c>
      <c r="O22" s="5">
        <v>2</v>
      </c>
      <c r="P22" s="11">
        <v>1</v>
      </c>
      <c r="Q22" s="5">
        <f t="shared" si="9"/>
        <v>4</v>
      </c>
      <c r="R22" s="6">
        <f t="shared" si="10"/>
        <v>4</v>
      </c>
      <c r="S22" s="53" t="str">
        <f>IF(J22="",IF(LEFT(G22,1)="c",IF(I22&lt;&gt;"S",VLOOKUP(G22,'DATOS GENERALES'!$B$36:$C$52,2,FALSE),""),""),IF(T22="pvc",VLOOKUP(VLOOKUP(J22,'DATOS GENERALES'!$B$58:$E$83,3,FALSE),'DATOS GENERALES'!$B$36:$C$52,2,FALSE),VLOOKUP(VLOOKUP(J22,'DATOS GENERALES'!$B$58:$E$83,4,FALSE),'DATOS GENERALES'!$B$36:$C$52,2,FALSE)))</f>
        <v>OCTOGONAL CONDUIT</v>
      </c>
      <c r="T22" s="5" t="s">
        <v>48</v>
      </c>
      <c r="U22" s="5" t="s">
        <v>123</v>
      </c>
      <c r="X22"/>
    </row>
    <row r="23" spans="1:24" s="2" customFormat="1" outlineLevel="1" x14ac:dyDescent="0.25">
      <c r="B23" s="8"/>
      <c r="C23" s="8"/>
      <c r="D23" s="67"/>
      <c r="E23" s="3"/>
      <c r="F23" s="4"/>
      <c r="G23" s="4"/>
      <c r="H23" s="4"/>
      <c r="I23" s="4"/>
      <c r="J23" s="4"/>
      <c r="K23" s="4"/>
      <c r="L23" s="5"/>
      <c r="M23" s="5"/>
      <c r="N23" s="5"/>
      <c r="O23" s="5"/>
      <c r="P23" s="11"/>
      <c r="Q23" s="5"/>
      <c r="R23" s="6"/>
      <c r="S23" s="53"/>
      <c r="T23" s="5"/>
      <c r="U23" s="5"/>
      <c r="X23"/>
    </row>
    <row r="24" spans="1:24" s="2" customFormat="1" outlineLevel="1" x14ac:dyDescent="0.25">
      <c r="A24" s="2">
        <v>0</v>
      </c>
      <c r="B24" s="8">
        <v>0</v>
      </c>
      <c r="C24" s="8">
        <v>0</v>
      </c>
      <c r="D24" s="7" t="s">
        <v>708</v>
      </c>
      <c r="E24" s="3" t="str">
        <f t="shared" ref="E24:E25" si="12">G24</f>
        <v>S12</v>
      </c>
      <c r="F24" s="4"/>
      <c r="G24" s="7" t="s">
        <v>94</v>
      </c>
      <c r="H24" s="4">
        <v>0.5</v>
      </c>
      <c r="I24" s="4">
        <v>25</v>
      </c>
      <c r="J24" s="4" t="s">
        <v>94</v>
      </c>
      <c r="K24" s="4"/>
      <c r="L24" s="5">
        <v>1</v>
      </c>
      <c r="M24" s="5">
        <f t="shared" ref="M24:M25" si="13">IF(I24&lt;&gt;"S",(H24+B24+A24+C24)*L24,0)</f>
        <v>0.5</v>
      </c>
      <c r="N24" s="5">
        <v>1</v>
      </c>
      <c r="O24" s="5">
        <v>2</v>
      </c>
      <c r="P24" s="11">
        <v>1</v>
      </c>
      <c r="Q24" s="5">
        <f t="shared" ref="Q24:Q25" si="14">IF(M24=0,IF(H24=0,0,H24+C24+B24+A24),M24)</f>
        <v>0.5</v>
      </c>
      <c r="R24" s="6">
        <f t="shared" ref="R24:R25" si="15">Q24*P24</f>
        <v>0.5</v>
      </c>
      <c r="S24" s="53" t="str">
        <f>IF(J24="",IF(LEFT(G24,1)="c",IF(I24&lt;&gt;"S",VLOOKUP(G24,'DATOS GENERALES'!$B$36:$C$52,2,FALSE),""),""),IF(T24="pvc",VLOOKUP(VLOOKUP(J24,'DATOS GENERALES'!$B$58:$E$83,3,FALSE),'DATOS GENERALES'!$B$36:$C$52,2,FALSE),VLOOKUP(VLOOKUP(J24,'DATOS GENERALES'!$B$58:$E$83,4,FALSE),'DATOS GENERALES'!$B$36:$C$52,2,FALSE)))</f>
        <v>ACCESORIO SALIDA BANDEJA</v>
      </c>
      <c r="T24" s="5" t="s">
        <v>48</v>
      </c>
      <c r="U24" s="5" t="s">
        <v>123</v>
      </c>
      <c r="X24"/>
    </row>
    <row r="25" spans="1:24" s="2" customFormat="1" outlineLevel="1" x14ac:dyDescent="0.25">
      <c r="A25" s="2">
        <v>0</v>
      </c>
      <c r="B25" s="8">
        <v>0</v>
      </c>
      <c r="C25" s="8">
        <v>0</v>
      </c>
      <c r="D25" s="7" t="s">
        <v>708</v>
      </c>
      <c r="E25" s="3" t="str">
        <f t="shared" si="12"/>
        <v>DT-S1-03</v>
      </c>
      <c r="F25" s="7" t="s">
        <v>94</v>
      </c>
      <c r="G25" s="7" t="s">
        <v>708</v>
      </c>
      <c r="H25" s="4">
        <v>5.5</v>
      </c>
      <c r="I25" s="4">
        <v>25</v>
      </c>
      <c r="J25" s="4" t="s">
        <v>85</v>
      </c>
      <c r="K25" s="4"/>
      <c r="L25" s="5">
        <v>1</v>
      </c>
      <c r="M25" s="5">
        <f t="shared" si="13"/>
        <v>5.5</v>
      </c>
      <c r="N25" s="5">
        <v>2</v>
      </c>
      <c r="O25" s="5">
        <v>2</v>
      </c>
      <c r="P25" s="11">
        <v>1</v>
      </c>
      <c r="Q25" s="5">
        <f t="shared" si="14"/>
        <v>5.5</v>
      </c>
      <c r="R25" s="6">
        <f t="shared" si="15"/>
        <v>5.5</v>
      </c>
      <c r="S25" s="53" t="str">
        <f>IF(J25="",IF(LEFT(G25,1)="c",IF(I25&lt;&gt;"S",VLOOKUP(G25,'DATOS GENERALES'!$B$36:$C$52,2,FALSE),""),""),IF(T25="pvc",VLOOKUP(VLOOKUP(J25,'DATOS GENERALES'!$B$58:$E$83,3,FALSE),'DATOS GENERALES'!$B$36:$C$52,2,FALSE),VLOOKUP(VLOOKUP(J25,'DATOS GENERALES'!$B$58:$E$83,4,FALSE),'DATOS GENERALES'!$B$36:$C$52,2,FALSE)))</f>
        <v>OCTOGONAL CONDUIT</v>
      </c>
      <c r="T25" s="5" t="s">
        <v>48</v>
      </c>
      <c r="U25" s="5" t="s">
        <v>123</v>
      </c>
      <c r="X25"/>
    </row>
    <row r="26" spans="1:24" s="2" customFormat="1" outlineLevel="1" x14ac:dyDescent="0.25">
      <c r="B26" s="8"/>
      <c r="C26" s="8"/>
      <c r="D26" s="67"/>
      <c r="E26" s="3"/>
      <c r="F26" s="4"/>
      <c r="G26" s="4"/>
      <c r="H26" s="4"/>
      <c r="I26" s="4"/>
      <c r="J26" s="4"/>
      <c r="K26" s="4"/>
      <c r="L26" s="5"/>
      <c r="M26" s="5"/>
      <c r="N26" s="5"/>
      <c r="O26" s="5"/>
      <c r="P26" s="11"/>
      <c r="Q26" s="5"/>
      <c r="R26" s="6"/>
      <c r="S26" s="53"/>
      <c r="T26" s="5"/>
      <c r="U26" s="5"/>
      <c r="X26"/>
    </row>
    <row r="27" spans="1:24" s="2" customFormat="1" outlineLevel="1" x14ac:dyDescent="0.25">
      <c r="A27" s="2">
        <v>0</v>
      </c>
      <c r="B27" s="8">
        <v>0</v>
      </c>
      <c r="C27" s="8">
        <v>0</v>
      </c>
      <c r="D27" s="7" t="s">
        <v>709</v>
      </c>
      <c r="E27" s="3" t="str">
        <f t="shared" ref="E27:E28" si="16">G27</f>
        <v>S12</v>
      </c>
      <c r="F27" s="4"/>
      <c r="G27" s="7" t="s">
        <v>94</v>
      </c>
      <c r="H27" s="4">
        <v>0.5</v>
      </c>
      <c r="I27" s="4">
        <v>25</v>
      </c>
      <c r="J27" s="4" t="s">
        <v>94</v>
      </c>
      <c r="K27" s="4"/>
      <c r="L27" s="5">
        <v>1</v>
      </c>
      <c r="M27" s="5">
        <f t="shared" ref="M27:M28" si="17">IF(I27&lt;&gt;"S",(H27+B27+A27+C27)*L27,0)</f>
        <v>0.5</v>
      </c>
      <c r="N27" s="5">
        <v>1</v>
      </c>
      <c r="O27" s="5">
        <v>2</v>
      </c>
      <c r="P27" s="11">
        <v>1</v>
      </c>
      <c r="Q27" s="5">
        <f t="shared" ref="Q27:Q28" si="18">IF(M27=0,IF(H27=0,0,H27+C27+B27+A27),M27)</f>
        <v>0.5</v>
      </c>
      <c r="R27" s="6">
        <f t="shared" ref="R27:R28" si="19">Q27*P27</f>
        <v>0.5</v>
      </c>
      <c r="S27" s="53" t="str">
        <f>IF(J27="",IF(LEFT(G27,1)="c",IF(I27&lt;&gt;"S",VLOOKUP(G27,'DATOS GENERALES'!$B$36:$C$52,2,FALSE),""),""),IF(T27="pvc",VLOOKUP(VLOOKUP(J27,'DATOS GENERALES'!$B$58:$E$83,3,FALSE),'DATOS GENERALES'!$B$36:$C$52,2,FALSE),VLOOKUP(VLOOKUP(J27,'DATOS GENERALES'!$B$58:$E$83,4,FALSE),'DATOS GENERALES'!$B$36:$C$52,2,FALSE)))</f>
        <v>ACCESORIO SALIDA BANDEJA</v>
      </c>
      <c r="T27" s="5" t="s">
        <v>48</v>
      </c>
      <c r="U27" s="5" t="s">
        <v>123</v>
      </c>
      <c r="X27"/>
    </row>
    <row r="28" spans="1:24" s="2" customFormat="1" outlineLevel="1" x14ac:dyDescent="0.25">
      <c r="A28" s="2">
        <v>0</v>
      </c>
      <c r="B28" s="8">
        <v>0</v>
      </c>
      <c r="C28" s="8">
        <v>0</v>
      </c>
      <c r="D28" s="7" t="s">
        <v>709</v>
      </c>
      <c r="E28" s="3" t="str">
        <f t="shared" si="16"/>
        <v>DT-S1-04</v>
      </c>
      <c r="F28" s="7" t="s">
        <v>94</v>
      </c>
      <c r="G28" s="7" t="s">
        <v>709</v>
      </c>
      <c r="H28" s="4">
        <v>2</v>
      </c>
      <c r="I28" s="4">
        <v>25</v>
      </c>
      <c r="J28" s="4" t="s">
        <v>85</v>
      </c>
      <c r="K28" s="4"/>
      <c r="L28" s="5">
        <v>1</v>
      </c>
      <c r="M28" s="5">
        <f t="shared" si="17"/>
        <v>2</v>
      </c>
      <c r="N28" s="5">
        <v>2</v>
      </c>
      <c r="O28" s="5">
        <v>2</v>
      </c>
      <c r="P28" s="11">
        <v>1</v>
      </c>
      <c r="Q28" s="5">
        <f t="shared" si="18"/>
        <v>2</v>
      </c>
      <c r="R28" s="6">
        <f t="shared" si="19"/>
        <v>2</v>
      </c>
      <c r="S28" s="53" t="str">
        <f>IF(J28="",IF(LEFT(G28,1)="c",IF(I28&lt;&gt;"S",VLOOKUP(G28,'DATOS GENERALES'!$B$36:$C$52,2,FALSE),""),""),IF(T28="pvc",VLOOKUP(VLOOKUP(J28,'DATOS GENERALES'!$B$58:$E$83,3,FALSE),'DATOS GENERALES'!$B$36:$C$52,2,FALSE),VLOOKUP(VLOOKUP(J28,'DATOS GENERALES'!$B$58:$E$83,4,FALSE),'DATOS GENERALES'!$B$36:$C$52,2,FALSE)))</f>
        <v>OCTOGONAL CONDUIT</v>
      </c>
      <c r="T28" s="5" t="s">
        <v>48</v>
      </c>
      <c r="U28" s="5" t="s">
        <v>123</v>
      </c>
      <c r="X28"/>
    </row>
    <row r="29" spans="1:24" s="2" customFormat="1" outlineLevel="1" x14ac:dyDescent="0.25">
      <c r="B29" s="8"/>
      <c r="C29" s="8"/>
      <c r="D29" s="67"/>
      <c r="E29" s="3"/>
      <c r="F29" s="4"/>
      <c r="G29" s="4"/>
      <c r="H29" s="4"/>
      <c r="I29" s="4"/>
      <c r="J29" s="4"/>
      <c r="K29" s="4"/>
      <c r="L29" s="5"/>
      <c r="M29" s="5"/>
      <c r="N29" s="5"/>
      <c r="O29" s="5"/>
      <c r="P29" s="11"/>
      <c r="Q29" s="5"/>
      <c r="R29" s="6"/>
      <c r="S29" s="53"/>
      <c r="T29" s="5"/>
      <c r="U29" s="5"/>
      <c r="X29"/>
    </row>
    <row r="30" spans="1:24" s="2" customFormat="1" outlineLevel="1" x14ac:dyDescent="0.25">
      <c r="A30" s="2">
        <v>0</v>
      </c>
      <c r="B30" s="8">
        <v>0</v>
      </c>
      <c r="C30" s="8">
        <v>0</v>
      </c>
      <c r="D30" s="7" t="s">
        <v>710</v>
      </c>
      <c r="E30" s="3" t="str">
        <f t="shared" ref="E30:E33" si="20">G30</f>
        <v>C1</v>
      </c>
      <c r="F30" s="7" t="s">
        <v>707</v>
      </c>
      <c r="G30" s="4" t="s">
        <v>103</v>
      </c>
      <c r="H30" s="4">
        <v>2.5</v>
      </c>
      <c r="I30" s="4">
        <v>25</v>
      </c>
      <c r="J30" s="4"/>
      <c r="K30" s="4"/>
      <c r="L30" s="5">
        <v>1</v>
      </c>
      <c r="M30" s="5">
        <f t="shared" ref="M30:M33" si="21">IF(I30&lt;&gt;"S",(H30+B30+A30+C30)*L30,0)</f>
        <v>2.5</v>
      </c>
      <c r="N30" s="5">
        <v>0</v>
      </c>
      <c r="O30" s="5">
        <v>1</v>
      </c>
      <c r="P30" s="11">
        <v>1</v>
      </c>
      <c r="Q30" s="5">
        <f t="shared" ref="Q30:Q33" si="22">IF(M30=0,IF(H30=0,0,H30+C30+B30+A30),M30)</f>
        <v>2.5</v>
      </c>
      <c r="R30" s="6">
        <f t="shared" ref="R30:R33" si="23">Q30*P30</f>
        <v>2.5</v>
      </c>
      <c r="S30" s="53" t="str">
        <f>IF(J30="",IF(LEFT(G30,1)="c",IF(I30&lt;&gt;"S",VLOOKUP(G30,'DATOS GENERALES'!$B$36:$C$52,2,FALSE),""),""),IF(T30="pvc",VLOOKUP(VLOOKUP(J30,'DATOS GENERALES'!$B$58:$E$83,3,FALSE),'DATOS GENERALES'!$B$36:$C$52,2,FALSE),VLOOKUP(VLOOKUP(J30,'DATOS GENERALES'!$B$58:$E$83,4,FALSE),'DATOS GENERALES'!$B$36:$C$52,2,FALSE)))</f>
        <v>CUADRADA 150X150X100</v>
      </c>
      <c r="T30" s="5" t="s">
        <v>48</v>
      </c>
      <c r="U30" s="5" t="s">
        <v>123</v>
      </c>
      <c r="X30"/>
    </row>
    <row r="31" spans="1:24" s="2" customFormat="1" outlineLevel="1" x14ac:dyDescent="0.25">
      <c r="A31" s="2">
        <v>0</v>
      </c>
      <c r="B31" s="8">
        <v>0</v>
      </c>
      <c r="C31" s="8">
        <v>0</v>
      </c>
      <c r="D31" s="7" t="s">
        <v>710</v>
      </c>
      <c r="E31" s="3" t="str">
        <f t="shared" si="20"/>
        <v>C1</v>
      </c>
      <c r="F31" s="7" t="s">
        <v>103</v>
      </c>
      <c r="G31" s="4" t="s">
        <v>103</v>
      </c>
      <c r="H31" s="4">
        <v>3</v>
      </c>
      <c r="I31" s="4">
        <v>25</v>
      </c>
      <c r="J31" s="4"/>
      <c r="K31" s="4"/>
      <c r="L31" s="5">
        <v>1</v>
      </c>
      <c r="M31" s="5">
        <f t="shared" si="21"/>
        <v>3</v>
      </c>
      <c r="N31" s="5">
        <v>0</v>
      </c>
      <c r="O31" s="5">
        <v>1</v>
      </c>
      <c r="P31" s="11">
        <v>1</v>
      </c>
      <c r="Q31" s="5">
        <f t="shared" si="22"/>
        <v>3</v>
      </c>
      <c r="R31" s="6">
        <f t="shared" si="23"/>
        <v>3</v>
      </c>
      <c r="S31" s="53" t="str">
        <f>IF(J31="",IF(LEFT(G31,1)="c",IF(I31&lt;&gt;"S",VLOOKUP(G31,'DATOS GENERALES'!$B$36:$C$52,2,FALSE),""),""),IF(T31="pvc",VLOOKUP(VLOOKUP(J31,'DATOS GENERALES'!$B$58:$E$83,3,FALSE),'DATOS GENERALES'!$B$36:$C$52,2,FALSE),VLOOKUP(VLOOKUP(J31,'DATOS GENERALES'!$B$58:$E$83,4,FALSE),'DATOS GENERALES'!$B$36:$C$52,2,FALSE)))</f>
        <v>CUADRADA 150X150X100</v>
      </c>
      <c r="T31" s="5" t="s">
        <v>48</v>
      </c>
      <c r="U31" s="5" t="s">
        <v>123</v>
      </c>
      <c r="X31"/>
    </row>
    <row r="32" spans="1:24" s="2" customFormat="1" outlineLevel="1" x14ac:dyDescent="0.25">
      <c r="A32" s="2">
        <v>0.5</v>
      </c>
      <c r="B32" s="8">
        <v>0</v>
      </c>
      <c r="C32" s="8">
        <v>0.5</v>
      </c>
      <c r="D32" s="7" t="s">
        <v>710</v>
      </c>
      <c r="E32" s="3" t="str">
        <f t="shared" si="20"/>
        <v>MM-S1-01</v>
      </c>
      <c r="F32" s="4" t="s">
        <v>103</v>
      </c>
      <c r="G32" s="7" t="s">
        <v>710</v>
      </c>
      <c r="H32" s="4">
        <v>3.5</v>
      </c>
      <c r="I32" s="4">
        <v>25</v>
      </c>
      <c r="J32" s="4" t="s">
        <v>169</v>
      </c>
      <c r="K32" s="4"/>
      <c r="L32" s="5">
        <v>1</v>
      </c>
      <c r="M32" s="5">
        <f t="shared" si="21"/>
        <v>4.5</v>
      </c>
      <c r="N32" s="5">
        <v>2</v>
      </c>
      <c r="O32" s="5">
        <v>2</v>
      </c>
      <c r="P32" s="11">
        <v>1</v>
      </c>
      <c r="Q32" s="5">
        <f t="shared" si="22"/>
        <v>4.5</v>
      </c>
      <c r="R32" s="6">
        <f t="shared" si="23"/>
        <v>4.5</v>
      </c>
      <c r="S32" s="53" t="str">
        <f>IF(J32="",IF(LEFT(G32,1)="c",IF(I32&lt;&gt;"S",VLOOKUP(G32,'DATOS GENERALES'!$B$36:$C$52,2,FALSE),""),""),IF(T32="pvc",VLOOKUP(VLOOKUP(J32,'DATOS GENERALES'!$B$58:$E$83,3,FALSE),'DATOS GENERALES'!$B$36:$C$52,2,FALSE),VLOOKUP(VLOOKUP(J32,'DATOS GENERALES'!$B$58:$E$83,4,FALSE),'DATOS GENERALES'!$B$36:$C$52,2,FALSE)))</f>
        <v>CUADRADA GANG</v>
      </c>
      <c r="T32" s="5" t="s">
        <v>45</v>
      </c>
      <c r="U32" s="5" t="s">
        <v>123</v>
      </c>
      <c r="X32"/>
    </row>
    <row r="33" spans="1:24" s="2" customFormat="1" outlineLevel="1" x14ac:dyDescent="0.25">
      <c r="A33" s="2">
        <v>0.5</v>
      </c>
      <c r="B33" s="8">
        <v>0</v>
      </c>
      <c r="C33" s="8">
        <v>0.5</v>
      </c>
      <c r="D33" s="7" t="s">
        <v>711</v>
      </c>
      <c r="E33" s="3" t="str">
        <f t="shared" si="20"/>
        <v>MC-S1-01</v>
      </c>
      <c r="F33" s="7" t="s">
        <v>710</v>
      </c>
      <c r="G33" s="7" t="s">
        <v>711</v>
      </c>
      <c r="H33" s="4">
        <v>1</v>
      </c>
      <c r="I33" s="4">
        <v>25</v>
      </c>
      <c r="J33" s="4" t="s">
        <v>168</v>
      </c>
      <c r="K33" s="4"/>
      <c r="L33" s="5">
        <v>1</v>
      </c>
      <c r="M33" s="5">
        <f t="shared" si="21"/>
        <v>2</v>
      </c>
      <c r="N33" s="5">
        <v>2</v>
      </c>
      <c r="O33" s="5">
        <v>2</v>
      </c>
      <c r="P33" s="11">
        <v>1</v>
      </c>
      <c r="Q33" s="5">
        <f t="shared" si="22"/>
        <v>2</v>
      </c>
      <c r="R33" s="6">
        <f t="shared" si="23"/>
        <v>2</v>
      </c>
      <c r="S33" s="53" t="str">
        <f>IF(J33="",IF(LEFT(G33,1)="c",IF(I33&lt;&gt;"S",VLOOKUP(G33,'DATOS GENERALES'!$B$36:$C$52,2,FALSE),""),""),IF(T33="pvc",VLOOKUP(VLOOKUP(J33,'DATOS GENERALES'!$B$58:$E$83,3,FALSE),'DATOS GENERALES'!$B$36:$C$52,2,FALSE),VLOOKUP(VLOOKUP(J33,'DATOS GENERALES'!$B$58:$E$83,4,FALSE),'DATOS GENERALES'!$B$36:$C$52,2,FALSE)))</f>
        <v>CUADRADA GANG</v>
      </c>
      <c r="T33" s="5" t="s">
        <v>45</v>
      </c>
      <c r="U33" s="5" t="s">
        <v>123</v>
      </c>
      <c r="X33"/>
    </row>
    <row r="34" spans="1:24" s="2" customFormat="1" outlineLevel="1" x14ac:dyDescent="0.25">
      <c r="B34" s="8"/>
      <c r="C34" s="8"/>
      <c r="D34" s="67"/>
      <c r="E34" s="3"/>
      <c r="F34" s="4"/>
      <c r="G34" s="4"/>
      <c r="H34" s="4"/>
      <c r="I34" s="4"/>
      <c r="J34" s="4"/>
      <c r="K34" s="4"/>
      <c r="L34" s="5"/>
      <c r="M34" s="5"/>
      <c r="N34" s="5"/>
      <c r="O34" s="5"/>
      <c r="P34" s="11"/>
      <c r="Q34" s="5"/>
      <c r="R34" s="6"/>
      <c r="S34" s="53"/>
      <c r="T34" s="5"/>
      <c r="U34" s="5"/>
      <c r="X34"/>
    </row>
    <row r="35" spans="1:24" s="2" customFormat="1" outlineLevel="1" x14ac:dyDescent="0.25">
      <c r="A35" s="2">
        <v>0.5</v>
      </c>
      <c r="B35" s="8">
        <v>0</v>
      </c>
      <c r="C35" s="8">
        <v>0.5</v>
      </c>
      <c r="D35" s="7" t="s">
        <v>712</v>
      </c>
      <c r="E35" s="3" t="str">
        <f t="shared" ref="E35:E36" si="24">G35</f>
        <v>MM-S1-02</v>
      </c>
      <c r="F35" s="4" t="s">
        <v>103</v>
      </c>
      <c r="G35" s="7" t="s">
        <v>712</v>
      </c>
      <c r="H35" s="4">
        <v>2</v>
      </c>
      <c r="I35" s="4">
        <v>25</v>
      </c>
      <c r="J35" s="4" t="s">
        <v>169</v>
      </c>
      <c r="K35" s="4"/>
      <c r="L35" s="5">
        <v>1</v>
      </c>
      <c r="M35" s="5">
        <f t="shared" ref="M35:M36" si="25">IF(I35&lt;&gt;"S",(H35+B35+A35+C35)*L35,0)</f>
        <v>3</v>
      </c>
      <c r="N35" s="5">
        <v>2</v>
      </c>
      <c r="O35" s="5">
        <v>2</v>
      </c>
      <c r="P35" s="11">
        <v>1</v>
      </c>
      <c r="Q35" s="5">
        <f t="shared" ref="Q35:Q36" si="26">IF(M35=0,IF(H35=0,0,H35+C35+B35+A35),M35)</f>
        <v>3</v>
      </c>
      <c r="R35" s="6">
        <f t="shared" ref="R35:R36" si="27">Q35*P35</f>
        <v>3</v>
      </c>
      <c r="S35" s="53" t="str">
        <f>IF(J35="",IF(LEFT(G35,1)="c",IF(I35&lt;&gt;"S",VLOOKUP(G35,'DATOS GENERALES'!$B$36:$C$52,2,FALSE),""),""),IF(T35="pvc",VLOOKUP(VLOOKUP(J35,'DATOS GENERALES'!$B$58:$E$83,3,FALSE),'DATOS GENERALES'!$B$36:$C$52,2,FALSE),VLOOKUP(VLOOKUP(J35,'DATOS GENERALES'!$B$58:$E$83,4,FALSE),'DATOS GENERALES'!$B$36:$C$52,2,FALSE)))</f>
        <v>CUADRADA GANG</v>
      </c>
      <c r="T35" s="5" t="s">
        <v>45</v>
      </c>
      <c r="U35" s="5" t="s">
        <v>123</v>
      </c>
      <c r="X35"/>
    </row>
    <row r="36" spans="1:24" s="2" customFormat="1" outlineLevel="1" x14ac:dyDescent="0.25">
      <c r="A36" s="2">
        <v>0.5</v>
      </c>
      <c r="B36" s="8">
        <v>0</v>
      </c>
      <c r="C36" s="8">
        <v>0.5</v>
      </c>
      <c r="D36" s="7" t="s">
        <v>713</v>
      </c>
      <c r="E36" s="3" t="str">
        <f t="shared" si="24"/>
        <v>MC-S1-02</v>
      </c>
      <c r="F36" s="7" t="s">
        <v>710</v>
      </c>
      <c r="G36" s="7" t="s">
        <v>713</v>
      </c>
      <c r="H36" s="4">
        <v>1</v>
      </c>
      <c r="I36" s="4">
        <v>25</v>
      </c>
      <c r="J36" s="4" t="s">
        <v>168</v>
      </c>
      <c r="K36" s="4"/>
      <c r="L36" s="5">
        <v>1</v>
      </c>
      <c r="M36" s="5">
        <f t="shared" si="25"/>
        <v>2</v>
      </c>
      <c r="N36" s="5">
        <v>2</v>
      </c>
      <c r="O36" s="5">
        <v>2</v>
      </c>
      <c r="P36" s="11">
        <v>1</v>
      </c>
      <c r="Q36" s="5">
        <f t="shared" si="26"/>
        <v>2</v>
      </c>
      <c r="R36" s="6">
        <f t="shared" si="27"/>
        <v>2</v>
      </c>
      <c r="S36" s="53" t="str">
        <f>IF(J36="",IF(LEFT(G36,1)="c",IF(I36&lt;&gt;"S",VLOOKUP(G36,'DATOS GENERALES'!$B$36:$C$52,2,FALSE),""),""),IF(T36="pvc",VLOOKUP(VLOOKUP(J36,'DATOS GENERALES'!$B$58:$E$83,3,FALSE),'DATOS GENERALES'!$B$36:$C$52,2,FALSE),VLOOKUP(VLOOKUP(J36,'DATOS GENERALES'!$B$58:$E$83,4,FALSE),'DATOS GENERALES'!$B$36:$C$52,2,FALSE)))</f>
        <v>CUADRADA GANG</v>
      </c>
      <c r="T36" s="5" t="s">
        <v>45</v>
      </c>
      <c r="U36" s="5" t="s">
        <v>123</v>
      </c>
      <c r="X36"/>
    </row>
    <row r="37" spans="1:24" s="2" customFormat="1" outlineLevel="1" x14ac:dyDescent="0.25">
      <c r="B37" s="8"/>
      <c r="C37" s="8"/>
      <c r="D37" s="67"/>
      <c r="E37" s="3"/>
      <c r="F37" s="4"/>
      <c r="G37" s="4"/>
      <c r="H37" s="4"/>
      <c r="I37" s="4"/>
      <c r="J37" s="4"/>
      <c r="K37" s="4"/>
      <c r="L37" s="5"/>
      <c r="M37" s="5"/>
      <c r="N37" s="5"/>
      <c r="O37" s="5"/>
      <c r="P37" s="11"/>
      <c r="Q37" s="5"/>
      <c r="R37" s="6"/>
      <c r="S37" s="53"/>
      <c r="T37" s="5"/>
      <c r="U37" s="5"/>
      <c r="X37"/>
    </row>
    <row r="38" spans="1:24" s="2" customFormat="1" outlineLevel="1" x14ac:dyDescent="0.25">
      <c r="A38" s="2">
        <v>0</v>
      </c>
      <c r="B38" s="8">
        <v>0</v>
      </c>
      <c r="C38" s="8">
        <v>0</v>
      </c>
      <c r="D38" s="7" t="s">
        <v>716</v>
      </c>
      <c r="E38" s="3" t="str">
        <f t="shared" ref="E38:E39" si="28">G38</f>
        <v>S12</v>
      </c>
      <c r="F38" s="4"/>
      <c r="G38" s="7" t="s">
        <v>94</v>
      </c>
      <c r="H38" s="4">
        <v>0.5</v>
      </c>
      <c r="I38" s="4">
        <v>25</v>
      </c>
      <c r="J38" s="4" t="s">
        <v>94</v>
      </c>
      <c r="K38" s="4"/>
      <c r="L38" s="5">
        <v>1</v>
      </c>
      <c r="M38" s="5">
        <f t="shared" ref="M38:M39" si="29">IF(I38&lt;&gt;"S",(H38+B38+A38+C38)*L38,0)</f>
        <v>0.5</v>
      </c>
      <c r="N38" s="5">
        <v>1</v>
      </c>
      <c r="O38" s="5">
        <v>2</v>
      </c>
      <c r="P38" s="11">
        <v>1</v>
      </c>
      <c r="Q38" s="5">
        <f t="shared" ref="Q38:Q39" si="30">IF(M38=0,IF(H38=0,0,H38+C38+B38+A38),M38)</f>
        <v>0.5</v>
      </c>
      <c r="R38" s="6">
        <f t="shared" ref="R38:R39" si="31">Q38*P38</f>
        <v>0.5</v>
      </c>
      <c r="S38" s="53" t="str">
        <f>IF(J38="",IF(LEFT(G38,1)="c",IF(I38&lt;&gt;"S",VLOOKUP(G38,'DATOS GENERALES'!$B$36:$C$52,2,FALSE),""),""),IF(T38="pvc",VLOOKUP(VLOOKUP(J38,'DATOS GENERALES'!$B$58:$E$83,3,FALSE),'DATOS GENERALES'!$B$36:$C$52,2,FALSE),VLOOKUP(VLOOKUP(J38,'DATOS GENERALES'!$B$58:$E$83,4,FALSE),'DATOS GENERALES'!$B$36:$C$52,2,FALSE)))</f>
        <v>ACCESORIO SALIDA BANDEJA</v>
      </c>
      <c r="T38" s="5" t="s">
        <v>48</v>
      </c>
      <c r="U38" s="5" t="s">
        <v>123</v>
      </c>
      <c r="X38"/>
    </row>
    <row r="39" spans="1:24" s="2" customFormat="1" outlineLevel="1" x14ac:dyDescent="0.25">
      <c r="A39" s="2">
        <v>0</v>
      </c>
      <c r="B39" s="8">
        <v>0</v>
      </c>
      <c r="C39" s="8">
        <v>0</v>
      </c>
      <c r="D39" s="7" t="s">
        <v>716</v>
      </c>
      <c r="E39" s="3" t="str">
        <f t="shared" si="28"/>
        <v>DT-S1-05</v>
      </c>
      <c r="F39" s="7" t="s">
        <v>94</v>
      </c>
      <c r="G39" s="7" t="s">
        <v>716</v>
      </c>
      <c r="H39" s="4">
        <v>5.5</v>
      </c>
      <c r="I39" s="4">
        <v>25</v>
      </c>
      <c r="J39" s="4" t="s">
        <v>85</v>
      </c>
      <c r="K39" s="4"/>
      <c r="L39" s="5">
        <v>1</v>
      </c>
      <c r="M39" s="5">
        <f t="shared" si="29"/>
        <v>5.5</v>
      </c>
      <c r="N39" s="5">
        <v>2</v>
      </c>
      <c r="O39" s="5">
        <v>2</v>
      </c>
      <c r="P39" s="11">
        <v>1</v>
      </c>
      <c r="Q39" s="5">
        <f t="shared" si="30"/>
        <v>5.5</v>
      </c>
      <c r="R39" s="6">
        <f t="shared" si="31"/>
        <v>5.5</v>
      </c>
      <c r="S39" s="53" t="str">
        <f>IF(J39="",IF(LEFT(G39,1)="c",IF(I39&lt;&gt;"S",VLOOKUP(G39,'DATOS GENERALES'!$B$36:$C$52,2,FALSE),""),""),IF(T39="pvc",VLOOKUP(VLOOKUP(J39,'DATOS GENERALES'!$B$58:$E$83,3,FALSE),'DATOS GENERALES'!$B$36:$C$52,2,FALSE),VLOOKUP(VLOOKUP(J39,'DATOS GENERALES'!$B$58:$E$83,4,FALSE),'DATOS GENERALES'!$B$36:$C$52,2,FALSE)))</f>
        <v>OCTOGONAL CONDUIT</v>
      </c>
      <c r="T39" s="5" t="s">
        <v>48</v>
      </c>
      <c r="U39" s="5" t="s">
        <v>123</v>
      </c>
      <c r="X39"/>
    </row>
    <row r="40" spans="1:24" s="2" customFormat="1" outlineLevel="1" x14ac:dyDescent="0.25">
      <c r="B40" s="8"/>
      <c r="C40" s="8"/>
      <c r="D40" s="67"/>
      <c r="E40" s="3"/>
      <c r="F40" s="4"/>
      <c r="G40" s="4"/>
      <c r="H40" s="4"/>
      <c r="I40" s="4"/>
      <c r="J40" s="4"/>
      <c r="K40" s="4"/>
      <c r="L40" s="5"/>
      <c r="M40" s="5"/>
      <c r="N40" s="5"/>
      <c r="O40" s="5"/>
      <c r="P40" s="11"/>
      <c r="Q40" s="5"/>
      <c r="R40" s="6"/>
      <c r="S40" s="53"/>
      <c r="T40" s="5"/>
      <c r="U40" s="5"/>
      <c r="X40"/>
    </row>
    <row r="41" spans="1:24" s="2" customFormat="1" outlineLevel="1" x14ac:dyDescent="0.25">
      <c r="A41" s="2">
        <v>0</v>
      </c>
      <c r="B41" s="8">
        <v>0</v>
      </c>
      <c r="C41" s="8">
        <v>0</v>
      </c>
      <c r="D41" s="7" t="s">
        <v>717</v>
      </c>
      <c r="E41" s="3" t="str">
        <f t="shared" ref="E41:E42" si="32">G41</f>
        <v>S12</v>
      </c>
      <c r="F41" s="4"/>
      <c r="G41" s="7" t="s">
        <v>94</v>
      </c>
      <c r="H41" s="4">
        <v>0.5</v>
      </c>
      <c r="I41" s="4">
        <v>25</v>
      </c>
      <c r="J41" s="4" t="s">
        <v>94</v>
      </c>
      <c r="K41" s="4"/>
      <c r="L41" s="5">
        <v>1</v>
      </c>
      <c r="M41" s="5">
        <f t="shared" ref="M41:M42" si="33">IF(I41&lt;&gt;"S",(H41+B41+A41+C41)*L41,0)</f>
        <v>0.5</v>
      </c>
      <c r="N41" s="5">
        <v>1</v>
      </c>
      <c r="O41" s="5">
        <v>2</v>
      </c>
      <c r="P41" s="11">
        <v>1</v>
      </c>
      <c r="Q41" s="5">
        <f t="shared" ref="Q41:Q42" si="34">IF(M41=0,IF(H41=0,0,H41+C41+B41+A41),M41)</f>
        <v>0.5</v>
      </c>
      <c r="R41" s="6">
        <f t="shared" ref="R41:R42" si="35">Q41*P41</f>
        <v>0.5</v>
      </c>
      <c r="S41" s="53" t="str">
        <f>IF(J41="",IF(LEFT(G41,1)="c",IF(I41&lt;&gt;"S",VLOOKUP(G41,'DATOS GENERALES'!$B$36:$C$52,2,FALSE),""),""),IF(T41="pvc",VLOOKUP(VLOOKUP(J41,'DATOS GENERALES'!$B$58:$E$83,3,FALSE),'DATOS GENERALES'!$B$36:$C$52,2,FALSE),VLOOKUP(VLOOKUP(J41,'DATOS GENERALES'!$B$58:$E$83,4,FALSE),'DATOS GENERALES'!$B$36:$C$52,2,FALSE)))</f>
        <v>ACCESORIO SALIDA BANDEJA</v>
      </c>
      <c r="T41" s="5" t="s">
        <v>48</v>
      </c>
      <c r="U41" s="5" t="s">
        <v>123</v>
      </c>
      <c r="X41"/>
    </row>
    <row r="42" spans="1:24" s="2" customFormat="1" outlineLevel="1" x14ac:dyDescent="0.25">
      <c r="A42" s="2">
        <v>0</v>
      </c>
      <c r="B42" s="8">
        <v>0</v>
      </c>
      <c r="C42" s="8">
        <v>0</v>
      </c>
      <c r="D42" s="7" t="s">
        <v>717</v>
      </c>
      <c r="E42" s="3" t="str">
        <f t="shared" si="32"/>
        <v>DT-S1-06</v>
      </c>
      <c r="F42" s="7" t="s">
        <v>94</v>
      </c>
      <c r="G42" s="7" t="s">
        <v>717</v>
      </c>
      <c r="H42" s="4">
        <v>2</v>
      </c>
      <c r="I42" s="4">
        <v>25</v>
      </c>
      <c r="J42" s="4" t="s">
        <v>85</v>
      </c>
      <c r="K42" s="4"/>
      <c r="L42" s="5">
        <v>1</v>
      </c>
      <c r="M42" s="5">
        <f t="shared" si="33"/>
        <v>2</v>
      </c>
      <c r="N42" s="5">
        <v>2</v>
      </c>
      <c r="O42" s="5">
        <v>2</v>
      </c>
      <c r="P42" s="11">
        <v>1</v>
      </c>
      <c r="Q42" s="5">
        <f t="shared" si="34"/>
        <v>2</v>
      </c>
      <c r="R42" s="6">
        <f t="shared" si="35"/>
        <v>2</v>
      </c>
      <c r="S42" s="53" t="str">
        <f>IF(J42="",IF(LEFT(G42,1)="c",IF(I42&lt;&gt;"S",VLOOKUP(G42,'DATOS GENERALES'!$B$36:$C$52,2,FALSE),""),""),IF(T42="pvc",VLOOKUP(VLOOKUP(J42,'DATOS GENERALES'!$B$58:$E$83,3,FALSE),'DATOS GENERALES'!$B$36:$C$52,2,FALSE),VLOOKUP(VLOOKUP(J42,'DATOS GENERALES'!$B$58:$E$83,4,FALSE),'DATOS GENERALES'!$B$36:$C$52,2,FALSE)))</f>
        <v>OCTOGONAL CONDUIT</v>
      </c>
      <c r="T42" s="5" t="s">
        <v>48</v>
      </c>
      <c r="U42" s="5" t="s">
        <v>123</v>
      </c>
      <c r="X42"/>
    </row>
    <row r="43" spans="1:24" s="2" customFormat="1" outlineLevel="1" x14ac:dyDescent="0.25">
      <c r="B43" s="8"/>
      <c r="C43" s="8"/>
      <c r="D43" s="67"/>
      <c r="E43" s="3"/>
      <c r="F43" s="4"/>
      <c r="G43" s="4"/>
      <c r="H43" s="4"/>
      <c r="I43" s="4"/>
      <c r="J43" s="4"/>
      <c r="K43" s="4"/>
      <c r="L43" s="5"/>
      <c r="M43" s="5"/>
      <c r="N43" s="5"/>
      <c r="O43" s="5"/>
      <c r="P43" s="11"/>
      <c r="Q43" s="5"/>
      <c r="R43" s="6"/>
      <c r="S43" s="53"/>
      <c r="T43" s="5"/>
      <c r="U43" s="5"/>
      <c r="X43"/>
    </row>
    <row r="44" spans="1:24" s="2" customFormat="1" outlineLevel="1" x14ac:dyDescent="0.25">
      <c r="A44" s="2">
        <v>0</v>
      </c>
      <c r="B44" s="8">
        <v>0</v>
      </c>
      <c r="C44" s="8">
        <v>0</v>
      </c>
      <c r="D44" s="7" t="s">
        <v>720</v>
      </c>
      <c r="E44" s="3" t="s">
        <v>721</v>
      </c>
      <c r="F44" s="4"/>
      <c r="G44" s="7"/>
      <c r="H44" s="4">
        <v>0.5</v>
      </c>
      <c r="I44" s="4">
        <v>25</v>
      </c>
      <c r="J44" s="4"/>
      <c r="K44" s="4"/>
      <c r="L44" s="5">
        <v>1</v>
      </c>
      <c r="M44" s="5">
        <f t="shared" ref="M44:M45" si="36">IF(I44&lt;&gt;"S",(H44+B44+A44+C44)*L44,0)</f>
        <v>0.5</v>
      </c>
      <c r="N44" s="5">
        <v>0</v>
      </c>
      <c r="O44" s="5">
        <v>0</v>
      </c>
      <c r="P44" s="11">
        <v>1</v>
      </c>
      <c r="Q44" s="5">
        <f t="shared" ref="Q44:Q45" si="37">IF(M44=0,IF(H44=0,0,H44+C44+B44+A44),M44)</f>
        <v>0.5</v>
      </c>
      <c r="R44" s="6">
        <f t="shared" ref="R44:R45" si="38">Q44*P44</f>
        <v>0.5</v>
      </c>
      <c r="S44" s="53" t="str">
        <f>IF(J44="",IF(LEFT(G44,1)="c",IF(I44&lt;&gt;"S",VLOOKUP(G44,'DATOS GENERALES'!$B$36:$C$52,2,FALSE),""),""),IF(T44="pvc",VLOOKUP(VLOOKUP(J44,'DATOS GENERALES'!$B$58:$E$83,3,FALSE),'DATOS GENERALES'!$B$36:$C$52,2,FALSE),VLOOKUP(VLOOKUP(J44,'DATOS GENERALES'!$B$58:$E$83,4,FALSE),'DATOS GENERALES'!$B$36:$C$52,2,FALSE)))</f>
        <v/>
      </c>
      <c r="T44" s="5" t="s">
        <v>48</v>
      </c>
      <c r="U44" s="5" t="s">
        <v>123</v>
      </c>
      <c r="X44"/>
    </row>
    <row r="45" spans="1:24" s="2" customFormat="1" outlineLevel="1" x14ac:dyDescent="0.25">
      <c r="A45" s="2">
        <v>0</v>
      </c>
      <c r="B45" s="8">
        <v>0</v>
      </c>
      <c r="C45" s="8">
        <v>0</v>
      </c>
      <c r="D45" s="7" t="s">
        <v>720</v>
      </c>
      <c r="E45" s="3" t="str">
        <f t="shared" ref="E45" si="39">G45</f>
        <v>DT-S1-07</v>
      </c>
      <c r="F45" s="3" t="s">
        <v>721</v>
      </c>
      <c r="G45" s="7" t="s">
        <v>720</v>
      </c>
      <c r="H45" s="4">
        <v>4</v>
      </c>
      <c r="I45" s="4">
        <v>25</v>
      </c>
      <c r="J45" s="4" t="s">
        <v>85</v>
      </c>
      <c r="K45" s="4"/>
      <c r="L45" s="5">
        <v>1</v>
      </c>
      <c r="M45" s="5">
        <f t="shared" si="36"/>
        <v>4</v>
      </c>
      <c r="N45" s="5">
        <v>2</v>
      </c>
      <c r="O45" s="5">
        <v>2</v>
      </c>
      <c r="P45" s="11">
        <v>1</v>
      </c>
      <c r="Q45" s="5">
        <f t="shared" si="37"/>
        <v>4</v>
      </c>
      <c r="R45" s="6">
        <f t="shared" si="38"/>
        <v>4</v>
      </c>
      <c r="S45" s="53" t="str">
        <f>IF(J45="",IF(LEFT(G45,1)="c",IF(I45&lt;&gt;"S",VLOOKUP(G45,'DATOS GENERALES'!$B$36:$C$52,2,FALSE),""),""),IF(T45="pvc",VLOOKUP(VLOOKUP(J45,'DATOS GENERALES'!$B$58:$E$83,3,FALSE),'DATOS GENERALES'!$B$36:$C$52,2,FALSE),VLOOKUP(VLOOKUP(J45,'DATOS GENERALES'!$B$58:$E$83,4,FALSE),'DATOS GENERALES'!$B$36:$C$52,2,FALSE)))</f>
        <v>OCTOGONAL CONDUIT</v>
      </c>
      <c r="T45" s="5" t="s">
        <v>48</v>
      </c>
      <c r="U45" s="5" t="s">
        <v>123</v>
      </c>
      <c r="X45"/>
    </row>
    <row r="46" spans="1:24" s="2" customFormat="1" outlineLevel="1" x14ac:dyDescent="0.25">
      <c r="B46" s="8"/>
      <c r="C46" s="8"/>
      <c r="D46" s="67"/>
      <c r="E46" s="3"/>
      <c r="F46" s="4"/>
      <c r="G46" s="4"/>
      <c r="H46" s="4"/>
      <c r="I46" s="4"/>
      <c r="J46" s="4"/>
      <c r="K46" s="4"/>
      <c r="L46" s="5"/>
      <c r="M46" s="5"/>
      <c r="N46" s="5"/>
      <c r="O46" s="5"/>
      <c r="P46" s="11"/>
      <c r="Q46" s="5"/>
      <c r="R46" s="6"/>
      <c r="S46" s="53"/>
      <c r="T46" s="5"/>
      <c r="U46" s="5"/>
      <c r="X46"/>
    </row>
    <row r="47" spans="1:24" s="2" customFormat="1" outlineLevel="1" x14ac:dyDescent="0.25">
      <c r="A47" s="2">
        <v>0</v>
      </c>
      <c r="B47" s="8">
        <v>0</v>
      </c>
      <c r="C47" s="8">
        <v>0</v>
      </c>
      <c r="D47" s="7" t="s">
        <v>721</v>
      </c>
      <c r="E47" s="3" t="str">
        <f t="shared" ref="E47:E48" si="40">G47</f>
        <v>S12</v>
      </c>
      <c r="F47" s="4"/>
      <c r="G47" s="7" t="s">
        <v>94</v>
      </c>
      <c r="H47" s="4">
        <v>0.5</v>
      </c>
      <c r="I47" s="4">
        <v>25</v>
      </c>
      <c r="J47" s="4" t="s">
        <v>94</v>
      </c>
      <c r="K47" s="4"/>
      <c r="L47" s="5">
        <v>1</v>
      </c>
      <c r="M47" s="5">
        <f t="shared" ref="M47:M48" si="41">IF(I47&lt;&gt;"S",(H47+B47+A47+C47)*L47,0)</f>
        <v>0.5</v>
      </c>
      <c r="N47" s="5">
        <v>1</v>
      </c>
      <c r="O47" s="5">
        <v>2</v>
      </c>
      <c r="P47" s="11">
        <v>1</v>
      </c>
      <c r="Q47" s="5">
        <f t="shared" ref="Q47:Q48" si="42">IF(M47=0,IF(H47=0,0,H47+C47+B47+A47),M47)</f>
        <v>0.5</v>
      </c>
      <c r="R47" s="6">
        <f t="shared" ref="R47:R48" si="43">Q47*P47</f>
        <v>0.5</v>
      </c>
      <c r="S47" s="53" t="str">
        <f>IF(J47="",IF(LEFT(G47,1)="c",IF(I47&lt;&gt;"S",VLOOKUP(G47,'DATOS GENERALES'!$B$36:$C$52,2,FALSE),""),""),IF(T47="pvc",VLOOKUP(VLOOKUP(J47,'DATOS GENERALES'!$B$58:$E$83,3,FALSE),'DATOS GENERALES'!$B$36:$C$52,2,FALSE),VLOOKUP(VLOOKUP(J47,'DATOS GENERALES'!$B$58:$E$83,4,FALSE),'DATOS GENERALES'!$B$36:$C$52,2,FALSE)))</f>
        <v>ACCESORIO SALIDA BANDEJA</v>
      </c>
      <c r="T47" s="5" t="s">
        <v>48</v>
      </c>
      <c r="U47" s="5" t="s">
        <v>123</v>
      </c>
      <c r="X47"/>
    </row>
    <row r="48" spans="1:24" s="2" customFormat="1" outlineLevel="1" x14ac:dyDescent="0.25">
      <c r="A48" s="2">
        <v>0</v>
      </c>
      <c r="B48" s="8">
        <v>0</v>
      </c>
      <c r="C48" s="8">
        <v>0</v>
      </c>
      <c r="D48" s="7" t="s">
        <v>721</v>
      </c>
      <c r="E48" s="3" t="str">
        <f t="shared" si="40"/>
        <v>DT-S1-08</v>
      </c>
      <c r="F48" s="7" t="s">
        <v>94</v>
      </c>
      <c r="G48" s="7" t="s">
        <v>721</v>
      </c>
      <c r="H48" s="4">
        <v>5.5</v>
      </c>
      <c r="I48" s="4">
        <v>25</v>
      </c>
      <c r="J48" s="4" t="s">
        <v>85</v>
      </c>
      <c r="K48" s="4"/>
      <c r="L48" s="5">
        <v>1</v>
      </c>
      <c r="M48" s="5">
        <f t="shared" si="41"/>
        <v>5.5</v>
      </c>
      <c r="N48" s="5">
        <v>2</v>
      </c>
      <c r="O48" s="5">
        <v>2</v>
      </c>
      <c r="P48" s="11">
        <v>1</v>
      </c>
      <c r="Q48" s="5">
        <f t="shared" si="42"/>
        <v>5.5</v>
      </c>
      <c r="R48" s="6">
        <f t="shared" si="43"/>
        <v>5.5</v>
      </c>
      <c r="S48" s="53" t="str">
        <f>IF(J48="",IF(LEFT(G48,1)="c",IF(I48&lt;&gt;"S",VLOOKUP(G48,'DATOS GENERALES'!$B$36:$C$52,2,FALSE),""),""),IF(T48="pvc",VLOOKUP(VLOOKUP(J48,'DATOS GENERALES'!$B$58:$E$83,3,FALSE),'DATOS GENERALES'!$B$36:$C$52,2,FALSE),VLOOKUP(VLOOKUP(J48,'DATOS GENERALES'!$B$58:$E$83,4,FALSE),'DATOS GENERALES'!$B$36:$C$52,2,FALSE)))</f>
        <v>OCTOGONAL CONDUIT</v>
      </c>
      <c r="T48" s="5" t="s">
        <v>48</v>
      </c>
      <c r="U48" s="5" t="s">
        <v>123</v>
      </c>
      <c r="X48"/>
    </row>
    <row r="49" spans="1:24" s="2" customFormat="1" outlineLevel="1" x14ac:dyDescent="0.25">
      <c r="B49" s="8"/>
      <c r="C49" s="8"/>
      <c r="D49" s="67"/>
      <c r="E49" s="3"/>
      <c r="F49" s="4"/>
      <c r="G49" s="4"/>
      <c r="H49" s="4"/>
      <c r="I49" s="4"/>
      <c r="J49" s="4"/>
      <c r="K49" s="4"/>
      <c r="L49" s="5"/>
      <c r="M49" s="5"/>
      <c r="N49" s="5"/>
      <c r="O49" s="5"/>
      <c r="P49" s="11"/>
      <c r="Q49" s="5"/>
      <c r="R49" s="6"/>
      <c r="S49" s="53"/>
      <c r="T49" s="5"/>
      <c r="U49" s="5"/>
      <c r="X49"/>
    </row>
    <row r="50" spans="1:24" s="2" customFormat="1" outlineLevel="1" x14ac:dyDescent="0.25">
      <c r="A50" s="2">
        <v>0</v>
      </c>
      <c r="B50" s="8">
        <v>0</v>
      </c>
      <c r="C50" s="8">
        <v>0</v>
      </c>
      <c r="D50" s="7" t="s">
        <v>722</v>
      </c>
      <c r="E50" s="3" t="str">
        <f t="shared" ref="E50:E51" si="44">G50</f>
        <v>S12</v>
      </c>
      <c r="F50" s="4"/>
      <c r="G50" s="7" t="s">
        <v>94</v>
      </c>
      <c r="H50" s="4">
        <v>0.5</v>
      </c>
      <c r="I50" s="4">
        <v>25</v>
      </c>
      <c r="J50" s="4" t="s">
        <v>94</v>
      </c>
      <c r="K50" s="4"/>
      <c r="L50" s="5">
        <v>1</v>
      </c>
      <c r="M50" s="5">
        <f t="shared" ref="M50:M51" si="45">IF(I50&lt;&gt;"S",(H50+B50+A50+C50)*L50,0)</f>
        <v>0.5</v>
      </c>
      <c r="N50" s="5">
        <v>1</v>
      </c>
      <c r="O50" s="5">
        <v>2</v>
      </c>
      <c r="P50" s="11">
        <v>1</v>
      </c>
      <c r="Q50" s="5">
        <f t="shared" ref="Q50:Q51" si="46">IF(M50=0,IF(H50=0,0,H50+C50+B50+A50),M50)</f>
        <v>0.5</v>
      </c>
      <c r="R50" s="6">
        <f t="shared" ref="R50:R51" si="47">Q50*P50</f>
        <v>0.5</v>
      </c>
      <c r="S50" s="53" t="str">
        <f>IF(J50="",IF(LEFT(G50,1)="c",IF(I50&lt;&gt;"S",VLOOKUP(G50,'DATOS GENERALES'!$B$36:$C$52,2,FALSE),""),""),IF(T50="pvc",VLOOKUP(VLOOKUP(J50,'DATOS GENERALES'!$B$58:$E$83,3,FALSE),'DATOS GENERALES'!$B$36:$C$52,2,FALSE),VLOOKUP(VLOOKUP(J50,'DATOS GENERALES'!$B$58:$E$83,4,FALSE),'DATOS GENERALES'!$B$36:$C$52,2,FALSE)))</f>
        <v>ACCESORIO SALIDA BANDEJA</v>
      </c>
      <c r="T50" s="5" t="s">
        <v>48</v>
      </c>
      <c r="U50" s="5" t="s">
        <v>123</v>
      </c>
      <c r="X50"/>
    </row>
    <row r="51" spans="1:24" s="2" customFormat="1" outlineLevel="1" x14ac:dyDescent="0.25">
      <c r="A51" s="2">
        <v>0</v>
      </c>
      <c r="B51" s="8">
        <v>0</v>
      </c>
      <c r="C51" s="8">
        <v>0</v>
      </c>
      <c r="D51" s="7" t="s">
        <v>722</v>
      </c>
      <c r="E51" s="3" t="str">
        <f t="shared" si="44"/>
        <v>DT-S1-09</v>
      </c>
      <c r="F51" s="7" t="s">
        <v>94</v>
      </c>
      <c r="G51" s="7" t="s">
        <v>722</v>
      </c>
      <c r="H51" s="4">
        <v>2</v>
      </c>
      <c r="I51" s="4">
        <v>25</v>
      </c>
      <c r="J51" s="4" t="s">
        <v>85</v>
      </c>
      <c r="K51" s="4"/>
      <c r="L51" s="5">
        <v>1</v>
      </c>
      <c r="M51" s="5">
        <f t="shared" si="45"/>
        <v>2</v>
      </c>
      <c r="N51" s="5">
        <v>2</v>
      </c>
      <c r="O51" s="5">
        <v>2</v>
      </c>
      <c r="P51" s="11">
        <v>1</v>
      </c>
      <c r="Q51" s="5">
        <f t="shared" si="46"/>
        <v>2</v>
      </c>
      <c r="R51" s="6">
        <f t="shared" si="47"/>
        <v>2</v>
      </c>
      <c r="S51" s="53" t="str">
        <f>IF(J51="",IF(LEFT(G51,1)="c",IF(I51&lt;&gt;"S",VLOOKUP(G51,'DATOS GENERALES'!$B$36:$C$52,2,FALSE),""),""),IF(T51="pvc",VLOOKUP(VLOOKUP(J51,'DATOS GENERALES'!$B$58:$E$83,3,FALSE),'DATOS GENERALES'!$B$36:$C$52,2,FALSE),VLOOKUP(VLOOKUP(J51,'DATOS GENERALES'!$B$58:$E$83,4,FALSE),'DATOS GENERALES'!$B$36:$C$52,2,FALSE)))</f>
        <v>OCTOGONAL CONDUIT</v>
      </c>
      <c r="T51" s="5" t="s">
        <v>48</v>
      </c>
      <c r="U51" s="5" t="s">
        <v>123</v>
      </c>
      <c r="X51"/>
    </row>
    <row r="52" spans="1:24" s="2" customFormat="1" outlineLevel="1" x14ac:dyDescent="0.25">
      <c r="B52" s="8"/>
      <c r="C52" s="8"/>
      <c r="D52" s="67"/>
      <c r="E52" s="3"/>
      <c r="F52" s="4"/>
      <c r="G52" s="4"/>
      <c r="H52" s="4"/>
      <c r="I52" s="4"/>
      <c r="J52" s="4"/>
      <c r="K52" s="4"/>
      <c r="L52" s="5"/>
      <c r="M52" s="5"/>
      <c r="N52" s="5"/>
      <c r="O52" s="5"/>
      <c r="P52" s="11"/>
      <c r="Q52" s="5"/>
      <c r="R52" s="6"/>
      <c r="S52" s="53"/>
      <c r="T52" s="5"/>
      <c r="U52" s="5"/>
      <c r="X52"/>
    </row>
    <row r="53" spans="1:24" s="2" customFormat="1" outlineLevel="1" x14ac:dyDescent="0.25">
      <c r="A53" s="2">
        <v>0</v>
      </c>
      <c r="B53" s="8">
        <v>0</v>
      </c>
      <c r="C53" s="8">
        <v>0</v>
      </c>
      <c r="D53" s="7" t="s">
        <v>723</v>
      </c>
      <c r="E53" s="3" t="str">
        <f t="shared" ref="E53:E56" si="48">G53</f>
        <v>C1</v>
      </c>
      <c r="F53" s="7" t="s">
        <v>720</v>
      </c>
      <c r="G53" s="4" t="s">
        <v>103</v>
      </c>
      <c r="H53" s="4">
        <v>2.5</v>
      </c>
      <c r="I53" s="4">
        <v>25</v>
      </c>
      <c r="J53" s="4"/>
      <c r="K53" s="4"/>
      <c r="L53" s="5">
        <v>1</v>
      </c>
      <c r="M53" s="5">
        <f t="shared" ref="M53:M56" si="49">IF(I53&lt;&gt;"S",(H53+B53+A53+C53)*L53,0)</f>
        <v>2.5</v>
      </c>
      <c r="N53" s="5">
        <v>0</v>
      </c>
      <c r="O53" s="5">
        <v>1</v>
      </c>
      <c r="P53" s="11">
        <v>1</v>
      </c>
      <c r="Q53" s="5">
        <f t="shared" ref="Q53:Q56" si="50">IF(M53=0,IF(H53=0,0,H53+C53+B53+A53),M53)</f>
        <v>2.5</v>
      </c>
      <c r="R53" s="6">
        <f t="shared" ref="R53:R56" si="51">Q53*P53</f>
        <v>2.5</v>
      </c>
      <c r="S53" s="53" t="str">
        <f>IF(J53="",IF(LEFT(G53,1)="c",IF(I53&lt;&gt;"S",VLOOKUP(G53,'DATOS GENERALES'!$B$36:$C$52,2,FALSE),""),""),IF(T53="pvc",VLOOKUP(VLOOKUP(J53,'DATOS GENERALES'!$B$58:$E$83,3,FALSE),'DATOS GENERALES'!$B$36:$C$52,2,FALSE),VLOOKUP(VLOOKUP(J53,'DATOS GENERALES'!$B$58:$E$83,4,FALSE),'DATOS GENERALES'!$B$36:$C$52,2,FALSE)))</f>
        <v>CUADRADA 150X150X100</v>
      </c>
      <c r="T53" s="5" t="s">
        <v>48</v>
      </c>
      <c r="U53" s="5" t="s">
        <v>123</v>
      </c>
      <c r="X53"/>
    </row>
    <row r="54" spans="1:24" s="2" customFormat="1" outlineLevel="1" x14ac:dyDescent="0.25">
      <c r="A54" s="2">
        <v>0</v>
      </c>
      <c r="B54" s="8">
        <v>0</v>
      </c>
      <c r="C54" s="8">
        <v>0</v>
      </c>
      <c r="D54" s="7" t="s">
        <v>723</v>
      </c>
      <c r="E54" s="3" t="str">
        <f t="shared" si="48"/>
        <v>C1</v>
      </c>
      <c r="F54" s="7" t="s">
        <v>103</v>
      </c>
      <c r="G54" s="4" t="s">
        <v>103</v>
      </c>
      <c r="H54" s="4">
        <v>3</v>
      </c>
      <c r="I54" s="4">
        <v>25</v>
      </c>
      <c r="J54" s="4"/>
      <c r="K54" s="4"/>
      <c r="L54" s="5">
        <v>1</v>
      </c>
      <c r="M54" s="5">
        <f t="shared" si="49"/>
        <v>3</v>
      </c>
      <c r="N54" s="5">
        <v>0</v>
      </c>
      <c r="O54" s="5">
        <v>1</v>
      </c>
      <c r="P54" s="11">
        <v>1</v>
      </c>
      <c r="Q54" s="5">
        <f t="shared" si="50"/>
        <v>3</v>
      </c>
      <c r="R54" s="6">
        <f t="shared" si="51"/>
        <v>3</v>
      </c>
      <c r="S54" s="53" t="str">
        <f>IF(J54="",IF(LEFT(G54,1)="c",IF(I54&lt;&gt;"S",VLOOKUP(G54,'DATOS GENERALES'!$B$36:$C$52,2,FALSE),""),""),IF(T54="pvc",VLOOKUP(VLOOKUP(J54,'DATOS GENERALES'!$B$58:$E$83,3,FALSE),'DATOS GENERALES'!$B$36:$C$52,2,FALSE),VLOOKUP(VLOOKUP(J54,'DATOS GENERALES'!$B$58:$E$83,4,FALSE),'DATOS GENERALES'!$B$36:$C$52,2,FALSE)))</f>
        <v>CUADRADA 150X150X100</v>
      </c>
      <c r="T54" s="5" t="s">
        <v>48</v>
      </c>
      <c r="U54" s="5" t="s">
        <v>123</v>
      </c>
      <c r="X54"/>
    </row>
    <row r="55" spans="1:24" s="2" customFormat="1" outlineLevel="1" x14ac:dyDescent="0.25">
      <c r="A55" s="2">
        <v>0.5</v>
      </c>
      <c r="B55" s="8">
        <v>0</v>
      </c>
      <c r="C55" s="8">
        <v>0.5</v>
      </c>
      <c r="D55" s="7" t="s">
        <v>723</v>
      </c>
      <c r="E55" s="3" t="str">
        <f t="shared" si="48"/>
        <v>MM-S1-03</v>
      </c>
      <c r="F55" s="4" t="s">
        <v>103</v>
      </c>
      <c r="G55" s="7" t="s">
        <v>723</v>
      </c>
      <c r="H55" s="4">
        <v>3.5</v>
      </c>
      <c r="I55" s="4">
        <v>25</v>
      </c>
      <c r="J55" s="4" t="s">
        <v>169</v>
      </c>
      <c r="K55" s="4"/>
      <c r="L55" s="5">
        <v>1</v>
      </c>
      <c r="M55" s="5">
        <f t="shared" si="49"/>
        <v>4.5</v>
      </c>
      <c r="N55" s="5">
        <v>2</v>
      </c>
      <c r="O55" s="5">
        <v>2</v>
      </c>
      <c r="P55" s="11">
        <v>1</v>
      </c>
      <c r="Q55" s="5">
        <f t="shared" si="50"/>
        <v>4.5</v>
      </c>
      <c r="R55" s="6">
        <f t="shared" si="51"/>
        <v>4.5</v>
      </c>
      <c r="S55" s="53" t="str">
        <f>IF(J55="",IF(LEFT(G55,1)="c",IF(I55&lt;&gt;"S",VLOOKUP(G55,'DATOS GENERALES'!$B$36:$C$52,2,FALSE),""),""),IF(T55="pvc",VLOOKUP(VLOOKUP(J55,'DATOS GENERALES'!$B$58:$E$83,3,FALSE),'DATOS GENERALES'!$B$36:$C$52,2,FALSE),VLOOKUP(VLOOKUP(J55,'DATOS GENERALES'!$B$58:$E$83,4,FALSE),'DATOS GENERALES'!$B$36:$C$52,2,FALSE)))</f>
        <v>CUADRADA GANG</v>
      </c>
      <c r="T55" s="5" t="s">
        <v>45</v>
      </c>
      <c r="U55" s="5" t="s">
        <v>123</v>
      </c>
      <c r="X55"/>
    </row>
    <row r="56" spans="1:24" s="2" customFormat="1" outlineLevel="1" x14ac:dyDescent="0.25">
      <c r="A56" s="2">
        <v>0.5</v>
      </c>
      <c r="B56" s="8">
        <v>0</v>
      </c>
      <c r="C56" s="8">
        <v>0.5</v>
      </c>
      <c r="D56" s="7" t="s">
        <v>724</v>
      </c>
      <c r="E56" s="3" t="str">
        <f t="shared" si="48"/>
        <v>MC-S1-03</v>
      </c>
      <c r="F56" s="7" t="s">
        <v>723</v>
      </c>
      <c r="G56" s="7" t="s">
        <v>724</v>
      </c>
      <c r="H56" s="4">
        <v>1</v>
      </c>
      <c r="I56" s="4">
        <v>25</v>
      </c>
      <c r="J56" s="4" t="s">
        <v>168</v>
      </c>
      <c r="K56" s="4"/>
      <c r="L56" s="5">
        <v>1</v>
      </c>
      <c r="M56" s="5">
        <f t="shared" si="49"/>
        <v>2</v>
      </c>
      <c r="N56" s="5">
        <v>2</v>
      </c>
      <c r="O56" s="5">
        <v>2</v>
      </c>
      <c r="P56" s="11">
        <v>1</v>
      </c>
      <c r="Q56" s="5">
        <f t="shared" si="50"/>
        <v>2</v>
      </c>
      <c r="R56" s="6">
        <f t="shared" si="51"/>
        <v>2</v>
      </c>
      <c r="S56" s="53" t="str">
        <f>IF(J56="",IF(LEFT(G56,1)="c",IF(I56&lt;&gt;"S",VLOOKUP(G56,'DATOS GENERALES'!$B$36:$C$52,2,FALSE),""),""),IF(T56="pvc",VLOOKUP(VLOOKUP(J56,'DATOS GENERALES'!$B$58:$E$83,3,FALSE),'DATOS GENERALES'!$B$36:$C$52,2,FALSE),VLOOKUP(VLOOKUP(J56,'DATOS GENERALES'!$B$58:$E$83,4,FALSE),'DATOS GENERALES'!$B$36:$C$52,2,FALSE)))</f>
        <v>CUADRADA GANG</v>
      </c>
      <c r="T56" s="5" t="s">
        <v>45</v>
      </c>
      <c r="U56" s="5" t="s">
        <v>123</v>
      </c>
      <c r="X56"/>
    </row>
    <row r="57" spans="1:24" s="2" customFormat="1" outlineLevel="1" x14ac:dyDescent="0.25">
      <c r="B57" s="8"/>
      <c r="C57" s="8"/>
      <c r="D57" s="67"/>
      <c r="E57" s="3"/>
      <c r="F57" s="4"/>
      <c r="G57" s="4"/>
      <c r="H57" s="4"/>
      <c r="I57" s="4"/>
      <c r="J57" s="4"/>
      <c r="K57" s="4"/>
      <c r="L57" s="5"/>
      <c r="M57" s="5"/>
      <c r="N57" s="5"/>
      <c r="O57" s="5"/>
      <c r="P57" s="11"/>
      <c r="Q57" s="5"/>
      <c r="R57" s="6"/>
      <c r="S57" s="53"/>
      <c r="T57" s="5"/>
      <c r="U57" s="5"/>
      <c r="X57"/>
    </row>
    <row r="58" spans="1:24" s="2" customFormat="1" outlineLevel="1" x14ac:dyDescent="0.25">
      <c r="A58" s="2">
        <v>0.5</v>
      </c>
      <c r="B58" s="8">
        <v>0</v>
      </c>
      <c r="C58" s="8">
        <v>0.5</v>
      </c>
      <c r="D58" s="7" t="s">
        <v>725</v>
      </c>
      <c r="E58" s="3" t="str">
        <f t="shared" ref="E58:E59" si="52">G58</f>
        <v>MM-S1-04</v>
      </c>
      <c r="F58" s="4" t="s">
        <v>103</v>
      </c>
      <c r="G58" s="7" t="s">
        <v>725</v>
      </c>
      <c r="H58" s="4">
        <v>2</v>
      </c>
      <c r="I58" s="4">
        <v>25</v>
      </c>
      <c r="J58" s="4" t="s">
        <v>169</v>
      </c>
      <c r="K58" s="4"/>
      <c r="L58" s="5">
        <v>1</v>
      </c>
      <c r="M58" s="5">
        <f t="shared" ref="M58:M59" si="53">IF(I58&lt;&gt;"S",(H58+B58+A58+C58)*L58,0)</f>
        <v>3</v>
      </c>
      <c r="N58" s="5">
        <v>2</v>
      </c>
      <c r="O58" s="5">
        <v>2</v>
      </c>
      <c r="P58" s="11">
        <v>1</v>
      </c>
      <c r="Q58" s="5">
        <f t="shared" ref="Q58:Q59" si="54">IF(M58=0,IF(H58=0,0,H58+C58+B58+A58),M58)</f>
        <v>3</v>
      </c>
      <c r="R58" s="6">
        <f t="shared" ref="R58:R59" si="55">Q58*P58</f>
        <v>3</v>
      </c>
      <c r="S58" s="53" t="str">
        <f>IF(J58="",IF(LEFT(G58,1)="c",IF(I58&lt;&gt;"S",VLOOKUP(G58,'DATOS GENERALES'!$B$36:$C$52,2,FALSE),""),""),IF(T58="pvc",VLOOKUP(VLOOKUP(J58,'DATOS GENERALES'!$B$58:$E$83,3,FALSE),'DATOS GENERALES'!$B$36:$C$52,2,FALSE),VLOOKUP(VLOOKUP(J58,'DATOS GENERALES'!$B$58:$E$83,4,FALSE),'DATOS GENERALES'!$B$36:$C$52,2,FALSE)))</f>
        <v>CUADRADA GANG</v>
      </c>
      <c r="T58" s="5" t="s">
        <v>45</v>
      </c>
      <c r="U58" s="5" t="s">
        <v>123</v>
      </c>
      <c r="X58"/>
    </row>
    <row r="59" spans="1:24" s="2" customFormat="1" outlineLevel="1" x14ac:dyDescent="0.25">
      <c r="A59" s="2">
        <v>0.5</v>
      </c>
      <c r="B59" s="8">
        <v>0</v>
      </c>
      <c r="C59" s="8">
        <v>0.5</v>
      </c>
      <c r="D59" s="7" t="s">
        <v>726</v>
      </c>
      <c r="E59" s="3" t="str">
        <f t="shared" si="52"/>
        <v>MC-S1-04</v>
      </c>
      <c r="F59" s="7" t="s">
        <v>725</v>
      </c>
      <c r="G59" s="7" t="s">
        <v>726</v>
      </c>
      <c r="H59" s="4">
        <v>1</v>
      </c>
      <c r="I59" s="4">
        <v>25</v>
      </c>
      <c r="J59" s="4" t="s">
        <v>168</v>
      </c>
      <c r="K59" s="4"/>
      <c r="L59" s="5">
        <v>1</v>
      </c>
      <c r="M59" s="5">
        <f t="shared" si="53"/>
        <v>2</v>
      </c>
      <c r="N59" s="5">
        <v>2</v>
      </c>
      <c r="O59" s="5">
        <v>2</v>
      </c>
      <c r="P59" s="11">
        <v>1</v>
      </c>
      <c r="Q59" s="5">
        <f t="shared" si="54"/>
        <v>2</v>
      </c>
      <c r="R59" s="6">
        <f t="shared" si="55"/>
        <v>2</v>
      </c>
      <c r="S59" s="53" t="str">
        <f>IF(J59="",IF(LEFT(G59,1)="c",IF(I59&lt;&gt;"S",VLOOKUP(G59,'DATOS GENERALES'!$B$36:$C$52,2,FALSE),""),""),IF(T59="pvc",VLOOKUP(VLOOKUP(J59,'DATOS GENERALES'!$B$58:$E$83,3,FALSE),'DATOS GENERALES'!$B$36:$C$52,2,FALSE),VLOOKUP(VLOOKUP(J59,'DATOS GENERALES'!$B$58:$E$83,4,FALSE),'DATOS GENERALES'!$B$36:$C$52,2,FALSE)))</f>
        <v>CUADRADA GANG</v>
      </c>
      <c r="T59" s="5" t="s">
        <v>45</v>
      </c>
      <c r="U59" s="5" t="s">
        <v>123</v>
      </c>
      <c r="X59"/>
    </row>
    <row r="60" spans="1:24" s="2" customFormat="1" outlineLevel="1" x14ac:dyDescent="0.25">
      <c r="B60" s="8"/>
      <c r="C60" s="8"/>
      <c r="D60" s="67"/>
      <c r="E60" s="3"/>
      <c r="F60" s="4"/>
      <c r="G60" s="4"/>
      <c r="H60" s="4"/>
      <c r="I60" s="4"/>
      <c r="J60" s="4"/>
      <c r="K60" s="4"/>
      <c r="L60" s="5"/>
      <c r="M60" s="5"/>
      <c r="N60" s="5"/>
      <c r="O60" s="5"/>
      <c r="P60" s="11"/>
      <c r="Q60" s="5"/>
      <c r="R60" s="6"/>
      <c r="S60" s="53"/>
      <c r="T60" s="5"/>
      <c r="U60" s="5"/>
      <c r="X60"/>
    </row>
    <row r="61" spans="1:24" s="2" customFormat="1" outlineLevel="1" x14ac:dyDescent="0.25">
      <c r="A61" s="2">
        <v>0</v>
      </c>
      <c r="B61" s="8">
        <v>0</v>
      </c>
      <c r="C61" s="8">
        <v>0</v>
      </c>
      <c r="D61" s="7" t="s">
        <v>734</v>
      </c>
      <c r="E61" s="3" t="str">
        <f t="shared" ref="E61:E62" si="56">G61</f>
        <v>S12</v>
      </c>
      <c r="F61" s="4"/>
      <c r="G61" s="7" t="s">
        <v>94</v>
      </c>
      <c r="H61" s="4">
        <v>0.5</v>
      </c>
      <c r="I61" s="4">
        <v>25</v>
      </c>
      <c r="J61" s="4" t="s">
        <v>94</v>
      </c>
      <c r="K61" s="4"/>
      <c r="L61" s="5">
        <v>1</v>
      </c>
      <c r="M61" s="5">
        <f t="shared" ref="M61:M62" si="57">IF(I61&lt;&gt;"S",(H61+B61+A61+C61)*L61,0)</f>
        <v>0.5</v>
      </c>
      <c r="N61" s="5">
        <v>1</v>
      </c>
      <c r="O61" s="5">
        <v>2</v>
      </c>
      <c r="P61" s="11">
        <v>1</v>
      </c>
      <c r="Q61" s="5">
        <f t="shared" ref="Q61:Q62" si="58">IF(M61=0,IF(H61=0,0,H61+C61+B61+A61),M61)</f>
        <v>0.5</v>
      </c>
      <c r="R61" s="6">
        <f t="shared" ref="R61:R62" si="59">Q61*P61</f>
        <v>0.5</v>
      </c>
      <c r="S61" s="53" t="str">
        <f>IF(J61="",IF(LEFT(G61,1)="c",IF(I61&lt;&gt;"S",VLOOKUP(G61,'DATOS GENERALES'!$B$36:$C$52,2,FALSE),""),""),IF(T61="pvc",VLOOKUP(VLOOKUP(J61,'DATOS GENERALES'!$B$58:$E$83,3,FALSE),'DATOS GENERALES'!$B$36:$C$52,2,FALSE),VLOOKUP(VLOOKUP(J61,'DATOS GENERALES'!$B$58:$E$83,4,FALSE),'DATOS GENERALES'!$B$36:$C$52,2,FALSE)))</f>
        <v>ACCESORIO SALIDA BANDEJA</v>
      </c>
      <c r="T61" s="5" t="s">
        <v>48</v>
      </c>
      <c r="U61" s="5" t="s">
        <v>123</v>
      </c>
      <c r="X61"/>
    </row>
    <row r="62" spans="1:24" s="2" customFormat="1" outlineLevel="1" x14ac:dyDescent="0.25">
      <c r="A62" s="2">
        <v>0</v>
      </c>
      <c r="B62" s="8">
        <v>0</v>
      </c>
      <c r="C62" s="8">
        <v>0</v>
      </c>
      <c r="D62" s="7" t="s">
        <v>734</v>
      </c>
      <c r="E62" s="3" t="str">
        <f t="shared" si="56"/>
        <v>DH-S1-01</v>
      </c>
      <c r="F62" s="7" t="s">
        <v>94</v>
      </c>
      <c r="G62" s="7" t="s">
        <v>734</v>
      </c>
      <c r="H62" s="4">
        <v>1</v>
      </c>
      <c r="I62" s="4">
        <v>25</v>
      </c>
      <c r="J62" s="4" t="s">
        <v>84</v>
      </c>
      <c r="K62" s="4"/>
      <c r="L62" s="5">
        <v>1</v>
      </c>
      <c r="M62" s="5">
        <f t="shared" si="57"/>
        <v>1</v>
      </c>
      <c r="N62" s="5">
        <v>2</v>
      </c>
      <c r="O62" s="5">
        <v>2</v>
      </c>
      <c r="P62" s="11">
        <v>1</v>
      </c>
      <c r="Q62" s="5">
        <f t="shared" si="58"/>
        <v>1</v>
      </c>
      <c r="R62" s="6">
        <f t="shared" si="59"/>
        <v>1</v>
      </c>
      <c r="S62" s="53" t="str">
        <f>IF(J62="",IF(LEFT(G62,1)="c",IF(I62&lt;&gt;"S",VLOOKUP(G62,'DATOS GENERALES'!$B$36:$C$52,2,FALSE),""),""),IF(T62="pvc",VLOOKUP(VLOOKUP(J62,'DATOS GENERALES'!$B$58:$E$83,3,FALSE),'DATOS GENERALES'!$B$36:$C$52,2,FALSE),VLOOKUP(VLOOKUP(J62,'DATOS GENERALES'!$B$58:$E$83,4,FALSE),'DATOS GENERALES'!$B$36:$C$52,2,FALSE)))</f>
        <v>OCTOGONAL CONDUIT</v>
      </c>
      <c r="T62" s="5" t="s">
        <v>48</v>
      </c>
      <c r="U62" s="5" t="s">
        <v>123</v>
      </c>
      <c r="X62"/>
    </row>
    <row r="63" spans="1:24" s="2" customFormat="1" outlineLevel="1" x14ac:dyDescent="0.25">
      <c r="B63" s="8"/>
      <c r="C63" s="8"/>
      <c r="D63" s="67"/>
      <c r="E63" s="3"/>
      <c r="F63" s="4"/>
      <c r="G63" s="4"/>
      <c r="H63" s="4"/>
      <c r="I63" s="4"/>
      <c r="J63" s="4"/>
      <c r="K63" s="4"/>
      <c r="L63" s="5"/>
      <c r="M63" s="5"/>
      <c r="N63" s="5"/>
      <c r="O63" s="5"/>
      <c r="P63" s="11"/>
      <c r="Q63" s="5"/>
      <c r="R63" s="6"/>
      <c r="S63" s="53"/>
      <c r="T63" s="5"/>
      <c r="U63" s="5"/>
      <c r="X63"/>
    </row>
    <row r="64" spans="1:24" s="2" customFormat="1" outlineLevel="1" x14ac:dyDescent="0.25">
      <c r="A64" s="2">
        <v>0</v>
      </c>
      <c r="B64" s="8">
        <v>0</v>
      </c>
      <c r="C64" s="8">
        <v>0</v>
      </c>
      <c r="D64" s="7" t="s">
        <v>735</v>
      </c>
      <c r="E64" s="3" t="str">
        <f t="shared" ref="E64:E67" si="60">G64</f>
        <v>S12</v>
      </c>
      <c r="F64" s="4"/>
      <c r="G64" s="7" t="s">
        <v>94</v>
      </c>
      <c r="H64" s="4">
        <v>0.5</v>
      </c>
      <c r="I64" s="4">
        <v>25</v>
      </c>
      <c r="J64" s="4" t="s">
        <v>94</v>
      </c>
      <c r="K64" s="4"/>
      <c r="L64" s="5">
        <v>1</v>
      </c>
      <c r="M64" s="5">
        <f t="shared" ref="M64:M67" si="61">IF(I64&lt;&gt;"S",(H64+B64+A64+C64)*L64,0)</f>
        <v>0.5</v>
      </c>
      <c r="N64" s="5">
        <v>1</v>
      </c>
      <c r="O64" s="5">
        <v>2</v>
      </c>
      <c r="P64" s="11">
        <v>1</v>
      </c>
      <c r="Q64" s="5">
        <f t="shared" ref="Q64:Q67" si="62">IF(M64=0,IF(H64=0,0,H64+C64+B64+A64),M64)</f>
        <v>0.5</v>
      </c>
      <c r="R64" s="6">
        <f t="shared" ref="R64:R67" si="63">Q64*P64</f>
        <v>0.5</v>
      </c>
      <c r="S64" s="53" t="str">
        <f>IF(J64="",IF(LEFT(G64,1)="c",IF(I64&lt;&gt;"S",VLOOKUP(G64,'DATOS GENERALES'!$B$36:$C$52,2,FALSE),""),""),IF(T64="pvc",VLOOKUP(VLOOKUP(J64,'DATOS GENERALES'!$B$58:$E$83,3,FALSE),'DATOS GENERALES'!$B$36:$C$52,2,FALSE),VLOOKUP(VLOOKUP(J64,'DATOS GENERALES'!$B$58:$E$83,4,FALSE),'DATOS GENERALES'!$B$36:$C$52,2,FALSE)))</f>
        <v>ACCESORIO SALIDA BANDEJA</v>
      </c>
      <c r="T64" s="5" t="s">
        <v>48</v>
      </c>
      <c r="U64" s="5" t="s">
        <v>123</v>
      </c>
      <c r="X64"/>
    </row>
    <row r="65" spans="1:24" s="2" customFormat="1" outlineLevel="1" x14ac:dyDescent="0.25">
      <c r="A65" s="2">
        <v>0</v>
      </c>
      <c r="B65" s="8">
        <v>0</v>
      </c>
      <c r="C65" s="8">
        <v>0</v>
      </c>
      <c r="D65" s="7" t="s">
        <v>735</v>
      </c>
      <c r="E65" s="3" t="str">
        <f t="shared" si="60"/>
        <v>C1</v>
      </c>
      <c r="F65" s="7" t="s">
        <v>94</v>
      </c>
      <c r="G65" s="4" t="s">
        <v>103</v>
      </c>
      <c r="H65" s="4">
        <v>5</v>
      </c>
      <c r="I65" s="4">
        <v>25</v>
      </c>
      <c r="J65" s="4"/>
      <c r="K65" s="4"/>
      <c r="L65" s="5">
        <v>1</v>
      </c>
      <c r="M65" s="5">
        <f t="shared" si="61"/>
        <v>5</v>
      </c>
      <c r="N65" s="5">
        <v>0</v>
      </c>
      <c r="O65" s="5">
        <v>1</v>
      </c>
      <c r="P65" s="11">
        <v>1</v>
      </c>
      <c r="Q65" s="5">
        <f t="shared" si="62"/>
        <v>5</v>
      </c>
      <c r="R65" s="6">
        <f t="shared" si="63"/>
        <v>5</v>
      </c>
      <c r="S65" s="53" t="str">
        <f>IF(J65="",IF(LEFT(G65,1)="c",IF(I65&lt;&gt;"S",VLOOKUP(G65,'DATOS GENERALES'!$B$36:$C$52,2,FALSE),""),""),IF(T65="pvc",VLOOKUP(VLOOKUP(J65,'DATOS GENERALES'!$B$58:$E$83,3,FALSE),'DATOS GENERALES'!$B$36:$C$52,2,FALSE),VLOOKUP(VLOOKUP(J65,'DATOS GENERALES'!$B$58:$E$83,4,FALSE),'DATOS GENERALES'!$B$36:$C$52,2,FALSE)))</f>
        <v>CUADRADA 150X150X100</v>
      </c>
      <c r="T65" s="5" t="s">
        <v>48</v>
      </c>
      <c r="U65" s="5" t="s">
        <v>123</v>
      </c>
      <c r="X65"/>
    </row>
    <row r="66" spans="1:24" s="2" customFormat="1" outlineLevel="1" x14ac:dyDescent="0.25">
      <c r="A66" s="2">
        <v>0</v>
      </c>
      <c r="B66" s="8">
        <v>0</v>
      </c>
      <c r="C66" s="8">
        <v>0</v>
      </c>
      <c r="D66" s="7" t="s">
        <v>735</v>
      </c>
      <c r="E66" s="3" t="str">
        <f t="shared" si="60"/>
        <v>BE-02</v>
      </c>
      <c r="F66" s="4" t="s">
        <v>103</v>
      </c>
      <c r="G66" s="7" t="s">
        <v>735</v>
      </c>
      <c r="H66" s="4">
        <v>0.9</v>
      </c>
      <c r="I66" s="4">
        <v>25</v>
      </c>
      <c r="J66" s="4" t="s">
        <v>87</v>
      </c>
      <c r="K66" s="4"/>
      <c r="L66" s="5">
        <v>1</v>
      </c>
      <c r="M66" s="5">
        <f t="shared" si="61"/>
        <v>0.9</v>
      </c>
      <c r="N66" s="5">
        <v>0</v>
      </c>
      <c r="O66" s="5">
        <v>2</v>
      </c>
      <c r="P66" s="11">
        <v>1</v>
      </c>
      <c r="Q66" s="5">
        <f t="shared" si="62"/>
        <v>0.9</v>
      </c>
      <c r="R66" s="6">
        <f t="shared" si="63"/>
        <v>0.9</v>
      </c>
      <c r="S66" s="53" t="str">
        <f>IF(J66="",IF(LEFT(G66,1)="c",IF(I66&lt;&gt;"S",VLOOKUP(G66,'DATOS GENERALES'!$B$36:$C$52,2,FALSE),""),""),IF(T66="pvc",VLOOKUP(VLOOKUP(J66,'DATOS GENERALES'!$B$58:$E$83,3,FALSE),'DATOS GENERALES'!$B$36:$C$52,2,FALSE),VLOOKUP(VLOOKUP(J66,'DATOS GENERALES'!$B$58:$E$83,4,FALSE),'DATOS GENERALES'!$B$36:$C$52,2,FALSE)))</f>
        <v>CUADRADA GANG</v>
      </c>
      <c r="T66" s="5" t="s">
        <v>45</v>
      </c>
      <c r="U66" s="5" t="s">
        <v>123</v>
      </c>
      <c r="X66"/>
    </row>
    <row r="67" spans="1:24" s="2" customFormat="1" outlineLevel="1" x14ac:dyDescent="0.25">
      <c r="A67" s="2">
        <v>0</v>
      </c>
      <c r="B67" s="8">
        <v>0</v>
      </c>
      <c r="C67" s="8">
        <v>0</v>
      </c>
      <c r="D67" s="7" t="s">
        <v>736</v>
      </c>
      <c r="E67" s="3" t="str">
        <f t="shared" si="60"/>
        <v>EM-02</v>
      </c>
      <c r="F67" s="7" t="s">
        <v>176</v>
      </c>
      <c r="G67" s="7" t="s">
        <v>736</v>
      </c>
      <c r="H67" s="4">
        <v>1.3</v>
      </c>
      <c r="I67" s="4">
        <v>25</v>
      </c>
      <c r="J67" s="4" t="s">
        <v>86</v>
      </c>
      <c r="K67" s="4"/>
      <c r="L67" s="5">
        <v>1</v>
      </c>
      <c r="M67" s="5">
        <f t="shared" si="61"/>
        <v>1.3</v>
      </c>
      <c r="N67" s="5">
        <v>0</v>
      </c>
      <c r="O67" s="5">
        <v>2</v>
      </c>
      <c r="P67" s="11">
        <v>1</v>
      </c>
      <c r="Q67" s="5">
        <f t="shared" si="62"/>
        <v>1.3</v>
      </c>
      <c r="R67" s="6">
        <f t="shared" si="63"/>
        <v>1.3</v>
      </c>
      <c r="S67" s="53" t="str">
        <f>IF(J67="",IF(LEFT(G67,1)="c",IF(I67&lt;&gt;"S",VLOOKUP(G67,'DATOS GENERALES'!$B$36:$C$52,2,FALSE),""),""),IF(T67="pvc",VLOOKUP(VLOOKUP(J67,'DATOS GENERALES'!$B$58:$E$83,3,FALSE),'DATOS GENERALES'!$B$36:$C$52,2,FALSE),VLOOKUP(VLOOKUP(J67,'DATOS GENERALES'!$B$58:$E$83,4,FALSE),'DATOS GENERALES'!$B$36:$C$52,2,FALSE)))</f>
        <v>CUADRADA GANG</v>
      </c>
      <c r="T67" s="5" t="s">
        <v>45</v>
      </c>
      <c r="U67" s="5" t="s">
        <v>123</v>
      </c>
      <c r="X67"/>
    </row>
    <row r="68" spans="1:24" s="2" customFormat="1" outlineLevel="1" x14ac:dyDescent="0.25">
      <c r="B68" s="8"/>
      <c r="C68" s="8"/>
      <c r="D68" s="7" t="s">
        <v>736</v>
      </c>
      <c r="E68" s="3"/>
      <c r="F68" s="4"/>
      <c r="G68" s="7"/>
      <c r="H68" s="4"/>
      <c r="I68" s="4"/>
      <c r="J68" s="4"/>
      <c r="K68" s="4"/>
      <c r="L68" s="5"/>
      <c r="M68" s="5"/>
      <c r="N68" s="5"/>
      <c r="O68" s="5"/>
      <c r="P68" s="11"/>
      <c r="Q68" s="5"/>
      <c r="R68" s="6">
        <f>SUM(R64:R66)</f>
        <v>6.4</v>
      </c>
      <c r="S68" s="53"/>
      <c r="T68" s="5"/>
      <c r="U68" s="5" t="s">
        <v>123</v>
      </c>
      <c r="X68"/>
    </row>
    <row r="69" spans="1:24" s="2" customFormat="1" outlineLevel="1" x14ac:dyDescent="0.25">
      <c r="B69" s="8"/>
      <c r="C69" s="8"/>
      <c r="D69" s="68"/>
      <c r="E69" s="3"/>
      <c r="F69" s="4"/>
      <c r="G69" s="7"/>
      <c r="H69" s="4"/>
      <c r="I69" s="4"/>
      <c r="J69" s="4"/>
      <c r="K69" s="4"/>
      <c r="L69" s="5"/>
      <c r="M69" s="5"/>
      <c r="N69" s="5"/>
      <c r="O69" s="5"/>
      <c r="P69" s="11"/>
      <c r="Q69" s="5"/>
      <c r="R69" s="6"/>
      <c r="S69" s="53"/>
      <c r="T69" s="5"/>
      <c r="U69" s="5"/>
      <c r="X69"/>
    </row>
    <row r="70" spans="1:24" s="2" customFormat="1" outlineLevel="1" x14ac:dyDescent="0.25">
      <c r="A70" s="2">
        <v>0</v>
      </c>
      <c r="B70" s="8">
        <v>0</v>
      </c>
      <c r="C70" s="8">
        <v>0</v>
      </c>
      <c r="D70" s="7" t="s">
        <v>737</v>
      </c>
      <c r="E70" s="3" t="str">
        <f t="shared" ref="E70:E71" si="64">G70</f>
        <v>S12</v>
      </c>
      <c r="F70" s="4"/>
      <c r="G70" s="7" t="s">
        <v>94</v>
      </c>
      <c r="H70" s="4">
        <v>0.5</v>
      </c>
      <c r="I70" s="4">
        <v>25</v>
      </c>
      <c r="J70" s="4" t="s">
        <v>94</v>
      </c>
      <c r="K70" s="4"/>
      <c r="L70" s="5">
        <v>1</v>
      </c>
      <c r="M70" s="5">
        <f t="shared" ref="M70:M71" si="65">IF(I70&lt;&gt;"S",(H70+B70+A70+C70)*L70,0)</f>
        <v>0.5</v>
      </c>
      <c r="N70" s="5">
        <v>1</v>
      </c>
      <c r="O70" s="5">
        <v>2</v>
      </c>
      <c r="P70" s="11">
        <v>1</v>
      </c>
      <c r="Q70" s="5">
        <f t="shared" ref="Q70:Q71" si="66">IF(M70=0,IF(H70=0,0,H70+C70+B70+A70),M70)</f>
        <v>0.5</v>
      </c>
      <c r="R70" s="6">
        <f t="shared" ref="R70:R71" si="67">Q70*P70</f>
        <v>0.5</v>
      </c>
      <c r="S70" s="53" t="str">
        <f>IF(J70="",IF(LEFT(G70,1)="c",IF(I70&lt;&gt;"S",VLOOKUP(G70,'DATOS GENERALES'!$B$36:$C$52,2,FALSE),""),""),IF(T70="pvc",VLOOKUP(VLOOKUP(J70,'DATOS GENERALES'!$B$58:$E$83,3,FALSE),'DATOS GENERALES'!$B$36:$C$52,2,FALSE),VLOOKUP(VLOOKUP(J70,'DATOS GENERALES'!$B$58:$E$83,4,FALSE),'DATOS GENERALES'!$B$36:$C$52,2,FALSE)))</f>
        <v>ACCESORIO SALIDA BANDEJA</v>
      </c>
      <c r="T70" s="5" t="s">
        <v>48</v>
      </c>
      <c r="U70" s="5" t="s">
        <v>123</v>
      </c>
      <c r="X70"/>
    </row>
    <row r="71" spans="1:24" s="2" customFormat="1" outlineLevel="1" x14ac:dyDescent="0.25">
      <c r="A71" s="2">
        <v>0</v>
      </c>
      <c r="B71" s="8">
        <v>0</v>
      </c>
      <c r="C71" s="8">
        <v>0</v>
      </c>
      <c r="D71" s="7" t="s">
        <v>737</v>
      </c>
      <c r="E71" s="3" t="str">
        <f t="shared" si="64"/>
        <v>DH-S1-02</v>
      </c>
      <c r="F71" s="7" t="s">
        <v>94</v>
      </c>
      <c r="G71" s="7" t="s">
        <v>737</v>
      </c>
      <c r="H71" s="4">
        <v>6</v>
      </c>
      <c r="I71" s="4">
        <v>25</v>
      </c>
      <c r="J71" s="4" t="s">
        <v>84</v>
      </c>
      <c r="K71" s="4"/>
      <c r="L71" s="5">
        <v>1</v>
      </c>
      <c r="M71" s="5">
        <f t="shared" si="65"/>
        <v>6</v>
      </c>
      <c r="N71" s="5">
        <v>2</v>
      </c>
      <c r="O71" s="5">
        <v>2</v>
      </c>
      <c r="P71" s="11">
        <v>1</v>
      </c>
      <c r="Q71" s="5">
        <f t="shared" si="66"/>
        <v>6</v>
      </c>
      <c r="R71" s="6">
        <f t="shared" si="67"/>
        <v>6</v>
      </c>
      <c r="S71" s="53" t="str">
        <f>IF(J71="",IF(LEFT(G71,1)="c",IF(I71&lt;&gt;"S",VLOOKUP(G71,'DATOS GENERALES'!$B$36:$C$52,2,FALSE),""),""),IF(T71="pvc",VLOOKUP(VLOOKUP(J71,'DATOS GENERALES'!$B$58:$E$83,3,FALSE),'DATOS GENERALES'!$B$36:$C$52,2,FALSE),VLOOKUP(VLOOKUP(J71,'DATOS GENERALES'!$B$58:$E$83,4,FALSE),'DATOS GENERALES'!$B$36:$C$52,2,FALSE)))</f>
        <v>OCTOGONAL CONDUIT</v>
      </c>
      <c r="T71" s="5" t="s">
        <v>48</v>
      </c>
      <c r="U71" s="5" t="s">
        <v>123</v>
      </c>
      <c r="X71"/>
    </row>
    <row r="72" spans="1:24" s="2" customFormat="1" outlineLevel="1" x14ac:dyDescent="0.25">
      <c r="B72" s="8"/>
      <c r="C72" s="8"/>
      <c r="D72" s="7"/>
      <c r="E72" s="3"/>
      <c r="F72" s="4"/>
      <c r="G72" s="7"/>
      <c r="H72" s="4"/>
      <c r="I72" s="4"/>
      <c r="J72" s="4"/>
      <c r="K72" s="4"/>
      <c r="L72" s="5"/>
      <c r="M72" s="5"/>
      <c r="N72" s="5"/>
      <c r="O72" s="5"/>
      <c r="P72" s="11"/>
      <c r="Q72" s="5"/>
      <c r="R72" s="6"/>
      <c r="S72" s="53"/>
      <c r="T72" s="5"/>
      <c r="U72" s="5"/>
      <c r="X72"/>
    </row>
    <row r="73" spans="1:24" s="2" customFormat="1" outlineLevel="1" x14ac:dyDescent="0.25">
      <c r="A73" s="2">
        <v>0</v>
      </c>
      <c r="B73" s="8">
        <v>0</v>
      </c>
      <c r="C73" s="8">
        <v>0</v>
      </c>
      <c r="D73" s="7" t="s">
        <v>738</v>
      </c>
      <c r="E73" s="3" t="str">
        <f t="shared" ref="E73:E74" si="68">G73</f>
        <v>S12</v>
      </c>
      <c r="F73" s="4"/>
      <c r="G73" s="7" t="s">
        <v>94</v>
      </c>
      <c r="H73" s="4">
        <v>0.5</v>
      </c>
      <c r="I73" s="4">
        <v>25</v>
      </c>
      <c r="J73" s="4" t="s">
        <v>94</v>
      </c>
      <c r="K73" s="4"/>
      <c r="L73" s="5">
        <v>1</v>
      </c>
      <c r="M73" s="5">
        <f t="shared" ref="M73:M74" si="69">IF(I73&lt;&gt;"S",(H73+B73+A73+C73)*L73,0)</f>
        <v>0.5</v>
      </c>
      <c r="N73" s="5">
        <v>1</v>
      </c>
      <c r="O73" s="5">
        <v>2</v>
      </c>
      <c r="P73" s="11">
        <v>1</v>
      </c>
      <c r="Q73" s="5">
        <f t="shared" ref="Q73:Q74" si="70">IF(M73=0,IF(H73=0,0,H73+C73+B73+A73),M73)</f>
        <v>0.5</v>
      </c>
      <c r="R73" s="6">
        <f t="shared" ref="R73:R74" si="71">Q73*P73</f>
        <v>0.5</v>
      </c>
      <c r="S73" s="53" t="str">
        <f>IF(J73="",IF(LEFT(G73,1)="c",IF(I73&lt;&gt;"S",VLOOKUP(G73,'DATOS GENERALES'!$B$36:$C$52,2,FALSE),""),""),IF(T73="pvc",VLOOKUP(VLOOKUP(J73,'DATOS GENERALES'!$B$58:$E$83,3,FALSE),'DATOS GENERALES'!$B$36:$C$52,2,FALSE),VLOOKUP(VLOOKUP(J73,'DATOS GENERALES'!$B$58:$E$83,4,FALSE),'DATOS GENERALES'!$B$36:$C$52,2,FALSE)))</f>
        <v>ACCESORIO SALIDA BANDEJA</v>
      </c>
      <c r="T73" s="5" t="s">
        <v>48</v>
      </c>
      <c r="U73" s="5" t="s">
        <v>123</v>
      </c>
      <c r="X73"/>
    </row>
    <row r="74" spans="1:24" s="2" customFormat="1" outlineLevel="1" x14ac:dyDescent="0.25">
      <c r="A74" s="2">
        <v>0</v>
      </c>
      <c r="B74" s="8">
        <v>0</v>
      </c>
      <c r="C74" s="8">
        <v>0</v>
      </c>
      <c r="D74" s="7" t="s">
        <v>738</v>
      </c>
      <c r="E74" s="3" t="str">
        <f t="shared" si="68"/>
        <v>DH-S1-03</v>
      </c>
      <c r="F74" s="7" t="s">
        <v>94</v>
      </c>
      <c r="G74" s="7" t="s">
        <v>738</v>
      </c>
      <c r="H74" s="4">
        <v>6</v>
      </c>
      <c r="I74" s="4">
        <v>25</v>
      </c>
      <c r="J74" s="4" t="s">
        <v>84</v>
      </c>
      <c r="K74" s="4"/>
      <c r="L74" s="5">
        <v>1</v>
      </c>
      <c r="M74" s="5">
        <f t="shared" si="69"/>
        <v>6</v>
      </c>
      <c r="N74" s="5">
        <v>2</v>
      </c>
      <c r="O74" s="5">
        <v>2</v>
      </c>
      <c r="P74" s="11">
        <v>1</v>
      </c>
      <c r="Q74" s="5">
        <f t="shared" si="70"/>
        <v>6</v>
      </c>
      <c r="R74" s="6">
        <f t="shared" si="71"/>
        <v>6</v>
      </c>
      <c r="S74" s="53" t="str">
        <f>IF(J74="",IF(LEFT(G74,1)="c",IF(I74&lt;&gt;"S",VLOOKUP(G74,'DATOS GENERALES'!$B$36:$C$52,2,FALSE),""),""),IF(T74="pvc",VLOOKUP(VLOOKUP(J74,'DATOS GENERALES'!$B$58:$E$83,3,FALSE),'DATOS GENERALES'!$B$36:$C$52,2,FALSE),VLOOKUP(VLOOKUP(J74,'DATOS GENERALES'!$B$58:$E$83,4,FALSE),'DATOS GENERALES'!$B$36:$C$52,2,FALSE)))</f>
        <v>OCTOGONAL CONDUIT</v>
      </c>
      <c r="T74" s="5" t="s">
        <v>48</v>
      </c>
      <c r="U74" s="5" t="s">
        <v>123</v>
      </c>
      <c r="X74"/>
    </row>
    <row r="75" spans="1:24" s="2" customFormat="1" outlineLevel="1" x14ac:dyDescent="0.25">
      <c r="B75" s="8"/>
      <c r="C75" s="8"/>
      <c r="D75" s="7"/>
      <c r="E75" s="3"/>
      <c r="F75" s="7"/>
      <c r="G75" s="7"/>
      <c r="H75" s="4"/>
      <c r="I75" s="4"/>
      <c r="J75" s="4"/>
      <c r="K75" s="4"/>
      <c r="L75" s="5"/>
      <c r="M75" s="5"/>
      <c r="N75" s="5"/>
      <c r="O75" s="5"/>
      <c r="P75" s="11"/>
      <c r="Q75" s="5"/>
      <c r="R75" s="6"/>
      <c r="S75" s="53"/>
      <c r="T75" s="5"/>
      <c r="U75" s="5"/>
      <c r="X75"/>
    </row>
    <row r="76" spans="1:24" s="2" customFormat="1" outlineLevel="1" x14ac:dyDescent="0.25">
      <c r="A76" s="2">
        <v>0</v>
      </c>
      <c r="B76" s="8">
        <v>0</v>
      </c>
      <c r="C76" s="8">
        <v>0</v>
      </c>
      <c r="D76" s="7" t="s">
        <v>739</v>
      </c>
      <c r="E76" s="3" t="str">
        <f t="shared" ref="E76:E77" si="72">G76</f>
        <v>S12</v>
      </c>
      <c r="F76" s="4"/>
      <c r="G76" s="7" t="s">
        <v>94</v>
      </c>
      <c r="H76" s="4">
        <v>0.5</v>
      </c>
      <c r="I76" s="4">
        <v>25</v>
      </c>
      <c r="J76" s="4" t="s">
        <v>94</v>
      </c>
      <c r="K76" s="4"/>
      <c r="L76" s="5">
        <v>1</v>
      </c>
      <c r="M76" s="5">
        <f t="shared" ref="M76:M77" si="73">IF(I76&lt;&gt;"S",(H76+B76+A76+C76)*L76,0)</f>
        <v>0.5</v>
      </c>
      <c r="N76" s="5">
        <v>1</v>
      </c>
      <c r="O76" s="5">
        <v>2</v>
      </c>
      <c r="P76" s="11">
        <v>1</v>
      </c>
      <c r="Q76" s="5">
        <f t="shared" ref="Q76:Q77" si="74">IF(M76=0,IF(H76=0,0,H76+C76+B76+A76),M76)</f>
        <v>0.5</v>
      </c>
      <c r="R76" s="6">
        <f t="shared" ref="R76:R77" si="75">Q76*P76</f>
        <v>0.5</v>
      </c>
      <c r="S76" s="53" t="str">
        <f>IF(J76="",IF(LEFT(G76,1)="c",IF(I76&lt;&gt;"S",VLOOKUP(G76,'DATOS GENERALES'!$B$36:$C$52,2,FALSE),""),""),IF(T76="pvc",VLOOKUP(VLOOKUP(J76,'DATOS GENERALES'!$B$58:$E$83,3,FALSE),'DATOS GENERALES'!$B$36:$C$52,2,FALSE),VLOOKUP(VLOOKUP(J76,'DATOS GENERALES'!$B$58:$E$83,4,FALSE),'DATOS GENERALES'!$B$36:$C$52,2,FALSE)))</f>
        <v>ACCESORIO SALIDA BANDEJA</v>
      </c>
      <c r="T76" s="5" t="s">
        <v>48</v>
      </c>
      <c r="U76" s="5" t="s">
        <v>123</v>
      </c>
      <c r="X76"/>
    </row>
    <row r="77" spans="1:24" s="2" customFormat="1" outlineLevel="1" x14ac:dyDescent="0.25">
      <c r="A77" s="2">
        <v>0</v>
      </c>
      <c r="B77" s="8">
        <v>0</v>
      </c>
      <c r="C77" s="8">
        <v>0</v>
      </c>
      <c r="D77" s="7" t="s">
        <v>739</v>
      </c>
      <c r="E77" s="3" t="str">
        <f t="shared" si="72"/>
        <v>DH-S1-04</v>
      </c>
      <c r="F77" s="7" t="s">
        <v>94</v>
      </c>
      <c r="G77" s="7" t="s">
        <v>739</v>
      </c>
      <c r="H77" s="4">
        <v>6</v>
      </c>
      <c r="I77" s="4">
        <v>25</v>
      </c>
      <c r="J77" s="4" t="s">
        <v>84</v>
      </c>
      <c r="K77" s="4"/>
      <c r="L77" s="5">
        <v>1</v>
      </c>
      <c r="M77" s="5">
        <f t="shared" si="73"/>
        <v>6</v>
      </c>
      <c r="N77" s="5">
        <v>2</v>
      </c>
      <c r="O77" s="5">
        <v>2</v>
      </c>
      <c r="P77" s="11">
        <v>1</v>
      </c>
      <c r="Q77" s="5">
        <f t="shared" si="74"/>
        <v>6</v>
      </c>
      <c r="R77" s="6">
        <f t="shared" si="75"/>
        <v>6</v>
      </c>
      <c r="S77" s="53" t="str">
        <f>IF(J77="",IF(LEFT(G77,1)="c",IF(I77&lt;&gt;"S",VLOOKUP(G77,'DATOS GENERALES'!$B$36:$C$52,2,FALSE),""),""),IF(T77="pvc",VLOOKUP(VLOOKUP(J77,'DATOS GENERALES'!$B$58:$E$83,3,FALSE),'DATOS GENERALES'!$B$36:$C$52,2,FALSE),VLOOKUP(VLOOKUP(J77,'DATOS GENERALES'!$B$58:$E$83,4,FALSE),'DATOS GENERALES'!$B$36:$C$52,2,FALSE)))</f>
        <v>OCTOGONAL CONDUIT</v>
      </c>
      <c r="T77" s="5" t="s">
        <v>48</v>
      </c>
      <c r="U77" s="5" t="s">
        <v>123</v>
      </c>
      <c r="X77"/>
    </row>
    <row r="78" spans="1:24" s="2" customFormat="1" outlineLevel="1" x14ac:dyDescent="0.25">
      <c r="B78" s="8"/>
      <c r="C78" s="8"/>
      <c r="D78" s="7"/>
      <c r="E78" s="3"/>
      <c r="F78" s="7"/>
      <c r="G78" s="4"/>
      <c r="H78" s="4"/>
      <c r="I78" s="4"/>
      <c r="J78" s="4"/>
      <c r="K78" s="4"/>
      <c r="L78" s="5"/>
      <c r="M78" s="5"/>
      <c r="N78" s="5"/>
      <c r="O78" s="5"/>
      <c r="P78" s="11"/>
      <c r="Q78" s="5"/>
      <c r="R78" s="6"/>
      <c r="S78" s="53"/>
      <c r="T78" s="5"/>
      <c r="U78" s="5"/>
      <c r="X78"/>
    </row>
    <row r="79" spans="1:24" s="2" customFormat="1" outlineLevel="1" x14ac:dyDescent="0.25">
      <c r="A79" s="2">
        <v>0</v>
      </c>
      <c r="B79" s="8">
        <v>0</v>
      </c>
      <c r="C79" s="8">
        <v>0</v>
      </c>
      <c r="D79" s="7" t="s">
        <v>740</v>
      </c>
      <c r="E79" s="3" t="str">
        <f t="shared" ref="E79:E80" si="76">G79</f>
        <v>S12</v>
      </c>
      <c r="F79" s="4"/>
      <c r="G79" s="7" t="s">
        <v>94</v>
      </c>
      <c r="H79" s="4">
        <v>0.5</v>
      </c>
      <c r="I79" s="4">
        <v>25</v>
      </c>
      <c r="J79" s="4" t="s">
        <v>94</v>
      </c>
      <c r="K79" s="4"/>
      <c r="L79" s="5">
        <v>1</v>
      </c>
      <c r="M79" s="5">
        <f t="shared" ref="M79:M80" si="77">IF(I79&lt;&gt;"S",(H79+B79+A79+C79)*L79,0)</f>
        <v>0.5</v>
      </c>
      <c r="N79" s="5">
        <v>1</v>
      </c>
      <c r="O79" s="5">
        <v>2</v>
      </c>
      <c r="P79" s="11">
        <v>1</v>
      </c>
      <c r="Q79" s="5">
        <f t="shared" ref="Q79:Q80" si="78">IF(M79=0,IF(H79=0,0,H79+C79+B79+A79),M79)</f>
        <v>0.5</v>
      </c>
      <c r="R79" s="6">
        <f t="shared" ref="R79:R80" si="79">Q79*P79</f>
        <v>0.5</v>
      </c>
      <c r="S79" s="53" t="str">
        <f>IF(J79="",IF(LEFT(G79,1)="c",IF(I79&lt;&gt;"S",VLOOKUP(G79,'DATOS GENERALES'!$B$36:$C$52,2,FALSE),""),""),IF(T79="pvc",VLOOKUP(VLOOKUP(J79,'DATOS GENERALES'!$B$58:$E$83,3,FALSE),'DATOS GENERALES'!$B$36:$C$52,2,FALSE),VLOOKUP(VLOOKUP(J79,'DATOS GENERALES'!$B$58:$E$83,4,FALSE),'DATOS GENERALES'!$B$36:$C$52,2,FALSE)))</f>
        <v>ACCESORIO SALIDA BANDEJA</v>
      </c>
      <c r="T79" s="5" t="s">
        <v>48</v>
      </c>
      <c r="U79" s="5" t="s">
        <v>123</v>
      </c>
      <c r="X79"/>
    </row>
    <row r="80" spans="1:24" s="2" customFormat="1" outlineLevel="1" x14ac:dyDescent="0.25">
      <c r="A80" s="2">
        <v>0</v>
      </c>
      <c r="B80" s="8">
        <v>0</v>
      </c>
      <c r="C80" s="8">
        <v>0</v>
      </c>
      <c r="D80" s="7" t="s">
        <v>740</v>
      </c>
      <c r="E80" s="3" t="str">
        <f t="shared" si="76"/>
        <v>DH-S1-05</v>
      </c>
      <c r="F80" s="7" t="s">
        <v>94</v>
      </c>
      <c r="G80" s="7" t="s">
        <v>740</v>
      </c>
      <c r="H80" s="4">
        <v>3.5</v>
      </c>
      <c r="I80" s="4">
        <v>25</v>
      </c>
      <c r="J80" s="4" t="s">
        <v>84</v>
      </c>
      <c r="K80" s="4"/>
      <c r="L80" s="5">
        <v>1</v>
      </c>
      <c r="M80" s="5">
        <f t="shared" si="77"/>
        <v>3.5</v>
      </c>
      <c r="N80" s="5">
        <v>2</v>
      </c>
      <c r="O80" s="5">
        <v>2</v>
      </c>
      <c r="P80" s="11">
        <v>1</v>
      </c>
      <c r="Q80" s="5">
        <f t="shared" si="78"/>
        <v>3.5</v>
      </c>
      <c r="R80" s="6">
        <f t="shared" si="79"/>
        <v>3.5</v>
      </c>
      <c r="S80" s="53" t="str">
        <f>IF(J80="",IF(LEFT(G80,1)="c",IF(I80&lt;&gt;"S",VLOOKUP(G80,'DATOS GENERALES'!$B$36:$C$52,2,FALSE),""),""),IF(T80="pvc",VLOOKUP(VLOOKUP(J80,'DATOS GENERALES'!$B$58:$E$83,3,FALSE),'DATOS GENERALES'!$B$36:$C$52,2,FALSE),VLOOKUP(VLOOKUP(J80,'DATOS GENERALES'!$B$58:$E$83,4,FALSE),'DATOS GENERALES'!$B$36:$C$52,2,FALSE)))</f>
        <v>OCTOGONAL CONDUIT</v>
      </c>
      <c r="T80" s="5" t="s">
        <v>48</v>
      </c>
      <c r="U80" s="5" t="s">
        <v>123</v>
      </c>
      <c r="X80"/>
    </row>
    <row r="81" spans="1:24" s="2" customFormat="1" outlineLevel="1" x14ac:dyDescent="0.25">
      <c r="B81" s="8"/>
      <c r="C81" s="8"/>
      <c r="D81" s="68"/>
      <c r="E81" s="3"/>
      <c r="F81" s="4"/>
      <c r="G81" s="4"/>
      <c r="H81" s="4"/>
      <c r="I81" s="4"/>
      <c r="J81" s="4"/>
      <c r="K81" s="4"/>
      <c r="L81" s="5"/>
      <c r="M81" s="5"/>
      <c r="N81" s="5"/>
      <c r="O81" s="5"/>
      <c r="P81" s="11"/>
      <c r="Q81" s="5"/>
      <c r="R81" s="6"/>
      <c r="S81" s="53"/>
      <c r="T81" s="5"/>
      <c r="U81" s="5"/>
      <c r="X81"/>
    </row>
    <row r="82" spans="1:24" s="2" customFormat="1" outlineLevel="1" x14ac:dyDescent="0.25">
      <c r="A82" s="2">
        <v>0</v>
      </c>
      <c r="B82" s="8">
        <v>0</v>
      </c>
      <c r="C82" s="8">
        <v>0</v>
      </c>
      <c r="D82" s="7" t="s">
        <v>741</v>
      </c>
      <c r="E82" s="3" t="str">
        <f t="shared" ref="E82" si="80">G82</f>
        <v>DH-S1-06</v>
      </c>
      <c r="F82" s="7" t="s">
        <v>742</v>
      </c>
      <c r="G82" s="7" t="s">
        <v>741</v>
      </c>
      <c r="H82" s="4">
        <v>4.2</v>
      </c>
      <c r="I82" s="4">
        <v>25</v>
      </c>
      <c r="J82" s="4" t="s">
        <v>84</v>
      </c>
      <c r="K82" s="4"/>
      <c r="L82" s="5">
        <v>1</v>
      </c>
      <c r="M82" s="5">
        <f t="shared" ref="M82" si="81">IF(I82&lt;&gt;"S",(H82+B82+A82+C82)*L82,0)</f>
        <v>4.2</v>
      </c>
      <c r="N82" s="5">
        <v>0</v>
      </c>
      <c r="O82" s="5">
        <v>2</v>
      </c>
      <c r="P82" s="11">
        <v>1</v>
      </c>
      <c r="Q82" s="5">
        <f t="shared" ref="Q82" si="82">IF(M82=0,IF(H82=0,0,H82+C82+B82+A82),M82)</f>
        <v>4.2</v>
      </c>
      <c r="R82" s="6">
        <f t="shared" ref="R82" si="83">Q82*P82</f>
        <v>4.2</v>
      </c>
      <c r="S82" s="53" t="str">
        <f>IF(J82="",IF(LEFT(G82,1)="c",IF(I82&lt;&gt;"S",VLOOKUP(G82,'DATOS GENERALES'!$B$36:$C$52,2,FALSE),""),""),IF(T82="pvc",VLOOKUP(VLOOKUP(J82,'DATOS GENERALES'!$B$58:$E$83,3,FALSE),'DATOS GENERALES'!$B$36:$C$52,2,FALSE),VLOOKUP(VLOOKUP(J82,'DATOS GENERALES'!$B$58:$E$83,4,FALSE),'DATOS GENERALES'!$B$36:$C$52,2,FALSE)))</f>
        <v>OCTOGONAL CONDUIT</v>
      </c>
      <c r="T82" s="5" t="s">
        <v>48</v>
      </c>
      <c r="U82" s="5" t="s">
        <v>123</v>
      </c>
      <c r="X82"/>
    </row>
    <row r="83" spans="1:24" s="2" customFormat="1" outlineLevel="1" x14ac:dyDescent="0.25">
      <c r="B83" s="8"/>
      <c r="C83" s="8"/>
      <c r="D83" s="7"/>
      <c r="E83" s="3"/>
      <c r="F83" s="7"/>
      <c r="G83" s="4"/>
      <c r="H83" s="4"/>
      <c r="I83" s="4"/>
      <c r="J83" s="4"/>
      <c r="K83" s="4"/>
      <c r="L83" s="5"/>
      <c r="M83" s="5"/>
      <c r="N83" s="5"/>
      <c r="O83" s="5"/>
      <c r="P83" s="11"/>
      <c r="Q83" s="5"/>
      <c r="R83" s="6"/>
      <c r="S83" s="53"/>
      <c r="T83" s="5"/>
      <c r="U83" s="5"/>
      <c r="X83"/>
    </row>
    <row r="84" spans="1:24" s="2" customFormat="1" outlineLevel="1" x14ac:dyDescent="0.25">
      <c r="A84" s="2">
        <v>0</v>
      </c>
      <c r="B84" s="8">
        <v>0</v>
      </c>
      <c r="C84" s="8">
        <v>0</v>
      </c>
      <c r="D84" s="7" t="s">
        <v>742</v>
      </c>
      <c r="E84" s="3" t="str">
        <f t="shared" ref="E84:E85" si="84">G84</f>
        <v>S12</v>
      </c>
      <c r="F84" s="4"/>
      <c r="G84" s="7" t="s">
        <v>94</v>
      </c>
      <c r="H84" s="4">
        <v>0.5</v>
      </c>
      <c r="I84" s="4">
        <v>25</v>
      </c>
      <c r="J84" s="4" t="s">
        <v>94</v>
      </c>
      <c r="K84" s="4"/>
      <c r="L84" s="5">
        <v>1</v>
      </c>
      <c r="M84" s="5">
        <f t="shared" ref="M84:M85" si="85">IF(I84&lt;&gt;"S",(H84+B84+A84+C84)*L84,0)</f>
        <v>0.5</v>
      </c>
      <c r="N84" s="5">
        <v>1</v>
      </c>
      <c r="O84" s="5">
        <v>2</v>
      </c>
      <c r="P84" s="11">
        <v>1</v>
      </c>
      <c r="Q84" s="5">
        <f t="shared" ref="Q84:Q85" si="86">IF(M84=0,IF(H84=0,0,H84+C84+B84+A84),M84)</f>
        <v>0.5</v>
      </c>
      <c r="R84" s="6">
        <f t="shared" ref="R84:R85" si="87">Q84*P84</f>
        <v>0.5</v>
      </c>
      <c r="S84" s="53" t="str">
        <f>IF(J84="",IF(LEFT(G84,1)="c",IF(I84&lt;&gt;"S",VLOOKUP(G84,'DATOS GENERALES'!$B$36:$C$52,2,FALSE),""),""),IF(T84="pvc",VLOOKUP(VLOOKUP(J84,'DATOS GENERALES'!$B$58:$E$83,3,FALSE),'DATOS GENERALES'!$B$36:$C$52,2,FALSE),VLOOKUP(VLOOKUP(J84,'DATOS GENERALES'!$B$58:$E$83,4,FALSE),'DATOS GENERALES'!$B$36:$C$52,2,FALSE)))</f>
        <v>ACCESORIO SALIDA BANDEJA</v>
      </c>
      <c r="T84" s="5" t="s">
        <v>48</v>
      </c>
      <c r="U84" s="5" t="s">
        <v>123</v>
      </c>
      <c r="X84"/>
    </row>
    <row r="85" spans="1:24" s="2" customFormat="1" outlineLevel="1" x14ac:dyDescent="0.25">
      <c r="A85" s="2">
        <v>0</v>
      </c>
      <c r="B85" s="8">
        <v>0</v>
      </c>
      <c r="C85" s="8">
        <v>0</v>
      </c>
      <c r="D85" s="7" t="s">
        <v>742</v>
      </c>
      <c r="E85" s="3" t="str">
        <f t="shared" si="84"/>
        <v>DH-S1-07</v>
      </c>
      <c r="F85" s="7" t="s">
        <v>94</v>
      </c>
      <c r="G85" s="7" t="s">
        <v>742</v>
      </c>
      <c r="H85" s="4">
        <v>3.5</v>
      </c>
      <c r="I85" s="4">
        <v>25</v>
      </c>
      <c r="J85" s="4" t="s">
        <v>84</v>
      </c>
      <c r="K85" s="4"/>
      <c r="L85" s="5">
        <v>1</v>
      </c>
      <c r="M85" s="5">
        <f t="shared" si="85"/>
        <v>3.5</v>
      </c>
      <c r="N85" s="5">
        <v>2</v>
      </c>
      <c r="O85" s="5">
        <v>2</v>
      </c>
      <c r="P85" s="11">
        <v>1</v>
      </c>
      <c r="Q85" s="5">
        <f t="shared" si="86"/>
        <v>3.5</v>
      </c>
      <c r="R85" s="6">
        <f t="shared" si="87"/>
        <v>3.5</v>
      </c>
      <c r="S85" s="53" t="str">
        <f>IF(J85="",IF(LEFT(G85,1)="c",IF(I85&lt;&gt;"S",VLOOKUP(G85,'DATOS GENERALES'!$B$36:$C$52,2,FALSE),""),""),IF(T85="pvc",VLOOKUP(VLOOKUP(J85,'DATOS GENERALES'!$B$58:$E$83,3,FALSE),'DATOS GENERALES'!$B$36:$C$52,2,FALSE),VLOOKUP(VLOOKUP(J85,'DATOS GENERALES'!$B$58:$E$83,4,FALSE),'DATOS GENERALES'!$B$36:$C$52,2,FALSE)))</f>
        <v>OCTOGONAL CONDUIT</v>
      </c>
      <c r="T85" s="5" t="s">
        <v>48</v>
      </c>
      <c r="U85" s="5" t="s">
        <v>123</v>
      </c>
      <c r="X85"/>
    </row>
    <row r="86" spans="1:24" s="2" customFormat="1" outlineLevel="1" x14ac:dyDescent="0.25">
      <c r="B86" s="8"/>
      <c r="C86" s="8"/>
      <c r="D86" s="68"/>
      <c r="E86" s="3"/>
      <c r="F86" s="4"/>
      <c r="G86" s="4"/>
      <c r="H86" s="4"/>
      <c r="I86" s="4"/>
      <c r="J86" s="4"/>
      <c r="K86" s="4"/>
      <c r="L86" s="5"/>
      <c r="M86" s="5"/>
      <c r="N86" s="5"/>
      <c r="O86" s="5"/>
      <c r="P86" s="11"/>
      <c r="Q86" s="5"/>
      <c r="R86" s="6"/>
      <c r="S86" s="53"/>
      <c r="T86" s="5"/>
      <c r="U86" s="5"/>
      <c r="X86"/>
    </row>
    <row r="87" spans="1:24" s="2" customFormat="1" outlineLevel="1" x14ac:dyDescent="0.25">
      <c r="A87" s="2">
        <v>0</v>
      </c>
      <c r="B87" s="8">
        <v>0</v>
      </c>
      <c r="C87" s="8">
        <v>0</v>
      </c>
      <c r="D87" s="7" t="s">
        <v>743</v>
      </c>
      <c r="E87" s="3" t="str">
        <f t="shared" ref="E87:E88" si="88">G87</f>
        <v>S12</v>
      </c>
      <c r="F87" s="4"/>
      <c r="G87" s="7" t="s">
        <v>94</v>
      </c>
      <c r="H87" s="4">
        <v>0.5</v>
      </c>
      <c r="I87" s="4">
        <v>25</v>
      </c>
      <c r="J87" s="4" t="s">
        <v>94</v>
      </c>
      <c r="K87" s="4"/>
      <c r="L87" s="5">
        <v>1</v>
      </c>
      <c r="M87" s="5">
        <f t="shared" ref="M87:M88" si="89">IF(I87&lt;&gt;"S",(H87+B87+A87+C87)*L87,0)</f>
        <v>0.5</v>
      </c>
      <c r="N87" s="5">
        <v>1</v>
      </c>
      <c r="O87" s="5">
        <v>2</v>
      </c>
      <c r="P87" s="11">
        <v>1</v>
      </c>
      <c r="Q87" s="5">
        <f t="shared" ref="Q87:Q88" si="90">IF(M87=0,IF(H87=0,0,H87+C87+B87+A87),M87)</f>
        <v>0.5</v>
      </c>
      <c r="R87" s="6">
        <f t="shared" ref="R87:R88" si="91">Q87*P87</f>
        <v>0.5</v>
      </c>
      <c r="S87" s="53" t="str">
        <f>IF(J87="",IF(LEFT(G87,1)="c",IF(I87&lt;&gt;"S",VLOOKUP(G87,'DATOS GENERALES'!$B$36:$C$52,2,FALSE),""),""),IF(T87="pvc",VLOOKUP(VLOOKUP(J87,'DATOS GENERALES'!$B$58:$E$83,3,FALSE),'DATOS GENERALES'!$B$36:$C$52,2,FALSE),VLOOKUP(VLOOKUP(J87,'DATOS GENERALES'!$B$58:$E$83,4,FALSE),'DATOS GENERALES'!$B$36:$C$52,2,FALSE)))</f>
        <v>ACCESORIO SALIDA BANDEJA</v>
      </c>
      <c r="T87" s="5" t="s">
        <v>48</v>
      </c>
      <c r="U87" s="5" t="s">
        <v>123</v>
      </c>
      <c r="X87"/>
    </row>
    <row r="88" spans="1:24" s="2" customFormat="1" outlineLevel="1" x14ac:dyDescent="0.25">
      <c r="A88" s="2">
        <v>0</v>
      </c>
      <c r="B88" s="8">
        <v>0</v>
      </c>
      <c r="C88" s="8">
        <v>0</v>
      </c>
      <c r="D88" s="7" t="s">
        <v>743</v>
      </c>
      <c r="E88" s="3" t="str">
        <f t="shared" si="88"/>
        <v>DH-S1-08</v>
      </c>
      <c r="F88" s="7" t="s">
        <v>94</v>
      </c>
      <c r="G88" s="7" t="s">
        <v>743</v>
      </c>
      <c r="H88" s="4">
        <v>6</v>
      </c>
      <c r="I88" s="4">
        <v>25</v>
      </c>
      <c r="J88" s="4" t="s">
        <v>84</v>
      </c>
      <c r="K88" s="4"/>
      <c r="L88" s="5">
        <v>1</v>
      </c>
      <c r="M88" s="5">
        <f t="shared" si="89"/>
        <v>6</v>
      </c>
      <c r="N88" s="5">
        <v>2</v>
      </c>
      <c r="O88" s="5">
        <v>2</v>
      </c>
      <c r="P88" s="11">
        <v>1</v>
      </c>
      <c r="Q88" s="5">
        <f t="shared" si="90"/>
        <v>6</v>
      </c>
      <c r="R88" s="6">
        <f t="shared" si="91"/>
        <v>6</v>
      </c>
      <c r="S88" s="53" t="str">
        <f>IF(J88="",IF(LEFT(G88,1)="c",IF(I88&lt;&gt;"S",VLOOKUP(G88,'DATOS GENERALES'!$B$36:$C$52,2,FALSE),""),""),IF(T88="pvc",VLOOKUP(VLOOKUP(J88,'DATOS GENERALES'!$B$58:$E$83,3,FALSE),'DATOS GENERALES'!$B$36:$C$52,2,FALSE),VLOOKUP(VLOOKUP(J88,'DATOS GENERALES'!$B$58:$E$83,4,FALSE),'DATOS GENERALES'!$B$36:$C$52,2,FALSE)))</f>
        <v>OCTOGONAL CONDUIT</v>
      </c>
      <c r="T88" s="5" t="s">
        <v>48</v>
      </c>
      <c r="U88" s="5" t="s">
        <v>123</v>
      </c>
      <c r="X88"/>
    </row>
    <row r="89" spans="1:24" s="2" customFormat="1" outlineLevel="1" x14ac:dyDescent="0.25">
      <c r="B89" s="8"/>
      <c r="C89" s="8"/>
      <c r="D89" s="68"/>
      <c r="E89" s="3"/>
      <c r="F89" s="4"/>
      <c r="G89" s="4"/>
      <c r="H89" s="4"/>
      <c r="I89" s="4"/>
      <c r="J89" s="4"/>
      <c r="K89" s="4"/>
      <c r="L89" s="5"/>
      <c r="M89" s="5"/>
      <c r="N89" s="5"/>
      <c r="O89" s="5"/>
      <c r="P89" s="11"/>
      <c r="Q89" s="5"/>
      <c r="R89" s="6"/>
      <c r="S89" s="53"/>
      <c r="T89" s="5"/>
      <c r="U89" s="5"/>
      <c r="X89"/>
    </row>
    <row r="90" spans="1:24" s="2" customFormat="1" outlineLevel="1" x14ac:dyDescent="0.25">
      <c r="A90" s="2">
        <v>0</v>
      </c>
      <c r="B90" s="8">
        <v>0</v>
      </c>
      <c r="C90" s="8">
        <v>0</v>
      </c>
      <c r="D90" s="7" t="s">
        <v>744</v>
      </c>
      <c r="E90" s="3" t="str">
        <f t="shared" ref="E90:E93" si="92">G90</f>
        <v>S12</v>
      </c>
      <c r="F90" s="4"/>
      <c r="G90" s="7" t="s">
        <v>94</v>
      </c>
      <c r="H90" s="4">
        <v>0.5</v>
      </c>
      <c r="I90" s="4">
        <v>25</v>
      </c>
      <c r="J90" s="4" t="s">
        <v>94</v>
      </c>
      <c r="K90" s="4"/>
      <c r="L90" s="5">
        <v>1</v>
      </c>
      <c r="M90" s="5">
        <f t="shared" ref="M90:M93" si="93">IF(I90&lt;&gt;"S",(H90+B90+A90+C90)*L90,0)</f>
        <v>0.5</v>
      </c>
      <c r="N90" s="5">
        <v>1</v>
      </c>
      <c r="O90" s="5">
        <v>2</v>
      </c>
      <c r="P90" s="11">
        <v>1</v>
      </c>
      <c r="Q90" s="5">
        <f t="shared" ref="Q90:Q93" si="94">IF(M90=0,IF(H90=0,0,H90+C90+B90+A90),M90)</f>
        <v>0.5</v>
      </c>
      <c r="R90" s="6">
        <f t="shared" ref="R90:R93" si="95">Q90*P90</f>
        <v>0.5</v>
      </c>
      <c r="S90" s="53" t="str">
        <f>IF(J90="",IF(LEFT(G90,1)="c",IF(I90&lt;&gt;"S",VLOOKUP(G90,'DATOS GENERALES'!$B$36:$C$52,2,FALSE),""),""),IF(T90="pvc",VLOOKUP(VLOOKUP(J90,'DATOS GENERALES'!$B$58:$E$83,3,FALSE),'DATOS GENERALES'!$B$36:$C$52,2,FALSE),VLOOKUP(VLOOKUP(J90,'DATOS GENERALES'!$B$58:$E$83,4,FALSE),'DATOS GENERALES'!$B$36:$C$52,2,FALSE)))</f>
        <v>ACCESORIO SALIDA BANDEJA</v>
      </c>
      <c r="T90" s="5" t="s">
        <v>48</v>
      </c>
      <c r="U90" s="5" t="s">
        <v>123</v>
      </c>
      <c r="X90"/>
    </row>
    <row r="91" spans="1:24" s="2" customFormat="1" outlineLevel="1" x14ac:dyDescent="0.25">
      <c r="A91" s="2">
        <v>0</v>
      </c>
      <c r="B91" s="8">
        <v>0</v>
      </c>
      <c r="C91" s="8">
        <v>0</v>
      </c>
      <c r="D91" s="7" t="s">
        <v>744</v>
      </c>
      <c r="E91" s="3" t="str">
        <f t="shared" si="92"/>
        <v>C1</v>
      </c>
      <c r="F91" s="7" t="s">
        <v>94</v>
      </c>
      <c r="G91" s="4" t="s">
        <v>103</v>
      </c>
      <c r="H91" s="4">
        <v>2</v>
      </c>
      <c r="I91" s="4">
        <v>25</v>
      </c>
      <c r="J91" s="4"/>
      <c r="K91" s="4"/>
      <c r="L91" s="5">
        <v>1</v>
      </c>
      <c r="M91" s="5">
        <f t="shared" si="93"/>
        <v>2</v>
      </c>
      <c r="N91" s="5">
        <v>0</v>
      </c>
      <c r="O91" s="5">
        <v>1</v>
      </c>
      <c r="P91" s="11">
        <v>1</v>
      </c>
      <c r="Q91" s="5">
        <f t="shared" si="94"/>
        <v>2</v>
      </c>
      <c r="R91" s="6">
        <f t="shared" si="95"/>
        <v>2</v>
      </c>
      <c r="S91" s="53" t="str">
        <f>IF(J91="",IF(LEFT(G91,1)="c",IF(I91&lt;&gt;"S",VLOOKUP(G91,'DATOS GENERALES'!$B$36:$C$52,2,FALSE),""),""),IF(T91="pvc",VLOOKUP(VLOOKUP(J91,'DATOS GENERALES'!$B$58:$E$83,3,FALSE),'DATOS GENERALES'!$B$36:$C$52,2,FALSE),VLOOKUP(VLOOKUP(J91,'DATOS GENERALES'!$B$58:$E$83,4,FALSE),'DATOS GENERALES'!$B$36:$C$52,2,FALSE)))</f>
        <v>CUADRADA 150X150X100</v>
      </c>
      <c r="T91" s="5" t="s">
        <v>48</v>
      </c>
      <c r="U91" s="5" t="s">
        <v>123</v>
      </c>
      <c r="X91"/>
    </row>
    <row r="92" spans="1:24" s="2" customFormat="1" outlineLevel="1" x14ac:dyDescent="0.25">
      <c r="A92" s="2">
        <v>0</v>
      </c>
      <c r="B92" s="8">
        <v>0</v>
      </c>
      <c r="C92" s="8">
        <v>0</v>
      </c>
      <c r="D92" s="7" t="s">
        <v>744</v>
      </c>
      <c r="E92" s="3" t="str">
        <f t="shared" si="92"/>
        <v>BE-03</v>
      </c>
      <c r="F92" s="4" t="s">
        <v>103</v>
      </c>
      <c r="G92" s="7" t="s">
        <v>744</v>
      </c>
      <c r="H92" s="4">
        <v>0.9</v>
      </c>
      <c r="I92" s="4">
        <v>25</v>
      </c>
      <c r="J92" s="4" t="s">
        <v>87</v>
      </c>
      <c r="K92" s="4"/>
      <c r="L92" s="5">
        <v>1</v>
      </c>
      <c r="M92" s="5">
        <f t="shared" si="93"/>
        <v>0.9</v>
      </c>
      <c r="N92" s="5">
        <v>0</v>
      </c>
      <c r="O92" s="5">
        <v>2</v>
      </c>
      <c r="P92" s="11">
        <v>1</v>
      </c>
      <c r="Q92" s="5">
        <f t="shared" si="94"/>
        <v>0.9</v>
      </c>
      <c r="R92" s="6">
        <f t="shared" si="95"/>
        <v>0.9</v>
      </c>
      <c r="S92" s="53" t="str">
        <f>IF(J92="",IF(LEFT(G92,1)="c",IF(I92&lt;&gt;"S",VLOOKUP(G92,'DATOS GENERALES'!$B$36:$C$52,2,FALSE),""),""),IF(T92="pvc",VLOOKUP(VLOOKUP(J92,'DATOS GENERALES'!$B$58:$E$83,3,FALSE),'DATOS GENERALES'!$B$36:$C$52,2,FALSE),VLOOKUP(VLOOKUP(J92,'DATOS GENERALES'!$B$58:$E$83,4,FALSE),'DATOS GENERALES'!$B$36:$C$52,2,FALSE)))</f>
        <v>CUADRADA GANG</v>
      </c>
      <c r="T92" s="5" t="s">
        <v>45</v>
      </c>
      <c r="U92" s="5" t="s">
        <v>123</v>
      </c>
      <c r="X92"/>
    </row>
    <row r="93" spans="1:24" s="2" customFormat="1" outlineLevel="1" x14ac:dyDescent="0.25">
      <c r="A93" s="2">
        <v>0</v>
      </c>
      <c r="B93" s="8">
        <v>0</v>
      </c>
      <c r="C93" s="8">
        <v>0</v>
      </c>
      <c r="D93" s="7" t="s">
        <v>745</v>
      </c>
      <c r="E93" s="3" t="str">
        <f t="shared" si="92"/>
        <v>EM-03</v>
      </c>
      <c r="F93" s="7" t="s">
        <v>176</v>
      </c>
      <c r="G93" s="7" t="s">
        <v>745</v>
      </c>
      <c r="H93" s="4">
        <v>1.3</v>
      </c>
      <c r="I93" s="4">
        <v>25</v>
      </c>
      <c r="J93" s="4" t="s">
        <v>86</v>
      </c>
      <c r="K93" s="4"/>
      <c r="L93" s="5">
        <v>1</v>
      </c>
      <c r="M93" s="5">
        <f t="shared" si="93"/>
        <v>1.3</v>
      </c>
      <c r="N93" s="5">
        <v>0</v>
      </c>
      <c r="O93" s="5">
        <v>2</v>
      </c>
      <c r="P93" s="11">
        <v>1</v>
      </c>
      <c r="Q93" s="5">
        <f t="shared" si="94"/>
        <v>1.3</v>
      </c>
      <c r="R93" s="6">
        <f t="shared" si="95"/>
        <v>1.3</v>
      </c>
      <c r="S93" s="53" t="str">
        <f>IF(J93="",IF(LEFT(G93,1)="c",IF(I93&lt;&gt;"S",VLOOKUP(G93,'DATOS GENERALES'!$B$36:$C$52,2,FALSE),""),""),IF(T93="pvc",VLOOKUP(VLOOKUP(J93,'DATOS GENERALES'!$B$58:$E$83,3,FALSE),'DATOS GENERALES'!$B$36:$C$52,2,FALSE),VLOOKUP(VLOOKUP(J93,'DATOS GENERALES'!$B$58:$E$83,4,FALSE),'DATOS GENERALES'!$B$36:$C$52,2,FALSE)))</f>
        <v>CUADRADA GANG</v>
      </c>
      <c r="T93" s="5" t="s">
        <v>45</v>
      </c>
      <c r="U93" s="5" t="s">
        <v>123</v>
      </c>
      <c r="X93"/>
    </row>
    <row r="94" spans="1:24" s="2" customFormat="1" outlineLevel="1" x14ac:dyDescent="0.25">
      <c r="B94" s="8"/>
      <c r="C94" s="8"/>
      <c r="D94" s="7" t="s">
        <v>745</v>
      </c>
      <c r="E94" s="3"/>
      <c r="F94" s="4"/>
      <c r="G94" s="4"/>
      <c r="H94" s="4"/>
      <c r="I94" s="4"/>
      <c r="J94" s="4"/>
      <c r="K94" s="4"/>
      <c r="L94" s="5"/>
      <c r="M94" s="5"/>
      <c r="N94" s="5"/>
      <c r="O94" s="5"/>
      <c r="P94" s="11"/>
      <c r="Q94" s="5"/>
      <c r="R94" s="6">
        <f>SUM(R90:R92)</f>
        <v>3.4</v>
      </c>
      <c r="S94" s="53"/>
      <c r="T94" s="5"/>
      <c r="U94" s="5" t="s">
        <v>123</v>
      </c>
      <c r="X94"/>
    </row>
    <row r="95" spans="1:24" s="2" customFormat="1" outlineLevel="1" x14ac:dyDescent="0.25">
      <c r="B95" s="8"/>
      <c r="C95" s="8"/>
      <c r="D95" s="68"/>
      <c r="E95" s="3"/>
      <c r="F95" s="4"/>
      <c r="G95" s="4"/>
      <c r="H95" s="4"/>
      <c r="I95" s="4"/>
      <c r="J95" s="4"/>
      <c r="K95" s="4"/>
      <c r="L95" s="5"/>
      <c r="M95" s="5"/>
      <c r="N95" s="5"/>
      <c r="O95" s="5"/>
      <c r="P95" s="11"/>
      <c r="Q95" s="5"/>
      <c r="R95" s="6"/>
      <c r="S95" s="53"/>
      <c r="T95" s="5"/>
      <c r="U95" s="5"/>
      <c r="X95"/>
    </row>
    <row r="96" spans="1:24" s="2" customFormat="1" outlineLevel="1" x14ac:dyDescent="0.25">
      <c r="A96" s="2">
        <v>0</v>
      </c>
      <c r="B96" s="8">
        <v>0</v>
      </c>
      <c r="C96" s="8">
        <v>0</v>
      </c>
      <c r="D96" s="7" t="s">
        <v>746</v>
      </c>
      <c r="E96" s="3" t="str">
        <f t="shared" ref="E96:E97" si="96">G96</f>
        <v>S12</v>
      </c>
      <c r="F96" s="4"/>
      <c r="G96" s="7" t="s">
        <v>94</v>
      </c>
      <c r="H96" s="4">
        <v>0.5</v>
      </c>
      <c r="I96" s="4">
        <v>25</v>
      </c>
      <c r="J96" s="4" t="s">
        <v>94</v>
      </c>
      <c r="K96" s="4"/>
      <c r="L96" s="5">
        <v>1</v>
      </c>
      <c r="M96" s="5">
        <f t="shared" ref="M96:M97" si="97">IF(I96&lt;&gt;"S",(H96+B96+A96+C96)*L96,0)</f>
        <v>0.5</v>
      </c>
      <c r="N96" s="5">
        <v>1</v>
      </c>
      <c r="O96" s="5">
        <v>2</v>
      </c>
      <c r="P96" s="11">
        <v>1</v>
      </c>
      <c r="Q96" s="5">
        <f t="shared" ref="Q96:Q97" si="98">IF(M96=0,IF(H96=0,0,H96+C96+B96+A96),M96)</f>
        <v>0.5</v>
      </c>
      <c r="R96" s="6">
        <f t="shared" ref="R96:R97" si="99">Q96*P96</f>
        <v>0.5</v>
      </c>
      <c r="S96" s="53" t="str">
        <f>IF(J96="",IF(LEFT(G96,1)="c",IF(I96&lt;&gt;"S",VLOOKUP(G96,'DATOS GENERALES'!$B$36:$C$52,2,FALSE),""),""),IF(T96="pvc",VLOOKUP(VLOOKUP(J96,'DATOS GENERALES'!$B$58:$E$83,3,FALSE),'DATOS GENERALES'!$B$36:$C$52,2,FALSE),VLOOKUP(VLOOKUP(J96,'DATOS GENERALES'!$B$58:$E$83,4,FALSE),'DATOS GENERALES'!$B$36:$C$52,2,FALSE)))</f>
        <v>ACCESORIO SALIDA BANDEJA</v>
      </c>
      <c r="T96" s="5" t="s">
        <v>48</v>
      </c>
      <c r="U96" s="5" t="s">
        <v>123</v>
      </c>
      <c r="X96"/>
    </row>
    <row r="97" spans="1:24" s="2" customFormat="1" outlineLevel="1" x14ac:dyDescent="0.25">
      <c r="A97" s="2">
        <v>0</v>
      </c>
      <c r="B97" s="8">
        <v>0</v>
      </c>
      <c r="C97" s="8">
        <v>0</v>
      </c>
      <c r="D97" s="7" t="s">
        <v>746</v>
      </c>
      <c r="E97" s="3" t="str">
        <f t="shared" si="96"/>
        <v>DH-S1-09</v>
      </c>
      <c r="F97" s="7" t="s">
        <v>94</v>
      </c>
      <c r="G97" s="7" t="s">
        <v>746</v>
      </c>
      <c r="H97" s="4">
        <v>6</v>
      </c>
      <c r="I97" s="4">
        <v>25</v>
      </c>
      <c r="J97" s="4" t="s">
        <v>84</v>
      </c>
      <c r="K97" s="4"/>
      <c r="L97" s="5">
        <v>1</v>
      </c>
      <c r="M97" s="5">
        <f t="shared" si="97"/>
        <v>6</v>
      </c>
      <c r="N97" s="5">
        <v>2</v>
      </c>
      <c r="O97" s="5">
        <v>2</v>
      </c>
      <c r="P97" s="11">
        <v>1</v>
      </c>
      <c r="Q97" s="5">
        <f t="shared" si="98"/>
        <v>6</v>
      </c>
      <c r="R97" s="6">
        <f t="shared" si="99"/>
        <v>6</v>
      </c>
      <c r="S97" s="53" t="str">
        <f>IF(J97="",IF(LEFT(G97,1)="c",IF(I97&lt;&gt;"S",VLOOKUP(G97,'DATOS GENERALES'!$B$36:$C$52,2,FALSE),""),""),IF(T97="pvc",VLOOKUP(VLOOKUP(J97,'DATOS GENERALES'!$B$58:$E$83,3,FALSE),'DATOS GENERALES'!$B$36:$C$52,2,FALSE),VLOOKUP(VLOOKUP(J97,'DATOS GENERALES'!$B$58:$E$83,4,FALSE),'DATOS GENERALES'!$B$36:$C$52,2,FALSE)))</f>
        <v>OCTOGONAL CONDUIT</v>
      </c>
      <c r="T97" s="5" t="s">
        <v>48</v>
      </c>
      <c r="U97" s="5" t="s">
        <v>123</v>
      </c>
      <c r="X97"/>
    </row>
    <row r="98" spans="1:24" s="2" customFormat="1" outlineLevel="1" x14ac:dyDescent="0.25">
      <c r="B98" s="8"/>
      <c r="C98" s="8"/>
      <c r="D98" s="68"/>
      <c r="E98" s="3"/>
      <c r="F98" s="4"/>
      <c r="G98" s="4"/>
      <c r="H98" s="4"/>
      <c r="I98" s="4"/>
      <c r="J98" s="4"/>
      <c r="K98" s="4"/>
      <c r="L98" s="5"/>
      <c r="M98" s="5"/>
      <c r="N98" s="5"/>
      <c r="O98" s="5"/>
      <c r="P98" s="11"/>
      <c r="Q98" s="5"/>
      <c r="R98" s="6"/>
      <c r="S98" s="53"/>
      <c r="T98" s="5"/>
      <c r="U98" s="5"/>
      <c r="X98"/>
    </row>
    <row r="99" spans="1:24" s="2" customFormat="1" outlineLevel="1" x14ac:dyDescent="0.25">
      <c r="A99" s="2">
        <v>0</v>
      </c>
      <c r="B99" s="8">
        <v>0</v>
      </c>
      <c r="C99" s="8">
        <v>0</v>
      </c>
      <c r="D99" s="7" t="s">
        <v>747</v>
      </c>
      <c r="E99" s="3" t="str">
        <f t="shared" ref="E99:E100" si="100">G99</f>
        <v>S12</v>
      </c>
      <c r="F99" s="4"/>
      <c r="G99" s="7" t="s">
        <v>94</v>
      </c>
      <c r="H99" s="4">
        <v>0.5</v>
      </c>
      <c r="I99" s="4">
        <v>25</v>
      </c>
      <c r="J99" s="4" t="s">
        <v>94</v>
      </c>
      <c r="K99" s="4"/>
      <c r="L99" s="5">
        <v>1</v>
      </c>
      <c r="M99" s="5">
        <f t="shared" ref="M99:M100" si="101">IF(I99&lt;&gt;"S",(H99+B99+A99+C99)*L99,0)</f>
        <v>0.5</v>
      </c>
      <c r="N99" s="5">
        <v>1</v>
      </c>
      <c r="O99" s="5">
        <v>2</v>
      </c>
      <c r="P99" s="11">
        <v>1</v>
      </c>
      <c r="Q99" s="5">
        <f t="shared" ref="Q99:Q100" si="102">IF(M99=0,IF(H99=0,0,H99+C99+B99+A99),M99)</f>
        <v>0.5</v>
      </c>
      <c r="R99" s="6">
        <f t="shared" ref="R99:R100" si="103">Q99*P99</f>
        <v>0.5</v>
      </c>
      <c r="S99" s="53" t="str">
        <f>IF(J99="",IF(LEFT(G99,1)="c",IF(I99&lt;&gt;"S",VLOOKUP(G99,'DATOS GENERALES'!$B$36:$C$52,2,FALSE),""),""),IF(T99="pvc",VLOOKUP(VLOOKUP(J99,'DATOS GENERALES'!$B$58:$E$83,3,FALSE),'DATOS GENERALES'!$B$36:$C$52,2,FALSE),VLOOKUP(VLOOKUP(J99,'DATOS GENERALES'!$B$58:$E$83,4,FALSE),'DATOS GENERALES'!$B$36:$C$52,2,FALSE)))</f>
        <v>ACCESORIO SALIDA BANDEJA</v>
      </c>
      <c r="T99" s="5" t="s">
        <v>48</v>
      </c>
      <c r="U99" s="5" t="s">
        <v>123</v>
      </c>
      <c r="X99"/>
    </row>
    <row r="100" spans="1:24" s="2" customFormat="1" outlineLevel="1" x14ac:dyDescent="0.25">
      <c r="A100" s="2">
        <v>0</v>
      </c>
      <c r="B100" s="8">
        <v>0</v>
      </c>
      <c r="C100" s="8">
        <v>0</v>
      </c>
      <c r="D100" s="7" t="s">
        <v>747</v>
      </c>
      <c r="E100" s="3" t="str">
        <f t="shared" si="100"/>
        <v>DH-S1-10</v>
      </c>
      <c r="F100" s="7" t="s">
        <v>94</v>
      </c>
      <c r="G100" s="7" t="s">
        <v>747</v>
      </c>
      <c r="H100" s="4">
        <v>3.5</v>
      </c>
      <c r="I100" s="4">
        <v>25</v>
      </c>
      <c r="J100" s="4" t="s">
        <v>84</v>
      </c>
      <c r="K100" s="4"/>
      <c r="L100" s="5">
        <v>1</v>
      </c>
      <c r="M100" s="5">
        <f t="shared" si="101"/>
        <v>3.5</v>
      </c>
      <c r="N100" s="5">
        <v>2</v>
      </c>
      <c r="O100" s="5">
        <v>2</v>
      </c>
      <c r="P100" s="11">
        <v>1</v>
      </c>
      <c r="Q100" s="5">
        <f t="shared" si="102"/>
        <v>3.5</v>
      </c>
      <c r="R100" s="6">
        <f t="shared" si="103"/>
        <v>3.5</v>
      </c>
      <c r="S100" s="53" t="str">
        <f>IF(J100="",IF(LEFT(G100,1)="c",IF(I100&lt;&gt;"S",VLOOKUP(G100,'DATOS GENERALES'!$B$36:$C$52,2,FALSE),""),""),IF(T100="pvc",VLOOKUP(VLOOKUP(J100,'DATOS GENERALES'!$B$58:$E$83,3,FALSE),'DATOS GENERALES'!$B$36:$C$52,2,FALSE),VLOOKUP(VLOOKUP(J100,'DATOS GENERALES'!$B$58:$E$83,4,FALSE),'DATOS GENERALES'!$B$36:$C$52,2,FALSE)))</f>
        <v>OCTOGONAL CONDUIT</v>
      </c>
      <c r="T100" s="5" t="s">
        <v>48</v>
      </c>
      <c r="U100" s="5" t="s">
        <v>123</v>
      </c>
      <c r="X100"/>
    </row>
    <row r="101" spans="1:24" s="2" customFormat="1" outlineLevel="1" x14ac:dyDescent="0.25">
      <c r="B101" s="8"/>
      <c r="C101" s="8"/>
      <c r="D101" s="68"/>
      <c r="E101" s="3"/>
      <c r="F101" s="4"/>
      <c r="G101" s="4"/>
      <c r="H101" s="4"/>
      <c r="I101" s="4"/>
      <c r="J101" s="4"/>
      <c r="K101" s="4"/>
      <c r="L101" s="5"/>
      <c r="M101" s="5"/>
      <c r="N101" s="5"/>
      <c r="O101" s="5"/>
      <c r="P101" s="11"/>
      <c r="Q101" s="5"/>
      <c r="R101" s="6"/>
      <c r="S101" s="53"/>
      <c r="T101" s="5"/>
      <c r="U101" s="5"/>
      <c r="X101"/>
    </row>
    <row r="102" spans="1:24" s="2" customFormat="1" outlineLevel="1" x14ac:dyDescent="0.25">
      <c r="A102" s="2">
        <v>0</v>
      </c>
      <c r="B102" s="8">
        <v>0</v>
      </c>
      <c r="C102" s="8">
        <v>0</v>
      </c>
      <c r="D102" s="7" t="s">
        <v>748</v>
      </c>
      <c r="E102" s="3" t="str">
        <f t="shared" ref="E102:E103" si="104">G102</f>
        <v>S12</v>
      </c>
      <c r="F102" s="4"/>
      <c r="G102" s="7" t="s">
        <v>94</v>
      </c>
      <c r="H102" s="4">
        <v>0.5</v>
      </c>
      <c r="I102" s="4">
        <v>25</v>
      </c>
      <c r="J102" s="4" t="s">
        <v>94</v>
      </c>
      <c r="K102" s="4"/>
      <c r="L102" s="5">
        <v>1</v>
      </c>
      <c r="M102" s="5">
        <f t="shared" ref="M102:M103" si="105">IF(I102&lt;&gt;"S",(H102+B102+A102+C102)*L102,0)</f>
        <v>0.5</v>
      </c>
      <c r="N102" s="5">
        <v>1</v>
      </c>
      <c r="O102" s="5">
        <v>2</v>
      </c>
      <c r="P102" s="11">
        <v>1</v>
      </c>
      <c r="Q102" s="5">
        <f t="shared" ref="Q102:Q103" si="106">IF(M102=0,IF(H102=0,0,H102+C102+B102+A102),M102)</f>
        <v>0.5</v>
      </c>
      <c r="R102" s="6">
        <f t="shared" ref="R102:R103" si="107">Q102*P102</f>
        <v>0.5</v>
      </c>
      <c r="S102" s="53" t="str">
        <f>IF(J102="",IF(LEFT(G102,1)="c",IF(I102&lt;&gt;"S",VLOOKUP(G102,'DATOS GENERALES'!$B$36:$C$52,2,FALSE),""),""),IF(T102="pvc",VLOOKUP(VLOOKUP(J102,'DATOS GENERALES'!$B$58:$E$83,3,FALSE),'DATOS GENERALES'!$B$36:$C$52,2,FALSE),VLOOKUP(VLOOKUP(J102,'DATOS GENERALES'!$B$58:$E$83,4,FALSE),'DATOS GENERALES'!$B$36:$C$52,2,FALSE)))</f>
        <v>ACCESORIO SALIDA BANDEJA</v>
      </c>
      <c r="T102" s="5" t="s">
        <v>48</v>
      </c>
      <c r="U102" s="5" t="s">
        <v>123</v>
      </c>
      <c r="X102"/>
    </row>
    <row r="103" spans="1:24" s="2" customFormat="1" outlineLevel="1" x14ac:dyDescent="0.25">
      <c r="A103" s="2">
        <v>0</v>
      </c>
      <c r="B103" s="8">
        <v>0</v>
      </c>
      <c r="C103" s="8">
        <v>0</v>
      </c>
      <c r="D103" s="7" t="s">
        <v>748</v>
      </c>
      <c r="E103" s="3" t="str">
        <f t="shared" si="104"/>
        <v>DH-S1-11</v>
      </c>
      <c r="F103" s="7" t="s">
        <v>94</v>
      </c>
      <c r="G103" s="7" t="s">
        <v>748</v>
      </c>
      <c r="H103" s="4">
        <v>6</v>
      </c>
      <c r="I103" s="4">
        <v>25</v>
      </c>
      <c r="J103" s="4" t="s">
        <v>84</v>
      </c>
      <c r="K103" s="4"/>
      <c r="L103" s="5">
        <v>1</v>
      </c>
      <c r="M103" s="5">
        <f t="shared" si="105"/>
        <v>6</v>
      </c>
      <c r="N103" s="5">
        <v>2</v>
      </c>
      <c r="O103" s="5">
        <v>2</v>
      </c>
      <c r="P103" s="11">
        <v>1</v>
      </c>
      <c r="Q103" s="5">
        <f t="shared" si="106"/>
        <v>6</v>
      </c>
      <c r="R103" s="6">
        <f t="shared" si="107"/>
        <v>6</v>
      </c>
      <c r="S103" s="53" t="str">
        <f>IF(J103="",IF(LEFT(G103,1)="c",IF(I103&lt;&gt;"S",VLOOKUP(G103,'DATOS GENERALES'!$B$36:$C$52,2,FALSE),""),""),IF(T103="pvc",VLOOKUP(VLOOKUP(J103,'DATOS GENERALES'!$B$58:$E$83,3,FALSE),'DATOS GENERALES'!$B$36:$C$52,2,FALSE),VLOOKUP(VLOOKUP(J103,'DATOS GENERALES'!$B$58:$E$83,4,FALSE),'DATOS GENERALES'!$B$36:$C$52,2,FALSE)))</f>
        <v>OCTOGONAL CONDUIT</v>
      </c>
      <c r="T103" s="5" t="s">
        <v>48</v>
      </c>
      <c r="U103" s="5" t="s">
        <v>123</v>
      </c>
      <c r="X103"/>
    </row>
    <row r="104" spans="1:24" s="2" customFormat="1" outlineLevel="1" x14ac:dyDescent="0.25">
      <c r="B104" s="8"/>
      <c r="C104" s="8"/>
      <c r="D104" s="68"/>
      <c r="E104" s="3"/>
      <c r="F104" s="4"/>
      <c r="G104" s="4"/>
      <c r="H104" s="4"/>
      <c r="I104" s="4"/>
      <c r="J104" s="4"/>
      <c r="K104" s="4"/>
      <c r="L104" s="5"/>
      <c r="M104" s="5"/>
      <c r="N104" s="5"/>
      <c r="O104" s="5"/>
      <c r="P104" s="11"/>
      <c r="Q104" s="5"/>
      <c r="R104" s="6"/>
      <c r="S104" s="53"/>
      <c r="T104" s="5"/>
      <c r="U104" s="5"/>
      <c r="X104"/>
    </row>
    <row r="105" spans="1:24" s="2" customFormat="1" outlineLevel="1" x14ac:dyDescent="0.25">
      <c r="A105" s="2">
        <v>0</v>
      </c>
      <c r="B105" s="8">
        <v>0</v>
      </c>
      <c r="C105" s="8">
        <v>0</v>
      </c>
      <c r="D105" s="7" t="s">
        <v>749</v>
      </c>
      <c r="E105" s="3" t="str">
        <f t="shared" ref="E105:E106" si="108">G105</f>
        <v>S12</v>
      </c>
      <c r="F105" s="4"/>
      <c r="G105" s="7" t="s">
        <v>94</v>
      </c>
      <c r="H105" s="4">
        <v>0.5</v>
      </c>
      <c r="I105" s="4">
        <v>25</v>
      </c>
      <c r="J105" s="4" t="s">
        <v>94</v>
      </c>
      <c r="K105" s="4"/>
      <c r="L105" s="5">
        <v>1</v>
      </c>
      <c r="M105" s="5">
        <f t="shared" ref="M105:M106" si="109">IF(I105&lt;&gt;"S",(H105+B105+A105+C105)*L105,0)</f>
        <v>0.5</v>
      </c>
      <c r="N105" s="5">
        <v>1</v>
      </c>
      <c r="O105" s="5">
        <v>2</v>
      </c>
      <c r="P105" s="11">
        <v>1</v>
      </c>
      <c r="Q105" s="5">
        <f t="shared" ref="Q105:Q106" si="110">IF(M105=0,IF(H105=0,0,H105+C105+B105+A105),M105)</f>
        <v>0.5</v>
      </c>
      <c r="R105" s="6">
        <f t="shared" ref="R105:R106" si="111">Q105*P105</f>
        <v>0.5</v>
      </c>
      <c r="S105" s="53" t="str">
        <f>IF(J105="",IF(LEFT(G105,1)="c",IF(I105&lt;&gt;"S",VLOOKUP(G105,'DATOS GENERALES'!$B$36:$C$52,2,FALSE),""),""),IF(T105="pvc",VLOOKUP(VLOOKUP(J105,'DATOS GENERALES'!$B$58:$E$83,3,FALSE),'DATOS GENERALES'!$B$36:$C$52,2,FALSE),VLOOKUP(VLOOKUP(J105,'DATOS GENERALES'!$B$58:$E$83,4,FALSE),'DATOS GENERALES'!$B$36:$C$52,2,FALSE)))</f>
        <v>ACCESORIO SALIDA BANDEJA</v>
      </c>
      <c r="T105" s="5" t="s">
        <v>48</v>
      </c>
      <c r="U105" s="5" t="s">
        <v>123</v>
      </c>
      <c r="X105"/>
    </row>
    <row r="106" spans="1:24" s="2" customFormat="1" outlineLevel="1" x14ac:dyDescent="0.25">
      <c r="A106" s="2">
        <v>0</v>
      </c>
      <c r="B106" s="8">
        <v>0</v>
      </c>
      <c r="C106" s="8">
        <v>0</v>
      </c>
      <c r="D106" s="7" t="s">
        <v>749</v>
      </c>
      <c r="E106" s="3" t="str">
        <f t="shared" si="108"/>
        <v>DH-S1-12</v>
      </c>
      <c r="F106" s="7" t="s">
        <v>94</v>
      </c>
      <c r="G106" s="7" t="s">
        <v>749</v>
      </c>
      <c r="H106" s="4">
        <v>3.5</v>
      </c>
      <c r="I106" s="4">
        <v>25</v>
      </c>
      <c r="J106" s="4" t="s">
        <v>84</v>
      </c>
      <c r="K106" s="4"/>
      <c r="L106" s="5">
        <v>1</v>
      </c>
      <c r="M106" s="5">
        <f t="shared" si="109"/>
        <v>3.5</v>
      </c>
      <c r="N106" s="5">
        <v>2</v>
      </c>
      <c r="O106" s="5">
        <v>2</v>
      </c>
      <c r="P106" s="11">
        <v>1</v>
      </c>
      <c r="Q106" s="5">
        <f t="shared" si="110"/>
        <v>3.5</v>
      </c>
      <c r="R106" s="6">
        <f t="shared" si="111"/>
        <v>3.5</v>
      </c>
      <c r="S106" s="53" t="str">
        <f>IF(J106="",IF(LEFT(G106,1)="c",IF(I106&lt;&gt;"S",VLOOKUP(G106,'DATOS GENERALES'!$B$36:$C$52,2,FALSE),""),""),IF(T106="pvc",VLOOKUP(VLOOKUP(J106,'DATOS GENERALES'!$B$58:$E$83,3,FALSE),'DATOS GENERALES'!$B$36:$C$52,2,FALSE),VLOOKUP(VLOOKUP(J106,'DATOS GENERALES'!$B$58:$E$83,4,FALSE),'DATOS GENERALES'!$B$36:$C$52,2,FALSE)))</f>
        <v>OCTOGONAL CONDUIT</v>
      </c>
      <c r="T106" s="5" t="s">
        <v>48</v>
      </c>
      <c r="U106" s="5" t="s">
        <v>123</v>
      </c>
      <c r="X106"/>
    </row>
    <row r="107" spans="1:24" s="2" customFormat="1" outlineLevel="1" x14ac:dyDescent="0.25">
      <c r="B107" s="8"/>
      <c r="C107" s="8"/>
      <c r="D107" s="68"/>
      <c r="E107" s="3"/>
      <c r="F107" s="4"/>
      <c r="G107" s="4"/>
      <c r="H107" s="4"/>
      <c r="I107" s="4"/>
      <c r="J107" s="4"/>
      <c r="K107" s="4"/>
      <c r="L107" s="5"/>
      <c r="M107" s="5"/>
      <c r="N107" s="5"/>
      <c r="O107" s="5"/>
      <c r="P107" s="11"/>
      <c r="Q107" s="5"/>
      <c r="R107" s="6"/>
      <c r="S107" s="53"/>
      <c r="T107" s="5"/>
      <c r="U107" s="5"/>
      <c r="X107"/>
    </row>
    <row r="108" spans="1:24" s="2" customFormat="1" outlineLevel="1" x14ac:dyDescent="0.25">
      <c r="A108" s="2">
        <v>0</v>
      </c>
      <c r="B108" s="8">
        <v>0</v>
      </c>
      <c r="C108" s="8">
        <v>0</v>
      </c>
      <c r="D108" s="7" t="s">
        <v>750</v>
      </c>
      <c r="E108" s="3" t="str">
        <f t="shared" ref="E108:E111" si="112">G108</f>
        <v>S12</v>
      </c>
      <c r="F108" s="4"/>
      <c r="G108" s="7" t="s">
        <v>94</v>
      </c>
      <c r="H108" s="4">
        <v>0.5</v>
      </c>
      <c r="I108" s="4">
        <v>25</v>
      </c>
      <c r="J108" s="4" t="s">
        <v>94</v>
      </c>
      <c r="K108" s="4"/>
      <c r="L108" s="5">
        <v>1</v>
      </c>
      <c r="M108" s="5">
        <f t="shared" ref="M108:M111" si="113">IF(I108&lt;&gt;"S",(H108+B108+A108+C108)*L108,0)</f>
        <v>0.5</v>
      </c>
      <c r="N108" s="5">
        <v>1</v>
      </c>
      <c r="O108" s="5">
        <v>2</v>
      </c>
      <c r="P108" s="11">
        <v>1</v>
      </c>
      <c r="Q108" s="5">
        <f t="shared" ref="Q108:Q111" si="114">IF(M108=0,IF(H108=0,0,H108+C108+B108+A108),M108)</f>
        <v>0.5</v>
      </c>
      <c r="R108" s="6">
        <f t="shared" ref="R108:R111" si="115">Q108*P108</f>
        <v>0.5</v>
      </c>
      <c r="S108" s="53" t="str">
        <f>IF(J108="",IF(LEFT(G108,1)="c",IF(I108&lt;&gt;"S",VLOOKUP(G108,'DATOS GENERALES'!$B$36:$C$52,2,FALSE),""),""),IF(T108="pvc",VLOOKUP(VLOOKUP(J108,'DATOS GENERALES'!$B$58:$E$83,3,FALSE),'DATOS GENERALES'!$B$36:$C$52,2,FALSE),VLOOKUP(VLOOKUP(J108,'DATOS GENERALES'!$B$58:$E$83,4,FALSE),'DATOS GENERALES'!$B$36:$C$52,2,FALSE)))</f>
        <v>ACCESORIO SALIDA BANDEJA</v>
      </c>
      <c r="T108" s="5" t="s">
        <v>48</v>
      </c>
      <c r="U108" s="5" t="s">
        <v>123</v>
      </c>
      <c r="X108"/>
    </row>
    <row r="109" spans="1:24" s="2" customFormat="1" outlineLevel="1" x14ac:dyDescent="0.25">
      <c r="A109" s="2">
        <v>0</v>
      </c>
      <c r="B109" s="8">
        <v>0</v>
      </c>
      <c r="C109" s="8">
        <v>0</v>
      </c>
      <c r="D109" s="7" t="s">
        <v>750</v>
      </c>
      <c r="E109" s="3" t="str">
        <f t="shared" si="112"/>
        <v>C1</v>
      </c>
      <c r="F109" s="7" t="s">
        <v>94</v>
      </c>
      <c r="G109" s="4" t="s">
        <v>103</v>
      </c>
      <c r="H109" s="4">
        <v>4</v>
      </c>
      <c r="I109" s="4">
        <v>25</v>
      </c>
      <c r="J109" s="4"/>
      <c r="K109" s="4"/>
      <c r="L109" s="5">
        <v>1</v>
      </c>
      <c r="M109" s="5">
        <f t="shared" si="113"/>
        <v>4</v>
      </c>
      <c r="N109" s="5">
        <v>0</v>
      </c>
      <c r="O109" s="5">
        <v>1</v>
      </c>
      <c r="P109" s="11">
        <v>1</v>
      </c>
      <c r="Q109" s="5">
        <f t="shared" si="114"/>
        <v>4</v>
      </c>
      <c r="R109" s="6">
        <f t="shared" si="115"/>
        <v>4</v>
      </c>
      <c r="S109" s="53" t="str">
        <f>IF(J109="",IF(LEFT(G109,1)="c",IF(I109&lt;&gt;"S",VLOOKUP(G109,'DATOS GENERALES'!$B$36:$C$52,2,FALSE),""),""),IF(T109="pvc",VLOOKUP(VLOOKUP(J109,'DATOS GENERALES'!$B$58:$E$83,3,FALSE),'DATOS GENERALES'!$B$36:$C$52,2,FALSE),VLOOKUP(VLOOKUP(J109,'DATOS GENERALES'!$B$58:$E$83,4,FALSE),'DATOS GENERALES'!$B$36:$C$52,2,FALSE)))</f>
        <v>CUADRADA 150X150X100</v>
      </c>
      <c r="T109" s="5" t="s">
        <v>48</v>
      </c>
      <c r="U109" s="5" t="s">
        <v>123</v>
      </c>
      <c r="X109"/>
    </row>
    <row r="110" spans="1:24" s="2" customFormat="1" outlineLevel="1" x14ac:dyDescent="0.25">
      <c r="A110" s="2">
        <v>0</v>
      </c>
      <c r="B110" s="8">
        <v>0</v>
      </c>
      <c r="C110" s="8">
        <v>0</v>
      </c>
      <c r="D110" s="7" t="s">
        <v>750</v>
      </c>
      <c r="E110" s="3" t="str">
        <f t="shared" si="112"/>
        <v>BE-04</v>
      </c>
      <c r="F110" s="4" t="s">
        <v>103</v>
      </c>
      <c r="G110" s="7" t="s">
        <v>750</v>
      </c>
      <c r="H110" s="4">
        <v>0.9</v>
      </c>
      <c r="I110" s="4">
        <v>25</v>
      </c>
      <c r="J110" s="4" t="s">
        <v>87</v>
      </c>
      <c r="K110" s="4"/>
      <c r="L110" s="5">
        <v>1</v>
      </c>
      <c r="M110" s="5">
        <f t="shared" si="113"/>
        <v>0.9</v>
      </c>
      <c r="N110" s="5">
        <v>0</v>
      </c>
      <c r="O110" s="5">
        <v>2</v>
      </c>
      <c r="P110" s="11">
        <v>1</v>
      </c>
      <c r="Q110" s="5">
        <f t="shared" si="114"/>
        <v>0.9</v>
      </c>
      <c r="R110" s="6">
        <f t="shared" si="115"/>
        <v>0.9</v>
      </c>
      <c r="S110" s="53" t="str">
        <f>IF(J110="",IF(LEFT(G110,1)="c",IF(I110&lt;&gt;"S",VLOOKUP(G110,'DATOS GENERALES'!$B$36:$C$52,2,FALSE),""),""),IF(T110="pvc",VLOOKUP(VLOOKUP(J110,'DATOS GENERALES'!$B$58:$E$83,3,FALSE),'DATOS GENERALES'!$B$36:$C$52,2,FALSE),VLOOKUP(VLOOKUP(J110,'DATOS GENERALES'!$B$58:$E$83,4,FALSE),'DATOS GENERALES'!$B$36:$C$52,2,FALSE)))</f>
        <v>CUADRADA GANG</v>
      </c>
      <c r="T110" s="5" t="s">
        <v>45</v>
      </c>
      <c r="U110" s="5" t="s">
        <v>123</v>
      </c>
      <c r="X110"/>
    </row>
    <row r="111" spans="1:24" s="2" customFormat="1" outlineLevel="1" x14ac:dyDescent="0.25">
      <c r="A111" s="2">
        <v>0</v>
      </c>
      <c r="B111" s="8">
        <v>0</v>
      </c>
      <c r="C111" s="8">
        <v>0</v>
      </c>
      <c r="D111" s="7" t="s">
        <v>751</v>
      </c>
      <c r="E111" s="3" t="str">
        <f t="shared" si="112"/>
        <v>EM-04</v>
      </c>
      <c r="F111" s="7" t="s">
        <v>176</v>
      </c>
      <c r="G111" s="7" t="s">
        <v>751</v>
      </c>
      <c r="H111" s="4">
        <v>1.3</v>
      </c>
      <c r="I111" s="4">
        <v>25</v>
      </c>
      <c r="J111" s="4" t="s">
        <v>86</v>
      </c>
      <c r="K111" s="4"/>
      <c r="L111" s="5">
        <v>1</v>
      </c>
      <c r="M111" s="5">
        <f t="shared" si="113"/>
        <v>1.3</v>
      </c>
      <c r="N111" s="5">
        <v>0</v>
      </c>
      <c r="O111" s="5">
        <v>2</v>
      </c>
      <c r="P111" s="11">
        <v>1</v>
      </c>
      <c r="Q111" s="5">
        <f t="shared" si="114"/>
        <v>1.3</v>
      </c>
      <c r="R111" s="6">
        <f t="shared" si="115"/>
        <v>1.3</v>
      </c>
      <c r="S111" s="53" t="str">
        <f>IF(J111="",IF(LEFT(G111,1)="c",IF(I111&lt;&gt;"S",VLOOKUP(G111,'DATOS GENERALES'!$B$36:$C$52,2,FALSE),""),""),IF(T111="pvc",VLOOKUP(VLOOKUP(J111,'DATOS GENERALES'!$B$58:$E$83,3,FALSE),'DATOS GENERALES'!$B$36:$C$52,2,FALSE),VLOOKUP(VLOOKUP(J111,'DATOS GENERALES'!$B$58:$E$83,4,FALSE),'DATOS GENERALES'!$B$36:$C$52,2,FALSE)))</f>
        <v>CUADRADA GANG</v>
      </c>
      <c r="T111" s="5" t="s">
        <v>45</v>
      </c>
      <c r="U111" s="5" t="s">
        <v>123</v>
      </c>
      <c r="X111"/>
    </row>
    <row r="112" spans="1:24" s="2" customFormat="1" outlineLevel="1" x14ac:dyDescent="0.25">
      <c r="B112" s="8"/>
      <c r="C112" s="8"/>
      <c r="D112" s="7" t="s">
        <v>751</v>
      </c>
      <c r="E112" s="3"/>
      <c r="F112" s="4"/>
      <c r="G112" s="4"/>
      <c r="H112" s="4"/>
      <c r="I112" s="4"/>
      <c r="J112" s="4"/>
      <c r="K112" s="4"/>
      <c r="L112" s="5"/>
      <c r="M112" s="5"/>
      <c r="N112" s="5"/>
      <c r="O112" s="5"/>
      <c r="P112" s="11"/>
      <c r="Q112" s="5"/>
      <c r="R112" s="6">
        <f>SUM(R108:R110)</f>
        <v>5.4</v>
      </c>
      <c r="S112" s="53"/>
      <c r="T112" s="5"/>
      <c r="U112" s="5" t="s">
        <v>123</v>
      </c>
      <c r="X112"/>
    </row>
    <row r="113" spans="1:24" s="2" customFormat="1" outlineLevel="1" x14ac:dyDescent="0.25">
      <c r="B113" s="8"/>
      <c r="C113" s="8"/>
      <c r="D113" s="68"/>
      <c r="E113" s="3"/>
      <c r="F113" s="4"/>
      <c r="G113" s="4"/>
      <c r="H113" s="4"/>
      <c r="I113" s="4"/>
      <c r="J113" s="4"/>
      <c r="K113" s="4"/>
      <c r="L113" s="5"/>
      <c r="M113" s="5"/>
      <c r="N113" s="5"/>
      <c r="O113" s="5"/>
      <c r="P113" s="11"/>
      <c r="Q113" s="5"/>
      <c r="R113" s="6"/>
      <c r="S113" s="53"/>
      <c r="T113" s="5"/>
      <c r="U113" s="5"/>
      <c r="X113"/>
    </row>
    <row r="114" spans="1:24" s="2" customFormat="1" outlineLevel="1" x14ac:dyDescent="0.25">
      <c r="A114" s="2">
        <v>0</v>
      </c>
      <c r="B114" s="8">
        <v>0</v>
      </c>
      <c r="C114" s="8">
        <v>0</v>
      </c>
      <c r="D114" s="7" t="s">
        <v>752</v>
      </c>
      <c r="E114" s="3" t="str">
        <f t="shared" ref="E114:E115" si="116">G114</f>
        <v>S12</v>
      </c>
      <c r="F114" s="4"/>
      <c r="G114" s="7" t="s">
        <v>94</v>
      </c>
      <c r="H114" s="4">
        <v>0.5</v>
      </c>
      <c r="I114" s="4">
        <v>25</v>
      </c>
      <c r="J114" s="4" t="s">
        <v>94</v>
      </c>
      <c r="K114" s="4"/>
      <c r="L114" s="5">
        <v>1</v>
      </c>
      <c r="M114" s="5">
        <f t="shared" ref="M114:M115" si="117">IF(I114&lt;&gt;"S",(H114+B114+A114+C114)*L114,0)</f>
        <v>0.5</v>
      </c>
      <c r="N114" s="5">
        <v>1</v>
      </c>
      <c r="O114" s="5">
        <v>2</v>
      </c>
      <c r="P114" s="11">
        <v>1</v>
      </c>
      <c r="Q114" s="5">
        <f t="shared" ref="Q114:Q115" si="118">IF(M114=0,IF(H114=0,0,H114+C114+B114+A114),M114)</f>
        <v>0.5</v>
      </c>
      <c r="R114" s="6">
        <f t="shared" ref="R114:R115" si="119">Q114*P114</f>
        <v>0.5</v>
      </c>
      <c r="S114" s="53" t="str">
        <f>IF(J114="",IF(LEFT(G114,1)="c",IF(I114&lt;&gt;"S",VLOOKUP(G114,'DATOS GENERALES'!$B$36:$C$52,2,FALSE),""),""),IF(T114="pvc",VLOOKUP(VLOOKUP(J114,'DATOS GENERALES'!$B$58:$E$83,3,FALSE),'DATOS GENERALES'!$B$36:$C$52,2,FALSE),VLOOKUP(VLOOKUP(J114,'DATOS GENERALES'!$B$58:$E$83,4,FALSE),'DATOS GENERALES'!$B$36:$C$52,2,FALSE)))</f>
        <v>ACCESORIO SALIDA BANDEJA</v>
      </c>
      <c r="T114" s="5" t="s">
        <v>48</v>
      </c>
      <c r="U114" s="5" t="s">
        <v>123</v>
      </c>
      <c r="X114"/>
    </row>
    <row r="115" spans="1:24" s="2" customFormat="1" outlineLevel="1" x14ac:dyDescent="0.25">
      <c r="A115" s="2">
        <v>0</v>
      </c>
      <c r="B115" s="8">
        <v>0</v>
      </c>
      <c r="C115" s="8">
        <v>0</v>
      </c>
      <c r="D115" s="7" t="s">
        <v>752</v>
      </c>
      <c r="E115" s="3" t="str">
        <f t="shared" si="116"/>
        <v>DH-S1-13</v>
      </c>
      <c r="F115" s="7" t="s">
        <v>94</v>
      </c>
      <c r="G115" s="7" t="s">
        <v>752</v>
      </c>
      <c r="H115" s="4">
        <v>6</v>
      </c>
      <c r="I115" s="4">
        <v>25</v>
      </c>
      <c r="J115" s="4" t="s">
        <v>84</v>
      </c>
      <c r="K115" s="4"/>
      <c r="L115" s="5">
        <v>1</v>
      </c>
      <c r="M115" s="5">
        <f t="shared" si="117"/>
        <v>6</v>
      </c>
      <c r="N115" s="5">
        <v>2</v>
      </c>
      <c r="O115" s="5">
        <v>2</v>
      </c>
      <c r="P115" s="11">
        <v>1</v>
      </c>
      <c r="Q115" s="5">
        <f t="shared" si="118"/>
        <v>6</v>
      </c>
      <c r="R115" s="6">
        <f t="shared" si="119"/>
        <v>6</v>
      </c>
      <c r="S115" s="53" t="str">
        <f>IF(J115="",IF(LEFT(G115,1)="c",IF(I115&lt;&gt;"S",VLOOKUP(G115,'DATOS GENERALES'!$B$36:$C$52,2,FALSE),""),""),IF(T115="pvc",VLOOKUP(VLOOKUP(J115,'DATOS GENERALES'!$B$58:$E$83,3,FALSE),'DATOS GENERALES'!$B$36:$C$52,2,FALSE),VLOOKUP(VLOOKUP(J115,'DATOS GENERALES'!$B$58:$E$83,4,FALSE),'DATOS GENERALES'!$B$36:$C$52,2,FALSE)))</f>
        <v>OCTOGONAL CONDUIT</v>
      </c>
      <c r="T115" s="5" t="s">
        <v>48</v>
      </c>
      <c r="U115" s="5" t="s">
        <v>123</v>
      </c>
      <c r="X115"/>
    </row>
    <row r="116" spans="1:24" s="2" customFormat="1" outlineLevel="1" x14ac:dyDescent="0.25">
      <c r="B116" s="8"/>
      <c r="C116" s="8"/>
      <c r="D116" s="68"/>
      <c r="E116" s="3"/>
      <c r="F116" s="4"/>
      <c r="G116" s="4"/>
      <c r="H116" s="4"/>
      <c r="I116" s="4"/>
      <c r="J116" s="4"/>
      <c r="K116" s="4"/>
      <c r="L116" s="5"/>
      <c r="M116" s="5"/>
      <c r="N116" s="5"/>
      <c r="O116" s="5"/>
      <c r="P116" s="11"/>
      <c r="Q116" s="5"/>
      <c r="R116" s="6"/>
      <c r="S116" s="53"/>
      <c r="T116" s="5"/>
      <c r="U116" s="5"/>
      <c r="X116"/>
    </row>
    <row r="117" spans="1:24" s="2" customFormat="1" outlineLevel="1" x14ac:dyDescent="0.25">
      <c r="A117" s="2">
        <v>0</v>
      </c>
      <c r="B117" s="8">
        <v>0</v>
      </c>
      <c r="C117" s="8">
        <v>0</v>
      </c>
      <c r="D117" s="7" t="s">
        <v>753</v>
      </c>
      <c r="E117" s="3" t="str">
        <f t="shared" ref="E117:E118" si="120">G117</f>
        <v>S12</v>
      </c>
      <c r="F117" s="4"/>
      <c r="G117" s="7" t="s">
        <v>94</v>
      </c>
      <c r="H117" s="4">
        <v>0.5</v>
      </c>
      <c r="I117" s="4">
        <v>25</v>
      </c>
      <c r="J117" s="4" t="s">
        <v>94</v>
      </c>
      <c r="K117" s="4"/>
      <c r="L117" s="5">
        <v>1</v>
      </c>
      <c r="M117" s="5">
        <f t="shared" ref="M117:M118" si="121">IF(I117&lt;&gt;"S",(H117+B117+A117+C117)*L117,0)</f>
        <v>0.5</v>
      </c>
      <c r="N117" s="5">
        <v>1</v>
      </c>
      <c r="O117" s="5">
        <v>1</v>
      </c>
      <c r="P117" s="11">
        <v>1</v>
      </c>
      <c r="Q117" s="5">
        <f t="shared" ref="Q117:Q118" si="122">IF(M117=0,IF(H117=0,0,H117+C117+B117+A117),M117)</f>
        <v>0.5</v>
      </c>
      <c r="R117" s="6">
        <f t="shared" ref="R117:R118" si="123">Q117*P117</f>
        <v>0.5</v>
      </c>
      <c r="S117" s="53" t="str">
        <f>IF(J117="",IF(LEFT(G117,1)="c",IF(I117&lt;&gt;"S",VLOOKUP(G117,'DATOS GENERALES'!$B$36:$C$52,2,FALSE),""),""),IF(T117="pvc",VLOOKUP(VLOOKUP(J117,'DATOS GENERALES'!$B$58:$E$83,3,FALSE),'DATOS GENERALES'!$B$36:$C$52,2,FALSE),VLOOKUP(VLOOKUP(J117,'DATOS GENERALES'!$B$58:$E$83,4,FALSE),'DATOS GENERALES'!$B$36:$C$52,2,FALSE)))</f>
        <v>ACCESORIO SALIDA BANDEJA</v>
      </c>
      <c r="T117" s="5" t="s">
        <v>48</v>
      </c>
      <c r="U117" s="5" t="s">
        <v>123</v>
      </c>
      <c r="X117"/>
    </row>
    <row r="118" spans="1:24" s="2" customFormat="1" outlineLevel="1" x14ac:dyDescent="0.25">
      <c r="A118" s="2">
        <v>0</v>
      </c>
      <c r="B118" s="8">
        <v>0</v>
      </c>
      <c r="C118" s="8">
        <v>0</v>
      </c>
      <c r="D118" s="7" t="s">
        <v>753</v>
      </c>
      <c r="E118" s="3" t="str">
        <f t="shared" si="120"/>
        <v>DH-S1-14</v>
      </c>
      <c r="F118" s="7" t="s">
        <v>94</v>
      </c>
      <c r="G118" s="7" t="s">
        <v>753</v>
      </c>
      <c r="H118" s="4">
        <v>1</v>
      </c>
      <c r="I118" s="4">
        <v>25</v>
      </c>
      <c r="J118" s="4" t="s">
        <v>84</v>
      </c>
      <c r="K118" s="4"/>
      <c r="L118" s="5">
        <v>1</v>
      </c>
      <c r="M118" s="5">
        <f t="shared" si="121"/>
        <v>1</v>
      </c>
      <c r="N118" s="5">
        <v>2</v>
      </c>
      <c r="O118" s="5">
        <v>2</v>
      </c>
      <c r="P118" s="11">
        <v>1</v>
      </c>
      <c r="Q118" s="5">
        <f t="shared" si="122"/>
        <v>1</v>
      </c>
      <c r="R118" s="6">
        <f t="shared" si="123"/>
        <v>1</v>
      </c>
      <c r="S118" s="53" t="str">
        <f>IF(J118="",IF(LEFT(G118,1)="c",IF(I118&lt;&gt;"S",VLOOKUP(G118,'DATOS GENERALES'!$B$36:$C$52,2,FALSE),""),""),IF(T118="pvc",VLOOKUP(VLOOKUP(J118,'DATOS GENERALES'!$B$58:$E$83,3,FALSE),'DATOS GENERALES'!$B$36:$C$52,2,FALSE),VLOOKUP(VLOOKUP(J118,'DATOS GENERALES'!$B$58:$E$83,4,FALSE),'DATOS GENERALES'!$B$36:$C$52,2,FALSE)))</f>
        <v>OCTOGONAL CONDUIT</v>
      </c>
      <c r="T118" s="5" t="s">
        <v>48</v>
      </c>
      <c r="U118" s="5" t="s">
        <v>123</v>
      </c>
      <c r="X118"/>
    </row>
    <row r="119" spans="1:24" s="2" customFormat="1" outlineLevel="1" x14ac:dyDescent="0.25">
      <c r="B119" s="8"/>
      <c r="C119" s="8"/>
      <c r="D119" s="4"/>
      <c r="E119" s="3"/>
      <c r="F119" s="4"/>
      <c r="G119" s="4"/>
      <c r="H119" s="4"/>
      <c r="I119" s="4"/>
      <c r="J119" s="4"/>
      <c r="K119" s="4"/>
      <c r="L119" s="5"/>
      <c r="M119" s="5"/>
      <c r="N119" s="5"/>
      <c r="O119" s="5"/>
      <c r="P119" s="11"/>
      <c r="Q119" s="5"/>
      <c r="R119" s="6"/>
      <c r="S119" s="53"/>
      <c r="T119" s="5"/>
      <c r="U119" s="5"/>
      <c r="X119"/>
    </row>
    <row r="120" spans="1:24" s="2" customFormat="1" outlineLevel="1" x14ac:dyDescent="0.25">
      <c r="A120" s="2">
        <v>0.5</v>
      </c>
      <c r="B120" s="8">
        <v>0</v>
      </c>
      <c r="C120" s="8">
        <v>0.5</v>
      </c>
      <c r="D120" s="7" t="s">
        <v>987</v>
      </c>
      <c r="E120" s="3" t="str">
        <f t="shared" ref="E120:E121" si="124">G120</f>
        <v>MC-S1-05</v>
      </c>
      <c r="F120" s="4" t="s">
        <v>103</v>
      </c>
      <c r="G120" s="7" t="s">
        <v>987</v>
      </c>
      <c r="H120" s="4">
        <v>2</v>
      </c>
      <c r="I120" s="4">
        <v>25</v>
      </c>
      <c r="J120" s="4" t="s">
        <v>168</v>
      </c>
      <c r="K120" s="4"/>
      <c r="L120" s="5">
        <v>1</v>
      </c>
      <c r="M120" s="5">
        <f t="shared" ref="M120:M121" si="125">IF(I120&lt;&gt;"S",(H120+B120+A120+C120)*L120,0)</f>
        <v>3</v>
      </c>
      <c r="N120" s="5">
        <v>2</v>
      </c>
      <c r="O120" s="5">
        <v>2</v>
      </c>
      <c r="P120" s="11">
        <v>1</v>
      </c>
      <c r="Q120" s="5">
        <f t="shared" ref="Q120:Q121" si="126">IF(M120=0,IF(H120=0,0,H120+C120+B120+A120),M120)</f>
        <v>3</v>
      </c>
      <c r="R120" s="6">
        <f t="shared" ref="R120:R121" si="127">Q120*P120</f>
        <v>3</v>
      </c>
      <c r="S120" s="53" t="str">
        <f>IF(J120="",IF(LEFT(G120,1)="c",IF(I120&lt;&gt;"S",VLOOKUP(G120,'DATOS GENERALES'!$B$36:$C$52,2,FALSE),""),""),IF(T120="pvc",VLOOKUP(VLOOKUP(J120,'DATOS GENERALES'!$B$58:$E$83,3,FALSE),'DATOS GENERALES'!$B$36:$C$52,2,FALSE),VLOOKUP(VLOOKUP(J120,'DATOS GENERALES'!$B$58:$E$83,4,FALSE),'DATOS GENERALES'!$B$36:$C$52,2,FALSE)))</f>
        <v>CUADRADA GANG</v>
      </c>
      <c r="T120" s="5" t="s">
        <v>45</v>
      </c>
      <c r="U120" s="5" t="s">
        <v>123</v>
      </c>
      <c r="X120"/>
    </row>
    <row r="121" spans="1:24" s="2" customFormat="1" outlineLevel="1" x14ac:dyDescent="0.25">
      <c r="A121" s="2">
        <v>0.5</v>
      </c>
      <c r="B121" s="8">
        <v>0</v>
      </c>
      <c r="C121" s="8">
        <v>0.5</v>
      </c>
      <c r="D121" s="7" t="s">
        <v>986</v>
      </c>
      <c r="E121" s="3" t="str">
        <f t="shared" si="124"/>
        <v>SA-S1-01</v>
      </c>
      <c r="F121" s="7" t="s">
        <v>987</v>
      </c>
      <c r="G121" s="7" t="s">
        <v>986</v>
      </c>
      <c r="H121" s="4">
        <v>3</v>
      </c>
      <c r="I121" s="4">
        <v>25</v>
      </c>
      <c r="J121" s="4" t="s">
        <v>167</v>
      </c>
      <c r="K121" s="4"/>
      <c r="L121" s="5">
        <v>2</v>
      </c>
      <c r="M121" s="5">
        <f t="shared" si="125"/>
        <v>8</v>
      </c>
      <c r="N121" s="5">
        <v>2</v>
      </c>
      <c r="O121" s="5">
        <v>4</v>
      </c>
      <c r="P121" s="11">
        <v>1</v>
      </c>
      <c r="Q121" s="5">
        <f t="shared" si="126"/>
        <v>8</v>
      </c>
      <c r="R121" s="6">
        <f t="shared" si="127"/>
        <v>8</v>
      </c>
      <c r="S121" s="53" t="str">
        <f>IF(J121="",IF(LEFT(G121,1)="c",IF(I121&lt;&gt;"S",VLOOKUP(G121,'DATOS GENERALES'!$B$36:$C$52,2,FALSE),""),""),IF(T121="pvc",VLOOKUP(VLOOKUP(J121,'DATOS GENERALES'!$B$58:$E$83,3,FALSE),'DATOS GENERALES'!$B$36:$C$52,2,FALSE),VLOOKUP(VLOOKUP(J121,'DATOS GENERALES'!$B$58:$E$83,4,FALSE),'DATOS GENERALES'!$B$36:$C$52,2,FALSE)))</f>
        <v>CUADRADA 100X100X50</v>
      </c>
      <c r="T121" s="5" t="s">
        <v>45</v>
      </c>
      <c r="U121" s="5" t="s">
        <v>123</v>
      </c>
      <c r="X121"/>
    </row>
    <row r="122" spans="1:24" s="2" customFormat="1" outlineLevel="1" x14ac:dyDescent="0.25">
      <c r="B122" s="8"/>
      <c r="C122" s="8"/>
      <c r="D122" s="4"/>
      <c r="E122" s="3"/>
      <c r="F122" s="4"/>
      <c r="G122" s="4"/>
      <c r="H122" s="4"/>
      <c r="I122" s="4"/>
      <c r="J122" s="4"/>
      <c r="K122" s="4"/>
      <c r="L122" s="5"/>
      <c r="M122" s="5"/>
      <c r="N122" s="5"/>
      <c r="O122" s="5"/>
      <c r="P122" s="11"/>
      <c r="Q122" s="5"/>
      <c r="R122" s="6"/>
      <c r="S122" s="53"/>
      <c r="T122" s="5"/>
      <c r="U122" s="5"/>
      <c r="X122"/>
    </row>
    <row r="123" spans="1:24" s="2" customFormat="1" outlineLevel="1" x14ac:dyDescent="0.25">
      <c r="A123" s="2">
        <v>0.5</v>
      </c>
      <c r="B123" s="8">
        <v>0</v>
      </c>
      <c r="C123" s="8">
        <v>0.5</v>
      </c>
      <c r="D123" s="7" t="s">
        <v>988</v>
      </c>
      <c r="E123" s="3" t="str">
        <f t="shared" ref="E123:E124" si="128">G123</f>
        <v>MC-S1-06</v>
      </c>
      <c r="F123" s="4" t="s">
        <v>103</v>
      </c>
      <c r="G123" s="7" t="s">
        <v>988</v>
      </c>
      <c r="H123" s="4">
        <v>2</v>
      </c>
      <c r="I123" s="4">
        <v>25</v>
      </c>
      <c r="J123" s="4" t="s">
        <v>168</v>
      </c>
      <c r="K123" s="4"/>
      <c r="L123" s="5">
        <v>1</v>
      </c>
      <c r="M123" s="5">
        <f t="shared" ref="M123:M124" si="129">IF(I123&lt;&gt;"S",(H123+B123+A123+C123)*L123,0)</f>
        <v>3</v>
      </c>
      <c r="N123" s="5">
        <v>2</v>
      </c>
      <c r="O123" s="5">
        <v>2</v>
      </c>
      <c r="P123" s="11">
        <v>1</v>
      </c>
      <c r="Q123" s="5">
        <f t="shared" ref="Q123:Q124" si="130">IF(M123=0,IF(H123=0,0,H123+C123+B123+A123),M123)</f>
        <v>3</v>
      </c>
      <c r="R123" s="6">
        <f t="shared" ref="R123:R124" si="131">Q123*P123</f>
        <v>3</v>
      </c>
      <c r="S123" s="53" t="str">
        <f>IF(J123="",IF(LEFT(G123,1)="c",IF(I123&lt;&gt;"S",VLOOKUP(G123,'DATOS GENERALES'!$B$36:$C$52,2,FALSE),""),""),IF(T123="pvc",VLOOKUP(VLOOKUP(J123,'DATOS GENERALES'!$B$58:$E$83,3,FALSE),'DATOS GENERALES'!$B$36:$C$52,2,FALSE),VLOOKUP(VLOOKUP(J123,'DATOS GENERALES'!$B$58:$E$83,4,FALSE),'DATOS GENERALES'!$B$36:$C$52,2,FALSE)))</f>
        <v>CUADRADA GANG</v>
      </c>
      <c r="T123" s="5" t="s">
        <v>45</v>
      </c>
      <c r="U123" s="5" t="s">
        <v>123</v>
      </c>
      <c r="X123"/>
    </row>
    <row r="124" spans="1:24" s="2" customFormat="1" outlineLevel="1" x14ac:dyDescent="0.25">
      <c r="A124" s="2">
        <v>0.5</v>
      </c>
      <c r="B124" s="8">
        <v>0</v>
      </c>
      <c r="C124" s="8">
        <v>0.5</v>
      </c>
      <c r="D124" s="7" t="s">
        <v>989</v>
      </c>
      <c r="E124" s="3" t="str">
        <f t="shared" si="128"/>
        <v>SA-S1-02</v>
      </c>
      <c r="F124" s="7" t="s">
        <v>988</v>
      </c>
      <c r="G124" s="7" t="s">
        <v>989</v>
      </c>
      <c r="H124" s="4">
        <v>3</v>
      </c>
      <c r="I124" s="4">
        <v>25</v>
      </c>
      <c r="J124" s="4" t="s">
        <v>167</v>
      </c>
      <c r="K124" s="4"/>
      <c r="L124" s="5">
        <v>2</v>
      </c>
      <c r="M124" s="5">
        <f t="shared" si="129"/>
        <v>8</v>
      </c>
      <c r="N124" s="5">
        <v>2</v>
      </c>
      <c r="O124" s="5">
        <v>4</v>
      </c>
      <c r="P124" s="11">
        <v>1</v>
      </c>
      <c r="Q124" s="5">
        <f t="shared" si="130"/>
        <v>8</v>
      </c>
      <c r="R124" s="6">
        <f t="shared" si="131"/>
        <v>8</v>
      </c>
      <c r="S124" s="53" t="str">
        <f>IF(J124="",IF(LEFT(G124,1)="c",IF(I124&lt;&gt;"S",VLOOKUP(G124,'DATOS GENERALES'!$B$36:$C$52,2,FALSE),""),""),IF(T124="pvc",VLOOKUP(VLOOKUP(J124,'DATOS GENERALES'!$B$58:$E$83,3,FALSE),'DATOS GENERALES'!$B$36:$C$52,2,FALSE),VLOOKUP(VLOOKUP(J124,'DATOS GENERALES'!$B$58:$E$83,4,FALSE),'DATOS GENERALES'!$B$36:$C$52,2,FALSE)))</f>
        <v>CUADRADA 100X100X50</v>
      </c>
      <c r="T124" s="5" t="s">
        <v>45</v>
      </c>
      <c r="U124" s="5" t="s">
        <v>123</v>
      </c>
      <c r="X124"/>
    </row>
    <row r="125" spans="1:24" s="2" customFormat="1" outlineLevel="1" x14ac:dyDescent="0.25">
      <c r="B125" s="8"/>
      <c r="C125" s="8"/>
      <c r="D125" s="4"/>
      <c r="E125" s="3"/>
      <c r="F125" s="4"/>
      <c r="G125" s="4"/>
      <c r="H125" s="4"/>
      <c r="I125" s="4"/>
      <c r="J125" s="4"/>
      <c r="K125" s="4"/>
      <c r="L125" s="5"/>
      <c r="M125" s="5"/>
      <c r="N125" s="5"/>
      <c r="O125" s="5"/>
      <c r="P125" s="11"/>
      <c r="Q125" s="5"/>
      <c r="R125" s="6"/>
      <c r="S125" s="53"/>
      <c r="T125" s="5"/>
      <c r="U125" s="5"/>
      <c r="X125"/>
    </row>
    <row r="126" spans="1:24" s="2" customFormat="1" outlineLevel="1" x14ac:dyDescent="0.25">
      <c r="A126" s="2">
        <v>0</v>
      </c>
      <c r="B126" s="8">
        <v>0</v>
      </c>
      <c r="C126" s="8">
        <v>0</v>
      </c>
      <c r="D126" s="7" t="s">
        <v>990</v>
      </c>
      <c r="E126" s="3" t="str">
        <f t="shared" ref="E126" si="132">G126</f>
        <v>S12</v>
      </c>
      <c r="F126" s="4"/>
      <c r="G126" s="7" t="s">
        <v>94</v>
      </c>
      <c r="H126" s="4">
        <v>0.5</v>
      </c>
      <c r="I126" s="4">
        <v>25</v>
      </c>
      <c r="J126" s="4" t="s">
        <v>94</v>
      </c>
      <c r="K126" s="4"/>
      <c r="L126" s="5">
        <v>1</v>
      </c>
      <c r="M126" s="5">
        <f t="shared" ref="M126" si="133">IF(I126&lt;&gt;"S",(H126+B126+A126+C126)*L126,0)</f>
        <v>0.5</v>
      </c>
      <c r="N126" s="5">
        <v>1</v>
      </c>
      <c r="O126" s="5">
        <v>2</v>
      </c>
      <c r="P126" s="11">
        <v>1</v>
      </c>
      <c r="Q126" s="5">
        <f t="shared" ref="Q126" si="134">IF(M126=0,IF(H126=0,0,H126+C126+B126+A126),M126)</f>
        <v>0.5</v>
      </c>
      <c r="R126" s="6">
        <f t="shared" ref="R126" si="135">Q126*P126</f>
        <v>0.5</v>
      </c>
      <c r="S126" s="53" t="str">
        <f>IF(J126="",IF(LEFT(G126,1)="c",IF(I126&lt;&gt;"S",VLOOKUP(G126,'DATOS GENERALES'!$B$36:$C$52,2,FALSE),""),""),IF(T126="pvc",VLOOKUP(VLOOKUP(J126,'DATOS GENERALES'!$B$58:$E$83,3,FALSE),'DATOS GENERALES'!$B$36:$C$52,2,FALSE),VLOOKUP(VLOOKUP(J126,'DATOS GENERALES'!$B$58:$E$83,4,FALSE),'DATOS GENERALES'!$B$36:$C$52,2,FALSE)))</f>
        <v>ACCESORIO SALIDA BANDEJA</v>
      </c>
      <c r="T126" s="5" t="s">
        <v>48</v>
      </c>
      <c r="U126" s="5" t="s">
        <v>123</v>
      </c>
      <c r="X126"/>
    </row>
    <row r="127" spans="1:24" s="2" customFormat="1" outlineLevel="1" x14ac:dyDescent="0.25">
      <c r="A127" s="2">
        <v>0.5</v>
      </c>
      <c r="B127" s="8">
        <v>0</v>
      </c>
      <c r="C127" s="8">
        <v>0.5</v>
      </c>
      <c r="D127" s="7" t="s">
        <v>990</v>
      </c>
      <c r="E127" s="3" t="str">
        <f t="shared" ref="E127:E128" si="136">G127</f>
        <v>MC-S1-07</v>
      </c>
      <c r="F127" s="7" t="s">
        <v>94</v>
      </c>
      <c r="G127" s="7" t="s">
        <v>990</v>
      </c>
      <c r="H127" s="4">
        <v>2</v>
      </c>
      <c r="I127" s="4">
        <v>25</v>
      </c>
      <c r="J127" s="4" t="s">
        <v>168</v>
      </c>
      <c r="K127" s="4"/>
      <c r="L127" s="5">
        <v>1</v>
      </c>
      <c r="M127" s="5">
        <f t="shared" ref="M127:M128" si="137">IF(I127&lt;&gt;"S",(H127+B127+A127+C127)*L127,0)</f>
        <v>3</v>
      </c>
      <c r="N127" s="5">
        <v>1</v>
      </c>
      <c r="O127" s="5">
        <v>2</v>
      </c>
      <c r="P127" s="11">
        <v>1</v>
      </c>
      <c r="Q127" s="5">
        <f t="shared" ref="Q127:Q128" si="138">IF(M127=0,IF(H127=0,0,H127+C127+B127+A127),M127)</f>
        <v>3</v>
      </c>
      <c r="R127" s="6">
        <f t="shared" ref="R127:R128" si="139">Q127*P127</f>
        <v>3</v>
      </c>
      <c r="S127" s="53" t="str">
        <f>IF(J127="",IF(LEFT(G127,1)="c",IF(I127&lt;&gt;"S",VLOOKUP(G127,'DATOS GENERALES'!$B$36:$C$52,2,FALSE),""),""),IF(T127="pvc",VLOOKUP(VLOOKUP(J127,'DATOS GENERALES'!$B$58:$E$83,3,FALSE),'DATOS GENERALES'!$B$36:$C$52,2,FALSE),VLOOKUP(VLOOKUP(J127,'DATOS GENERALES'!$B$58:$E$83,4,FALSE),'DATOS GENERALES'!$B$36:$C$52,2,FALSE)))</f>
        <v>RECTANGULAR CONDUIT</v>
      </c>
      <c r="T127" s="5" t="s">
        <v>48</v>
      </c>
      <c r="U127" s="5" t="s">
        <v>123</v>
      </c>
      <c r="X127"/>
    </row>
    <row r="128" spans="1:24" s="2" customFormat="1" outlineLevel="1" x14ac:dyDescent="0.25">
      <c r="A128" s="2">
        <v>0.5</v>
      </c>
      <c r="B128" s="8">
        <v>0</v>
      </c>
      <c r="C128" s="8">
        <v>0.5</v>
      </c>
      <c r="D128" s="7" t="s">
        <v>991</v>
      </c>
      <c r="E128" s="3" t="str">
        <f t="shared" si="136"/>
        <v>SA-S1-03</v>
      </c>
      <c r="F128" s="7" t="s">
        <v>990</v>
      </c>
      <c r="G128" s="7" t="s">
        <v>991</v>
      </c>
      <c r="H128" s="4">
        <v>3</v>
      </c>
      <c r="I128" s="4">
        <v>25</v>
      </c>
      <c r="J128" s="4" t="s">
        <v>167</v>
      </c>
      <c r="K128" s="4"/>
      <c r="L128" s="5">
        <v>2</v>
      </c>
      <c r="M128" s="5">
        <f t="shared" si="137"/>
        <v>8</v>
      </c>
      <c r="N128" s="5">
        <v>2</v>
      </c>
      <c r="O128" s="5">
        <v>4</v>
      </c>
      <c r="P128" s="11">
        <v>1</v>
      </c>
      <c r="Q128" s="5">
        <f t="shared" si="138"/>
        <v>8</v>
      </c>
      <c r="R128" s="6">
        <f t="shared" si="139"/>
        <v>8</v>
      </c>
      <c r="S128" s="53" t="str">
        <f>IF(J128="",IF(LEFT(G128,1)="c",IF(I128&lt;&gt;"S",VLOOKUP(G128,'DATOS GENERALES'!$B$36:$C$52,2,FALSE),""),""),IF(T128="pvc",VLOOKUP(VLOOKUP(J128,'DATOS GENERALES'!$B$58:$E$83,3,FALSE),'DATOS GENERALES'!$B$36:$C$52,2,FALSE),VLOOKUP(VLOOKUP(J128,'DATOS GENERALES'!$B$58:$E$83,4,FALSE),'DATOS GENERALES'!$B$36:$C$52,2,FALSE)))</f>
        <v>CUADRADA 100X100X50</v>
      </c>
      <c r="T128" s="5" t="s">
        <v>45</v>
      </c>
      <c r="U128" s="5" t="s">
        <v>123</v>
      </c>
      <c r="X128"/>
    </row>
    <row r="129" spans="2:24" s="96" customFormat="1" outlineLevel="1" x14ac:dyDescent="0.25">
      <c r="B129" s="97"/>
      <c r="C129" s="97"/>
      <c r="D129" s="4"/>
      <c r="E129" s="3"/>
      <c r="F129" s="7"/>
      <c r="G129" s="7"/>
      <c r="H129" s="4"/>
      <c r="I129" s="4"/>
      <c r="J129" s="4"/>
      <c r="K129" s="4"/>
      <c r="L129" s="5"/>
      <c r="M129" s="5"/>
      <c r="N129" s="5"/>
      <c r="O129" s="5"/>
      <c r="P129" s="11"/>
      <c r="Q129" s="5"/>
      <c r="R129" s="6"/>
      <c r="S129" s="53"/>
      <c r="T129" s="5"/>
      <c r="U129" s="5"/>
    </row>
    <row r="130" spans="2:24" s="2" customFormat="1" outlineLevel="1" x14ac:dyDescent="0.25">
      <c r="B130" s="8"/>
      <c r="C130" s="8"/>
      <c r="D130" s="4"/>
      <c r="E130" s="3"/>
      <c r="F130" s="4"/>
      <c r="G130" s="4"/>
      <c r="H130" s="4"/>
      <c r="I130" s="4"/>
      <c r="J130" s="4"/>
      <c r="K130" s="4"/>
      <c r="L130" s="5"/>
      <c r="M130" s="5"/>
      <c r="N130" s="5"/>
      <c r="O130" s="5"/>
      <c r="P130" s="11"/>
      <c r="Q130" s="5"/>
      <c r="R130" s="6"/>
      <c r="S130" s="53"/>
      <c r="T130" s="5"/>
      <c r="U130" s="5"/>
      <c r="X130"/>
    </row>
    <row r="131" spans="2:24" s="2" customFormat="1" outlineLevel="1" x14ac:dyDescent="0.25">
      <c r="B131" s="8"/>
      <c r="C131" s="8"/>
      <c r="D131" s="68"/>
      <c r="E131" s="3"/>
      <c r="F131" s="4"/>
      <c r="G131" s="4"/>
      <c r="H131" s="4"/>
      <c r="I131" s="4"/>
      <c r="J131" s="4"/>
      <c r="K131" s="4"/>
      <c r="L131" s="5"/>
      <c r="M131" s="5"/>
      <c r="N131" s="5"/>
      <c r="O131" s="5"/>
      <c r="P131" s="11"/>
      <c r="Q131" s="5"/>
      <c r="R131" s="6"/>
      <c r="S131" s="53"/>
      <c r="T131" s="5"/>
      <c r="U131" s="5"/>
      <c r="X131"/>
    </row>
    <row r="132" spans="2:24" s="2" customFormat="1" outlineLevel="1" x14ac:dyDescent="0.25">
      <c r="B132" s="8"/>
      <c r="C132" s="8"/>
      <c r="D132" s="70"/>
      <c r="E132" s="3"/>
      <c r="F132" s="4"/>
      <c r="G132" s="7"/>
      <c r="H132" s="4"/>
      <c r="I132" s="4"/>
      <c r="J132" s="4"/>
      <c r="K132" s="4"/>
      <c r="L132" s="5"/>
      <c r="M132" s="5"/>
      <c r="N132" s="5"/>
      <c r="O132" s="5"/>
      <c r="P132" s="11"/>
      <c r="Q132" s="5"/>
      <c r="R132" s="6"/>
      <c r="S132" s="53"/>
      <c r="T132" s="5"/>
      <c r="U132" s="5"/>
      <c r="X132"/>
    </row>
    <row r="133" spans="2:24" x14ac:dyDescent="0.25">
      <c r="D133" s="71"/>
      <c r="G133" s="65"/>
      <c r="H133" s="65"/>
      <c r="I133" s="65"/>
      <c r="J133" s="65"/>
      <c r="K133" s="65"/>
      <c r="L133" s="108"/>
      <c r="M133" s="108"/>
      <c r="N133" s="108"/>
      <c r="O133" s="108"/>
      <c r="S133" s="107"/>
    </row>
    <row r="134" spans="2:24" x14ac:dyDescent="0.25">
      <c r="D134" s="71"/>
      <c r="G134" s="65"/>
      <c r="H134" s="65"/>
      <c r="I134" s="65"/>
      <c r="J134" s="65"/>
      <c r="K134" s="65"/>
      <c r="L134" s="108"/>
      <c r="M134" s="108"/>
      <c r="N134" s="108"/>
      <c r="O134" s="108"/>
      <c r="S134" s="107"/>
    </row>
    <row r="135" spans="2:24" ht="14.4" thickBot="1" x14ac:dyDescent="0.3">
      <c r="D135" s="71"/>
      <c r="G135" s="65"/>
      <c r="H135" s="65"/>
      <c r="I135" s="65"/>
      <c r="J135" s="65"/>
      <c r="K135" s="65"/>
      <c r="L135" s="108"/>
      <c r="M135" s="108"/>
      <c r="N135" s="108"/>
      <c r="O135" s="108"/>
      <c r="S135" s="107"/>
    </row>
    <row r="136" spans="2:24" ht="58.8" customHeight="1" thickBot="1" x14ac:dyDescent="0.3">
      <c r="D136" s="71"/>
      <c r="M136" s="98" t="s">
        <v>24</v>
      </c>
      <c r="N136" s="98" t="s">
        <v>77</v>
      </c>
      <c r="O136" s="98" t="s">
        <v>25</v>
      </c>
      <c r="S136" s="110" t="s">
        <v>116</v>
      </c>
      <c r="T136" s="111" t="s">
        <v>117</v>
      </c>
    </row>
    <row r="137" spans="2:24" ht="14.4" thickBot="1" x14ac:dyDescent="0.3">
      <c r="D137" s="71"/>
      <c r="M137" s="98" t="s">
        <v>21</v>
      </c>
      <c r="N137" s="98" t="s">
        <v>22</v>
      </c>
      <c r="O137" s="98" t="s">
        <v>22</v>
      </c>
      <c r="S137" s="112" t="s">
        <v>56</v>
      </c>
      <c r="T137" s="69">
        <f t="shared" ref="T137:T150" si="140">COUNTIF($S$10:$S$132,S137)</f>
        <v>9</v>
      </c>
    </row>
    <row r="138" spans="2:24" ht="14.4" thickBot="1" x14ac:dyDescent="0.3">
      <c r="D138" s="71"/>
      <c r="H138" s="203" t="s">
        <v>151</v>
      </c>
      <c r="I138" s="204"/>
      <c r="J138" s="204"/>
      <c r="K138" s="204"/>
      <c r="L138" s="205"/>
      <c r="M138" s="87">
        <f>SUMIFS(M10:M132,I10:I132,"BE",T10:T132,"BE")</f>
        <v>0</v>
      </c>
      <c r="N138" s="87">
        <f>SUMIFS(N10:N132,I10:I132,"BE",T10:T132,"BE")</f>
        <v>0</v>
      </c>
      <c r="O138" s="87">
        <f>SUMIFS(O10:O132,I10:I132,"BE",T10:T132,"BE")</f>
        <v>0</v>
      </c>
      <c r="S138" s="113" t="s">
        <v>57</v>
      </c>
      <c r="T138" s="69">
        <f t="shared" si="140"/>
        <v>0</v>
      </c>
    </row>
    <row r="139" spans="2:24" ht="14.4" thickBot="1" x14ac:dyDescent="0.3">
      <c r="D139" s="71"/>
      <c r="H139" s="203" t="s">
        <v>158</v>
      </c>
      <c r="I139" s="204"/>
      <c r="J139" s="204"/>
      <c r="K139" s="204"/>
      <c r="L139" s="205"/>
      <c r="M139" s="87">
        <f>SUMIFS(M10:M132,I10:I132,25,T10:T132,"PVC")</f>
        <v>61.8</v>
      </c>
      <c r="N139" s="87">
        <f>SUMIFS(N10:N132,I10:I132,25,T10:T132,"PVC")</f>
        <v>26</v>
      </c>
      <c r="O139" s="87">
        <f>SUMIFS(O10:O132,I10:I132,25,T10:T132,"PVC")</f>
        <v>48</v>
      </c>
      <c r="S139" s="113" t="s">
        <v>58</v>
      </c>
      <c r="T139" s="69">
        <f t="shared" si="140"/>
        <v>0</v>
      </c>
    </row>
    <row r="140" spans="2:24" ht="14.4" thickBot="1" x14ac:dyDescent="0.3">
      <c r="D140" s="71"/>
      <c r="H140" s="203" t="s">
        <v>159</v>
      </c>
      <c r="I140" s="204"/>
      <c r="J140" s="204"/>
      <c r="K140" s="204"/>
      <c r="L140" s="205"/>
      <c r="M140" s="87">
        <f>SUMIFS(M10:M132,I10:I132,50,T10:T132,"PVC")</f>
        <v>0</v>
      </c>
      <c r="N140" s="87">
        <f>SUMIFS(N10:N132,I10:I132,50,T10:T132,"PVC")</f>
        <v>0</v>
      </c>
      <c r="O140" s="87">
        <f>SUMIFS(O10:O132,I10:I132,50,T10:T132,"PVC")</f>
        <v>0</v>
      </c>
      <c r="S140" s="113" t="s">
        <v>59</v>
      </c>
      <c r="T140" s="69">
        <f t="shared" si="140"/>
        <v>0</v>
      </c>
    </row>
    <row r="141" spans="2:24" ht="14.4" thickBot="1" x14ac:dyDescent="0.3">
      <c r="D141" s="71"/>
      <c r="H141" s="203" t="s">
        <v>187</v>
      </c>
      <c r="I141" s="204"/>
      <c r="J141" s="204"/>
      <c r="K141" s="204"/>
      <c r="L141" s="205"/>
      <c r="M141" s="87">
        <f>SUMIFS(M10:M132,I10:I132,100,T10:T132,"PVC")</f>
        <v>0</v>
      </c>
      <c r="N141" s="87">
        <f>SUMIFS(N10:N132,I10:I132,100,T10:T132,"PVC")</f>
        <v>0</v>
      </c>
      <c r="O141" s="87">
        <f>SUMIFS(O10:O132,I10:I132,100,T10:T132,"PVC")</f>
        <v>0</v>
      </c>
      <c r="S141" s="113" t="s">
        <v>53</v>
      </c>
      <c r="T141" s="69">
        <f t="shared" si="140"/>
        <v>0</v>
      </c>
    </row>
    <row r="142" spans="2:24" ht="14.4" thickBot="1" x14ac:dyDescent="0.3">
      <c r="D142" s="71"/>
      <c r="H142" s="203" t="s">
        <v>160</v>
      </c>
      <c r="I142" s="204"/>
      <c r="J142" s="204"/>
      <c r="K142" s="204"/>
      <c r="L142" s="205"/>
      <c r="M142" s="87">
        <f>SUMIFS(M10:M132,I10:I132,25,T10:T132,"EMT")</f>
        <v>136.19999999999999</v>
      </c>
      <c r="N142" s="87">
        <f>SUMIFS(N10:N132,I10:I132,25,T10:T132,"EMT")</f>
        <v>72</v>
      </c>
      <c r="O142" s="87">
        <f>SUMIFS(O10:O132,I10:I132,25,T10:T132,"EMT")</f>
        <v>106</v>
      </c>
      <c r="S142" s="113" t="s">
        <v>54</v>
      </c>
      <c r="T142" s="69">
        <f t="shared" si="140"/>
        <v>0</v>
      </c>
    </row>
    <row r="143" spans="2:24" ht="14.4" thickBot="1" x14ac:dyDescent="0.3">
      <c r="D143" s="71"/>
      <c r="H143" s="203" t="s">
        <v>161</v>
      </c>
      <c r="I143" s="204"/>
      <c r="J143" s="204"/>
      <c r="K143" s="204"/>
      <c r="L143" s="205"/>
      <c r="M143" s="114">
        <f>SUMIFS(M10:M132,I10:I132,50,T10:T132,"EMT")</f>
        <v>0</v>
      </c>
      <c r="N143" s="114">
        <f>SUMIFS(N10:N132,I10:I132,50,T10:T132,"EMT")</f>
        <v>0</v>
      </c>
      <c r="O143" s="114">
        <f>SUMIFS(O10:O132,I10:I132,50,T10:T132,"EMT")</f>
        <v>0</v>
      </c>
      <c r="S143" s="113" t="s">
        <v>55</v>
      </c>
      <c r="T143" s="69">
        <f t="shared" si="140"/>
        <v>18</v>
      </c>
    </row>
    <row r="144" spans="2:24" ht="14.4" thickBot="1" x14ac:dyDescent="0.3">
      <c r="D144" s="71"/>
      <c r="H144" s="203" t="s">
        <v>188</v>
      </c>
      <c r="I144" s="204"/>
      <c r="J144" s="204"/>
      <c r="K144" s="204"/>
      <c r="L144" s="205"/>
      <c r="M144" s="87">
        <f>SUMIFS(M10:M132,I10:I132,25,T10:T132,"TUBO FLEX")</f>
        <v>0</v>
      </c>
      <c r="N144" s="87">
        <f>SUMIFS(N10:N132,I10:I132,25,T10:T132,"TUBO FLEX")</f>
        <v>0</v>
      </c>
      <c r="O144" s="87">
        <f>SUMIFS(O10:O132,I10:I132,25,T10:T132,"TUBO FLEX")</f>
        <v>0</v>
      </c>
      <c r="S144" s="113" t="s">
        <v>60</v>
      </c>
      <c r="T144" s="69">
        <f t="shared" si="140"/>
        <v>1</v>
      </c>
    </row>
    <row r="145" spans="1:24" ht="14.4" thickBot="1" x14ac:dyDescent="0.3">
      <c r="D145" s="71"/>
      <c r="H145" s="203" t="s">
        <v>189</v>
      </c>
      <c r="I145" s="204"/>
      <c r="J145" s="204"/>
      <c r="K145" s="204"/>
      <c r="L145" s="205"/>
      <c r="M145" s="114">
        <f>SUMIFS(M10:M132,I10:I132,50,T10:T132,"TUBO FLEX")</f>
        <v>0</v>
      </c>
      <c r="N145" s="114">
        <f>SUMIFS(N10:N132,I10:I132,50,T10:T132,"TUBO FLEX")</f>
        <v>0</v>
      </c>
      <c r="O145" s="114">
        <f>SUMIFS(O10:O132,I10:I132,50,T10:T132,"TUBO FLEX")</f>
        <v>0</v>
      </c>
      <c r="S145" s="113" t="s">
        <v>61</v>
      </c>
      <c r="T145" s="69">
        <f t="shared" si="140"/>
        <v>23</v>
      </c>
    </row>
    <row r="146" spans="1:24" x14ac:dyDescent="0.25">
      <c r="D146" s="71"/>
      <c r="S146" s="113" t="s">
        <v>62</v>
      </c>
      <c r="T146" s="69">
        <f t="shared" si="140"/>
        <v>0</v>
      </c>
    </row>
    <row r="147" spans="1:24" x14ac:dyDescent="0.25">
      <c r="D147" s="71"/>
      <c r="S147" s="113" t="s">
        <v>216</v>
      </c>
      <c r="T147" s="69">
        <f t="shared" si="140"/>
        <v>25</v>
      </c>
    </row>
    <row r="148" spans="1:24" x14ac:dyDescent="0.25">
      <c r="D148" s="71"/>
      <c r="S148" s="113" t="s">
        <v>175</v>
      </c>
      <c r="T148" s="69">
        <f t="shared" si="140"/>
        <v>3</v>
      </c>
    </row>
    <row r="149" spans="1:24" x14ac:dyDescent="0.25">
      <c r="D149" s="71"/>
      <c r="S149" s="113" t="s">
        <v>185</v>
      </c>
      <c r="T149" s="69">
        <f t="shared" si="140"/>
        <v>0</v>
      </c>
    </row>
    <row r="150" spans="1:24" ht="14.4" thickBot="1" x14ac:dyDescent="0.3">
      <c r="D150" s="71"/>
      <c r="S150" s="115"/>
      <c r="T150" s="69">
        <f t="shared" si="140"/>
        <v>0</v>
      </c>
    </row>
    <row r="151" spans="1:24" x14ac:dyDescent="0.25">
      <c r="D151" s="71"/>
    </row>
    <row r="152" spans="1:24" x14ac:dyDescent="0.25">
      <c r="D152" s="71"/>
      <c r="G152" s="65"/>
      <c r="H152" s="65"/>
      <c r="I152" s="65"/>
      <c r="J152" s="65"/>
      <c r="K152" s="65"/>
      <c r="L152" s="108"/>
      <c r="M152" s="108"/>
      <c r="N152" s="108"/>
      <c r="O152" s="108"/>
      <c r="S152" s="107"/>
    </row>
    <row r="153" spans="1:24" x14ac:dyDescent="0.25">
      <c r="D153" s="71"/>
      <c r="S153" s="107"/>
    </row>
    <row r="154" spans="1:24" ht="54.6" customHeight="1" x14ac:dyDescent="0.25">
      <c r="A154" s="208" t="s">
        <v>149</v>
      </c>
      <c r="B154" s="208" t="s">
        <v>180</v>
      </c>
      <c r="C154" s="208" t="s">
        <v>147</v>
      </c>
      <c r="E154" s="209" t="s">
        <v>0</v>
      </c>
      <c r="F154" s="209"/>
      <c r="G154" s="209"/>
      <c r="H154" s="210" t="s">
        <v>121</v>
      </c>
      <c r="I154" s="210" t="s">
        <v>122</v>
      </c>
      <c r="J154" s="210" t="s">
        <v>119</v>
      </c>
      <c r="K154" s="210" t="s">
        <v>120</v>
      </c>
      <c r="L154" s="210" t="s">
        <v>182</v>
      </c>
      <c r="M154" s="143" t="s">
        <v>162</v>
      </c>
      <c r="N154" s="143" t="s">
        <v>184</v>
      </c>
      <c r="O154" s="143" t="s">
        <v>163</v>
      </c>
      <c r="P154" s="212" t="s">
        <v>46</v>
      </c>
      <c r="Q154" s="209"/>
      <c r="R154" s="209"/>
      <c r="S154" s="206" t="s">
        <v>51</v>
      </c>
      <c r="T154" s="206" t="s">
        <v>47</v>
      </c>
      <c r="U154" s="206" t="s">
        <v>78</v>
      </c>
    </row>
    <row r="155" spans="1:24" x14ac:dyDescent="0.25">
      <c r="A155" s="208"/>
      <c r="B155" s="208"/>
      <c r="C155" s="208"/>
      <c r="D155" t="s">
        <v>148</v>
      </c>
      <c r="E155" s="144" t="s">
        <v>79</v>
      </c>
      <c r="F155" s="145" t="s">
        <v>1</v>
      </c>
      <c r="G155" s="144" t="s">
        <v>2</v>
      </c>
      <c r="H155" s="211"/>
      <c r="I155" s="211"/>
      <c r="J155" s="211"/>
      <c r="K155" s="211"/>
      <c r="L155" s="211"/>
      <c r="M155" s="146" t="s">
        <v>21</v>
      </c>
      <c r="N155" s="146" t="s">
        <v>22</v>
      </c>
      <c r="O155" s="146" t="s">
        <v>22</v>
      </c>
      <c r="P155" s="144" t="s">
        <v>3</v>
      </c>
      <c r="Q155" s="144" t="s">
        <v>14</v>
      </c>
      <c r="R155" s="144" t="s">
        <v>13</v>
      </c>
      <c r="S155" s="207"/>
      <c r="T155" s="207"/>
      <c r="U155" s="207"/>
    </row>
    <row r="156" spans="1:24" x14ac:dyDescent="0.25">
      <c r="D156" s="71"/>
      <c r="E156" s="190" t="s">
        <v>299</v>
      </c>
      <c r="F156" s="116"/>
      <c r="G156" s="64"/>
      <c r="H156" s="64"/>
      <c r="I156" s="64"/>
      <c r="J156" s="64"/>
      <c r="K156" s="64"/>
      <c r="L156" s="17"/>
      <c r="M156" s="17"/>
      <c r="N156" s="17"/>
      <c r="O156" s="17"/>
      <c r="P156" s="18"/>
      <c r="Q156" s="18"/>
      <c r="R156" s="18"/>
      <c r="S156" s="54"/>
      <c r="T156" s="19"/>
      <c r="U156" s="19"/>
    </row>
    <row r="157" spans="1:24" s="2" customFormat="1" outlineLevel="1" x14ac:dyDescent="0.25">
      <c r="B157" s="8"/>
      <c r="C157" s="8"/>
      <c r="D157" s="67"/>
      <c r="E157" s="3"/>
      <c r="F157" s="7"/>
      <c r="G157" s="7"/>
      <c r="H157" s="4"/>
      <c r="I157" s="4"/>
      <c r="J157" s="4"/>
      <c r="K157" s="4"/>
      <c r="L157" s="5"/>
      <c r="M157" s="5"/>
      <c r="N157" s="5"/>
      <c r="O157" s="5"/>
      <c r="P157" s="11"/>
      <c r="Q157" s="5"/>
      <c r="R157" s="6"/>
      <c r="S157" s="53"/>
      <c r="T157" s="5"/>
      <c r="U157" s="5"/>
    </row>
    <row r="158" spans="1:24" s="2" customFormat="1" outlineLevel="1" x14ac:dyDescent="0.25">
      <c r="A158" s="2">
        <v>0</v>
      </c>
      <c r="B158" s="8">
        <v>0</v>
      </c>
      <c r="C158" s="8">
        <v>0</v>
      </c>
      <c r="D158" s="7" t="s">
        <v>763</v>
      </c>
      <c r="E158" s="7" t="s">
        <v>764</v>
      </c>
      <c r="F158" s="4"/>
      <c r="G158" s="7"/>
      <c r="H158" s="4">
        <v>0.5</v>
      </c>
      <c r="I158" s="4">
        <v>25</v>
      </c>
      <c r="J158" s="4"/>
      <c r="K158" s="4"/>
      <c r="L158" s="5">
        <v>1</v>
      </c>
      <c r="M158" s="5">
        <f t="shared" ref="M158:M159" si="141">IF(I158&lt;&gt;"S",(H158+B158+A158+C158)*L158,0)</f>
        <v>0.5</v>
      </c>
      <c r="N158" s="5">
        <v>0</v>
      </c>
      <c r="O158" s="5">
        <v>0</v>
      </c>
      <c r="P158" s="11">
        <v>1</v>
      </c>
      <c r="Q158" s="5">
        <f t="shared" ref="Q158:Q159" si="142">IF(M158=0,IF(H158=0,0,H158+C158+B158+A158),M158)</f>
        <v>0.5</v>
      </c>
      <c r="R158" s="6">
        <f t="shared" ref="R158:R159" si="143">Q158*P158</f>
        <v>0.5</v>
      </c>
      <c r="S158" s="53" t="str">
        <f>IF(J158="",IF(LEFT(G158,1)="c",IF(I158&lt;&gt;"S",VLOOKUP(G158,'DATOS GENERALES'!$B$36:$C$52,2,FALSE),""),""),IF(T158="pvc",VLOOKUP(VLOOKUP(J158,'DATOS GENERALES'!$B$58:$E$83,3,FALSE),'DATOS GENERALES'!$B$36:$C$52,2,FALSE),VLOOKUP(VLOOKUP(J158,'DATOS GENERALES'!$B$58:$E$83,4,FALSE),'DATOS GENERALES'!$B$36:$C$52,2,FALSE)))</f>
        <v/>
      </c>
      <c r="T158" s="5" t="s">
        <v>48</v>
      </c>
      <c r="U158" s="5" t="s">
        <v>123</v>
      </c>
      <c r="X158"/>
    </row>
    <row r="159" spans="1:24" s="2" customFormat="1" outlineLevel="1" x14ac:dyDescent="0.25">
      <c r="A159" s="2">
        <v>0</v>
      </c>
      <c r="B159" s="8">
        <v>0</v>
      </c>
      <c r="C159" s="8">
        <v>0</v>
      </c>
      <c r="D159" s="7" t="s">
        <v>763</v>
      </c>
      <c r="E159" s="3" t="str">
        <f t="shared" ref="E159" si="144">G159</f>
        <v>DH-S2-01</v>
      </c>
      <c r="F159" s="7" t="s">
        <v>764</v>
      </c>
      <c r="G159" s="7" t="s">
        <v>763</v>
      </c>
      <c r="H159" s="4">
        <v>2.5</v>
      </c>
      <c r="I159" s="4">
        <v>25</v>
      </c>
      <c r="J159" s="4" t="s">
        <v>85</v>
      </c>
      <c r="K159" s="4"/>
      <c r="L159" s="5">
        <v>1</v>
      </c>
      <c r="M159" s="5">
        <f t="shared" si="141"/>
        <v>2.5</v>
      </c>
      <c r="N159" s="5">
        <v>0</v>
      </c>
      <c r="O159" s="5">
        <v>2</v>
      </c>
      <c r="P159" s="11">
        <v>1</v>
      </c>
      <c r="Q159" s="5">
        <f t="shared" si="142"/>
        <v>2.5</v>
      </c>
      <c r="R159" s="6">
        <f t="shared" si="143"/>
        <v>2.5</v>
      </c>
      <c r="S159" s="53" t="str">
        <f>IF(J159="",IF(LEFT(G159,1)="c",IF(I159&lt;&gt;"S",VLOOKUP(G159,'DATOS GENERALES'!$B$36:$C$52,2,FALSE),""),""),IF(T159="pvc",VLOOKUP(VLOOKUP(J159,'DATOS GENERALES'!$B$58:$E$83,3,FALSE),'DATOS GENERALES'!$B$36:$C$52,2,FALSE),VLOOKUP(VLOOKUP(J159,'DATOS GENERALES'!$B$58:$E$83,4,FALSE),'DATOS GENERALES'!$B$36:$C$52,2,FALSE)))</f>
        <v>OCTOGONAL CONDUIT</v>
      </c>
      <c r="T159" s="5" t="s">
        <v>48</v>
      </c>
      <c r="U159" s="5" t="s">
        <v>123</v>
      </c>
      <c r="X159"/>
    </row>
    <row r="160" spans="1:24" s="2" customFormat="1" outlineLevel="1" x14ac:dyDescent="0.25">
      <c r="B160" s="8"/>
      <c r="C160" s="8"/>
      <c r="D160" s="67"/>
      <c r="E160" s="3"/>
      <c r="F160" s="4"/>
      <c r="G160" s="7"/>
      <c r="H160" s="4"/>
      <c r="I160" s="4"/>
      <c r="J160" s="4"/>
      <c r="K160" s="4"/>
      <c r="L160" s="5"/>
      <c r="M160" s="5"/>
      <c r="N160" s="5"/>
      <c r="O160" s="5"/>
      <c r="P160" s="11"/>
      <c r="Q160" s="5"/>
      <c r="R160" s="6"/>
      <c r="S160" s="53"/>
      <c r="T160" s="5"/>
      <c r="U160" s="5"/>
    </row>
    <row r="161" spans="1:24" s="2" customFormat="1" outlineLevel="1" x14ac:dyDescent="0.25">
      <c r="A161" s="2">
        <v>0</v>
      </c>
      <c r="B161" s="8">
        <v>0</v>
      </c>
      <c r="C161" s="8">
        <v>0</v>
      </c>
      <c r="D161" s="7" t="s">
        <v>764</v>
      </c>
      <c r="E161" s="3" t="str">
        <f t="shared" ref="E161:E162" si="145">G161</f>
        <v>S12</v>
      </c>
      <c r="F161" s="4"/>
      <c r="G161" s="7" t="s">
        <v>94</v>
      </c>
      <c r="H161" s="4">
        <v>0.5</v>
      </c>
      <c r="I161" s="4">
        <v>25</v>
      </c>
      <c r="J161" s="4" t="s">
        <v>94</v>
      </c>
      <c r="K161" s="4"/>
      <c r="L161" s="5">
        <v>1</v>
      </c>
      <c r="M161" s="5">
        <f t="shared" ref="M161:M162" si="146">IF(I161&lt;&gt;"S",(H161+B161+A161+C161)*L161,0)</f>
        <v>0.5</v>
      </c>
      <c r="N161" s="5">
        <v>1</v>
      </c>
      <c r="O161" s="5">
        <v>2</v>
      </c>
      <c r="P161" s="11">
        <v>1</v>
      </c>
      <c r="Q161" s="5">
        <f t="shared" ref="Q161:Q162" si="147">IF(M161=0,IF(H161=0,0,H161+C161+B161+A161),M161)</f>
        <v>0.5</v>
      </c>
      <c r="R161" s="6">
        <f t="shared" ref="R161:R162" si="148">Q161*P161</f>
        <v>0.5</v>
      </c>
      <c r="S161" s="53" t="str">
        <f>IF(J161="",IF(LEFT(G161,1)="c",IF(I161&lt;&gt;"S",VLOOKUP(G161,'DATOS GENERALES'!$B$36:$C$52,2,FALSE),""),""),IF(T161="pvc",VLOOKUP(VLOOKUP(J161,'DATOS GENERALES'!$B$58:$E$83,3,FALSE),'DATOS GENERALES'!$B$36:$C$52,2,FALSE),VLOOKUP(VLOOKUP(J161,'DATOS GENERALES'!$B$58:$E$83,4,FALSE),'DATOS GENERALES'!$B$36:$C$52,2,FALSE)))</f>
        <v>ACCESORIO SALIDA BANDEJA</v>
      </c>
      <c r="T161" s="5" t="s">
        <v>48</v>
      </c>
      <c r="U161" s="5" t="s">
        <v>123</v>
      </c>
      <c r="X161"/>
    </row>
    <row r="162" spans="1:24" s="2" customFormat="1" outlineLevel="1" x14ac:dyDescent="0.25">
      <c r="A162" s="2">
        <v>0</v>
      </c>
      <c r="B162" s="8">
        <v>0</v>
      </c>
      <c r="C162" s="8">
        <v>0</v>
      </c>
      <c r="D162" s="7" t="s">
        <v>764</v>
      </c>
      <c r="E162" s="3" t="str">
        <f t="shared" si="145"/>
        <v>DH-S2-02</v>
      </c>
      <c r="F162" s="7" t="s">
        <v>94</v>
      </c>
      <c r="G162" s="7" t="s">
        <v>764</v>
      </c>
      <c r="H162" s="4">
        <v>3.5</v>
      </c>
      <c r="I162" s="4">
        <v>25</v>
      </c>
      <c r="J162" s="4" t="s">
        <v>84</v>
      </c>
      <c r="K162" s="4"/>
      <c r="L162" s="5">
        <v>1</v>
      </c>
      <c r="M162" s="5">
        <f t="shared" si="146"/>
        <v>3.5</v>
      </c>
      <c r="N162" s="5">
        <v>2</v>
      </c>
      <c r="O162" s="5">
        <v>2</v>
      </c>
      <c r="P162" s="11">
        <v>1</v>
      </c>
      <c r="Q162" s="5">
        <f t="shared" si="147"/>
        <v>3.5</v>
      </c>
      <c r="R162" s="6">
        <f t="shared" si="148"/>
        <v>3.5</v>
      </c>
      <c r="S162" s="53" t="str">
        <f>IF(J162="",IF(LEFT(G162,1)="c",IF(I162&lt;&gt;"S",VLOOKUP(G162,'DATOS GENERALES'!$B$36:$C$52,2,FALSE),""),""),IF(T162="pvc",VLOOKUP(VLOOKUP(J162,'DATOS GENERALES'!$B$58:$E$83,3,FALSE),'DATOS GENERALES'!$B$36:$C$52,2,FALSE),VLOOKUP(VLOOKUP(J162,'DATOS GENERALES'!$B$58:$E$83,4,FALSE),'DATOS GENERALES'!$B$36:$C$52,2,FALSE)))</f>
        <v>OCTOGONAL CONDUIT</v>
      </c>
      <c r="T162" s="5" t="s">
        <v>48</v>
      </c>
      <c r="U162" s="5" t="s">
        <v>123</v>
      </c>
      <c r="X162"/>
    </row>
    <row r="163" spans="1:24" s="2" customFormat="1" outlineLevel="1" x14ac:dyDescent="0.25">
      <c r="B163" s="8"/>
      <c r="C163" s="8"/>
      <c r="D163" s="67"/>
      <c r="E163" s="3"/>
      <c r="F163" s="4"/>
      <c r="G163" s="7"/>
      <c r="H163" s="4"/>
      <c r="I163" s="4"/>
      <c r="J163" s="4"/>
      <c r="K163" s="4"/>
      <c r="L163" s="5"/>
      <c r="M163" s="5"/>
      <c r="N163" s="5"/>
      <c r="O163" s="5"/>
      <c r="P163" s="11"/>
      <c r="Q163" s="5"/>
      <c r="R163" s="6"/>
      <c r="S163" s="53"/>
      <c r="T163" s="5"/>
      <c r="U163" s="5"/>
    </row>
    <row r="164" spans="1:24" s="2" customFormat="1" outlineLevel="1" x14ac:dyDescent="0.25">
      <c r="A164" s="2">
        <v>0</v>
      </c>
      <c r="B164" s="8">
        <v>0</v>
      </c>
      <c r="C164" s="8">
        <v>0</v>
      </c>
      <c r="D164" s="7" t="s">
        <v>765</v>
      </c>
      <c r="E164" s="3" t="str">
        <f t="shared" ref="E164:E165" si="149">G164</f>
        <v>S12</v>
      </c>
      <c r="F164" s="4"/>
      <c r="G164" s="7" t="s">
        <v>94</v>
      </c>
      <c r="H164" s="4">
        <v>0.5</v>
      </c>
      <c r="I164" s="4">
        <v>25</v>
      </c>
      <c r="J164" s="4" t="s">
        <v>94</v>
      </c>
      <c r="K164" s="4"/>
      <c r="L164" s="5">
        <v>1</v>
      </c>
      <c r="M164" s="5">
        <f t="shared" ref="M164:M165" si="150">IF(I164&lt;&gt;"S",(H164+B164+A164+C164)*L164,0)</f>
        <v>0.5</v>
      </c>
      <c r="N164" s="5">
        <v>1</v>
      </c>
      <c r="O164" s="5">
        <v>1</v>
      </c>
      <c r="P164" s="11">
        <v>1</v>
      </c>
      <c r="Q164" s="5">
        <f t="shared" ref="Q164:Q165" si="151">IF(M164=0,IF(H164=0,0,H164+C164+B164+A164),M164)</f>
        <v>0.5</v>
      </c>
      <c r="R164" s="6">
        <f t="shared" ref="R164:R165" si="152">Q164*P164</f>
        <v>0.5</v>
      </c>
      <c r="S164" s="53" t="str">
        <f>IF(J164="",IF(LEFT(G164,1)="c",IF(I164&lt;&gt;"S",VLOOKUP(G164,'DATOS GENERALES'!$B$36:$C$52,2,FALSE),""),""),IF(T164="pvc",VLOOKUP(VLOOKUP(J164,'DATOS GENERALES'!$B$58:$E$83,3,FALSE),'DATOS GENERALES'!$B$36:$C$52,2,FALSE),VLOOKUP(VLOOKUP(J164,'DATOS GENERALES'!$B$58:$E$83,4,FALSE),'DATOS GENERALES'!$B$36:$C$52,2,FALSE)))</f>
        <v>ACCESORIO SALIDA BANDEJA</v>
      </c>
      <c r="T164" s="5" t="s">
        <v>48</v>
      </c>
      <c r="U164" s="5" t="s">
        <v>123</v>
      </c>
      <c r="X164"/>
    </row>
    <row r="165" spans="1:24" s="2" customFormat="1" outlineLevel="1" x14ac:dyDescent="0.25">
      <c r="A165" s="2">
        <v>0</v>
      </c>
      <c r="B165" s="8">
        <v>0</v>
      </c>
      <c r="C165" s="8">
        <v>0</v>
      </c>
      <c r="D165" s="7" t="s">
        <v>765</v>
      </c>
      <c r="E165" s="3" t="str">
        <f t="shared" si="149"/>
        <v>DH-S2-03</v>
      </c>
      <c r="F165" s="7" t="s">
        <v>94</v>
      </c>
      <c r="G165" s="7" t="s">
        <v>765</v>
      </c>
      <c r="H165" s="4">
        <v>1.5</v>
      </c>
      <c r="I165" s="4">
        <v>25</v>
      </c>
      <c r="J165" s="4" t="s">
        <v>84</v>
      </c>
      <c r="K165" s="4"/>
      <c r="L165" s="5">
        <v>1</v>
      </c>
      <c r="M165" s="5">
        <f t="shared" si="150"/>
        <v>1.5</v>
      </c>
      <c r="N165" s="5">
        <v>2</v>
      </c>
      <c r="O165" s="5">
        <v>2</v>
      </c>
      <c r="P165" s="11">
        <v>1</v>
      </c>
      <c r="Q165" s="5">
        <f t="shared" si="151"/>
        <v>1.5</v>
      </c>
      <c r="R165" s="6">
        <f t="shared" si="152"/>
        <v>1.5</v>
      </c>
      <c r="S165" s="53" t="str">
        <f>IF(J165="",IF(LEFT(G165,1)="c",IF(I165&lt;&gt;"S",VLOOKUP(G165,'DATOS GENERALES'!$B$36:$C$52,2,FALSE),""),""),IF(T165="pvc",VLOOKUP(VLOOKUP(J165,'DATOS GENERALES'!$B$58:$E$83,3,FALSE),'DATOS GENERALES'!$B$36:$C$52,2,FALSE),VLOOKUP(VLOOKUP(J165,'DATOS GENERALES'!$B$58:$E$83,4,FALSE),'DATOS GENERALES'!$B$36:$C$52,2,FALSE)))</f>
        <v>OCTOGONAL CONDUIT</v>
      </c>
      <c r="T165" s="5" t="s">
        <v>48</v>
      </c>
      <c r="U165" s="5" t="s">
        <v>123</v>
      </c>
      <c r="X165"/>
    </row>
    <row r="166" spans="1:24" s="2" customFormat="1" outlineLevel="1" x14ac:dyDescent="0.25">
      <c r="B166" s="8"/>
      <c r="C166" s="8"/>
      <c r="D166" s="67"/>
      <c r="E166" s="3"/>
      <c r="F166" s="4"/>
      <c r="G166" s="7"/>
      <c r="H166" s="4"/>
      <c r="I166" s="4"/>
      <c r="J166" s="4"/>
      <c r="K166" s="4"/>
      <c r="L166" s="5"/>
      <c r="M166" s="5"/>
      <c r="N166" s="5"/>
      <c r="O166" s="5"/>
      <c r="P166" s="11"/>
      <c r="Q166" s="5"/>
      <c r="R166" s="6"/>
      <c r="S166" s="53"/>
      <c r="T166" s="5"/>
      <c r="U166" s="5"/>
    </row>
    <row r="167" spans="1:24" s="2" customFormat="1" outlineLevel="1" x14ac:dyDescent="0.25">
      <c r="A167" s="2">
        <v>0</v>
      </c>
      <c r="B167" s="8">
        <v>0</v>
      </c>
      <c r="C167" s="8">
        <v>0</v>
      </c>
      <c r="D167" s="7" t="s">
        <v>766</v>
      </c>
      <c r="E167" s="7" t="s">
        <v>764</v>
      </c>
      <c r="F167" s="4"/>
      <c r="G167" s="7"/>
      <c r="H167" s="4">
        <v>0.5</v>
      </c>
      <c r="I167" s="4">
        <v>25</v>
      </c>
      <c r="J167" s="4"/>
      <c r="K167" s="4"/>
      <c r="L167" s="5">
        <v>1</v>
      </c>
      <c r="M167" s="5">
        <f t="shared" ref="M167:M168" si="153">IF(I167&lt;&gt;"S",(H167+B167+A167+C167)*L167,0)</f>
        <v>0.5</v>
      </c>
      <c r="N167" s="5">
        <v>0</v>
      </c>
      <c r="O167" s="5">
        <v>0</v>
      </c>
      <c r="P167" s="11">
        <v>1</v>
      </c>
      <c r="Q167" s="5">
        <f t="shared" ref="Q167:Q168" si="154">IF(M167=0,IF(H167=0,0,H167+C167+B167+A167),M167)</f>
        <v>0.5</v>
      </c>
      <c r="R167" s="6">
        <f t="shared" ref="R167:R168" si="155">Q167*P167</f>
        <v>0.5</v>
      </c>
      <c r="S167" s="53" t="str">
        <f>IF(J167="",IF(LEFT(G167,1)="c",IF(I167&lt;&gt;"S",VLOOKUP(G167,'DATOS GENERALES'!$B$36:$C$52,2,FALSE),""),""),IF(T167="pvc",VLOOKUP(VLOOKUP(J167,'DATOS GENERALES'!$B$58:$E$83,3,FALSE),'DATOS GENERALES'!$B$36:$C$52,2,FALSE),VLOOKUP(VLOOKUP(J167,'DATOS GENERALES'!$B$58:$E$83,4,FALSE),'DATOS GENERALES'!$B$36:$C$52,2,FALSE)))</f>
        <v/>
      </c>
      <c r="T167" s="5" t="s">
        <v>48</v>
      </c>
      <c r="U167" s="5" t="s">
        <v>123</v>
      </c>
      <c r="X167"/>
    </row>
    <row r="168" spans="1:24" s="2" customFormat="1" outlineLevel="1" x14ac:dyDescent="0.25">
      <c r="A168" s="2">
        <v>0</v>
      </c>
      <c r="B168" s="8">
        <v>0</v>
      </c>
      <c r="C168" s="8">
        <v>0</v>
      </c>
      <c r="D168" s="7" t="s">
        <v>766</v>
      </c>
      <c r="E168" s="3" t="str">
        <f t="shared" ref="E168" si="156">G168</f>
        <v>DH-S2-04</v>
      </c>
      <c r="F168" s="7" t="s">
        <v>765</v>
      </c>
      <c r="G168" s="7" t="s">
        <v>766</v>
      </c>
      <c r="H168" s="4">
        <v>3.5</v>
      </c>
      <c r="I168" s="4">
        <v>25</v>
      </c>
      <c r="J168" s="4" t="s">
        <v>85</v>
      </c>
      <c r="K168" s="4"/>
      <c r="L168" s="5">
        <v>1</v>
      </c>
      <c r="M168" s="5">
        <f t="shared" si="153"/>
        <v>3.5</v>
      </c>
      <c r="N168" s="5">
        <v>0</v>
      </c>
      <c r="O168" s="5">
        <v>2</v>
      </c>
      <c r="P168" s="11">
        <v>1</v>
      </c>
      <c r="Q168" s="5">
        <f t="shared" si="154"/>
        <v>3.5</v>
      </c>
      <c r="R168" s="6">
        <f t="shared" si="155"/>
        <v>3.5</v>
      </c>
      <c r="S168" s="53" t="str">
        <f>IF(J168="",IF(LEFT(G168,1)="c",IF(I168&lt;&gt;"S",VLOOKUP(G168,'DATOS GENERALES'!$B$36:$C$52,2,FALSE),""),""),IF(T168="pvc",VLOOKUP(VLOOKUP(J168,'DATOS GENERALES'!$B$58:$E$83,3,FALSE),'DATOS GENERALES'!$B$36:$C$52,2,FALSE),VLOOKUP(VLOOKUP(J168,'DATOS GENERALES'!$B$58:$E$83,4,FALSE),'DATOS GENERALES'!$B$36:$C$52,2,FALSE)))</f>
        <v>OCTOGONAL CONDUIT</v>
      </c>
      <c r="T168" s="5" t="s">
        <v>48</v>
      </c>
      <c r="U168" s="5" t="s">
        <v>123</v>
      </c>
      <c r="X168"/>
    </row>
    <row r="169" spans="1:24" s="2" customFormat="1" outlineLevel="1" x14ac:dyDescent="0.25">
      <c r="B169" s="8"/>
      <c r="C169" s="8"/>
      <c r="D169" s="67"/>
      <c r="E169" s="3"/>
      <c r="F169" s="4"/>
      <c r="G169" s="7"/>
      <c r="H169" s="4"/>
      <c r="I169" s="4"/>
      <c r="J169" s="4"/>
      <c r="K169" s="4"/>
      <c r="L169" s="5"/>
      <c r="M169" s="5"/>
      <c r="N169" s="5"/>
      <c r="O169" s="5"/>
      <c r="P169" s="11"/>
      <c r="Q169" s="5"/>
      <c r="R169" s="6"/>
      <c r="S169" s="53"/>
      <c r="T169" s="5"/>
      <c r="U169" s="5"/>
    </row>
    <row r="170" spans="1:24" s="2" customFormat="1" outlineLevel="1" x14ac:dyDescent="0.25">
      <c r="A170" s="2">
        <v>0</v>
      </c>
      <c r="B170" s="8">
        <v>0</v>
      </c>
      <c r="C170" s="8">
        <v>0</v>
      </c>
      <c r="D170" s="7" t="s">
        <v>767</v>
      </c>
      <c r="E170" s="3" t="str">
        <f t="shared" ref="E170:E171" si="157">G170</f>
        <v>S12</v>
      </c>
      <c r="F170" s="4"/>
      <c r="G170" s="7" t="s">
        <v>94</v>
      </c>
      <c r="H170" s="4">
        <v>0.5</v>
      </c>
      <c r="I170" s="4">
        <v>25</v>
      </c>
      <c r="J170" s="4" t="s">
        <v>94</v>
      </c>
      <c r="K170" s="4"/>
      <c r="L170" s="5">
        <v>1</v>
      </c>
      <c r="M170" s="5">
        <f t="shared" ref="M170:M171" si="158">IF(I170&lt;&gt;"S",(H170+B170+A170+C170)*L170,0)</f>
        <v>0.5</v>
      </c>
      <c r="N170" s="5">
        <v>1</v>
      </c>
      <c r="O170" s="5">
        <v>2</v>
      </c>
      <c r="P170" s="11">
        <v>1</v>
      </c>
      <c r="Q170" s="5">
        <f t="shared" ref="Q170:Q171" si="159">IF(M170=0,IF(H170=0,0,H170+C170+B170+A170),M170)</f>
        <v>0.5</v>
      </c>
      <c r="R170" s="6">
        <f t="shared" ref="R170:R171" si="160">Q170*P170</f>
        <v>0.5</v>
      </c>
      <c r="S170" s="53" t="str">
        <f>IF(J170="",IF(LEFT(G170,1)="c",IF(I170&lt;&gt;"S",VLOOKUP(G170,'DATOS GENERALES'!$B$36:$C$52,2,FALSE),""),""),IF(T170="pvc",VLOOKUP(VLOOKUP(J170,'DATOS GENERALES'!$B$58:$E$83,3,FALSE),'DATOS GENERALES'!$B$36:$C$52,2,FALSE),VLOOKUP(VLOOKUP(J170,'DATOS GENERALES'!$B$58:$E$83,4,FALSE),'DATOS GENERALES'!$B$36:$C$52,2,FALSE)))</f>
        <v>ACCESORIO SALIDA BANDEJA</v>
      </c>
      <c r="T170" s="5" t="s">
        <v>48</v>
      </c>
      <c r="U170" s="5" t="s">
        <v>123</v>
      </c>
      <c r="X170"/>
    </row>
    <row r="171" spans="1:24" s="2" customFormat="1" outlineLevel="1" x14ac:dyDescent="0.25">
      <c r="A171" s="2">
        <v>0</v>
      </c>
      <c r="B171" s="8">
        <v>0</v>
      </c>
      <c r="C171" s="8">
        <v>0</v>
      </c>
      <c r="D171" s="7" t="s">
        <v>767</v>
      </c>
      <c r="E171" s="3" t="str">
        <f t="shared" si="157"/>
        <v>DH-S2-05</v>
      </c>
      <c r="F171" s="7" t="s">
        <v>94</v>
      </c>
      <c r="G171" s="7" t="s">
        <v>767</v>
      </c>
      <c r="H171" s="4">
        <v>6.5</v>
      </c>
      <c r="I171" s="4">
        <v>25</v>
      </c>
      <c r="J171" s="4" t="s">
        <v>84</v>
      </c>
      <c r="K171" s="4"/>
      <c r="L171" s="5">
        <v>1</v>
      </c>
      <c r="M171" s="5">
        <f t="shared" si="158"/>
        <v>6.5</v>
      </c>
      <c r="N171" s="5">
        <v>2</v>
      </c>
      <c r="O171" s="5">
        <v>2</v>
      </c>
      <c r="P171" s="11">
        <v>1</v>
      </c>
      <c r="Q171" s="5">
        <f t="shared" si="159"/>
        <v>6.5</v>
      </c>
      <c r="R171" s="6">
        <f t="shared" si="160"/>
        <v>6.5</v>
      </c>
      <c r="S171" s="53" t="str">
        <f>IF(J171="",IF(LEFT(G171,1)="c",IF(I171&lt;&gt;"S",VLOOKUP(G171,'DATOS GENERALES'!$B$36:$C$52,2,FALSE),""),""),IF(T171="pvc",VLOOKUP(VLOOKUP(J171,'DATOS GENERALES'!$B$58:$E$83,3,FALSE),'DATOS GENERALES'!$B$36:$C$52,2,FALSE),VLOOKUP(VLOOKUP(J171,'DATOS GENERALES'!$B$58:$E$83,4,FALSE),'DATOS GENERALES'!$B$36:$C$52,2,FALSE)))</f>
        <v>OCTOGONAL CONDUIT</v>
      </c>
      <c r="T171" s="5" t="s">
        <v>48</v>
      </c>
      <c r="U171" s="5" t="s">
        <v>123</v>
      </c>
      <c r="X171"/>
    </row>
    <row r="172" spans="1:24" s="2" customFormat="1" outlineLevel="1" x14ac:dyDescent="0.25">
      <c r="B172" s="8"/>
      <c r="C172" s="8"/>
      <c r="D172" s="67"/>
      <c r="E172" s="3"/>
      <c r="F172" s="4"/>
      <c r="G172" s="7"/>
      <c r="H172" s="4"/>
      <c r="I172" s="4"/>
      <c r="J172" s="4"/>
      <c r="K172" s="4"/>
      <c r="L172" s="5"/>
      <c r="M172" s="5"/>
      <c r="N172" s="5"/>
      <c r="O172" s="5"/>
      <c r="P172" s="11"/>
      <c r="Q172" s="5"/>
      <c r="R172" s="6"/>
      <c r="S172" s="53"/>
      <c r="T172" s="5"/>
      <c r="U172" s="5"/>
    </row>
    <row r="173" spans="1:24" s="2" customFormat="1" outlineLevel="1" x14ac:dyDescent="0.25">
      <c r="A173" s="2">
        <v>0</v>
      </c>
      <c r="B173" s="8">
        <v>0</v>
      </c>
      <c r="C173" s="8">
        <v>0</v>
      </c>
      <c r="D173" s="7" t="s">
        <v>768</v>
      </c>
      <c r="E173" s="3" t="str">
        <f t="shared" ref="E173:E174" si="161">G173</f>
        <v>S12</v>
      </c>
      <c r="F173" s="4"/>
      <c r="G173" s="7" t="s">
        <v>94</v>
      </c>
      <c r="H173" s="4">
        <v>0.5</v>
      </c>
      <c r="I173" s="4">
        <v>25</v>
      </c>
      <c r="J173" s="4" t="s">
        <v>94</v>
      </c>
      <c r="K173" s="4"/>
      <c r="L173" s="5">
        <v>1</v>
      </c>
      <c r="M173" s="5">
        <f t="shared" ref="M173:M174" si="162">IF(I173&lt;&gt;"S",(H173+B173+A173+C173)*L173,0)</f>
        <v>0.5</v>
      </c>
      <c r="N173" s="5">
        <v>1</v>
      </c>
      <c r="O173" s="5">
        <v>2</v>
      </c>
      <c r="P173" s="11">
        <v>1</v>
      </c>
      <c r="Q173" s="5">
        <f t="shared" ref="Q173:Q174" si="163">IF(M173=0,IF(H173=0,0,H173+C173+B173+A173),M173)</f>
        <v>0.5</v>
      </c>
      <c r="R173" s="6">
        <f t="shared" ref="R173:R174" si="164">Q173*P173</f>
        <v>0.5</v>
      </c>
      <c r="S173" s="53" t="str">
        <f>IF(J173="",IF(LEFT(G173,1)="c",IF(I173&lt;&gt;"S",VLOOKUP(G173,'DATOS GENERALES'!$B$36:$C$52,2,FALSE),""),""),IF(T173="pvc",VLOOKUP(VLOOKUP(J173,'DATOS GENERALES'!$B$58:$E$83,3,FALSE),'DATOS GENERALES'!$B$36:$C$52,2,FALSE),VLOOKUP(VLOOKUP(J173,'DATOS GENERALES'!$B$58:$E$83,4,FALSE),'DATOS GENERALES'!$B$36:$C$52,2,FALSE)))</f>
        <v>ACCESORIO SALIDA BANDEJA</v>
      </c>
      <c r="T173" s="5" t="s">
        <v>48</v>
      </c>
      <c r="U173" s="5" t="s">
        <v>123</v>
      </c>
      <c r="X173"/>
    </row>
    <row r="174" spans="1:24" s="2" customFormat="1" outlineLevel="1" x14ac:dyDescent="0.25">
      <c r="A174" s="2">
        <v>0</v>
      </c>
      <c r="B174" s="8">
        <v>0</v>
      </c>
      <c r="C174" s="8">
        <v>0</v>
      </c>
      <c r="D174" s="7" t="s">
        <v>768</v>
      </c>
      <c r="E174" s="3" t="str">
        <f t="shared" si="161"/>
        <v>DH-S2-06</v>
      </c>
      <c r="F174" s="7" t="s">
        <v>94</v>
      </c>
      <c r="G174" s="7" t="s">
        <v>768</v>
      </c>
      <c r="H174" s="4">
        <v>3</v>
      </c>
      <c r="I174" s="4">
        <v>25</v>
      </c>
      <c r="J174" s="4" t="s">
        <v>84</v>
      </c>
      <c r="K174" s="4"/>
      <c r="L174" s="5">
        <v>1</v>
      </c>
      <c r="M174" s="5">
        <f t="shared" si="162"/>
        <v>3</v>
      </c>
      <c r="N174" s="5">
        <v>2</v>
      </c>
      <c r="O174" s="5">
        <v>2</v>
      </c>
      <c r="P174" s="11">
        <v>1</v>
      </c>
      <c r="Q174" s="5">
        <f t="shared" si="163"/>
        <v>3</v>
      </c>
      <c r="R174" s="6">
        <f t="shared" si="164"/>
        <v>3</v>
      </c>
      <c r="S174" s="53" t="str">
        <f>IF(J174="",IF(LEFT(G174,1)="c",IF(I174&lt;&gt;"S",VLOOKUP(G174,'DATOS GENERALES'!$B$36:$C$52,2,FALSE),""),""),IF(T174="pvc",VLOOKUP(VLOOKUP(J174,'DATOS GENERALES'!$B$58:$E$83,3,FALSE),'DATOS GENERALES'!$B$36:$C$52,2,FALSE),VLOOKUP(VLOOKUP(J174,'DATOS GENERALES'!$B$58:$E$83,4,FALSE),'DATOS GENERALES'!$B$36:$C$52,2,FALSE)))</f>
        <v>OCTOGONAL CONDUIT</v>
      </c>
      <c r="T174" s="5" t="s">
        <v>48</v>
      </c>
      <c r="U174" s="5" t="s">
        <v>123</v>
      </c>
      <c r="X174"/>
    </row>
    <row r="175" spans="1:24" s="2" customFormat="1" outlineLevel="1" x14ac:dyDescent="0.25">
      <c r="B175" s="8"/>
      <c r="C175" s="8"/>
      <c r="D175" s="67"/>
      <c r="E175" s="3"/>
      <c r="F175" s="4"/>
      <c r="G175" s="7"/>
      <c r="H175" s="4"/>
      <c r="I175" s="4"/>
      <c r="J175" s="4"/>
      <c r="K175" s="4"/>
      <c r="L175" s="5"/>
      <c r="M175" s="5"/>
      <c r="N175" s="5"/>
      <c r="O175" s="5"/>
      <c r="P175" s="11"/>
      <c r="Q175" s="5"/>
      <c r="R175" s="6"/>
      <c r="S175" s="53"/>
      <c r="T175" s="5"/>
      <c r="U175" s="5"/>
    </row>
    <row r="176" spans="1:24" s="2" customFormat="1" outlineLevel="1" x14ac:dyDescent="0.25">
      <c r="A176" s="2">
        <v>0</v>
      </c>
      <c r="B176" s="8">
        <v>0</v>
      </c>
      <c r="C176" s="8">
        <v>0</v>
      </c>
      <c r="D176" s="7" t="s">
        <v>769</v>
      </c>
      <c r="E176" s="3" t="str">
        <f t="shared" ref="E176:E177" si="165">G176</f>
        <v>S12</v>
      </c>
      <c r="F176" s="4"/>
      <c r="G176" s="7" t="s">
        <v>94</v>
      </c>
      <c r="H176" s="4">
        <v>0.5</v>
      </c>
      <c r="I176" s="4">
        <v>25</v>
      </c>
      <c r="J176" s="4" t="s">
        <v>94</v>
      </c>
      <c r="K176" s="4"/>
      <c r="L176" s="5">
        <v>1</v>
      </c>
      <c r="M176" s="5">
        <f t="shared" ref="M176:M177" si="166">IF(I176&lt;&gt;"S",(H176+B176+A176+C176)*L176,0)</f>
        <v>0.5</v>
      </c>
      <c r="N176" s="5">
        <v>1</v>
      </c>
      <c r="O176" s="5">
        <v>2</v>
      </c>
      <c r="P176" s="11">
        <v>1</v>
      </c>
      <c r="Q176" s="5">
        <f t="shared" ref="Q176:Q177" si="167">IF(M176=0,IF(H176=0,0,H176+C176+B176+A176),M176)</f>
        <v>0.5</v>
      </c>
      <c r="R176" s="6">
        <f t="shared" ref="R176:R177" si="168">Q176*P176</f>
        <v>0.5</v>
      </c>
      <c r="S176" s="53" t="str">
        <f>IF(J176="",IF(LEFT(G176,1)="c",IF(I176&lt;&gt;"S",VLOOKUP(G176,'DATOS GENERALES'!$B$36:$C$52,2,FALSE),""),""),IF(T176="pvc",VLOOKUP(VLOOKUP(J176,'DATOS GENERALES'!$B$58:$E$83,3,FALSE),'DATOS GENERALES'!$B$36:$C$52,2,FALSE),VLOOKUP(VLOOKUP(J176,'DATOS GENERALES'!$B$58:$E$83,4,FALSE),'DATOS GENERALES'!$B$36:$C$52,2,FALSE)))</f>
        <v>ACCESORIO SALIDA BANDEJA</v>
      </c>
      <c r="T176" s="5" t="s">
        <v>48</v>
      </c>
      <c r="U176" s="5" t="s">
        <v>123</v>
      </c>
      <c r="X176"/>
    </row>
    <row r="177" spans="1:24" s="2" customFormat="1" outlineLevel="1" x14ac:dyDescent="0.25">
      <c r="A177" s="2">
        <v>0</v>
      </c>
      <c r="B177" s="8">
        <v>0</v>
      </c>
      <c r="C177" s="8">
        <v>0</v>
      </c>
      <c r="D177" s="7" t="s">
        <v>769</v>
      </c>
      <c r="E177" s="3" t="str">
        <f t="shared" si="165"/>
        <v>DH-S2-07</v>
      </c>
      <c r="F177" s="7" t="s">
        <v>94</v>
      </c>
      <c r="G177" s="7" t="s">
        <v>769</v>
      </c>
      <c r="H177" s="4">
        <v>6.5</v>
      </c>
      <c r="I177" s="4">
        <v>25</v>
      </c>
      <c r="J177" s="4" t="s">
        <v>84</v>
      </c>
      <c r="K177" s="4"/>
      <c r="L177" s="5">
        <v>1</v>
      </c>
      <c r="M177" s="5">
        <f t="shared" si="166"/>
        <v>6.5</v>
      </c>
      <c r="N177" s="5">
        <v>2</v>
      </c>
      <c r="O177" s="5">
        <v>2</v>
      </c>
      <c r="P177" s="11">
        <v>1</v>
      </c>
      <c r="Q177" s="5">
        <f t="shared" si="167"/>
        <v>6.5</v>
      </c>
      <c r="R177" s="6">
        <f t="shared" si="168"/>
        <v>6.5</v>
      </c>
      <c r="S177" s="53" t="str">
        <f>IF(J177="",IF(LEFT(G177,1)="c",IF(I177&lt;&gt;"S",VLOOKUP(G177,'DATOS GENERALES'!$B$36:$C$52,2,FALSE),""),""),IF(T177="pvc",VLOOKUP(VLOOKUP(J177,'DATOS GENERALES'!$B$58:$E$83,3,FALSE),'DATOS GENERALES'!$B$36:$C$52,2,FALSE),VLOOKUP(VLOOKUP(J177,'DATOS GENERALES'!$B$58:$E$83,4,FALSE),'DATOS GENERALES'!$B$36:$C$52,2,FALSE)))</f>
        <v>OCTOGONAL CONDUIT</v>
      </c>
      <c r="T177" s="5" t="s">
        <v>48</v>
      </c>
      <c r="U177" s="5" t="s">
        <v>123</v>
      </c>
      <c r="X177"/>
    </row>
    <row r="178" spans="1:24" s="2" customFormat="1" outlineLevel="1" x14ac:dyDescent="0.25">
      <c r="B178" s="8"/>
      <c r="C178" s="8"/>
      <c r="D178" s="67"/>
      <c r="E178" s="3"/>
      <c r="F178" s="4"/>
      <c r="G178" s="7"/>
      <c r="H178" s="4"/>
      <c r="I178" s="4"/>
      <c r="J178" s="4"/>
      <c r="K178" s="4"/>
      <c r="L178" s="5"/>
      <c r="M178" s="5"/>
      <c r="N178" s="5"/>
      <c r="O178" s="5"/>
      <c r="P178" s="11"/>
      <c r="Q178" s="5"/>
      <c r="R178" s="6"/>
      <c r="S178" s="53"/>
      <c r="T178" s="5"/>
      <c r="U178" s="5"/>
    </row>
    <row r="179" spans="1:24" s="2" customFormat="1" outlineLevel="1" x14ac:dyDescent="0.25">
      <c r="A179" s="2">
        <v>0</v>
      </c>
      <c r="B179" s="8">
        <v>0</v>
      </c>
      <c r="C179" s="8">
        <v>0</v>
      </c>
      <c r="D179" s="7" t="s">
        <v>770</v>
      </c>
      <c r="E179" s="3" t="str">
        <f t="shared" ref="E179:E180" si="169">G179</f>
        <v>S12</v>
      </c>
      <c r="F179" s="4"/>
      <c r="G179" s="7" t="s">
        <v>94</v>
      </c>
      <c r="H179" s="4">
        <v>0.5</v>
      </c>
      <c r="I179" s="4">
        <v>25</v>
      </c>
      <c r="J179" s="4" t="s">
        <v>94</v>
      </c>
      <c r="K179" s="4"/>
      <c r="L179" s="5">
        <v>1</v>
      </c>
      <c r="M179" s="5">
        <f t="shared" ref="M179:M180" si="170">IF(I179&lt;&gt;"S",(H179+B179+A179+C179)*L179,0)</f>
        <v>0.5</v>
      </c>
      <c r="N179" s="5">
        <v>1</v>
      </c>
      <c r="O179" s="5">
        <v>2</v>
      </c>
      <c r="P179" s="11">
        <v>1</v>
      </c>
      <c r="Q179" s="5">
        <f t="shared" ref="Q179:Q180" si="171">IF(M179=0,IF(H179=0,0,H179+C179+B179+A179),M179)</f>
        <v>0.5</v>
      </c>
      <c r="R179" s="6">
        <f t="shared" ref="R179:R180" si="172">Q179*P179</f>
        <v>0.5</v>
      </c>
      <c r="S179" s="53" t="str">
        <f>IF(J179="",IF(LEFT(G179,1)="c",IF(I179&lt;&gt;"S",VLOOKUP(G179,'DATOS GENERALES'!$B$36:$C$52,2,FALSE),""),""),IF(T179="pvc",VLOOKUP(VLOOKUP(J179,'DATOS GENERALES'!$B$58:$E$83,3,FALSE),'DATOS GENERALES'!$B$36:$C$52,2,FALSE),VLOOKUP(VLOOKUP(J179,'DATOS GENERALES'!$B$58:$E$83,4,FALSE),'DATOS GENERALES'!$B$36:$C$52,2,FALSE)))</f>
        <v>ACCESORIO SALIDA BANDEJA</v>
      </c>
      <c r="T179" s="5" t="s">
        <v>48</v>
      </c>
      <c r="U179" s="5" t="s">
        <v>123</v>
      </c>
      <c r="X179"/>
    </row>
    <row r="180" spans="1:24" s="2" customFormat="1" outlineLevel="1" x14ac:dyDescent="0.25">
      <c r="A180" s="2">
        <v>0</v>
      </c>
      <c r="B180" s="8">
        <v>0</v>
      </c>
      <c r="C180" s="8">
        <v>0</v>
      </c>
      <c r="D180" s="7" t="s">
        <v>770</v>
      </c>
      <c r="E180" s="3" t="str">
        <f t="shared" si="169"/>
        <v>DH-S2-08</v>
      </c>
      <c r="F180" s="7" t="s">
        <v>94</v>
      </c>
      <c r="G180" s="7" t="s">
        <v>770</v>
      </c>
      <c r="H180" s="4">
        <v>3</v>
      </c>
      <c r="I180" s="4">
        <v>25</v>
      </c>
      <c r="J180" s="4" t="s">
        <v>84</v>
      </c>
      <c r="K180" s="4"/>
      <c r="L180" s="5">
        <v>1</v>
      </c>
      <c r="M180" s="5">
        <f t="shared" si="170"/>
        <v>3</v>
      </c>
      <c r="N180" s="5">
        <v>2</v>
      </c>
      <c r="O180" s="5">
        <v>2</v>
      </c>
      <c r="P180" s="11">
        <v>1</v>
      </c>
      <c r="Q180" s="5">
        <f t="shared" si="171"/>
        <v>3</v>
      </c>
      <c r="R180" s="6">
        <f t="shared" si="172"/>
        <v>3</v>
      </c>
      <c r="S180" s="53" t="str">
        <f>IF(J180="",IF(LEFT(G180,1)="c",IF(I180&lt;&gt;"S",VLOOKUP(G180,'DATOS GENERALES'!$B$36:$C$52,2,FALSE),""),""),IF(T180="pvc",VLOOKUP(VLOOKUP(J180,'DATOS GENERALES'!$B$58:$E$83,3,FALSE),'DATOS GENERALES'!$B$36:$C$52,2,FALSE),VLOOKUP(VLOOKUP(J180,'DATOS GENERALES'!$B$58:$E$83,4,FALSE),'DATOS GENERALES'!$B$36:$C$52,2,FALSE)))</f>
        <v>OCTOGONAL CONDUIT</v>
      </c>
      <c r="T180" s="5" t="s">
        <v>48</v>
      </c>
      <c r="U180" s="5" t="s">
        <v>123</v>
      </c>
      <c r="X180"/>
    </row>
    <row r="181" spans="1:24" s="2" customFormat="1" outlineLevel="1" x14ac:dyDescent="0.25">
      <c r="B181" s="8"/>
      <c r="C181" s="8"/>
      <c r="D181" s="67"/>
      <c r="E181" s="3"/>
      <c r="F181" s="4"/>
      <c r="G181" s="7"/>
      <c r="H181" s="4"/>
      <c r="I181" s="4"/>
      <c r="J181" s="4"/>
      <c r="K181" s="4"/>
      <c r="L181" s="5"/>
      <c r="M181" s="5"/>
      <c r="N181" s="5"/>
      <c r="O181" s="5"/>
      <c r="P181" s="11"/>
      <c r="Q181" s="5"/>
      <c r="R181" s="6"/>
      <c r="S181" s="53"/>
      <c r="T181" s="5"/>
      <c r="U181" s="5"/>
    </row>
    <row r="182" spans="1:24" s="2" customFormat="1" outlineLevel="1" x14ac:dyDescent="0.25">
      <c r="A182" s="2">
        <v>0</v>
      </c>
      <c r="B182" s="8">
        <v>0</v>
      </c>
      <c r="C182" s="8">
        <v>0</v>
      </c>
      <c r="D182" s="7" t="s">
        <v>771</v>
      </c>
      <c r="E182" s="3" t="str">
        <f t="shared" ref="E182:E183" si="173">G182</f>
        <v>S12</v>
      </c>
      <c r="F182" s="4"/>
      <c r="G182" s="7" t="s">
        <v>94</v>
      </c>
      <c r="H182" s="4">
        <v>0.5</v>
      </c>
      <c r="I182" s="4">
        <v>25</v>
      </c>
      <c r="J182" s="4" t="s">
        <v>94</v>
      </c>
      <c r="K182" s="4"/>
      <c r="L182" s="5">
        <v>1</v>
      </c>
      <c r="M182" s="5">
        <f t="shared" ref="M182:M183" si="174">IF(I182&lt;&gt;"S",(H182+B182+A182+C182)*L182,0)</f>
        <v>0.5</v>
      </c>
      <c r="N182" s="5">
        <v>1</v>
      </c>
      <c r="O182" s="5">
        <v>1</v>
      </c>
      <c r="P182" s="11">
        <v>1</v>
      </c>
      <c r="Q182" s="5">
        <f t="shared" ref="Q182:Q183" si="175">IF(M182=0,IF(H182=0,0,H182+C182+B182+A182),M182)</f>
        <v>0.5</v>
      </c>
      <c r="R182" s="6">
        <f t="shared" ref="R182:R183" si="176">Q182*P182</f>
        <v>0.5</v>
      </c>
      <c r="S182" s="53" t="str">
        <f>IF(J182="",IF(LEFT(G182,1)="c",IF(I182&lt;&gt;"S",VLOOKUP(G182,'DATOS GENERALES'!$B$36:$C$52,2,FALSE),""),""),IF(T182="pvc",VLOOKUP(VLOOKUP(J182,'DATOS GENERALES'!$B$58:$E$83,3,FALSE),'DATOS GENERALES'!$B$36:$C$52,2,FALSE),VLOOKUP(VLOOKUP(J182,'DATOS GENERALES'!$B$58:$E$83,4,FALSE),'DATOS GENERALES'!$B$36:$C$52,2,FALSE)))</f>
        <v>ACCESORIO SALIDA BANDEJA</v>
      </c>
      <c r="T182" s="5" t="s">
        <v>48</v>
      </c>
      <c r="U182" s="5" t="s">
        <v>123</v>
      </c>
      <c r="X182"/>
    </row>
    <row r="183" spans="1:24" s="2" customFormat="1" outlineLevel="1" x14ac:dyDescent="0.25">
      <c r="A183" s="2">
        <v>0</v>
      </c>
      <c r="B183" s="8">
        <v>0</v>
      </c>
      <c r="C183" s="8">
        <v>0</v>
      </c>
      <c r="D183" s="7" t="s">
        <v>771</v>
      </c>
      <c r="E183" s="3" t="str">
        <f t="shared" si="173"/>
        <v>DH-S2-09</v>
      </c>
      <c r="F183" s="7" t="s">
        <v>94</v>
      </c>
      <c r="G183" s="7" t="s">
        <v>771</v>
      </c>
      <c r="H183" s="4">
        <v>1</v>
      </c>
      <c r="I183" s="4">
        <v>25</v>
      </c>
      <c r="J183" s="4" t="s">
        <v>84</v>
      </c>
      <c r="K183" s="4"/>
      <c r="L183" s="5">
        <v>1</v>
      </c>
      <c r="M183" s="5">
        <f t="shared" si="174"/>
        <v>1</v>
      </c>
      <c r="N183" s="5">
        <v>2</v>
      </c>
      <c r="O183" s="5">
        <v>2</v>
      </c>
      <c r="P183" s="11">
        <v>1</v>
      </c>
      <c r="Q183" s="5">
        <f t="shared" si="175"/>
        <v>1</v>
      </c>
      <c r="R183" s="6">
        <f t="shared" si="176"/>
        <v>1</v>
      </c>
      <c r="S183" s="53" t="str">
        <f>IF(J183="",IF(LEFT(G183,1)="c",IF(I183&lt;&gt;"S",VLOOKUP(G183,'DATOS GENERALES'!$B$36:$C$52,2,FALSE),""),""),IF(T183="pvc",VLOOKUP(VLOOKUP(J183,'DATOS GENERALES'!$B$58:$E$83,3,FALSE),'DATOS GENERALES'!$B$36:$C$52,2,FALSE),VLOOKUP(VLOOKUP(J183,'DATOS GENERALES'!$B$58:$E$83,4,FALSE),'DATOS GENERALES'!$B$36:$C$52,2,FALSE)))</f>
        <v>OCTOGONAL CONDUIT</v>
      </c>
      <c r="T183" s="5" t="s">
        <v>48</v>
      </c>
      <c r="U183" s="5" t="s">
        <v>123</v>
      </c>
      <c r="X183"/>
    </row>
    <row r="184" spans="1:24" s="2" customFormat="1" outlineLevel="1" x14ac:dyDescent="0.25">
      <c r="B184" s="8"/>
      <c r="C184" s="8"/>
      <c r="D184" s="67"/>
      <c r="E184" s="3"/>
      <c r="F184" s="4"/>
      <c r="G184" s="7"/>
      <c r="H184" s="4"/>
      <c r="I184" s="4"/>
      <c r="J184" s="4"/>
      <c r="K184" s="4"/>
      <c r="L184" s="5"/>
      <c r="M184" s="5"/>
      <c r="N184" s="5"/>
      <c r="O184" s="5"/>
      <c r="P184" s="11"/>
      <c r="Q184" s="5"/>
      <c r="R184" s="6"/>
      <c r="S184" s="53"/>
      <c r="T184" s="5"/>
      <c r="U184" s="5"/>
    </row>
    <row r="185" spans="1:24" s="2" customFormat="1" outlineLevel="1" x14ac:dyDescent="0.25">
      <c r="A185" s="2">
        <v>0</v>
      </c>
      <c r="B185" s="8">
        <v>0</v>
      </c>
      <c r="C185" s="8">
        <v>0</v>
      </c>
      <c r="D185" s="7" t="s">
        <v>772</v>
      </c>
      <c r="E185" s="3" t="str">
        <f t="shared" ref="E185:E186" si="177">G185</f>
        <v>S12</v>
      </c>
      <c r="F185" s="4"/>
      <c r="G185" s="7" t="s">
        <v>94</v>
      </c>
      <c r="H185" s="4">
        <v>0.5</v>
      </c>
      <c r="I185" s="4">
        <v>25</v>
      </c>
      <c r="J185" s="4" t="s">
        <v>94</v>
      </c>
      <c r="K185" s="4"/>
      <c r="L185" s="5">
        <v>1</v>
      </c>
      <c r="M185" s="5">
        <f t="shared" ref="M185:M186" si="178">IF(I185&lt;&gt;"S",(H185+B185+A185+C185)*L185,0)</f>
        <v>0.5</v>
      </c>
      <c r="N185" s="5">
        <v>1</v>
      </c>
      <c r="O185" s="5">
        <v>1</v>
      </c>
      <c r="P185" s="11">
        <v>1</v>
      </c>
      <c r="Q185" s="5">
        <f t="shared" ref="Q185:Q186" si="179">IF(M185=0,IF(H185=0,0,H185+C185+B185+A185),M185)</f>
        <v>0.5</v>
      </c>
      <c r="R185" s="6">
        <f t="shared" ref="R185:R186" si="180">Q185*P185</f>
        <v>0.5</v>
      </c>
      <c r="S185" s="53" t="str">
        <f>IF(J185="",IF(LEFT(G185,1)="c",IF(I185&lt;&gt;"S",VLOOKUP(G185,'DATOS GENERALES'!$B$36:$C$52,2,FALSE),""),""),IF(T185="pvc",VLOOKUP(VLOOKUP(J185,'DATOS GENERALES'!$B$58:$E$83,3,FALSE),'DATOS GENERALES'!$B$36:$C$52,2,FALSE),VLOOKUP(VLOOKUP(J185,'DATOS GENERALES'!$B$58:$E$83,4,FALSE),'DATOS GENERALES'!$B$36:$C$52,2,FALSE)))</f>
        <v>ACCESORIO SALIDA BANDEJA</v>
      </c>
      <c r="T185" s="5" t="s">
        <v>48</v>
      </c>
      <c r="U185" s="5" t="s">
        <v>123</v>
      </c>
      <c r="X185"/>
    </row>
    <row r="186" spans="1:24" s="2" customFormat="1" outlineLevel="1" x14ac:dyDescent="0.25">
      <c r="A186" s="2">
        <v>0</v>
      </c>
      <c r="B186" s="8">
        <v>0</v>
      </c>
      <c r="C186" s="8">
        <v>0</v>
      </c>
      <c r="D186" s="7" t="s">
        <v>772</v>
      </c>
      <c r="E186" s="3" t="str">
        <f t="shared" si="177"/>
        <v>DH-S2-10</v>
      </c>
      <c r="F186" s="7" t="s">
        <v>94</v>
      </c>
      <c r="G186" s="7" t="s">
        <v>772</v>
      </c>
      <c r="H186" s="4">
        <v>1.1000000000000001</v>
      </c>
      <c r="I186" s="4">
        <v>25</v>
      </c>
      <c r="J186" s="4" t="s">
        <v>84</v>
      </c>
      <c r="K186" s="4"/>
      <c r="L186" s="5">
        <v>1</v>
      </c>
      <c r="M186" s="5">
        <f t="shared" si="178"/>
        <v>1.1000000000000001</v>
      </c>
      <c r="N186" s="5">
        <v>2</v>
      </c>
      <c r="O186" s="5">
        <v>2</v>
      </c>
      <c r="P186" s="11">
        <v>1</v>
      </c>
      <c r="Q186" s="5">
        <f t="shared" si="179"/>
        <v>1.1000000000000001</v>
      </c>
      <c r="R186" s="6">
        <f t="shared" si="180"/>
        <v>1.1000000000000001</v>
      </c>
      <c r="S186" s="53" t="str">
        <f>IF(J186="",IF(LEFT(G186,1)="c",IF(I186&lt;&gt;"S",VLOOKUP(G186,'DATOS GENERALES'!$B$36:$C$52,2,FALSE),""),""),IF(T186="pvc",VLOOKUP(VLOOKUP(J186,'DATOS GENERALES'!$B$58:$E$83,3,FALSE),'DATOS GENERALES'!$B$36:$C$52,2,FALSE),VLOOKUP(VLOOKUP(J186,'DATOS GENERALES'!$B$58:$E$83,4,FALSE),'DATOS GENERALES'!$B$36:$C$52,2,FALSE)))</f>
        <v>OCTOGONAL CONDUIT</v>
      </c>
      <c r="T186" s="5" t="s">
        <v>48</v>
      </c>
      <c r="U186" s="5" t="s">
        <v>123</v>
      </c>
      <c r="X186"/>
    </row>
    <row r="187" spans="1:24" s="2" customFormat="1" outlineLevel="1" x14ac:dyDescent="0.25">
      <c r="B187" s="8"/>
      <c r="C187" s="8"/>
      <c r="D187" s="67"/>
      <c r="E187" s="3"/>
      <c r="F187" s="4"/>
      <c r="G187" s="7"/>
      <c r="H187" s="4"/>
      <c r="I187" s="4"/>
      <c r="J187" s="4"/>
      <c r="K187" s="4"/>
      <c r="L187" s="5"/>
      <c r="M187" s="5"/>
      <c r="N187" s="5"/>
      <c r="O187" s="5"/>
      <c r="P187" s="11"/>
      <c r="Q187" s="5"/>
      <c r="R187" s="6"/>
      <c r="S187" s="53"/>
      <c r="T187" s="5"/>
      <c r="U187" s="5"/>
    </row>
    <row r="188" spans="1:24" s="2" customFormat="1" outlineLevel="1" x14ac:dyDescent="0.25">
      <c r="A188" s="2">
        <v>0</v>
      </c>
      <c r="B188" s="8">
        <v>0</v>
      </c>
      <c r="C188" s="8">
        <v>0</v>
      </c>
      <c r="D188" s="7" t="s">
        <v>773</v>
      </c>
      <c r="E188" s="3" t="str">
        <f t="shared" ref="E188:E189" si="181">G188</f>
        <v>S12</v>
      </c>
      <c r="F188" s="4"/>
      <c r="G188" s="7" t="s">
        <v>94</v>
      </c>
      <c r="H188" s="4">
        <v>0.5</v>
      </c>
      <c r="I188" s="4">
        <v>25</v>
      </c>
      <c r="J188" s="4" t="s">
        <v>94</v>
      </c>
      <c r="K188" s="4"/>
      <c r="L188" s="5">
        <v>1</v>
      </c>
      <c r="M188" s="5">
        <f t="shared" ref="M188:M189" si="182">IF(I188&lt;&gt;"S",(H188+B188+A188+C188)*L188,0)</f>
        <v>0.5</v>
      </c>
      <c r="N188" s="5">
        <v>1</v>
      </c>
      <c r="O188" s="5">
        <v>2</v>
      </c>
      <c r="P188" s="11">
        <v>1</v>
      </c>
      <c r="Q188" s="5">
        <f t="shared" ref="Q188:Q189" si="183">IF(M188=0,IF(H188=0,0,H188+C188+B188+A188),M188)</f>
        <v>0.5</v>
      </c>
      <c r="R188" s="6">
        <f t="shared" ref="R188:R189" si="184">Q188*P188</f>
        <v>0.5</v>
      </c>
      <c r="S188" s="53" t="str">
        <f>IF(J188="",IF(LEFT(G188,1)="c",IF(I188&lt;&gt;"S",VLOOKUP(G188,'DATOS GENERALES'!$B$36:$C$52,2,FALSE),""),""),IF(T188="pvc",VLOOKUP(VLOOKUP(J188,'DATOS GENERALES'!$B$58:$E$83,3,FALSE),'DATOS GENERALES'!$B$36:$C$52,2,FALSE),VLOOKUP(VLOOKUP(J188,'DATOS GENERALES'!$B$58:$E$83,4,FALSE),'DATOS GENERALES'!$B$36:$C$52,2,FALSE)))</f>
        <v>ACCESORIO SALIDA BANDEJA</v>
      </c>
      <c r="T188" s="5" t="s">
        <v>48</v>
      </c>
      <c r="U188" s="5" t="s">
        <v>123</v>
      </c>
      <c r="X188"/>
    </row>
    <row r="189" spans="1:24" s="2" customFormat="1" outlineLevel="1" x14ac:dyDescent="0.25">
      <c r="A189" s="2">
        <v>0</v>
      </c>
      <c r="B189" s="8">
        <v>0</v>
      </c>
      <c r="C189" s="8">
        <v>0</v>
      </c>
      <c r="D189" s="7" t="s">
        <v>773</v>
      </c>
      <c r="E189" s="3" t="str">
        <f t="shared" si="181"/>
        <v>DH-S2-11</v>
      </c>
      <c r="F189" s="7" t="s">
        <v>94</v>
      </c>
      <c r="G189" s="7" t="s">
        <v>773</v>
      </c>
      <c r="H189" s="4">
        <v>6.5</v>
      </c>
      <c r="I189" s="4">
        <v>25</v>
      </c>
      <c r="J189" s="4" t="s">
        <v>84</v>
      </c>
      <c r="K189" s="4"/>
      <c r="L189" s="5">
        <v>1</v>
      </c>
      <c r="M189" s="5">
        <f t="shared" si="182"/>
        <v>6.5</v>
      </c>
      <c r="N189" s="5">
        <v>2</v>
      </c>
      <c r="O189" s="5">
        <v>2</v>
      </c>
      <c r="P189" s="11">
        <v>1</v>
      </c>
      <c r="Q189" s="5">
        <f t="shared" si="183"/>
        <v>6.5</v>
      </c>
      <c r="R189" s="6">
        <f t="shared" si="184"/>
        <v>6.5</v>
      </c>
      <c r="S189" s="53" t="str">
        <f>IF(J189="",IF(LEFT(G189,1)="c",IF(I189&lt;&gt;"S",VLOOKUP(G189,'DATOS GENERALES'!$B$36:$C$52,2,FALSE),""),""),IF(T189="pvc",VLOOKUP(VLOOKUP(J189,'DATOS GENERALES'!$B$58:$E$83,3,FALSE),'DATOS GENERALES'!$B$36:$C$52,2,FALSE),VLOOKUP(VLOOKUP(J189,'DATOS GENERALES'!$B$58:$E$83,4,FALSE),'DATOS GENERALES'!$B$36:$C$52,2,FALSE)))</f>
        <v>OCTOGONAL CONDUIT</v>
      </c>
      <c r="T189" s="5" t="s">
        <v>48</v>
      </c>
      <c r="U189" s="5" t="s">
        <v>123</v>
      </c>
      <c r="X189"/>
    </row>
    <row r="190" spans="1:24" s="2" customFormat="1" outlineLevel="1" x14ac:dyDescent="0.25">
      <c r="B190" s="8"/>
      <c r="C190" s="8"/>
      <c r="D190" s="67"/>
      <c r="E190" s="3"/>
      <c r="F190" s="4"/>
      <c r="G190" s="7"/>
      <c r="H190" s="4"/>
      <c r="I190" s="4"/>
      <c r="J190" s="4"/>
      <c r="K190" s="4"/>
      <c r="L190" s="5"/>
      <c r="M190" s="5"/>
      <c r="N190" s="5"/>
      <c r="O190" s="5"/>
      <c r="P190" s="11"/>
      <c r="Q190" s="5"/>
      <c r="R190" s="6"/>
      <c r="S190" s="53"/>
      <c r="T190" s="5"/>
      <c r="U190" s="5"/>
    </row>
    <row r="191" spans="1:24" s="2" customFormat="1" outlineLevel="1" x14ac:dyDescent="0.25">
      <c r="A191" s="2">
        <v>0</v>
      </c>
      <c r="B191" s="8">
        <v>0</v>
      </c>
      <c r="C191" s="8">
        <v>0</v>
      </c>
      <c r="D191" s="7" t="s">
        <v>774</v>
      </c>
      <c r="E191" s="3" t="str">
        <f t="shared" ref="E191:E192" si="185">G191</f>
        <v>S12</v>
      </c>
      <c r="F191" s="4"/>
      <c r="G191" s="7" t="s">
        <v>94</v>
      </c>
      <c r="H191" s="4">
        <v>0.5</v>
      </c>
      <c r="I191" s="4">
        <v>25</v>
      </c>
      <c r="J191" s="4" t="s">
        <v>94</v>
      </c>
      <c r="K191" s="4"/>
      <c r="L191" s="5">
        <v>1</v>
      </c>
      <c r="M191" s="5">
        <f t="shared" ref="M191:M192" si="186">IF(I191&lt;&gt;"S",(H191+B191+A191+C191)*L191,0)</f>
        <v>0.5</v>
      </c>
      <c r="N191" s="5">
        <v>1</v>
      </c>
      <c r="O191" s="5">
        <v>2</v>
      </c>
      <c r="P191" s="11">
        <v>1</v>
      </c>
      <c r="Q191" s="5">
        <f t="shared" ref="Q191:Q192" si="187">IF(M191=0,IF(H191=0,0,H191+C191+B191+A191),M191)</f>
        <v>0.5</v>
      </c>
      <c r="R191" s="6">
        <f t="shared" ref="R191:R192" si="188">Q191*P191</f>
        <v>0.5</v>
      </c>
      <c r="S191" s="53" t="str">
        <f>IF(J191="",IF(LEFT(G191,1)="c",IF(I191&lt;&gt;"S",VLOOKUP(G191,'DATOS GENERALES'!$B$36:$C$52,2,FALSE),""),""),IF(T191="pvc",VLOOKUP(VLOOKUP(J191,'DATOS GENERALES'!$B$58:$E$83,3,FALSE),'DATOS GENERALES'!$B$36:$C$52,2,FALSE),VLOOKUP(VLOOKUP(J191,'DATOS GENERALES'!$B$58:$E$83,4,FALSE),'DATOS GENERALES'!$B$36:$C$52,2,FALSE)))</f>
        <v>ACCESORIO SALIDA BANDEJA</v>
      </c>
      <c r="T191" s="5" t="s">
        <v>48</v>
      </c>
      <c r="U191" s="5" t="s">
        <v>123</v>
      </c>
      <c r="X191"/>
    </row>
    <row r="192" spans="1:24" s="2" customFormat="1" outlineLevel="1" x14ac:dyDescent="0.25">
      <c r="A192" s="2">
        <v>0</v>
      </c>
      <c r="B192" s="8">
        <v>0</v>
      </c>
      <c r="C192" s="8">
        <v>0</v>
      </c>
      <c r="D192" s="7" t="s">
        <v>774</v>
      </c>
      <c r="E192" s="3" t="str">
        <f t="shared" si="185"/>
        <v>DH-S2-12</v>
      </c>
      <c r="F192" s="7" t="s">
        <v>94</v>
      </c>
      <c r="G192" s="7" t="s">
        <v>774</v>
      </c>
      <c r="H192" s="4">
        <v>6.5</v>
      </c>
      <c r="I192" s="4">
        <v>25</v>
      </c>
      <c r="J192" s="4" t="s">
        <v>84</v>
      </c>
      <c r="K192" s="4"/>
      <c r="L192" s="5">
        <v>1</v>
      </c>
      <c r="M192" s="5">
        <f t="shared" si="186"/>
        <v>6.5</v>
      </c>
      <c r="N192" s="5">
        <v>2</v>
      </c>
      <c r="O192" s="5">
        <v>2</v>
      </c>
      <c r="P192" s="11">
        <v>1</v>
      </c>
      <c r="Q192" s="5">
        <f t="shared" si="187"/>
        <v>6.5</v>
      </c>
      <c r="R192" s="6">
        <f t="shared" si="188"/>
        <v>6.5</v>
      </c>
      <c r="S192" s="53" t="str">
        <f>IF(J192="",IF(LEFT(G192,1)="c",IF(I192&lt;&gt;"S",VLOOKUP(G192,'DATOS GENERALES'!$B$36:$C$52,2,FALSE),""),""),IF(T192="pvc",VLOOKUP(VLOOKUP(J192,'DATOS GENERALES'!$B$58:$E$83,3,FALSE),'DATOS GENERALES'!$B$36:$C$52,2,FALSE),VLOOKUP(VLOOKUP(J192,'DATOS GENERALES'!$B$58:$E$83,4,FALSE),'DATOS GENERALES'!$B$36:$C$52,2,FALSE)))</f>
        <v>OCTOGONAL CONDUIT</v>
      </c>
      <c r="T192" s="5" t="s">
        <v>48</v>
      </c>
      <c r="U192" s="5" t="s">
        <v>123</v>
      </c>
      <c r="X192"/>
    </row>
    <row r="193" spans="1:24" s="2" customFormat="1" outlineLevel="1" x14ac:dyDescent="0.25">
      <c r="B193" s="8"/>
      <c r="C193" s="8"/>
      <c r="D193" s="67"/>
      <c r="E193" s="3"/>
      <c r="F193" s="4"/>
      <c r="G193" s="7"/>
      <c r="H193" s="4"/>
      <c r="I193" s="4"/>
      <c r="J193" s="4"/>
      <c r="K193" s="4"/>
      <c r="L193" s="5"/>
      <c r="M193" s="5"/>
      <c r="N193" s="5"/>
      <c r="O193" s="5"/>
      <c r="P193" s="11"/>
      <c r="Q193" s="5"/>
      <c r="R193" s="6"/>
      <c r="S193" s="53"/>
      <c r="T193" s="5"/>
      <c r="U193" s="5"/>
    </row>
    <row r="194" spans="1:24" s="2" customFormat="1" outlineLevel="1" x14ac:dyDescent="0.25">
      <c r="A194" s="2">
        <v>0</v>
      </c>
      <c r="B194" s="8">
        <v>0</v>
      </c>
      <c r="C194" s="8">
        <v>0</v>
      </c>
      <c r="D194" s="7" t="s">
        <v>775</v>
      </c>
      <c r="E194" s="3" t="str">
        <f t="shared" ref="E194:E195" si="189">G194</f>
        <v>S12</v>
      </c>
      <c r="F194" s="4"/>
      <c r="G194" s="7" t="s">
        <v>94</v>
      </c>
      <c r="H194" s="4">
        <v>0.5</v>
      </c>
      <c r="I194" s="4">
        <v>25</v>
      </c>
      <c r="J194" s="4" t="s">
        <v>94</v>
      </c>
      <c r="K194" s="4"/>
      <c r="L194" s="5">
        <v>1</v>
      </c>
      <c r="M194" s="5">
        <f t="shared" ref="M194" si="190">IF(I194&lt;&gt;"S",(H194+B194+A194+C194)*L194,0)</f>
        <v>0.5</v>
      </c>
      <c r="N194" s="5">
        <v>1</v>
      </c>
      <c r="O194" s="5">
        <v>2</v>
      </c>
      <c r="P194" s="11">
        <v>1</v>
      </c>
      <c r="Q194" s="5">
        <f t="shared" ref="Q194:Q195" si="191">IF(M194=0,IF(H194=0,0,H194+C194+B194+A194),M194)</f>
        <v>0.5</v>
      </c>
      <c r="R194" s="6">
        <f t="shared" ref="R194:R195" si="192">Q194*P194</f>
        <v>0.5</v>
      </c>
      <c r="S194" s="53" t="str">
        <f>IF(J194="",IF(LEFT(G194,1)="c",IF(I194&lt;&gt;"S",VLOOKUP(G194,'DATOS GENERALES'!$B$36:$C$52,2,FALSE),""),""),IF(T194="pvc",VLOOKUP(VLOOKUP(J194,'DATOS GENERALES'!$B$58:$E$83,3,FALSE),'DATOS GENERALES'!$B$36:$C$52,2,FALSE),VLOOKUP(VLOOKUP(J194,'DATOS GENERALES'!$B$58:$E$83,4,FALSE),'DATOS GENERALES'!$B$36:$C$52,2,FALSE)))</f>
        <v>ACCESORIO SALIDA BANDEJA</v>
      </c>
      <c r="T194" s="5" t="s">
        <v>48</v>
      </c>
      <c r="U194" s="5" t="s">
        <v>123</v>
      </c>
      <c r="X194"/>
    </row>
    <row r="195" spans="1:24" s="2" customFormat="1" outlineLevel="1" x14ac:dyDescent="0.25">
      <c r="A195" s="2">
        <v>0</v>
      </c>
      <c r="B195" s="8">
        <v>0</v>
      </c>
      <c r="C195" s="8">
        <v>0</v>
      </c>
      <c r="D195" s="7" t="s">
        <v>775</v>
      </c>
      <c r="E195" s="3" t="str">
        <f t="shared" si="189"/>
        <v>DH-S2-13</v>
      </c>
      <c r="F195" s="7" t="s">
        <v>94</v>
      </c>
      <c r="G195" s="7" t="s">
        <v>775</v>
      </c>
      <c r="H195" s="4">
        <v>65</v>
      </c>
      <c r="I195" s="4">
        <v>25</v>
      </c>
      <c r="J195" s="4" t="s">
        <v>84</v>
      </c>
      <c r="K195" s="4"/>
      <c r="L195" s="5">
        <v>1</v>
      </c>
      <c r="M195" s="5">
        <v>6.5</v>
      </c>
      <c r="N195" s="5">
        <v>2</v>
      </c>
      <c r="O195" s="5">
        <v>2</v>
      </c>
      <c r="P195" s="11">
        <v>1</v>
      </c>
      <c r="Q195" s="5">
        <f t="shared" si="191"/>
        <v>6.5</v>
      </c>
      <c r="R195" s="6">
        <f t="shared" si="192"/>
        <v>6.5</v>
      </c>
      <c r="S195" s="53" t="str">
        <f>IF(J195="",IF(LEFT(G195,1)="c",IF(I195&lt;&gt;"S",VLOOKUP(G195,'DATOS GENERALES'!$B$36:$C$52,2,FALSE),""),""),IF(T195="pvc",VLOOKUP(VLOOKUP(J195,'DATOS GENERALES'!$B$58:$E$83,3,FALSE),'DATOS GENERALES'!$B$36:$C$52,2,FALSE),VLOOKUP(VLOOKUP(J195,'DATOS GENERALES'!$B$58:$E$83,4,FALSE),'DATOS GENERALES'!$B$36:$C$52,2,FALSE)))</f>
        <v>OCTOGONAL CONDUIT</v>
      </c>
      <c r="T195" s="5" t="s">
        <v>48</v>
      </c>
      <c r="U195" s="5" t="s">
        <v>123</v>
      </c>
      <c r="X195"/>
    </row>
    <row r="196" spans="1:24" s="2" customFormat="1" outlineLevel="1" x14ac:dyDescent="0.25">
      <c r="B196" s="8"/>
      <c r="C196" s="8"/>
      <c r="D196" s="67"/>
      <c r="E196" s="3"/>
      <c r="F196" s="4"/>
      <c r="G196" s="7"/>
      <c r="H196" s="4"/>
      <c r="I196" s="4"/>
      <c r="J196" s="4"/>
      <c r="K196" s="4"/>
      <c r="L196" s="5"/>
      <c r="M196" s="5"/>
      <c r="N196" s="5"/>
      <c r="O196" s="5"/>
      <c r="P196" s="11"/>
      <c r="Q196" s="5"/>
      <c r="R196" s="6"/>
      <c r="S196" s="53"/>
      <c r="T196" s="5"/>
      <c r="U196" s="5"/>
    </row>
    <row r="197" spans="1:24" s="2" customFormat="1" outlineLevel="1" x14ac:dyDescent="0.25">
      <c r="A197" s="2">
        <v>0</v>
      </c>
      <c r="B197" s="8">
        <v>0</v>
      </c>
      <c r="C197" s="8">
        <v>0</v>
      </c>
      <c r="D197" s="7" t="s">
        <v>776</v>
      </c>
      <c r="E197" s="3" t="str">
        <f t="shared" ref="E197:E198" si="193">G197</f>
        <v>S12</v>
      </c>
      <c r="F197" s="4"/>
      <c r="G197" s="7" t="s">
        <v>94</v>
      </c>
      <c r="H197" s="4">
        <v>0.5</v>
      </c>
      <c r="I197" s="4">
        <v>25</v>
      </c>
      <c r="J197" s="4" t="s">
        <v>94</v>
      </c>
      <c r="K197" s="4"/>
      <c r="L197" s="5">
        <v>1</v>
      </c>
      <c r="M197" s="5">
        <f t="shared" ref="M197:M198" si="194">IF(I197&lt;&gt;"S",(H197+B197+A197+C197)*L197,0)</f>
        <v>0.5</v>
      </c>
      <c r="N197" s="5">
        <v>1</v>
      </c>
      <c r="O197" s="5">
        <v>2</v>
      </c>
      <c r="P197" s="11">
        <v>1</v>
      </c>
      <c r="Q197" s="5">
        <f t="shared" ref="Q197:Q198" si="195">IF(M197=0,IF(H197=0,0,H197+C197+B197+A197),M197)</f>
        <v>0.5</v>
      </c>
      <c r="R197" s="6">
        <f t="shared" ref="R197:R198" si="196">Q197*P197</f>
        <v>0.5</v>
      </c>
      <c r="S197" s="53" t="str">
        <f>IF(J197="",IF(LEFT(G197,1)="c",IF(I197&lt;&gt;"S",VLOOKUP(G197,'DATOS GENERALES'!$B$36:$C$52,2,FALSE),""),""),IF(T197="pvc",VLOOKUP(VLOOKUP(J197,'DATOS GENERALES'!$B$58:$E$83,3,FALSE),'DATOS GENERALES'!$B$36:$C$52,2,FALSE),VLOOKUP(VLOOKUP(J197,'DATOS GENERALES'!$B$58:$E$83,4,FALSE),'DATOS GENERALES'!$B$36:$C$52,2,FALSE)))</f>
        <v>ACCESORIO SALIDA BANDEJA</v>
      </c>
      <c r="T197" s="5" t="s">
        <v>48</v>
      </c>
      <c r="U197" s="5" t="s">
        <v>123</v>
      </c>
      <c r="X197"/>
    </row>
    <row r="198" spans="1:24" s="2" customFormat="1" outlineLevel="1" x14ac:dyDescent="0.25">
      <c r="A198" s="2">
        <v>0</v>
      </c>
      <c r="B198" s="8">
        <v>0</v>
      </c>
      <c r="C198" s="8">
        <v>0</v>
      </c>
      <c r="D198" s="7" t="s">
        <v>776</v>
      </c>
      <c r="E198" s="3" t="str">
        <f t="shared" si="193"/>
        <v>DH-S2-14</v>
      </c>
      <c r="F198" s="7" t="s">
        <v>94</v>
      </c>
      <c r="G198" s="7" t="s">
        <v>776</v>
      </c>
      <c r="H198" s="4">
        <v>6.4</v>
      </c>
      <c r="I198" s="4">
        <v>25</v>
      </c>
      <c r="J198" s="4" t="s">
        <v>84</v>
      </c>
      <c r="K198" s="4"/>
      <c r="L198" s="5">
        <v>1</v>
      </c>
      <c r="M198" s="5">
        <f t="shared" si="194"/>
        <v>6.4</v>
      </c>
      <c r="N198" s="5">
        <v>2</v>
      </c>
      <c r="O198" s="5">
        <v>2</v>
      </c>
      <c r="P198" s="11">
        <v>1</v>
      </c>
      <c r="Q198" s="5">
        <f t="shared" si="195"/>
        <v>6.4</v>
      </c>
      <c r="R198" s="6">
        <f t="shared" si="196"/>
        <v>6.4</v>
      </c>
      <c r="S198" s="53" t="str">
        <f>IF(J198="",IF(LEFT(G198,1)="c",IF(I198&lt;&gt;"S",VLOOKUP(G198,'DATOS GENERALES'!$B$36:$C$52,2,FALSE),""),""),IF(T198="pvc",VLOOKUP(VLOOKUP(J198,'DATOS GENERALES'!$B$58:$E$83,3,FALSE),'DATOS GENERALES'!$B$36:$C$52,2,FALSE),VLOOKUP(VLOOKUP(J198,'DATOS GENERALES'!$B$58:$E$83,4,FALSE),'DATOS GENERALES'!$B$36:$C$52,2,FALSE)))</f>
        <v>OCTOGONAL CONDUIT</v>
      </c>
      <c r="T198" s="5" t="s">
        <v>48</v>
      </c>
      <c r="U198" s="5" t="s">
        <v>123</v>
      </c>
      <c r="X198"/>
    </row>
    <row r="199" spans="1:24" s="2" customFormat="1" outlineLevel="1" x14ac:dyDescent="0.25">
      <c r="B199" s="8"/>
      <c r="C199" s="8"/>
      <c r="D199" s="67"/>
      <c r="E199" s="3"/>
      <c r="F199" s="4"/>
      <c r="G199" s="7"/>
      <c r="H199" s="4"/>
      <c r="I199" s="4"/>
      <c r="J199" s="4"/>
      <c r="K199" s="4"/>
      <c r="L199" s="5"/>
      <c r="M199" s="5"/>
      <c r="N199" s="5"/>
      <c r="O199" s="5"/>
      <c r="P199" s="11"/>
      <c r="Q199" s="5"/>
      <c r="R199" s="6"/>
      <c r="S199" s="53"/>
      <c r="T199" s="5"/>
      <c r="U199" s="5"/>
    </row>
    <row r="200" spans="1:24" s="2" customFormat="1" outlineLevel="1" x14ac:dyDescent="0.25">
      <c r="A200" s="2">
        <v>0</v>
      </c>
      <c r="B200" s="8">
        <v>0</v>
      </c>
      <c r="C200" s="8">
        <v>0</v>
      </c>
      <c r="D200" s="7" t="s">
        <v>777</v>
      </c>
      <c r="E200" s="3" t="str">
        <f t="shared" ref="E200:E201" si="197">G200</f>
        <v>S12</v>
      </c>
      <c r="F200" s="4"/>
      <c r="G200" s="7" t="s">
        <v>94</v>
      </c>
      <c r="H200" s="4">
        <v>0.5</v>
      </c>
      <c r="I200" s="4">
        <v>25</v>
      </c>
      <c r="J200" s="4" t="s">
        <v>94</v>
      </c>
      <c r="K200" s="4"/>
      <c r="L200" s="5">
        <v>1</v>
      </c>
      <c r="M200" s="5">
        <f t="shared" ref="M200:M201" si="198">IF(I200&lt;&gt;"S",(H200+B200+A200+C200)*L200,0)</f>
        <v>0.5</v>
      </c>
      <c r="N200" s="5">
        <v>1</v>
      </c>
      <c r="O200" s="5">
        <v>2</v>
      </c>
      <c r="P200" s="11">
        <v>1</v>
      </c>
      <c r="Q200" s="5">
        <f t="shared" ref="Q200:Q201" si="199">IF(M200=0,IF(H200=0,0,H200+C200+B200+A200),M200)</f>
        <v>0.5</v>
      </c>
      <c r="R200" s="6">
        <f t="shared" ref="R200:R201" si="200">Q200*P200</f>
        <v>0.5</v>
      </c>
      <c r="S200" s="53" t="str">
        <f>IF(J200="",IF(LEFT(G200,1)="c",IF(I200&lt;&gt;"S",VLOOKUP(G200,'DATOS GENERALES'!$B$36:$C$52,2,FALSE),""),""),IF(T200="pvc",VLOOKUP(VLOOKUP(J200,'DATOS GENERALES'!$B$58:$E$83,3,FALSE),'DATOS GENERALES'!$B$36:$C$52,2,FALSE),VLOOKUP(VLOOKUP(J200,'DATOS GENERALES'!$B$58:$E$83,4,FALSE),'DATOS GENERALES'!$B$36:$C$52,2,FALSE)))</f>
        <v>ACCESORIO SALIDA BANDEJA</v>
      </c>
      <c r="T200" s="5" t="s">
        <v>48</v>
      </c>
      <c r="U200" s="5" t="s">
        <v>123</v>
      </c>
      <c r="X200"/>
    </row>
    <row r="201" spans="1:24" s="2" customFormat="1" outlineLevel="1" x14ac:dyDescent="0.25">
      <c r="A201" s="2">
        <v>0</v>
      </c>
      <c r="B201" s="8">
        <v>0</v>
      </c>
      <c r="C201" s="8">
        <v>0</v>
      </c>
      <c r="D201" s="7" t="s">
        <v>777</v>
      </c>
      <c r="E201" s="3" t="str">
        <f t="shared" si="197"/>
        <v>DH-S2-15</v>
      </c>
      <c r="F201" s="7" t="s">
        <v>94</v>
      </c>
      <c r="G201" s="7" t="s">
        <v>777</v>
      </c>
      <c r="H201" s="4">
        <v>3</v>
      </c>
      <c r="I201" s="4">
        <v>25</v>
      </c>
      <c r="J201" s="4" t="s">
        <v>84</v>
      </c>
      <c r="K201" s="4"/>
      <c r="L201" s="5">
        <v>1</v>
      </c>
      <c r="M201" s="5">
        <f t="shared" si="198"/>
        <v>3</v>
      </c>
      <c r="N201" s="5">
        <v>2</v>
      </c>
      <c r="O201" s="5">
        <v>2</v>
      </c>
      <c r="P201" s="11">
        <v>1</v>
      </c>
      <c r="Q201" s="5">
        <f t="shared" si="199"/>
        <v>3</v>
      </c>
      <c r="R201" s="6">
        <f t="shared" si="200"/>
        <v>3</v>
      </c>
      <c r="S201" s="53" t="str">
        <f>IF(J201="",IF(LEFT(G201,1)="c",IF(I201&lt;&gt;"S",VLOOKUP(G201,'DATOS GENERALES'!$B$36:$C$52,2,FALSE),""),""),IF(T201="pvc",VLOOKUP(VLOOKUP(J201,'DATOS GENERALES'!$B$58:$E$83,3,FALSE),'DATOS GENERALES'!$B$36:$C$52,2,FALSE),VLOOKUP(VLOOKUP(J201,'DATOS GENERALES'!$B$58:$E$83,4,FALSE),'DATOS GENERALES'!$B$36:$C$52,2,FALSE)))</f>
        <v>OCTOGONAL CONDUIT</v>
      </c>
      <c r="T201" s="5" t="s">
        <v>48</v>
      </c>
      <c r="U201" s="5" t="s">
        <v>123</v>
      </c>
      <c r="X201"/>
    </row>
    <row r="202" spans="1:24" s="2" customFormat="1" outlineLevel="1" x14ac:dyDescent="0.25">
      <c r="B202" s="8"/>
      <c r="C202" s="8"/>
      <c r="D202" s="67"/>
      <c r="E202" s="3"/>
      <c r="F202" s="4"/>
      <c r="G202" s="7"/>
      <c r="H202" s="4"/>
      <c r="I202" s="4"/>
      <c r="J202" s="4"/>
      <c r="K202" s="4"/>
      <c r="L202" s="5"/>
      <c r="M202" s="5"/>
      <c r="N202" s="5"/>
      <c r="O202" s="5"/>
      <c r="P202" s="11"/>
      <c r="Q202" s="5"/>
      <c r="R202" s="6"/>
      <c r="S202" s="53"/>
      <c r="T202" s="5"/>
      <c r="U202" s="5"/>
    </row>
    <row r="203" spans="1:24" s="2" customFormat="1" outlineLevel="1" x14ac:dyDescent="0.25">
      <c r="A203" s="2">
        <v>0</v>
      </c>
      <c r="B203" s="8">
        <v>0</v>
      </c>
      <c r="C203" s="8">
        <v>0</v>
      </c>
      <c r="D203" s="7" t="s">
        <v>778</v>
      </c>
      <c r="E203" s="3" t="str">
        <f t="shared" ref="E203:E204" si="201">G203</f>
        <v>S12</v>
      </c>
      <c r="F203" s="4"/>
      <c r="G203" s="7" t="s">
        <v>94</v>
      </c>
      <c r="H203" s="4">
        <v>0.5</v>
      </c>
      <c r="I203" s="4">
        <v>25</v>
      </c>
      <c r="J203" s="4" t="s">
        <v>94</v>
      </c>
      <c r="K203" s="4"/>
      <c r="L203" s="5">
        <v>1</v>
      </c>
      <c r="M203" s="5">
        <f t="shared" ref="M203:M204" si="202">IF(I203&lt;&gt;"S",(H203+B203+A203+C203)*L203,0)</f>
        <v>0.5</v>
      </c>
      <c r="N203" s="5">
        <v>1</v>
      </c>
      <c r="O203" s="5">
        <v>2</v>
      </c>
      <c r="P203" s="11">
        <v>1</v>
      </c>
      <c r="Q203" s="5">
        <f t="shared" ref="Q203:Q204" si="203">IF(M203=0,IF(H203=0,0,H203+C203+B203+A203),M203)</f>
        <v>0.5</v>
      </c>
      <c r="R203" s="6">
        <f t="shared" ref="R203:R204" si="204">Q203*P203</f>
        <v>0.5</v>
      </c>
      <c r="S203" s="53" t="str">
        <f>IF(J203="",IF(LEFT(G203,1)="c",IF(I203&lt;&gt;"S",VLOOKUP(G203,'DATOS GENERALES'!$B$36:$C$52,2,FALSE),""),""),IF(T203="pvc",VLOOKUP(VLOOKUP(J203,'DATOS GENERALES'!$B$58:$E$83,3,FALSE),'DATOS GENERALES'!$B$36:$C$52,2,FALSE),VLOOKUP(VLOOKUP(J203,'DATOS GENERALES'!$B$58:$E$83,4,FALSE),'DATOS GENERALES'!$B$36:$C$52,2,FALSE)))</f>
        <v>ACCESORIO SALIDA BANDEJA</v>
      </c>
      <c r="T203" s="5" t="s">
        <v>48</v>
      </c>
      <c r="U203" s="5" t="s">
        <v>123</v>
      </c>
      <c r="X203"/>
    </row>
    <row r="204" spans="1:24" s="2" customFormat="1" outlineLevel="1" x14ac:dyDescent="0.25">
      <c r="A204" s="2">
        <v>0</v>
      </c>
      <c r="B204" s="8">
        <v>0</v>
      </c>
      <c r="C204" s="8">
        <v>0</v>
      </c>
      <c r="D204" s="7" t="s">
        <v>778</v>
      </c>
      <c r="E204" s="3" t="str">
        <f t="shared" si="201"/>
        <v>DH-S2-16</v>
      </c>
      <c r="F204" s="7" t="s">
        <v>94</v>
      </c>
      <c r="G204" s="7" t="s">
        <v>778</v>
      </c>
      <c r="H204" s="4">
        <v>6.4</v>
      </c>
      <c r="I204" s="4">
        <v>25</v>
      </c>
      <c r="J204" s="4" t="s">
        <v>84</v>
      </c>
      <c r="K204" s="4"/>
      <c r="L204" s="5">
        <v>1</v>
      </c>
      <c r="M204" s="5">
        <f t="shared" si="202"/>
        <v>6.4</v>
      </c>
      <c r="N204" s="5">
        <v>2</v>
      </c>
      <c r="O204" s="5">
        <v>2</v>
      </c>
      <c r="P204" s="11">
        <v>1</v>
      </c>
      <c r="Q204" s="5">
        <f t="shared" si="203"/>
        <v>6.4</v>
      </c>
      <c r="R204" s="6">
        <f t="shared" si="204"/>
        <v>6.4</v>
      </c>
      <c r="S204" s="53" t="str">
        <f>IF(J204="",IF(LEFT(G204,1)="c",IF(I204&lt;&gt;"S",VLOOKUP(G204,'DATOS GENERALES'!$B$36:$C$52,2,FALSE),""),""),IF(T204="pvc",VLOOKUP(VLOOKUP(J204,'DATOS GENERALES'!$B$58:$E$83,3,FALSE),'DATOS GENERALES'!$B$36:$C$52,2,FALSE),VLOOKUP(VLOOKUP(J204,'DATOS GENERALES'!$B$58:$E$83,4,FALSE),'DATOS GENERALES'!$B$36:$C$52,2,FALSE)))</f>
        <v>OCTOGONAL CONDUIT</v>
      </c>
      <c r="T204" s="5" t="s">
        <v>48</v>
      </c>
      <c r="U204" s="5" t="s">
        <v>123</v>
      </c>
      <c r="X204"/>
    </row>
    <row r="205" spans="1:24" s="2" customFormat="1" outlineLevel="1" x14ac:dyDescent="0.25">
      <c r="B205" s="8"/>
      <c r="C205" s="8"/>
      <c r="D205" s="67"/>
      <c r="E205" s="3"/>
      <c r="F205" s="4"/>
      <c r="G205" s="7"/>
      <c r="H205" s="4"/>
      <c r="I205" s="4"/>
      <c r="J205" s="4"/>
      <c r="K205" s="4"/>
      <c r="L205" s="5"/>
      <c r="M205" s="5"/>
      <c r="N205" s="5"/>
      <c r="O205" s="5"/>
      <c r="P205" s="11"/>
      <c r="Q205" s="5"/>
      <c r="R205" s="6"/>
      <c r="S205" s="53"/>
      <c r="T205" s="5"/>
      <c r="U205" s="5"/>
    </row>
    <row r="206" spans="1:24" s="2" customFormat="1" outlineLevel="1" x14ac:dyDescent="0.25">
      <c r="A206" s="2">
        <v>0</v>
      </c>
      <c r="B206" s="8">
        <v>0</v>
      </c>
      <c r="C206" s="8">
        <v>0</v>
      </c>
      <c r="D206" s="7" t="s">
        <v>779</v>
      </c>
      <c r="E206" s="3" t="str">
        <f t="shared" ref="E206:E207" si="205">G206</f>
        <v>S12</v>
      </c>
      <c r="F206" s="4"/>
      <c r="G206" s="7" t="s">
        <v>94</v>
      </c>
      <c r="H206" s="4">
        <v>0.5</v>
      </c>
      <c r="I206" s="4">
        <v>25</v>
      </c>
      <c r="J206" s="4" t="s">
        <v>94</v>
      </c>
      <c r="K206" s="4"/>
      <c r="L206" s="5">
        <v>1</v>
      </c>
      <c r="M206" s="5">
        <f t="shared" ref="M206:M207" si="206">IF(I206&lt;&gt;"S",(H206+B206+A206+C206)*L206,0)</f>
        <v>0.5</v>
      </c>
      <c r="N206" s="5">
        <v>1</v>
      </c>
      <c r="O206" s="5">
        <v>2</v>
      </c>
      <c r="P206" s="11">
        <v>1</v>
      </c>
      <c r="Q206" s="5">
        <f t="shared" ref="Q206:Q207" si="207">IF(M206=0,IF(H206=0,0,H206+C206+B206+A206),M206)</f>
        <v>0.5</v>
      </c>
      <c r="R206" s="6">
        <f t="shared" ref="R206:R207" si="208">Q206*P206</f>
        <v>0.5</v>
      </c>
      <c r="S206" s="53" t="str">
        <f>IF(J206="",IF(LEFT(G206,1)="c",IF(I206&lt;&gt;"S",VLOOKUP(G206,'DATOS GENERALES'!$B$36:$C$52,2,FALSE),""),""),IF(T206="pvc",VLOOKUP(VLOOKUP(J206,'DATOS GENERALES'!$B$58:$E$83,3,FALSE),'DATOS GENERALES'!$B$36:$C$52,2,FALSE),VLOOKUP(VLOOKUP(J206,'DATOS GENERALES'!$B$58:$E$83,4,FALSE),'DATOS GENERALES'!$B$36:$C$52,2,FALSE)))</f>
        <v>ACCESORIO SALIDA BANDEJA</v>
      </c>
      <c r="T206" s="5" t="s">
        <v>48</v>
      </c>
      <c r="U206" s="5" t="s">
        <v>123</v>
      </c>
      <c r="X206"/>
    </row>
    <row r="207" spans="1:24" s="2" customFormat="1" outlineLevel="1" x14ac:dyDescent="0.25">
      <c r="A207" s="2">
        <v>0</v>
      </c>
      <c r="B207" s="8">
        <v>0</v>
      </c>
      <c r="C207" s="8">
        <v>0</v>
      </c>
      <c r="D207" s="7" t="s">
        <v>779</v>
      </c>
      <c r="E207" s="3" t="str">
        <f t="shared" si="205"/>
        <v>DH-S2-17</v>
      </c>
      <c r="F207" s="7" t="s">
        <v>94</v>
      </c>
      <c r="G207" s="7" t="s">
        <v>779</v>
      </c>
      <c r="H207" s="4">
        <v>3</v>
      </c>
      <c r="I207" s="4">
        <v>25</v>
      </c>
      <c r="J207" s="4" t="s">
        <v>84</v>
      </c>
      <c r="K207" s="4"/>
      <c r="L207" s="5">
        <v>1</v>
      </c>
      <c r="M207" s="5">
        <f t="shared" si="206"/>
        <v>3</v>
      </c>
      <c r="N207" s="5">
        <v>2</v>
      </c>
      <c r="O207" s="5">
        <v>2</v>
      </c>
      <c r="P207" s="11">
        <v>1</v>
      </c>
      <c r="Q207" s="5">
        <f t="shared" si="207"/>
        <v>3</v>
      </c>
      <c r="R207" s="6">
        <f t="shared" si="208"/>
        <v>3</v>
      </c>
      <c r="S207" s="53" t="str">
        <f>IF(J207="",IF(LEFT(G207,1)="c",IF(I207&lt;&gt;"S",VLOOKUP(G207,'DATOS GENERALES'!$B$36:$C$52,2,FALSE),""),""),IF(T207="pvc",VLOOKUP(VLOOKUP(J207,'DATOS GENERALES'!$B$58:$E$83,3,FALSE),'DATOS GENERALES'!$B$36:$C$52,2,FALSE),VLOOKUP(VLOOKUP(J207,'DATOS GENERALES'!$B$58:$E$83,4,FALSE),'DATOS GENERALES'!$B$36:$C$52,2,FALSE)))</f>
        <v>OCTOGONAL CONDUIT</v>
      </c>
      <c r="T207" s="5" t="s">
        <v>48</v>
      </c>
      <c r="U207" s="5" t="s">
        <v>123</v>
      </c>
      <c r="X207"/>
    </row>
    <row r="208" spans="1:24" s="2" customFormat="1" outlineLevel="1" x14ac:dyDescent="0.25">
      <c r="B208" s="8"/>
      <c r="C208" s="8"/>
      <c r="D208" s="67"/>
      <c r="E208" s="3"/>
      <c r="F208" s="4"/>
      <c r="G208" s="7"/>
      <c r="H208" s="4"/>
      <c r="I208" s="4"/>
      <c r="J208" s="4"/>
      <c r="K208" s="4"/>
      <c r="L208" s="5"/>
      <c r="M208" s="5"/>
      <c r="N208" s="5"/>
      <c r="O208" s="5"/>
      <c r="P208" s="11"/>
      <c r="Q208" s="5"/>
      <c r="R208" s="6"/>
      <c r="S208" s="53"/>
      <c r="T208" s="5"/>
      <c r="U208" s="5"/>
    </row>
    <row r="209" spans="1:24" s="2" customFormat="1" outlineLevel="1" x14ac:dyDescent="0.25">
      <c r="A209" s="2">
        <v>0</v>
      </c>
      <c r="B209" s="8">
        <v>0</v>
      </c>
      <c r="C209" s="8">
        <v>0</v>
      </c>
      <c r="D209" s="7" t="s">
        <v>780</v>
      </c>
      <c r="E209" s="3" t="str">
        <f t="shared" ref="E209:E210" si="209">G209</f>
        <v>S12</v>
      </c>
      <c r="F209" s="4"/>
      <c r="G209" s="7" t="s">
        <v>94</v>
      </c>
      <c r="H209" s="4">
        <v>0.5</v>
      </c>
      <c r="I209" s="4">
        <v>25</v>
      </c>
      <c r="J209" s="4" t="s">
        <v>94</v>
      </c>
      <c r="K209" s="4"/>
      <c r="L209" s="5">
        <v>1</v>
      </c>
      <c r="M209" s="5">
        <f t="shared" ref="M209:M210" si="210">IF(I209&lt;&gt;"S",(H209+B209+A209+C209)*L209,0)</f>
        <v>0.5</v>
      </c>
      <c r="N209" s="5">
        <v>1</v>
      </c>
      <c r="O209" s="5">
        <v>2</v>
      </c>
      <c r="P209" s="11">
        <v>1</v>
      </c>
      <c r="Q209" s="5">
        <f t="shared" ref="Q209:Q210" si="211">IF(M209=0,IF(H209=0,0,H209+C209+B209+A209),M209)</f>
        <v>0.5</v>
      </c>
      <c r="R209" s="6">
        <f t="shared" ref="R209:R210" si="212">Q209*P209</f>
        <v>0.5</v>
      </c>
      <c r="S209" s="53" t="str">
        <f>IF(J209="",IF(LEFT(G209,1)="c",IF(I209&lt;&gt;"S",VLOOKUP(G209,'DATOS GENERALES'!$B$36:$C$52,2,FALSE),""),""),IF(T209="pvc",VLOOKUP(VLOOKUP(J209,'DATOS GENERALES'!$B$58:$E$83,3,FALSE),'DATOS GENERALES'!$B$36:$C$52,2,FALSE),VLOOKUP(VLOOKUP(J209,'DATOS GENERALES'!$B$58:$E$83,4,FALSE),'DATOS GENERALES'!$B$36:$C$52,2,FALSE)))</f>
        <v>ACCESORIO SALIDA BANDEJA</v>
      </c>
      <c r="T209" s="5" t="s">
        <v>48</v>
      </c>
      <c r="U209" s="5" t="s">
        <v>123</v>
      </c>
      <c r="X209"/>
    </row>
    <row r="210" spans="1:24" s="2" customFormat="1" outlineLevel="1" x14ac:dyDescent="0.25">
      <c r="A210" s="2">
        <v>0</v>
      </c>
      <c r="B210" s="8">
        <v>0</v>
      </c>
      <c r="C210" s="8">
        <v>0</v>
      </c>
      <c r="D210" s="7" t="s">
        <v>780</v>
      </c>
      <c r="E210" s="3" t="str">
        <f t="shared" si="209"/>
        <v>DH-S2-18</v>
      </c>
      <c r="F210" s="7" t="s">
        <v>94</v>
      </c>
      <c r="G210" s="7" t="s">
        <v>780</v>
      </c>
      <c r="H210" s="4">
        <v>6.4</v>
      </c>
      <c r="I210" s="4">
        <v>25</v>
      </c>
      <c r="J210" s="4" t="s">
        <v>84</v>
      </c>
      <c r="K210" s="4"/>
      <c r="L210" s="5">
        <v>1</v>
      </c>
      <c r="M210" s="5">
        <f t="shared" si="210"/>
        <v>6.4</v>
      </c>
      <c r="N210" s="5">
        <v>2</v>
      </c>
      <c r="O210" s="5">
        <v>2</v>
      </c>
      <c r="P210" s="11">
        <v>1</v>
      </c>
      <c r="Q210" s="5">
        <f t="shared" si="211"/>
        <v>6.4</v>
      </c>
      <c r="R210" s="6">
        <f t="shared" si="212"/>
        <v>6.4</v>
      </c>
      <c r="S210" s="53" t="str">
        <f>IF(J210="",IF(LEFT(G210,1)="c",IF(I210&lt;&gt;"S",VLOOKUP(G210,'DATOS GENERALES'!$B$36:$C$52,2,FALSE),""),""),IF(T210="pvc",VLOOKUP(VLOOKUP(J210,'DATOS GENERALES'!$B$58:$E$83,3,FALSE),'DATOS GENERALES'!$B$36:$C$52,2,FALSE),VLOOKUP(VLOOKUP(J210,'DATOS GENERALES'!$B$58:$E$83,4,FALSE),'DATOS GENERALES'!$B$36:$C$52,2,FALSE)))</f>
        <v>OCTOGONAL CONDUIT</v>
      </c>
      <c r="T210" s="5" t="s">
        <v>48</v>
      </c>
      <c r="U210" s="5" t="s">
        <v>123</v>
      </c>
      <c r="X210"/>
    </row>
    <row r="211" spans="1:24" s="2" customFormat="1" outlineLevel="1" x14ac:dyDescent="0.25">
      <c r="B211" s="8"/>
      <c r="C211" s="8"/>
      <c r="D211" s="67"/>
      <c r="E211" s="3"/>
      <c r="F211" s="4"/>
      <c r="G211" s="7"/>
      <c r="H211" s="4"/>
      <c r="I211" s="4"/>
      <c r="J211" s="4"/>
      <c r="K211" s="4"/>
      <c r="L211" s="5"/>
      <c r="M211" s="5"/>
      <c r="N211" s="5"/>
      <c r="O211" s="5"/>
      <c r="P211" s="11"/>
      <c r="Q211" s="5"/>
      <c r="R211" s="6"/>
      <c r="S211" s="53"/>
      <c r="T211" s="5"/>
      <c r="U211" s="5"/>
    </row>
    <row r="212" spans="1:24" s="2" customFormat="1" outlineLevel="1" x14ac:dyDescent="0.25">
      <c r="A212" s="2">
        <v>0</v>
      </c>
      <c r="B212" s="8">
        <v>0</v>
      </c>
      <c r="C212" s="8">
        <v>0</v>
      </c>
      <c r="D212" s="7" t="s">
        <v>781</v>
      </c>
      <c r="E212" s="3" t="str">
        <f t="shared" ref="E212:E213" si="213">G212</f>
        <v>S12</v>
      </c>
      <c r="F212" s="4"/>
      <c r="G212" s="7" t="s">
        <v>94</v>
      </c>
      <c r="H212" s="4">
        <v>0.5</v>
      </c>
      <c r="I212" s="4">
        <v>25</v>
      </c>
      <c r="J212" s="4" t="s">
        <v>94</v>
      </c>
      <c r="K212" s="4"/>
      <c r="L212" s="5">
        <v>1</v>
      </c>
      <c r="M212" s="5">
        <f t="shared" ref="M212:M213" si="214">IF(I212&lt;&gt;"S",(H212+B212+A212+C212)*L212,0)</f>
        <v>0.5</v>
      </c>
      <c r="N212" s="5">
        <v>1</v>
      </c>
      <c r="O212" s="5">
        <v>1</v>
      </c>
      <c r="P212" s="11">
        <v>1</v>
      </c>
      <c r="Q212" s="5">
        <f t="shared" ref="Q212:Q213" si="215">IF(M212=0,IF(H212=0,0,H212+C212+B212+A212),M212)</f>
        <v>0.5</v>
      </c>
      <c r="R212" s="6">
        <f t="shared" ref="R212:R213" si="216">Q212*P212</f>
        <v>0.5</v>
      </c>
      <c r="S212" s="53" t="str">
        <f>IF(J212="",IF(LEFT(G212,1)="c",IF(I212&lt;&gt;"S",VLOOKUP(G212,'DATOS GENERALES'!$B$36:$C$52,2,FALSE),""),""),IF(T212="pvc",VLOOKUP(VLOOKUP(J212,'DATOS GENERALES'!$B$58:$E$83,3,FALSE),'DATOS GENERALES'!$B$36:$C$52,2,FALSE),VLOOKUP(VLOOKUP(J212,'DATOS GENERALES'!$B$58:$E$83,4,FALSE),'DATOS GENERALES'!$B$36:$C$52,2,FALSE)))</f>
        <v>ACCESORIO SALIDA BANDEJA</v>
      </c>
      <c r="T212" s="5" t="s">
        <v>48</v>
      </c>
      <c r="U212" s="5" t="s">
        <v>123</v>
      </c>
      <c r="X212"/>
    </row>
    <row r="213" spans="1:24" s="2" customFormat="1" outlineLevel="1" x14ac:dyDescent="0.25">
      <c r="A213" s="2">
        <v>0</v>
      </c>
      <c r="B213" s="8">
        <v>0</v>
      </c>
      <c r="C213" s="8">
        <v>0</v>
      </c>
      <c r="D213" s="7" t="s">
        <v>781</v>
      </c>
      <c r="E213" s="3" t="str">
        <f t="shared" si="213"/>
        <v>DH-S2-19</v>
      </c>
      <c r="F213" s="7" t="s">
        <v>94</v>
      </c>
      <c r="G213" s="7" t="s">
        <v>781</v>
      </c>
      <c r="H213" s="4">
        <v>1</v>
      </c>
      <c r="I213" s="4">
        <v>25</v>
      </c>
      <c r="J213" s="4" t="s">
        <v>84</v>
      </c>
      <c r="K213" s="4"/>
      <c r="L213" s="5">
        <v>1</v>
      </c>
      <c r="M213" s="5">
        <f t="shared" si="214"/>
        <v>1</v>
      </c>
      <c r="N213" s="5">
        <v>2</v>
      </c>
      <c r="O213" s="5">
        <v>2</v>
      </c>
      <c r="P213" s="11">
        <v>1</v>
      </c>
      <c r="Q213" s="5">
        <f t="shared" si="215"/>
        <v>1</v>
      </c>
      <c r="R213" s="6">
        <f t="shared" si="216"/>
        <v>1</v>
      </c>
      <c r="S213" s="53" t="str">
        <f>IF(J213="",IF(LEFT(G213,1)="c",IF(I213&lt;&gt;"S",VLOOKUP(G213,'DATOS GENERALES'!$B$36:$C$52,2,FALSE),""),""),IF(T213="pvc",VLOOKUP(VLOOKUP(J213,'DATOS GENERALES'!$B$58:$E$83,3,FALSE),'DATOS GENERALES'!$B$36:$C$52,2,FALSE),VLOOKUP(VLOOKUP(J213,'DATOS GENERALES'!$B$58:$E$83,4,FALSE),'DATOS GENERALES'!$B$36:$C$52,2,FALSE)))</f>
        <v>OCTOGONAL CONDUIT</v>
      </c>
      <c r="T213" s="5" t="s">
        <v>48</v>
      </c>
      <c r="U213" s="5" t="s">
        <v>123</v>
      </c>
      <c r="X213"/>
    </row>
    <row r="214" spans="1:24" s="2" customFormat="1" outlineLevel="1" x14ac:dyDescent="0.25">
      <c r="B214" s="8"/>
      <c r="C214" s="8"/>
      <c r="D214" s="67"/>
      <c r="E214" s="3"/>
      <c r="F214" s="4"/>
      <c r="G214" s="7"/>
      <c r="H214" s="4"/>
      <c r="I214" s="4"/>
      <c r="J214" s="4"/>
      <c r="K214" s="4"/>
      <c r="L214" s="5"/>
      <c r="M214" s="5"/>
      <c r="N214" s="5"/>
      <c r="O214" s="5"/>
      <c r="P214" s="11"/>
      <c r="Q214" s="5"/>
      <c r="R214" s="6"/>
      <c r="S214" s="53"/>
      <c r="T214" s="5"/>
      <c r="U214" s="5"/>
    </row>
    <row r="215" spans="1:24" s="2" customFormat="1" outlineLevel="1" x14ac:dyDescent="0.25">
      <c r="A215" s="2">
        <v>0</v>
      </c>
      <c r="B215" s="8">
        <v>0</v>
      </c>
      <c r="C215" s="8">
        <v>0</v>
      </c>
      <c r="D215" s="7" t="s">
        <v>782</v>
      </c>
      <c r="E215" s="3" t="str">
        <f t="shared" ref="E215:E218" si="217">G215</f>
        <v>S12</v>
      </c>
      <c r="F215" s="4"/>
      <c r="G215" s="7" t="s">
        <v>94</v>
      </c>
      <c r="H215" s="4">
        <v>0.5</v>
      </c>
      <c r="I215" s="4">
        <v>25</v>
      </c>
      <c r="J215" s="4" t="s">
        <v>94</v>
      </c>
      <c r="K215" s="4"/>
      <c r="L215" s="5">
        <v>1</v>
      </c>
      <c r="M215" s="5">
        <f t="shared" ref="M215:M218" si="218">IF(I215&lt;&gt;"S",(H215+B215+A215+C215)*L215,0)</f>
        <v>0.5</v>
      </c>
      <c r="N215" s="5">
        <v>1</v>
      </c>
      <c r="O215" s="5">
        <v>2</v>
      </c>
      <c r="P215" s="11">
        <v>1</v>
      </c>
      <c r="Q215" s="5">
        <f t="shared" ref="Q215:Q218" si="219">IF(M215=0,IF(H215=0,0,H215+C215+B215+A215),M215)</f>
        <v>0.5</v>
      </c>
      <c r="R215" s="6">
        <f t="shared" ref="R215:R218" si="220">Q215*P215</f>
        <v>0.5</v>
      </c>
      <c r="S215" s="53" t="str">
        <f>IF(J215="",IF(LEFT(G215,1)="c",IF(I215&lt;&gt;"S",VLOOKUP(G215,'DATOS GENERALES'!$B$36:$C$52,2,FALSE),""),""),IF(T215="pvc",VLOOKUP(VLOOKUP(J215,'DATOS GENERALES'!$B$58:$E$83,3,FALSE),'DATOS GENERALES'!$B$36:$C$52,2,FALSE),VLOOKUP(VLOOKUP(J215,'DATOS GENERALES'!$B$58:$E$83,4,FALSE),'DATOS GENERALES'!$B$36:$C$52,2,FALSE)))</f>
        <v>ACCESORIO SALIDA BANDEJA</v>
      </c>
      <c r="T215" s="5" t="s">
        <v>48</v>
      </c>
      <c r="U215" s="5" t="s">
        <v>123</v>
      </c>
      <c r="X215"/>
    </row>
    <row r="216" spans="1:24" s="2" customFormat="1" outlineLevel="1" x14ac:dyDescent="0.25">
      <c r="A216" s="2">
        <v>0</v>
      </c>
      <c r="B216" s="8">
        <v>0</v>
      </c>
      <c r="C216" s="8">
        <v>0</v>
      </c>
      <c r="D216" s="7" t="s">
        <v>782</v>
      </c>
      <c r="E216" s="3" t="str">
        <f t="shared" si="217"/>
        <v>C1</v>
      </c>
      <c r="F216" s="7" t="s">
        <v>94</v>
      </c>
      <c r="G216" s="4" t="s">
        <v>103</v>
      </c>
      <c r="H216" s="4">
        <v>5</v>
      </c>
      <c r="I216" s="4">
        <v>25</v>
      </c>
      <c r="J216" s="4"/>
      <c r="K216" s="4"/>
      <c r="L216" s="5">
        <v>1</v>
      </c>
      <c r="M216" s="5">
        <f t="shared" si="218"/>
        <v>5</v>
      </c>
      <c r="N216" s="5">
        <v>2</v>
      </c>
      <c r="O216" s="5">
        <v>1</v>
      </c>
      <c r="P216" s="11">
        <v>1</v>
      </c>
      <c r="Q216" s="5">
        <f t="shared" si="219"/>
        <v>5</v>
      </c>
      <c r="R216" s="6">
        <f t="shared" si="220"/>
        <v>5</v>
      </c>
      <c r="S216" s="53" t="str">
        <f>IF(J216="",IF(LEFT(G216,1)="c",IF(I216&lt;&gt;"S",VLOOKUP(G216,'DATOS GENERALES'!$B$36:$C$52,2,FALSE),""),""),IF(T216="pvc",VLOOKUP(VLOOKUP(J216,'DATOS GENERALES'!$B$58:$E$83,3,FALSE),'DATOS GENERALES'!$B$36:$C$52,2,FALSE),VLOOKUP(VLOOKUP(J216,'DATOS GENERALES'!$B$58:$E$83,4,FALSE),'DATOS GENERALES'!$B$36:$C$52,2,FALSE)))</f>
        <v>CUADRADA 150X150X100</v>
      </c>
      <c r="T216" s="5" t="s">
        <v>48</v>
      </c>
      <c r="U216" s="5" t="s">
        <v>123</v>
      </c>
      <c r="X216"/>
    </row>
    <row r="217" spans="1:24" s="2" customFormat="1" outlineLevel="1" x14ac:dyDescent="0.25">
      <c r="A217" s="2">
        <v>0</v>
      </c>
      <c r="B217" s="8">
        <v>0</v>
      </c>
      <c r="C217" s="8">
        <v>0</v>
      </c>
      <c r="D217" s="7" t="s">
        <v>782</v>
      </c>
      <c r="E217" s="3" t="str">
        <f t="shared" si="217"/>
        <v>BE-05</v>
      </c>
      <c r="F217" s="4" t="s">
        <v>103</v>
      </c>
      <c r="G217" s="7" t="s">
        <v>782</v>
      </c>
      <c r="H217" s="4">
        <v>0.9</v>
      </c>
      <c r="I217" s="4">
        <v>25</v>
      </c>
      <c r="J217" s="4" t="s">
        <v>87</v>
      </c>
      <c r="K217" s="4"/>
      <c r="L217" s="5">
        <v>1</v>
      </c>
      <c r="M217" s="5">
        <f t="shared" si="218"/>
        <v>0.9</v>
      </c>
      <c r="N217" s="5">
        <v>0</v>
      </c>
      <c r="O217" s="5">
        <v>2</v>
      </c>
      <c r="P217" s="11">
        <v>1</v>
      </c>
      <c r="Q217" s="5">
        <f t="shared" si="219"/>
        <v>0.9</v>
      </c>
      <c r="R217" s="6">
        <f t="shared" si="220"/>
        <v>0.9</v>
      </c>
      <c r="S217" s="53" t="str">
        <f>IF(J217="",IF(LEFT(G217,1)="c",IF(I217&lt;&gt;"S",VLOOKUP(G217,'DATOS GENERALES'!$B$36:$C$52,2,FALSE),""),""),IF(T217="pvc",VLOOKUP(VLOOKUP(J217,'DATOS GENERALES'!$B$58:$E$83,3,FALSE),'DATOS GENERALES'!$B$36:$C$52,2,FALSE),VLOOKUP(VLOOKUP(J217,'DATOS GENERALES'!$B$58:$E$83,4,FALSE),'DATOS GENERALES'!$B$36:$C$52,2,FALSE)))</f>
        <v>CUADRADA GANG</v>
      </c>
      <c r="T217" s="5" t="s">
        <v>45</v>
      </c>
      <c r="U217" s="5" t="s">
        <v>123</v>
      </c>
      <c r="X217"/>
    </row>
    <row r="218" spans="1:24" s="2" customFormat="1" outlineLevel="1" x14ac:dyDescent="0.25">
      <c r="A218" s="2">
        <v>0</v>
      </c>
      <c r="B218" s="8">
        <v>0</v>
      </c>
      <c r="C218" s="8">
        <v>0</v>
      </c>
      <c r="D218" s="7" t="s">
        <v>783</v>
      </c>
      <c r="E218" s="3" t="str">
        <f t="shared" si="217"/>
        <v>EM-05</v>
      </c>
      <c r="F218" s="7" t="s">
        <v>782</v>
      </c>
      <c r="G218" s="7" t="s">
        <v>783</v>
      </c>
      <c r="H218" s="4">
        <v>1.3</v>
      </c>
      <c r="I218" s="4">
        <v>25</v>
      </c>
      <c r="J218" s="4" t="s">
        <v>86</v>
      </c>
      <c r="K218" s="4"/>
      <c r="L218" s="5">
        <v>1</v>
      </c>
      <c r="M218" s="5">
        <f t="shared" si="218"/>
        <v>1.3</v>
      </c>
      <c r="N218" s="5">
        <v>0</v>
      </c>
      <c r="O218" s="5">
        <v>2</v>
      </c>
      <c r="P218" s="11">
        <v>1</v>
      </c>
      <c r="Q218" s="5">
        <f t="shared" si="219"/>
        <v>1.3</v>
      </c>
      <c r="R218" s="6">
        <f t="shared" si="220"/>
        <v>1.3</v>
      </c>
      <c r="S218" s="53" t="str">
        <f>IF(J218="",IF(LEFT(G218,1)="c",IF(I218&lt;&gt;"S",VLOOKUP(G218,'DATOS GENERALES'!$B$36:$C$52,2,FALSE),""),""),IF(T218="pvc",VLOOKUP(VLOOKUP(J218,'DATOS GENERALES'!$B$58:$E$83,3,FALSE),'DATOS GENERALES'!$B$36:$C$52,2,FALSE),VLOOKUP(VLOOKUP(J218,'DATOS GENERALES'!$B$58:$E$83,4,FALSE),'DATOS GENERALES'!$B$36:$C$52,2,FALSE)))</f>
        <v>CUADRADA GANG</v>
      </c>
      <c r="T218" s="5" t="s">
        <v>45</v>
      </c>
      <c r="U218" s="5" t="s">
        <v>123</v>
      </c>
      <c r="X218"/>
    </row>
    <row r="219" spans="1:24" s="2" customFormat="1" outlineLevel="1" x14ac:dyDescent="0.25">
      <c r="B219" s="8"/>
      <c r="C219" s="8"/>
      <c r="D219" s="7" t="s">
        <v>783</v>
      </c>
      <c r="E219" s="3"/>
      <c r="F219" s="4"/>
      <c r="G219" s="7"/>
      <c r="H219" s="4"/>
      <c r="I219" s="4"/>
      <c r="J219" s="4"/>
      <c r="K219" s="4"/>
      <c r="L219" s="5"/>
      <c r="M219" s="5"/>
      <c r="N219" s="5"/>
      <c r="O219" s="5"/>
      <c r="P219" s="11"/>
      <c r="Q219" s="5"/>
      <c r="R219" s="6">
        <f>SUM(R215:R217)</f>
        <v>6.4</v>
      </c>
      <c r="S219" s="53"/>
      <c r="T219" s="5"/>
      <c r="U219" s="5" t="s">
        <v>123</v>
      </c>
      <c r="X219"/>
    </row>
    <row r="220" spans="1:24" s="2" customFormat="1" outlineLevel="1" x14ac:dyDescent="0.25">
      <c r="B220" s="8"/>
      <c r="C220" s="8"/>
      <c r="D220" s="67"/>
      <c r="E220" s="3"/>
      <c r="F220" s="4"/>
      <c r="G220" s="7"/>
      <c r="H220" s="4"/>
      <c r="I220" s="4"/>
      <c r="J220" s="4"/>
      <c r="K220" s="4"/>
      <c r="L220" s="5"/>
      <c r="M220" s="5"/>
      <c r="N220" s="5"/>
      <c r="O220" s="5"/>
      <c r="P220" s="11"/>
      <c r="Q220" s="5"/>
      <c r="R220" s="6"/>
      <c r="S220" s="53"/>
      <c r="T220" s="5"/>
      <c r="U220" s="5"/>
    </row>
    <row r="221" spans="1:24" s="2" customFormat="1" outlineLevel="1" x14ac:dyDescent="0.25">
      <c r="A221" s="2">
        <v>0</v>
      </c>
      <c r="B221" s="8">
        <v>0</v>
      </c>
      <c r="C221" s="8">
        <v>0</v>
      </c>
      <c r="D221" s="7" t="s">
        <v>784</v>
      </c>
      <c r="E221" s="3" t="str">
        <f t="shared" ref="E221:E224" si="221">G221</f>
        <v>S12</v>
      </c>
      <c r="F221" s="4"/>
      <c r="G221" s="7" t="s">
        <v>94</v>
      </c>
      <c r="H221" s="4">
        <v>0.5</v>
      </c>
      <c r="I221" s="4">
        <v>25</v>
      </c>
      <c r="J221" s="4" t="s">
        <v>94</v>
      </c>
      <c r="K221" s="4"/>
      <c r="L221" s="5">
        <v>1</v>
      </c>
      <c r="M221" s="5">
        <f t="shared" ref="M221:M224" si="222">IF(I221&lt;&gt;"S",(H221+B221+A221+C221)*L221,0)</f>
        <v>0.5</v>
      </c>
      <c r="N221" s="5">
        <v>1</v>
      </c>
      <c r="O221" s="5">
        <v>2</v>
      </c>
      <c r="P221" s="11">
        <v>1</v>
      </c>
      <c r="Q221" s="5">
        <f t="shared" ref="Q221:Q224" si="223">IF(M221=0,IF(H221=0,0,H221+C221+B221+A221),M221)</f>
        <v>0.5</v>
      </c>
      <c r="R221" s="6">
        <f t="shared" ref="R221:R224" si="224">Q221*P221</f>
        <v>0.5</v>
      </c>
      <c r="S221" s="53" t="str">
        <f>IF(J221="",IF(LEFT(G221,1)="c",IF(I221&lt;&gt;"S",VLOOKUP(G221,'DATOS GENERALES'!$B$36:$C$52,2,FALSE),""),""),IF(T221="pvc",VLOOKUP(VLOOKUP(J221,'DATOS GENERALES'!$B$58:$E$83,3,FALSE),'DATOS GENERALES'!$B$36:$C$52,2,FALSE),VLOOKUP(VLOOKUP(J221,'DATOS GENERALES'!$B$58:$E$83,4,FALSE),'DATOS GENERALES'!$B$36:$C$52,2,FALSE)))</f>
        <v>ACCESORIO SALIDA BANDEJA</v>
      </c>
      <c r="T221" s="5" t="s">
        <v>48</v>
      </c>
      <c r="U221" s="5" t="s">
        <v>123</v>
      </c>
      <c r="X221"/>
    </row>
    <row r="222" spans="1:24" s="2" customFormat="1" outlineLevel="1" x14ac:dyDescent="0.25">
      <c r="A222" s="2">
        <v>0</v>
      </c>
      <c r="B222" s="8">
        <v>0</v>
      </c>
      <c r="C222" s="8">
        <v>0</v>
      </c>
      <c r="D222" s="7" t="s">
        <v>784</v>
      </c>
      <c r="E222" s="3" t="str">
        <f t="shared" si="221"/>
        <v>C1</v>
      </c>
      <c r="F222" s="7" t="s">
        <v>94</v>
      </c>
      <c r="G222" s="4" t="s">
        <v>103</v>
      </c>
      <c r="H222" s="4">
        <v>2</v>
      </c>
      <c r="I222" s="4">
        <v>25</v>
      </c>
      <c r="J222" s="4"/>
      <c r="K222" s="4"/>
      <c r="L222" s="5">
        <v>1</v>
      </c>
      <c r="M222" s="5">
        <f t="shared" si="222"/>
        <v>2</v>
      </c>
      <c r="N222" s="5">
        <v>2</v>
      </c>
      <c r="O222" s="5">
        <v>1</v>
      </c>
      <c r="P222" s="11">
        <v>1</v>
      </c>
      <c r="Q222" s="5">
        <f t="shared" si="223"/>
        <v>2</v>
      </c>
      <c r="R222" s="6">
        <f t="shared" si="224"/>
        <v>2</v>
      </c>
      <c r="S222" s="53" t="str">
        <f>IF(J222="",IF(LEFT(G222,1)="c",IF(I222&lt;&gt;"S",VLOOKUP(G222,'DATOS GENERALES'!$B$36:$C$52,2,FALSE),""),""),IF(T222="pvc",VLOOKUP(VLOOKUP(J222,'DATOS GENERALES'!$B$58:$E$83,3,FALSE),'DATOS GENERALES'!$B$36:$C$52,2,FALSE),VLOOKUP(VLOOKUP(J222,'DATOS GENERALES'!$B$58:$E$83,4,FALSE),'DATOS GENERALES'!$B$36:$C$52,2,FALSE)))</f>
        <v>CUADRADA 150X150X100</v>
      </c>
      <c r="T222" s="5" t="s">
        <v>48</v>
      </c>
      <c r="U222" s="5" t="s">
        <v>123</v>
      </c>
      <c r="X222"/>
    </row>
    <row r="223" spans="1:24" s="2" customFormat="1" outlineLevel="1" x14ac:dyDescent="0.25">
      <c r="A223" s="2">
        <v>0</v>
      </c>
      <c r="B223" s="8">
        <v>0</v>
      </c>
      <c r="C223" s="8">
        <v>0</v>
      </c>
      <c r="D223" s="7" t="s">
        <v>784</v>
      </c>
      <c r="E223" s="3" t="str">
        <f t="shared" si="221"/>
        <v>BE-06</v>
      </c>
      <c r="F223" s="4" t="s">
        <v>103</v>
      </c>
      <c r="G223" s="7" t="s">
        <v>784</v>
      </c>
      <c r="H223" s="4">
        <v>0.9</v>
      </c>
      <c r="I223" s="4">
        <v>25</v>
      </c>
      <c r="J223" s="4" t="s">
        <v>87</v>
      </c>
      <c r="K223" s="4"/>
      <c r="L223" s="5">
        <v>1</v>
      </c>
      <c r="M223" s="5">
        <f t="shared" si="222"/>
        <v>0.9</v>
      </c>
      <c r="N223" s="5">
        <v>0</v>
      </c>
      <c r="O223" s="5">
        <v>2</v>
      </c>
      <c r="P223" s="11">
        <v>1</v>
      </c>
      <c r="Q223" s="5">
        <f t="shared" si="223"/>
        <v>0.9</v>
      </c>
      <c r="R223" s="6">
        <f t="shared" si="224"/>
        <v>0.9</v>
      </c>
      <c r="S223" s="53" t="str">
        <f>IF(J223="",IF(LEFT(G223,1)="c",IF(I223&lt;&gt;"S",VLOOKUP(G223,'DATOS GENERALES'!$B$36:$C$52,2,FALSE),""),""),IF(T223="pvc",VLOOKUP(VLOOKUP(J223,'DATOS GENERALES'!$B$58:$E$83,3,FALSE),'DATOS GENERALES'!$B$36:$C$52,2,FALSE),VLOOKUP(VLOOKUP(J223,'DATOS GENERALES'!$B$58:$E$83,4,FALSE),'DATOS GENERALES'!$B$36:$C$52,2,FALSE)))</f>
        <v>CUADRADA GANG</v>
      </c>
      <c r="T223" s="5" t="s">
        <v>45</v>
      </c>
      <c r="U223" s="5" t="s">
        <v>123</v>
      </c>
      <c r="X223"/>
    </row>
    <row r="224" spans="1:24" s="2" customFormat="1" outlineLevel="1" x14ac:dyDescent="0.25">
      <c r="A224" s="2">
        <v>0</v>
      </c>
      <c r="B224" s="8">
        <v>0</v>
      </c>
      <c r="C224" s="8">
        <v>0</v>
      </c>
      <c r="D224" s="7" t="s">
        <v>785</v>
      </c>
      <c r="E224" s="3" t="str">
        <f t="shared" si="221"/>
        <v>EM-06</v>
      </c>
      <c r="F224" s="7" t="s">
        <v>784</v>
      </c>
      <c r="G224" s="7" t="s">
        <v>785</v>
      </c>
      <c r="H224" s="4">
        <v>1.3</v>
      </c>
      <c r="I224" s="4">
        <v>25</v>
      </c>
      <c r="J224" s="4" t="s">
        <v>86</v>
      </c>
      <c r="K224" s="4"/>
      <c r="L224" s="5">
        <v>1</v>
      </c>
      <c r="M224" s="5">
        <f t="shared" si="222"/>
        <v>1.3</v>
      </c>
      <c r="N224" s="5">
        <v>0</v>
      </c>
      <c r="O224" s="5">
        <v>2</v>
      </c>
      <c r="P224" s="11">
        <v>1</v>
      </c>
      <c r="Q224" s="5">
        <f t="shared" si="223"/>
        <v>1.3</v>
      </c>
      <c r="R224" s="6">
        <f t="shared" si="224"/>
        <v>1.3</v>
      </c>
      <c r="S224" s="53" t="str">
        <f>IF(J224="",IF(LEFT(G224,1)="c",IF(I224&lt;&gt;"S",VLOOKUP(G224,'DATOS GENERALES'!$B$36:$C$52,2,FALSE),""),""),IF(T224="pvc",VLOOKUP(VLOOKUP(J224,'DATOS GENERALES'!$B$58:$E$83,3,FALSE),'DATOS GENERALES'!$B$36:$C$52,2,FALSE),VLOOKUP(VLOOKUP(J224,'DATOS GENERALES'!$B$58:$E$83,4,FALSE),'DATOS GENERALES'!$B$36:$C$52,2,FALSE)))</f>
        <v>CUADRADA GANG</v>
      </c>
      <c r="T224" s="5" t="s">
        <v>45</v>
      </c>
      <c r="U224" s="5" t="s">
        <v>123</v>
      </c>
      <c r="X224"/>
    </row>
    <row r="225" spans="1:24" s="2" customFormat="1" outlineLevel="1" x14ac:dyDescent="0.25">
      <c r="B225" s="8"/>
      <c r="C225" s="8"/>
      <c r="D225" s="7" t="s">
        <v>785</v>
      </c>
      <c r="E225" s="3"/>
      <c r="F225" s="4"/>
      <c r="G225" s="7"/>
      <c r="H225" s="4"/>
      <c r="I225" s="4"/>
      <c r="J225" s="4"/>
      <c r="K225" s="4"/>
      <c r="L225" s="5"/>
      <c r="M225" s="5"/>
      <c r="N225" s="5"/>
      <c r="O225" s="5"/>
      <c r="P225" s="11"/>
      <c r="Q225" s="5"/>
      <c r="R225" s="6">
        <f>SUM(R221:R223)</f>
        <v>3.4</v>
      </c>
      <c r="S225" s="53"/>
      <c r="T225" s="5"/>
      <c r="U225" s="5" t="s">
        <v>123</v>
      </c>
      <c r="X225"/>
    </row>
    <row r="226" spans="1:24" s="2" customFormat="1" outlineLevel="1" x14ac:dyDescent="0.25">
      <c r="B226" s="8"/>
      <c r="C226" s="8"/>
      <c r="D226" s="67"/>
      <c r="E226" s="3"/>
      <c r="F226" s="4"/>
      <c r="G226" s="7"/>
      <c r="H226" s="4"/>
      <c r="I226" s="4"/>
      <c r="J226" s="4"/>
      <c r="K226" s="4"/>
      <c r="L226" s="5"/>
      <c r="M226" s="5"/>
      <c r="N226" s="5"/>
      <c r="O226" s="5"/>
      <c r="P226" s="11"/>
      <c r="Q226" s="5"/>
      <c r="R226" s="6"/>
      <c r="S226" s="53"/>
      <c r="T226" s="5"/>
      <c r="U226" s="5"/>
    </row>
    <row r="227" spans="1:24" s="2" customFormat="1" outlineLevel="1" x14ac:dyDescent="0.25">
      <c r="A227" s="2">
        <v>0</v>
      </c>
      <c r="B227" s="8">
        <v>0</v>
      </c>
      <c r="C227" s="8">
        <v>0</v>
      </c>
      <c r="D227" s="7" t="s">
        <v>786</v>
      </c>
      <c r="E227" s="3" t="str">
        <f t="shared" ref="E227:E230" si="225">G227</f>
        <v>S12</v>
      </c>
      <c r="F227" s="4"/>
      <c r="G227" s="7" t="s">
        <v>94</v>
      </c>
      <c r="H227" s="4">
        <v>0.5</v>
      </c>
      <c r="I227" s="4">
        <v>25</v>
      </c>
      <c r="J227" s="4" t="s">
        <v>94</v>
      </c>
      <c r="K227" s="4"/>
      <c r="L227" s="5">
        <v>1</v>
      </c>
      <c r="M227" s="5">
        <f t="shared" ref="M227:M230" si="226">IF(I227&lt;&gt;"S",(H227+B227+A227+C227)*L227,0)</f>
        <v>0.5</v>
      </c>
      <c r="N227" s="5">
        <v>1</v>
      </c>
      <c r="O227" s="5">
        <v>2</v>
      </c>
      <c r="P227" s="11">
        <v>1</v>
      </c>
      <c r="Q227" s="5">
        <f t="shared" ref="Q227:Q230" si="227">IF(M227=0,IF(H227=0,0,H227+C227+B227+A227),M227)</f>
        <v>0.5</v>
      </c>
      <c r="R227" s="6">
        <f t="shared" ref="R227:R230" si="228">Q227*P227</f>
        <v>0.5</v>
      </c>
      <c r="S227" s="53" t="str">
        <f>IF(J227="",IF(LEFT(G227,1)="c",IF(I227&lt;&gt;"S",VLOOKUP(G227,'DATOS GENERALES'!$B$36:$C$52,2,FALSE),""),""),IF(T227="pvc",VLOOKUP(VLOOKUP(J227,'DATOS GENERALES'!$B$58:$E$83,3,FALSE),'DATOS GENERALES'!$B$36:$C$52,2,FALSE),VLOOKUP(VLOOKUP(J227,'DATOS GENERALES'!$B$58:$E$83,4,FALSE),'DATOS GENERALES'!$B$36:$C$52,2,FALSE)))</f>
        <v>ACCESORIO SALIDA BANDEJA</v>
      </c>
      <c r="T227" s="5" t="s">
        <v>48</v>
      </c>
      <c r="U227" s="5" t="s">
        <v>123</v>
      </c>
      <c r="X227"/>
    </row>
    <row r="228" spans="1:24" s="2" customFormat="1" outlineLevel="1" x14ac:dyDescent="0.25">
      <c r="A228" s="2">
        <v>0</v>
      </c>
      <c r="B228" s="8">
        <v>0</v>
      </c>
      <c r="C228" s="8">
        <v>0</v>
      </c>
      <c r="D228" s="7" t="s">
        <v>786</v>
      </c>
      <c r="E228" s="3" t="str">
        <f t="shared" si="225"/>
        <v>C1</v>
      </c>
      <c r="F228" s="7" t="s">
        <v>94</v>
      </c>
      <c r="G228" s="4" t="s">
        <v>103</v>
      </c>
      <c r="H228" s="4">
        <v>4</v>
      </c>
      <c r="I228" s="4">
        <v>25</v>
      </c>
      <c r="J228" s="4"/>
      <c r="K228" s="4"/>
      <c r="L228" s="5">
        <v>1</v>
      </c>
      <c r="M228" s="5">
        <f t="shared" si="226"/>
        <v>4</v>
      </c>
      <c r="N228" s="5">
        <v>2</v>
      </c>
      <c r="O228" s="5">
        <v>1</v>
      </c>
      <c r="P228" s="11">
        <v>1</v>
      </c>
      <c r="Q228" s="5">
        <f t="shared" si="227"/>
        <v>4</v>
      </c>
      <c r="R228" s="6">
        <f t="shared" si="228"/>
        <v>4</v>
      </c>
      <c r="S228" s="53" t="str">
        <f>IF(J228="",IF(LEFT(G228,1)="c",IF(I228&lt;&gt;"S",VLOOKUP(G228,'DATOS GENERALES'!$B$36:$C$52,2,FALSE),""),""),IF(T228="pvc",VLOOKUP(VLOOKUP(J228,'DATOS GENERALES'!$B$58:$E$83,3,FALSE),'DATOS GENERALES'!$B$36:$C$52,2,FALSE),VLOOKUP(VLOOKUP(J228,'DATOS GENERALES'!$B$58:$E$83,4,FALSE),'DATOS GENERALES'!$B$36:$C$52,2,FALSE)))</f>
        <v>CUADRADA 150X150X100</v>
      </c>
      <c r="T228" s="5" t="s">
        <v>48</v>
      </c>
      <c r="U228" s="5" t="s">
        <v>123</v>
      </c>
      <c r="X228"/>
    </row>
    <row r="229" spans="1:24" s="2" customFormat="1" outlineLevel="1" x14ac:dyDescent="0.25">
      <c r="A229" s="2">
        <v>0</v>
      </c>
      <c r="B229" s="8">
        <v>0</v>
      </c>
      <c r="C229" s="8">
        <v>0</v>
      </c>
      <c r="D229" s="7" t="s">
        <v>786</v>
      </c>
      <c r="E229" s="3" t="str">
        <f t="shared" si="225"/>
        <v>BE-07</v>
      </c>
      <c r="F229" s="4" t="s">
        <v>103</v>
      </c>
      <c r="G229" s="7" t="s">
        <v>786</v>
      </c>
      <c r="H229" s="4">
        <v>0.9</v>
      </c>
      <c r="I229" s="4">
        <v>25</v>
      </c>
      <c r="J229" s="4" t="s">
        <v>87</v>
      </c>
      <c r="K229" s="4"/>
      <c r="L229" s="5">
        <v>1</v>
      </c>
      <c r="M229" s="5">
        <f t="shared" si="226"/>
        <v>0.9</v>
      </c>
      <c r="N229" s="5">
        <v>0</v>
      </c>
      <c r="O229" s="5">
        <v>2</v>
      </c>
      <c r="P229" s="11">
        <v>1</v>
      </c>
      <c r="Q229" s="5">
        <f t="shared" si="227"/>
        <v>0.9</v>
      </c>
      <c r="R229" s="6">
        <f t="shared" si="228"/>
        <v>0.9</v>
      </c>
      <c r="S229" s="53" t="str">
        <f>IF(J229="",IF(LEFT(G229,1)="c",IF(I229&lt;&gt;"S",VLOOKUP(G229,'DATOS GENERALES'!$B$36:$C$52,2,FALSE),""),""),IF(T229="pvc",VLOOKUP(VLOOKUP(J229,'DATOS GENERALES'!$B$58:$E$83,3,FALSE),'DATOS GENERALES'!$B$36:$C$52,2,FALSE),VLOOKUP(VLOOKUP(J229,'DATOS GENERALES'!$B$58:$E$83,4,FALSE),'DATOS GENERALES'!$B$36:$C$52,2,FALSE)))</f>
        <v>CUADRADA GANG</v>
      </c>
      <c r="T229" s="5" t="s">
        <v>45</v>
      </c>
      <c r="U229" s="5" t="s">
        <v>123</v>
      </c>
      <c r="X229"/>
    </row>
    <row r="230" spans="1:24" s="2" customFormat="1" outlineLevel="1" x14ac:dyDescent="0.25">
      <c r="A230" s="2">
        <v>0</v>
      </c>
      <c r="B230" s="8">
        <v>0</v>
      </c>
      <c r="C230" s="8">
        <v>0</v>
      </c>
      <c r="D230" s="7" t="s">
        <v>787</v>
      </c>
      <c r="E230" s="3" t="str">
        <f t="shared" si="225"/>
        <v>EM-07</v>
      </c>
      <c r="F230" s="7" t="s">
        <v>786</v>
      </c>
      <c r="G230" s="7" t="s">
        <v>787</v>
      </c>
      <c r="H230" s="4">
        <v>1.3</v>
      </c>
      <c r="I230" s="4">
        <v>25</v>
      </c>
      <c r="J230" s="4" t="s">
        <v>86</v>
      </c>
      <c r="K230" s="4"/>
      <c r="L230" s="5">
        <v>1</v>
      </c>
      <c r="M230" s="5">
        <f t="shared" si="226"/>
        <v>1.3</v>
      </c>
      <c r="N230" s="5">
        <v>0</v>
      </c>
      <c r="O230" s="5">
        <v>2</v>
      </c>
      <c r="P230" s="11">
        <v>1</v>
      </c>
      <c r="Q230" s="5">
        <f t="shared" si="227"/>
        <v>1.3</v>
      </c>
      <c r="R230" s="6">
        <f t="shared" si="228"/>
        <v>1.3</v>
      </c>
      <c r="S230" s="53" t="str">
        <f>IF(J230="",IF(LEFT(G230,1)="c",IF(I230&lt;&gt;"S",VLOOKUP(G230,'DATOS GENERALES'!$B$36:$C$52,2,FALSE),""),""),IF(T230="pvc",VLOOKUP(VLOOKUP(J230,'DATOS GENERALES'!$B$58:$E$83,3,FALSE),'DATOS GENERALES'!$B$36:$C$52,2,FALSE),VLOOKUP(VLOOKUP(J230,'DATOS GENERALES'!$B$58:$E$83,4,FALSE),'DATOS GENERALES'!$B$36:$C$52,2,FALSE)))</f>
        <v>CUADRADA GANG</v>
      </c>
      <c r="T230" s="5" t="s">
        <v>45</v>
      </c>
      <c r="U230" s="5" t="s">
        <v>123</v>
      </c>
      <c r="X230"/>
    </row>
    <row r="231" spans="1:24" s="2" customFormat="1" outlineLevel="1" x14ac:dyDescent="0.25">
      <c r="B231" s="8"/>
      <c r="C231" s="8"/>
      <c r="D231" s="7" t="s">
        <v>787</v>
      </c>
      <c r="E231" s="3"/>
      <c r="F231" s="4"/>
      <c r="G231" s="7"/>
      <c r="H231" s="4"/>
      <c r="I231" s="4"/>
      <c r="J231" s="4"/>
      <c r="K231" s="4"/>
      <c r="L231" s="5"/>
      <c r="M231" s="5"/>
      <c r="N231" s="5"/>
      <c r="O231" s="5"/>
      <c r="P231" s="11"/>
      <c r="Q231" s="5"/>
      <c r="R231" s="6">
        <f>SUM(R227:R229)</f>
        <v>5.4</v>
      </c>
      <c r="S231" s="53"/>
      <c r="T231" s="5"/>
      <c r="U231" s="5" t="s">
        <v>123</v>
      </c>
      <c r="X231"/>
    </row>
    <row r="232" spans="1:24" s="2" customFormat="1" outlineLevel="1" x14ac:dyDescent="0.25">
      <c r="B232" s="8"/>
      <c r="C232" s="8"/>
      <c r="D232" s="67"/>
      <c r="E232" s="3"/>
      <c r="F232" s="4"/>
      <c r="G232" s="7"/>
      <c r="H232" s="4"/>
      <c r="I232" s="4"/>
      <c r="J232" s="4"/>
      <c r="K232" s="4"/>
      <c r="L232" s="5"/>
      <c r="M232" s="5"/>
      <c r="N232" s="5"/>
      <c r="O232" s="5"/>
      <c r="P232" s="11"/>
      <c r="Q232" s="5"/>
      <c r="R232" s="6"/>
      <c r="S232" s="53"/>
      <c r="T232" s="5"/>
      <c r="U232" s="5"/>
    </row>
    <row r="233" spans="1:24" s="2" customFormat="1" outlineLevel="1" x14ac:dyDescent="0.25">
      <c r="A233" s="2">
        <v>0</v>
      </c>
      <c r="B233" s="8">
        <v>0</v>
      </c>
      <c r="C233" s="8">
        <v>0</v>
      </c>
      <c r="D233" s="7" t="s">
        <v>992</v>
      </c>
      <c r="E233" s="3" t="str">
        <f t="shared" ref="E233:E235" si="229">G233</f>
        <v>S12</v>
      </c>
      <c r="F233" s="4"/>
      <c r="G233" s="7" t="s">
        <v>94</v>
      </c>
      <c r="H233" s="4">
        <v>0.5</v>
      </c>
      <c r="I233" s="4">
        <v>25</v>
      </c>
      <c r="J233" s="4" t="s">
        <v>94</v>
      </c>
      <c r="K233" s="4"/>
      <c r="L233" s="5">
        <v>1</v>
      </c>
      <c r="M233" s="5">
        <f t="shared" ref="M233:M235" si="230">IF(I233&lt;&gt;"S",(H233+B233+A233+C233)*L233,0)</f>
        <v>0.5</v>
      </c>
      <c r="N233" s="5">
        <v>1</v>
      </c>
      <c r="O233" s="5">
        <v>2</v>
      </c>
      <c r="P233" s="11">
        <v>1</v>
      </c>
      <c r="Q233" s="5">
        <f t="shared" ref="Q233:Q235" si="231">IF(M233=0,IF(H233=0,0,H233+C233+B233+A233),M233)</f>
        <v>0.5</v>
      </c>
      <c r="R233" s="6">
        <f t="shared" ref="R233:R235" si="232">Q233*P233</f>
        <v>0.5</v>
      </c>
      <c r="S233" s="53" t="str">
        <f>IF(J233="",IF(LEFT(G233,1)="c",IF(I233&lt;&gt;"S",VLOOKUP(G233,'DATOS GENERALES'!$B$36:$C$52,2,FALSE),""),""),IF(T233="pvc",VLOOKUP(VLOOKUP(J233,'DATOS GENERALES'!$B$58:$E$83,3,FALSE),'DATOS GENERALES'!$B$36:$C$52,2,FALSE),VLOOKUP(VLOOKUP(J233,'DATOS GENERALES'!$B$58:$E$83,4,FALSE),'DATOS GENERALES'!$B$36:$C$52,2,FALSE)))</f>
        <v>ACCESORIO SALIDA BANDEJA</v>
      </c>
      <c r="T233" s="5" t="s">
        <v>48</v>
      </c>
      <c r="U233" s="5" t="s">
        <v>123</v>
      </c>
      <c r="X233"/>
    </row>
    <row r="234" spans="1:24" s="2" customFormat="1" outlineLevel="1" x14ac:dyDescent="0.25">
      <c r="A234" s="2">
        <v>0.5</v>
      </c>
      <c r="B234" s="8">
        <v>0</v>
      </c>
      <c r="C234" s="8">
        <v>0.5</v>
      </c>
      <c r="D234" s="7" t="s">
        <v>992</v>
      </c>
      <c r="E234" s="3" t="str">
        <f t="shared" si="229"/>
        <v>MC-S2-01</v>
      </c>
      <c r="F234" s="7" t="s">
        <v>94</v>
      </c>
      <c r="G234" s="7" t="s">
        <v>992</v>
      </c>
      <c r="H234" s="4">
        <v>2</v>
      </c>
      <c r="I234" s="4">
        <v>25</v>
      </c>
      <c r="J234" s="4" t="s">
        <v>168</v>
      </c>
      <c r="K234" s="4"/>
      <c r="L234" s="5">
        <v>1</v>
      </c>
      <c r="M234" s="5">
        <f t="shared" si="230"/>
        <v>3</v>
      </c>
      <c r="N234" s="5">
        <v>1</v>
      </c>
      <c r="O234" s="5">
        <v>2</v>
      </c>
      <c r="P234" s="11">
        <v>1</v>
      </c>
      <c r="Q234" s="5">
        <f t="shared" si="231"/>
        <v>3</v>
      </c>
      <c r="R234" s="6">
        <f t="shared" si="232"/>
        <v>3</v>
      </c>
      <c r="S234" s="53" t="str">
        <f>IF(J234="",IF(LEFT(G234,1)="c",IF(I234&lt;&gt;"S",VLOOKUP(G234,'DATOS GENERALES'!$B$36:$C$52,2,FALSE),""),""),IF(T234="pvc",VLOOKUP(VLOOKUP(J234,'DATOS GENERALES'!$B$58:$E$83,3,FALSE),'DATOS GENERALES'!$B$36:$C$52,2,FALSE),VLOOKUP(VLOOKUP(J234,'DATOS GENERALES'!$B$58:$E$83,4,FALSE),'DATOS GENERALES'!$B$36:$C$52,2,FALSE)))</f>
        <v>RECTANGULAR CONDUIT</v>
      </c>
      <c r="T234" s="5" t="s">
        <v>48</v>
      </c>
      <c r="U234" s="5" t="s">
        <v>123</v>
      </c>
      <c r="X234"/>
    </row>
    <row r="235" spans="1:24" s="2" customFormat="1" outlineLevel="1" x14ac:dyDescent="0.25">
      <c r="A235" s="2">
        <v>0.5</v>
      </c>
      <c r="B235" s="8">
        <v>0</v>
      </c>
      <c r="C235" s="8">
        <v>0.5</v>
      </c>
      <c r="D235" s="7" t="s">
        <v>993</v>
      </c>
      <c r="E235" s="3" t="str">
        <f t="shared" si="229"/>
        <v>SA-S2-01</v>
      </c>
      <c r="F235" s="7" t="s">
        <v>992</v>
      </c>
      <c r="G235" s="7" t="s">
        <v>993</v>
      </c>
      <c r="H235" s="4">
        <v>3</v>
      </c>
      <c r="I235" s="4">
        <v>25</v>
      </c>
      <c r="J235" s="4" t="s">
        <v>167</v>
      </c>
      <c r="K235" s="4"/>
      <c r="L235" s="5">
        <v>2</v>
      </c>
      <c r="M235" s="5">
        <f t="shared" si="230"/>
        <v>8</v>
      </c>
      <c r="N235" s="5">
        <v>2</v>
      </c>
      <c r="O235" s="5">
        <v>4</v>
      </c>
      <c r="P235" s="11">
        <v>1</v>
      </c>
      <c r="Q235" s="5">
        <f t="shared" si="231"/>
        <v>8</v>
      </c>
      <c r="R235" s="6">
        <f t="shared" si="232"/>
        <v>8</v>
      </c>
      <c r="S235" s="53" t="str">
        <f>IF(J235="",IF(LEFT(G235,1)="c",IF(I235&lt;&gt;"S",VLOOKUP(G235,'DATOS GENERALES'!$B$36:$C$52,2,FALSE),""),""),IF(T235="pvc",VLOOKUP(VLOOKUP(J235,'DATOS GENERALES'!$B$58:$E$83,3,FALSE),'DATOS GENERALES'!$B$36:$C$52,2,FALSE),VLOOKUP(VLOOKUP(J235,'DATOS GENERALES'!$B$58:$E$83,4,FALSE),'DATOS GENERALES'!$B$36:$C$52,2,FALSE)))</f>
        <v>CUADRADA 100X100X50</v>
      </c>
      <c r="T235" s="5" t="s">
        <v>45</v>
      </c>
      <c r="U235" s="5" t="s">
        <v>123</v>
      </c>
      <c r="X235"/>
    </row>
    <row r="236" spans="1:24" s="2" customFormat="1" outlineLevel="1" x14ac:dyDescent="0.25">
      <c r="B236" s="8"/>
      <c r="C236" s="8"/>
      <c r="D236" s="67"/>
      <c r="E236" s="3"/>
      <c r="F236" s="4"/>
      <c r="G236" s="7"/>
      <c r="H236" s="4"/>
      <c r="I236" s="4"/>
      <c r="J236" s="4"/>
      <c r="K236" s="4"/>
      <c r="L236" s="5"/>
      <c r="M236" s="5"/>
      <c r="N236" s="5"/>
      <c r="O236" s="5"/>
      <c r="P236" s="11"/>
      <c r="Q236" s="5"/>
      <c r="R236" s="6"/>
      <c r="S236" s="53"/>
      <c r="T236" s="5"/>
      <c r="U236" s="5"/>
    </row>
    <row r="237" spans="1:24" s="2" customFormat="1" outlineLevel="1" x14ac:dyDescent="0.25">
      <c r="A237" s="2">
        <v>0</v>
      </c>
      <c r="B237" s="8">
        <v>0</v>
      </c>
      <c r="C237" s="8">
        <v>0</v>
      </c>
      <c r="D237" s="7" t="s">
        <v>1100</v>
      </c>
      <c r="E237" s="3" t="str">
        <f t="shared" ref="E237:E239" si="233">G237</f>
        <v>S12</v>
      </c>
      <c r="F237" s="4"/>
      <c r="G237" s="7" t="s">
        <v>94</v>
      </c>
      <c r="H237" s="4">
        <v>0.5</v>
      </c>
      <c r="I237" s="4">
        <v>25</v>
      </c>
      <c r="J237" s="4" t="s">
        <v>94</v>
      </c>
      <c r="K237" s="4"/>
      <c r="L237" s="5">
        <v>1</v>
      </c>
      <c r="M237" s="5">
        <f t="shared" ref="M237:M239" si="234">IF(I237&lt;&gt;"S",(H237+B237+A237+C237)*L237,0)</f>
        <v>0.5</v>
      </c>
      <c r="N237" s="5">
        <v>1</v>
      </c>
      <c r="O237" s="5">
        <v>2</v>
      </c>
      <c r="P237" s="11">
        <v>1</v>
      </c>
      <c r="Q237" s="5">
        <f t="shared" ref="Q237:Q239" si="235">IF(M237=0,IF(H237=0,0,H237+C237+B237+A237),M237)</f>
        <v>0.5</v>
      </c>
      <c r="R237" s="6">
        <f t="shared" ref="R237:R239" si="236">Q237*P237</f>
        <v>0.5</v>
      </c>
      <c r="S237" s="53" t="str">
        <f>IF(J237="",IF(LEFT(G237,1)="c",IF(I237&lt;&gt;"S",VLOOKUP(G237,'DATOS GENERALES'!$B$36:$C$52,2,FALSE),""),""),IF(T237="pvc",VLOOKUP(VLOOKUP(J237,'DATOS GENERALES'!$B$58:$E$83,3,FALSE),'DATOS GENERALES'!$B$36:$C$52,2,FALSE),VLOOKUP(VLOOKUP(J237,'DATOS GENERALES'!$B$58:$E$83,4,FALSE),'DATOS GENERALES'!$B$36:$C$52,2,FALSE)))</f>
        <v>ACCESORIO SALIDA BANDEJA</v>
      </c>
      <c r="T237" s="5" t="s">
        <v>48</v>
      </c>
      <c r="U237" s="5" t="s">
        <v>123</v>
      </c>
      <c r="X237"/>
    </row>
    <row r="238" spans="1:24" s="2" customFormat="1" outlineLevel="1" x14ac:dyDescent="0.25">
      <c r="A238" s="2">
        <v>0.5</v>
      </c>
      <c r="B238" s="8">
        <v>0</v>
      </c>
      <c r="C238" s="8">
        <v>0.5</v>
      </c>
      <c r="D238" s="7" t="s">
        <v>1100</v>
      </c>
      <c r="E238" s="3" t="str">
        <f t="shared" si="233"/>
        <v>MC-S2-02</v>
      </c>
      <c r="F238" s="7" t="s">
        <v>94</v>
      </c>
      <c r="G238" s="7" t="s">
        <v>1100</v>
      </c>
      <c r="H238" s="4">
        <v>2.2000000000000002</v>
      </c>
      <c r="I238" s="4">
        <v>25</v>
      </c>
      <c r="J238" s="4" t="s">
        <v>168</v>
      </c>
      <c r="K238" s="4"/>
      <c r="L238" s="5">
        <v>1</v>
      </c>
      <c r="M238" s="5">
        <f t="shared" si="234"/>
        <v>3.2</v>
      </c>
      <c r="N238" s="5">
        <v>1</v>
      </c>
      <c r="O238" s="5">
        <v>2</v>
      </c>
      <c r="P238" s="11">
        <v>1</v>
      </c>
      <c r="Q238" s="5">
        <f t="shared" si="235"/>
        <v>3.2</v>
      </c>
      <c r="R238" s="6">
        <f t="shared" si="236"/>
        <v>3.2</v>
      </c>
      <c r="S238" s="53" t="str">
        <f>IF(J238="",IF(LEFT(G238,1)="c",IF(I238&lt;&gt;"S",VLOOKUP(G238,'DATOS GENERALES'!$B$36:$C$52,2,FALSE),""),""),IF(T238="pvc",VLOOKUP(VLOOKUP(J238,'DATOS GENERALES'!$B$58:$E$83,3,FALSE),'DATOS GENERALES'!$B$36:$C$52,2,FALSE),VLOOKUP(VLOOKUP(J238,'DATOS GENERALES'!$B$58:$E$83,4,FALSE),'DATOS GENERALES'!$B$36:$C$52,2,FALSE)))</f>
        <v>RECTANGULAR CONDUIT</v>
      </c>
      <c r="T238" s="5" t="s">
        <v>48</v>
      </c>
      <c r="U238" s="5" t="s">
        <v>123</v>
      </c>
      <c r="X238"/>
    </row>
    <row r="239" spans="1:24" s="2" customFormat="1" outlineLevel="1" x14ac:dyDescent="0.25">
      <c r="A239" s="2">
        <v>0.5</v>
      </c>
      <c r="B239" s="8">
        <v>0</v>
      </c>
      <c r="C239" s="8">
        <v>0.5</v>
      </c>
      <c r="D239" s="7" t="s">
        <v>1099</v>
      </c>
      <c r="E239" s="3" t="str">
        <f t="shared" si="233"/>
        <v>SA-S2-02</v>
      </c>
      <c r="F239" s="7" t="s">
        <v>992</v>
      </c>
      <c r="G239" s="7" t="s">
        <v>1099</v>
      </c>
      <c r="H239" s="4">
        <v>3</v>
      </c>
      <c r="I239" s="4">
        <v>25</v>
      </c>
      <c r="J239" s="4" t="s">
        <v>167</v>
      </c>
      <c r="K239" s="4"/>
      <c r="L239" s="5">
        <v>2</v>
      </c>
      <c r="M239" s="5">
        <f t="shared" si="234"/>
        <v>8</v>
      </c>
      <c r="N239" s="5">
        <v>2</v>
      </c>
      <c r="O239" s="5">
        <v>4</v>
      </c>
      <c r="P239" s="11">
        <v>1</v>
      </c>
      <c r="Q239" s="5">
        <f t="shared" si="235"/>
        <v>8</v>
      </c>
      <c r="R239" s="6">
        <f t="shared" si="236"/>
        <v>8</v>
      </c>
      <c r="S239" s="53" t="str">
        <f>IF(J239="",IF(LEFT(G239,1)="c",IF(I239&lt;&gt;"S",VLOOKUP(G239,'DATOS GENERALES'!$B$36:$C$52,2,FALSE),""),""),IF(T239="pvc",VLOOKUP(VLOOKUP(J239,'DATOS GENERALES'!$B$58:$E$83,3,FALSE),'DATOS GENERALES'!$B$36:$C$52,2,FALSE),VLOOKUP(VLOOKUP(J239,'DATOS GENERALES'!$B$58:$E$83,4,FALSE),'DATOS GENERALES'!$B$36:$C$52,2,FALSE)))</f>
        <v>CUADRADA 100X100X50</v>
      </c>
      <c r="T239" s="5" t="s">
        <v>45</v>
      </c>
      <c r="U239" s="5" t="s">
        <v>123</v>
      </c>
      <c r="X239"/>
    </row>
    <row r="240" spans="1:24" s="2" customFormat="1" outlineLevel="1" x14ac:dyDescent="0.25">
      <c r="B240" s="8"/>
      <c r="C240" s="8"/>
      <c r="D240" s="67"/>
      <c r="E240" s="3"/>
      <c r="F240" s="4"/>
      <c r="G240" s="7"/>
      <c r="H240" s="4"/>
      <c r="I240" s="4"/>
      <c r="J240" s="4"/>
      <c r="K240" s="4"/>
      <c r="L240" s="5"/>
      <c r="M240" s="5"/>
      <c r="N240" s="5"/>
      <c r="O240" s="5"/>
      <c r="P240" s="11"/>
      <c r="Q240" s="5"/>
      <c r="R240" s="6"/>
      <c r="S240" s="53"/>
      <c r="T240" s="5"/>
      <c r="U240" s="5"/>
    </row>
    <row r="241" spans="2:24" s="2" customFormat="1" outlineLevel="1" x14ac:dyDescent="0.25">
      <c r="B241" s="8"/>
      <c r="C241" s="8"/>
      <c r="D241" s="70"/>
      <c r="E241" s="3"/>
      <c r="F241" s="4"/>
      <c r="G241" s="7"/>
      <c r="H241" s="4"/>
      <c r="I241" s="4"/>
      <c r="J241" s="4"/>
      <c r="K241" s="4"/>
      <c r="L241" s="5"/>
      <c r="M241" s="5"/>
      <c r="N241" s="5"/>
      <c r="O241" s="5"/>
      <c r="P241" s="11"/>
      <c r="Q241" s="5"/>
      <c r="R241" s="6"/>
      <c r="S241" s="53"/>
      <c r="T241" s="5"/>
      <c r="U241" s="5"/>
      <c r="X241"/>
    </row>
    <row r="242" spans="2:24" s="2" customFormat="1" outlineLevel="1" x14ac:dyDescent="0.25">
      <c r="B242" s="8"/>
      <c r="C242" s="8"/>
      <c r="D242" s="70"/>
      <c r="E242" s="3"/>
      <c r="F242" s="4"/>
      <c r="G242" s="7"/>
      <c r="H242" s="4"/>
      <c r="I242" s="4"/>
      <c r="J242" s="4"/>
      <c r="K242" s="4"/>
      <c r="L242" s="5"/>
      <c r="M242" s="5"/>
      <c r="N242" s="5"/>
      <c r="O242" s="5"/>
      <c r="P242" s="11"/>
      <c r="Q242" s="5"/>
      <c r="R242" s="6"/>
      <c r="S242" s="53"/>
      <c r="T242" s="5"/>
      <c r="U242" s="5"/>
      <c r="X242"/>
    </row>
    <row r="243" spans="2:24" x14ac:dyDescent="0.25">
      <c r="D243" s="71"/>
      <c r="G243" s="65"/>
      <c r="H243" s="65"/>
      <c r="I243" s="65"/>
      <c r="J243" s="65"/>
      <c r="K243" s="65"/>
      <c r="L243" s="108"/>
      <c r="M243" s="108"/>
      <c r="N243" s="108"/>
      <c r="O243" s="108"/>
      <c r="S243" s="107"/>
    </row>
    <row r="244" spans="2:24" x14ac:dyDescent="0.25">
      <c r="D244" s="71"/>
      <c r="G244" s="65"/>
      <c r="H244" s="65"/>
      <c r="I244" s="65"/>
      <c r="J244" s="65"/>
      <c r="K244" s="65"/>
      <c r="L244" s="108"/>
      <c r="M244" s="108"/>
      <c r="N244" s="108"/>
      <c r="O244" s="108"/>
      <c r="S244" s="107"/>
    </row>
    <row r="245" spans="2:24" ht="14.4" thickBot="1" x14ac:dyDescent="0.3">
      <c r="D245" s="71"/>
      <c r="G245" s="65"/>
      <c r="H245" s="65"/>
      <c r="I245" s="65"/>
      <c r="J245" s="65"/>
      <c r="K245" s="65"/>
      <c r="L245" s="108"/>
      <c r="M245" s="108"/>
      <c r="N245" s="108"/>
      <c r="O245" s="108"/>
      <c r="S245" s="107"/>
    </row>
    <row r="246" spans="2:24" ht="58.8" customHeight="1" thickBot="1" x14ac:dyDescent="0.3">
      <c r="D246" s="71"/>
      <c r="M246" s="98" t="s">
        <v>24</v>
      </c>
      <c r="N246" s="98" t="s">
        <v>77</v>
      </c>
      <c r="O246" s="98" t="s">
        <v>25</v>
      </c>
      <c r="S246" s="110" t="s">
        <v>116</v>
      </c>
      <c r="T246" s="111" t="s">
        <v>117</v>
      </c>
    </row>
    <row r="247" spans="2:24" ht="14.4" thickBot="1" x14ac:dyDescent="0.3">
      <c r="D247" s="71"/>
      <c r="M247" s="98" t="s">
        <v>21</v>
      </c>
      <c r="N247" s="98" t="s">
        <v>22</v>
      </c>
      <c r="O247" s="98" t="s">
        <v>22</v>
      </c>
      <c r="S247" s="112" t="s">
        <v>56</v>
      </c>
      <c r="T247" s="69">
        <f t="shared" ref="T247:T260" si="237">COUNTIF($S$157:$S$242,S247)</f>
        <v>3</v>
      </c>
    </row>
    <row r="248" spans="2:24" ht="14.4" thickBot="1" x14ac:dyDescent="0.3">
      <c r="D248" s="71"/>
      <c r="H248" s="203" t="s">
        <v>151</v>
      </c>
      <c r="I248" s="204"/>
      <c r="J248" s="204"/>
      <c r="K248" s="204"/>
      <c r="L248" s="205"/>
      <c r="M248" s="87">
        <f>SUMIFS(M157:M242,I157:I242,"BE",T157:T242,"BE")</f>
        <v>0</v>
      </c>
      <c r="N248" s="87">
        <f>SUMIFS(N157:N242,I157:I242,"BE",T157:T242,"BE")</f>
        <v>0</v>
      </c>
      <c r="O248" s="87">
        <f>SUMIFS(O157:O242,I157:I242,"BE",T157:T242,"BE")</f>
        <v>0</v>
      </c>
      <c r="S248" s="113" t="s">
        <v>57</v>
      </c>
      <c r="T248" s="69">
        <f t="shared" si="237"/>
        <v>0</v>
      </c>
    </row>
    <row r="249" spans="2:24" ht="14.4" thickBot="1" x14ac:dyDescent="0.3">
      <c r="D249" s="71"/>
      <c r="H249" s="203" t="s">
        <v>158</v>
      </c>
      <c r="I249" s="204"/>
      <c r="J249" s="204"/>
      <c r="K249" s="204"/>
      <c r="L249" s="205"/>
      <c r="M249" s="87">
        <f>SUMIFS(M157:M242,I157:I242,25,T157:T242,"PVC")</f>
        <v>22.6</v>
      </c>
      <c r="N249" s="87">
        <f>SUMIFS(N157:N242,I157:I242,25,T157:T242,"PVC")</f>
        <v>4</v>
      </c>
      <c r="O249" s="87">
        <f>SUMIFS(O157:O242,I157:I242,25,T157:T242,"PVC")</f>
        <v>20</v>
      </c>
      <c r="S249" s="113" t="s">
        <v>58</v>
      </c>
      <c r="T249" s="69">
        <f t="shared" si="237"/>
        <v>0</v>
      </c>
    </row>
    <row r="250" spans="2:24" ht="14.4" thickBot="1" x14ac:dyDescent="0.3">
      <c r="D250" s="71"/>
      <c r="H250" s="203" t="s">
        <v>159</v>
      </c>
      <c r="I250" s="204"/>
      <c r="J250" s="204"/>
      <c r="K250" s="204"/>
      <c r="L250" s="205"/>
      <c r="M250" s="87">
        <f>SUMIFS(M157:M242,I157:I242,50,T157:T242,"PVC")</f>
        <v>0</v>
      </c>
      <c r="N250" s="87">
        <f>SUMIFS(N157:N242,I157:I242,50,T157:T242,"PVC")</f>
        <v>0</v>
      </c>
      <c r="O250" s="87">
        <f>SUMIFS(O157:O242,I157:I242,50,T157:T242,"PVC")</f>
        <v>0</v>
      </c>
      <c r="S250" s="113" t="s">
        <v>59</v>
      </c>
      <c r="T250" s="69">
        <f t="shared" si="237"/>
        <v>0</v>
      </c>
    </row>
    <row r="251" spans="2:24" ht="14.4" thickBot="1" x14ac:dyDescent="0.3">
      <c r="D251" s="71"/>
      <c r="H251" s="203" t="s">
        <v>187</v>
      </c>
      <c r="I251" s="204"/>
      <c r="J251" s="204"/>
      <c r="K251" s="204"/>
      <c r="L251" s="205"/>
      <c r="M251" s="87">
        <f>SUMIFS(M157:M242,I157:I242,100,T157:T242,"PVC")</f>
        <v>0</v>
      </c>
      <c r="N251" s="87">
        <f>SUMIFS(N157:N242,I157:I242,100,T157:T242,"PVC")</f>
        <v>0</v>
      </c>
      <c r="O251" s="87">
        <f>SUMIFS(O157:O242,I157:I242,100,T157:T242,"PVC")</f>
        <v>0</v>
      </c>
      <c r="S251" s="113" t="s">
        <v>53</v>
      </c>
      <c r="T251" s="69">
        <f t="shared" si="237"/>
        <v>0</v>
      </c>
    </row>
    <row r="252" spans="2:24" ht="14.4" thickBot="1" x14ac:dyDescent="0.3">
      <c r="D252" s="71"/>
      <c r="H252" s="203" t="s">
        <v>160</v>
      </c>
      <c r="I252" s="204"/>
      <c r="J252" s="204"/>
      <c r="K252" s="204"/>
      <c r="L252" s="205"/>
      <c r="M252" s="87">
        <f>SUMIFS(M157:M242,I157:I242,25,T157:T242,"EMT")</f>
        <v>107.00000000000001</v>
      </c>
      <c r="N252" s="87">
        <f>SUMIFS(N157:N242,I157:I242,25,T157:T242,"EMT")</f>
        <v>64</v>
      </c>
      <c r="O252" s="87">
        <f>SUMIFS(O157:O242,I157:I242,25,T157:T242,"EMT")</f>
        <v>85</v>
      </c>
      <c r="S252" s="113" t="s">
        <v>54</v>
      </c>
      <c r="T252" s="69">
        <f t="shared" si="237"/>
        <v>0</v>
      </c>
    </row>
    <row r="253" spans="2:24" ht="14.4" thickBot="1" x14ac:dyDescent="0.3">
      <c r="D253" s="71"/>
      <c r="H253" s="203" t="s">
        <v>161</v>
      </c>
      <c r="I253" s="204"/>
      <c r="J253" s="204"/>
      <c r="K253" s="204"/>
      <c r="L253" s="205"/>
      <c r="M253" s="114">
        <f>SUMIFS(M157:M242,I157:I242,50,T157:T242,"EMT")</f>
        <v>0</v>
      </c>
      <c r="N253" s="114">
        <f>SUMIFS(N157:N242,I157:I242,50,T157:T242,"EMT")</f>
        <v>0</v>
      </c>
      <c r="O253" s="114">
        <f>SUMIFS(O157:O242,I157:I242,50,T157:T242,"EMT")</f>
        <v>0</v>
      </c>
      <c r="S253" s="113" t="s">
        <v>55</v>
      </c>
      <c r="T253" s="69">
        <f t="shared" si="237"/>
        <v>6</v>
      </c>
    </row>
    <row r="254" spans="2:24" ht="14.4" thickBot="1" x14ac:dyDescent="0.3">
      <c r="D254" s="71"/>
      <c r="H254" s="203" t="s">
        <v>188</v>
      </c>
      <c r="I254" s="204"/>
      <c r="J254" s="204"/>
      <c r="K254" s="204"/>
      <c r="L254" s="205"/>
      <c r="M254" s="87">
        <f>SUMIFS(M157:M242,I157:I242,25,T157:T242,"TUBO FLEX")</f>
        <v>0</v>
      </c>
      <c r="N254" s="87">
        <f>SUMIFS(N157:N242,I157:I242,25,T157:T242,"TUBO FLEX")</f>
        <v>0</v>
      </c>
      <c r="O254" s="87">
        <f>SUMIFS(O157:O242,I157:I242,25,T157:T242,"TUBO FLEX")</f>
        <v>0</v>
      </c>
      <c r="S254" s="113" t="s">
        <v>60</v>
      </c>
      <c r="T254" s="69">
        <f t="shared" si="237"/>
        <v>2</v>
      </c>
    </row>
    <row r="255" spans="2:24" ht="14.4" thickBot="1" x14ac:dyDescent="0.3">
      <c r="D255" s="71"/>
      <c r="H255" s="203" t="s">
        <v>189</v>
      </c>
      <c r="I255" s="204"/>
      <c r="J255" s="204"/>
      <c r="K255" s="204"/>
      <c r="L255" s="205"/>
      <c r="M255" s="114">
        <f>SUMIFS(M157:M242,I157:I242,50,T157:T242,"TUBO FLEX")</f>
        <v>0</v>
      </c>
      <c r="N255" s="114">
        <f>SUMIFS(N157:N242,I157:I242,50,T157:T242,"TUBO FLEX")</f>
        <v>0</v>
      </c>
      <c r="O255" s="114">
        <f>SUMIFS(O157:O242,I157:I242,50,T157:T242,"TUBO FLEX")</f>
        <v>0</v>
      </c>
      <c r="S255" s="113" t="s">
        <v>61</v>
      </c>
      <c r="T255" s="69">
        <f t="shared" si="237"/>
        <v>19</v>
      </c>
    </row>
    <row r="256" spans="2:24" x14ac:dyDescent="0.25">
      <c r="D256" s="71"/>
      <c r="S256" s="113" t="s">
        <v>62</v>
      </c>
      <c r="T256" s="69">
        <f t="shared" si="237"/>
        <v>0</v>
      </c>
    </row>
    <row r="257" spans="1:24" x14ac:dyDescent="0.25">
      <c r="D257" s="71"/>
      <c r="S257" s="113" t="s">
        <v>216</v>
      </c>
      <c r="T257" s="69">
        <f t="shared" si="237"/>
        <v>22</v>
      </c>
    </row>
    <row r="258" spans="1:24" x14ac:dyDescent="0.25">
      <c r="D258" s="71"/>
      <c r="S258" s="113" t="s">
        <v>175</v>
      </c>
      <c r="T258" s="69">
        <f t="shared" si="237"/>
        <v>2</v>
      </c>
    </row>
    <row r="259" spans="1:24" x14ac:dyDescent="0.25">
      <c r="D259" s="71"/>
      <c r="S259" s="113" t="s">
        <v>185</v>
      </c>
      <c r="T259" s="69">
        <f t="shared" si="237"/>
        <v>0</v>
      </c>
    </row>
    <row r="260" spans="1:24" ht="14.4" thickBot="1" x14ac:dyDescent="0.3">
      <c r="D260" s="71"/>
      <c r="S260" s="115"/>
      <c r="T260" s="69">
        <f t="shared" si="237"/>
        <v>0</v>
      </c>
    </row>
    <row r="261" spans="1:24" x14ac:dyDescent="0.25">
      <c r="D261" s="71"/>
      <c r="G261" s="65"/>
      <c r="H261" s="65"/>
      <c r="I261" s="65"/>
      <c r="J261" s="65"/>
      <c r="K261" s="65"/>
      <c r="L261" s="108"/>
      <c r="M261" s="108"/>
      <c r="N261" s="108"/>
      <c r="O261" s="108"/>
      <c r="S261" s="107"/>
    </row>
    <row r="262" spans="1:24" x14ac:dyDescent="0.25">
      <c r="D262" s="71"/>
      <c r="G262" s="65"/>
      <c r="H262" s="65"/>
      <c r="I262" s="65"/>
      <c r="J262" s="65"/>
      <c r="K262" s="65"/>
      <c r="L262" s="108"/>
      <c r="M262" s="108"/>
      <c r="N262" s="108"/>
      <c r="O262" s="108"/>
      <c r="S262" s="107"/>
    </row>
    <row r="263" spans="1:24" x14ac:dyDescent="0.25">
      <c r="D263" s="71"/>
      <c r="G263" s="65"/>
      <c r="H263" s="65"/>
      <c r="I263" s="65"/>
      <c r="J263" s="65"/>
      <c r="K263" s="65"/>
      <c r="L263" s="108"/>
      <c r="M263" s="108"/>
      <c r="N263" s="108"/>
      <c r="O263" s="108"/>
      <c r="S263" s="107"/>
    </row>
    <row r="264" spans="1:24" x14ac:dyDescent="0.25">
      <c r="D264" s="71"/>
      <c r="S264" s="107"/>
    </row>
    <row r="265" spans="1:24" ht="54.6" customHeight="1" x14ac:dyDescent="0.25">
      <c r="A265" s="208" t="s">
        <v>149</v>
      </c>
      <c r="B265" s="208" t="s">
        <v>180</v>
      </c>
      <c r="C265" s="208" t="s">
        <v>147</v>
      </c>
      <c r="E265" s="209" t="s">
        <v>0</v>
      </c>
      <c r="F265" s="209"/>
      <c r="G265" s="209"/>
      <c r="H265" s="210" t="s">
        <v>121</v>
      </c>
      <c r="I265" s="210" t="s">
        <v>122</v>
      </c>
      <c r="J265" s="210" t="s">
        <v>119</v>
      </c>
      <c r="K265" s="210" t="s">
        <v>120</v>
      </c>
      <c r="L265" s="210" t="s">
        <v>182</v>
      </c>
      <c r="M265" s="143" t="s">
        <v>162</v>
      </c>
      <c r="N265" s="143" t="s">
        <v>184</v>
      </c>
      <c r="O265" s="143" t="s">
        <v>163</v>
      </c>
      <c r="P265" s="212" t="s">
        <v>46</v>
      </c>
      <c r="Q265" s="209"/>
      <c r="R265" s="209"/>
      <c r="S265" s="206" t="s">
        <v>51</v>
      </c>
      <c r="T265" s="206" t="s">
        <v>47</v>
      </c>
      <c r="U265" s="206" t="s">
        <v>78</v>
      </c>
    </row>
    <row r="266" spans="1:24" x14ac:dyDescent="0.25">
      <c r="A266" s="208"/>
      <c r="B266" s="208"/>
      <c r="C266" s="208"/>
      <c r="D266" t="s">
        <v>148</v>
      </c>
      <c r="E266" s="144" t="s">
        <v>79</v>
      </c>
      <c r="F266" s="145" t="s">
        <v>1</v>
      </c>
      <c r="G266" s="144" t="s">
        <v>2</v>
      </c>
      <c r="H266" s="211"/>
      <c r="I266" s="211"/>
      <c r="J266" s="211"/>
      <c r="K266" s="211"/>
      <c r="L266" s="211"/>
      <c r="M266" s="146" t="s">
        <v>21</v>
      </c>
      <c r="N266" s="146" t="s">
        <v>22</v>
      </c>
      <c r="O266" s="146" t="s">
        <v>22</v>
      </c>
      <c r="P266" s="144" t="s">
        <v>3</v>
      </c>
      <c r="Q266" s="144" t="s">
        <v>14</v>
      </c>
      <c r="R266" s="144" t="s">
        <v>13</v>
      </c>
      <c r="S266" s="207"/>
      <c r="T266" s="207"/>
      <c r="U266" s="207"/>
    </row>
    <row r="267" spans="1:24" x14ac:dyDescent="0.25">
      <c r="D267" s="71"/>
      <c r="E267" s="99" t="s">
        <v>300</v>
      </c>
      <c r="F267" s="116"/>
      <c r="G267" s="64"/>
      <c r="H267" s="64"/>
      <c r="I267" s="64"/>
      <c r="J267" s="64"/>
      <c r="K267" s="64"/>
      <c r="L267" s="17"/>
      <c r="M267" s="17"/>
      <c r="N267" s="17"/>
      <c r="O267" s="17"/>
      <c r="P267" s="18"/>
      <c r="Q267" s="18"/>
      <c r="R267" s="18"/>
      <c r="S267" s="54"/>
      <c r="T267" s="19"/>
      <c r="U267" s="19"/>
    </row>
    <row r="268" spans="1:24" s="2" customFormat="1" outlineLevel="1" x14ac:dyDescent="0.25">
      <c r="B268" s="8"/>
      <c r="C268" s="8"/>
      <c r="D268" s="67"/>
      <c r="E268" s="3"/>
      <c r="F268" s="4"/>
      <c r="G268" s="4"/>
      <c r="H268" s="4"/>
      <c r="I268" s="4"/>
      <c r="J268" s="4"/>
      <c r="K268" s="4"/>
      <c r="L268" s="5"/>
      <c r="M268" s="5"/>
      <c r="N268" s="5"/>
      <c r="O268" s="5"/>
      <c r="P268" s="11"/>
      <c r="Q268" s="5"/>
      <c r="R268" s="6"/>
      <c r="S268" s="53"/>
      <c r="T268" s="5"/>
      <c r="U268" s="5"/>
    </row>
    <row r="269" spans="1:24" s="2" customFormat="1" outlineLevel="1" x14ac:dyDescent="0.25">
      <c r="A269" s="2">
        <v>0</v>
      </c>
      <c r="B269" s="8">
        <v>0</v>
      </c>
      <c r="C269" s="8">
        <v>0</v>
      </c>
      <c r="D269" s="7" t="s">
        <v>795</v>
      </c>
      <c r="E269" s="3" t="str">
        <f t="shared" ref="E269:E270" si="238">G269</f>
        <v>S12</v>
      </c>
      <c r="F269" s="4"/>
      <c r="G269" s="7" t="s">
        <v>94</v>
      </c>
      <c r="H269" s="4">
        <v>0.5</v>
      </c>
      <c r="I269" s="4">
        <v>25</v>
      </c>
      <c r="J269" s="4" t="s">
        <v>94</v>
      </c>
      <c r="K269" s="4"/>
      <c r="L269" s="5">
        <v>1</v>
      </c>
      <c r="M269" s="5">
        <f t="shared" ref="M269:M270" si="239">IF(I269&lt;&gt;"S",(H269+B269+A269+C269)*L269,0)</f>
        <v>0.5</v>
      </c>
      <c r="N269" s="5">
        <v>1</v>
      </c>
      <c r="O269" s="5">
        <v>2</v>
      </c>
      <c r="P269" s="11">
        <v>1</v>
      </c>
      <c r="Q269" s="5">
        <f t="shared" ref="Q269:Q270" si="240">IF(M269=0,IF(H269=0,0,H269+C269+B269+A269),M269)</f>
        <v>0.5</v>
      </c>
      <c r="R269" s="6">
        <f t="shared" ref="R269:R270" si="241">Q269*P269</f>
        <v>0.5</v>
      </c>
      <c r="S269" s="53" t="str">
        <f>IF(J269="",IF(LEFT(G269,1)="c",IF(I269&lt;&gt;"S",VLOOKUP(G269,'DATOS GENERALES'!$B$36:$C$52,2,FALSE),""),""),IF(T269="pvc",VLOOKUP(VLOOKUP(J269,'DATOS GENERALES'!$B$58:$E$83,3,FALSE),'DATOS GENERALES'!$B$36:$C$52,2,FALSE),VLOOKUP(VLOOKUP(J269,'DATOS GENERALES'!$B$58:$E$83,4,FALSE),'DATOS GENERALES'!$B$36:$C$52,2,FALSE)))</f>
        <v>ACCESORIO SALIDA BANDEJA</v>
      </c>
      <c r="T269" s="5" t="s">
        <v>48</v>
      </c>
      <c r="U269" s="5" t="s">
        <v>123</v>
      </c>
      <c r="X269"/>
    </row>
    <row r="270" spans="1:24" s="2" customFormat="1" outlineLevel="1" x14ac:dyDescent="0.25">
      <c r="A270" s="2">
        <v>0</v>
      </c>
      <c r="B270" s="8">
        <v>0</v>
      </c>
      <c r="C270" s="8">
        <v>0</v>
      </c>
      <c r="D270" s="7" t="s">
        <v>795</v>
      </c>
      <c r="E270" s="3" t="str">
        <f t="shared" si="238"/>
        <v>DH-P1-01</v>
      </c>
      <c r="F270" s="7" t="s">
        <v>94</v>
      </c>
      <c r="G270" s="7" t="s">
        <v>795</v>
      </c>
      <c r="H270" s="4">
        <v>6</v>
      </c>
      <c r="I270" s="4">
        <v>25</v>
      </c>
      <c r="J270" s="4" t="s">
        <v>84</v>
      </c>
      <c r="K270" s="4"/>
      <c r="L270" s="5">
        <v>1</v>
      </c>
      <c r="M270" s="5">
        <f t="shared" si="239"/>
        <v>6</v>
      </c>
      <c r="N270" s="5">
        <v>2</v>
      </c>
      <c r="O270" s="5">
        <v>2</v>
      </c>
      <c r="P270" s="11">
        <v>1</v>
      </c>
      <c r="Q270" s="5">
        <f t="shared" si="240"/>
        <v>6</v>
      </c>
      <c r="R270" s="6">
        <f t="shared" si="241"/>
        <v>6</v>
      </c>
      <c r="S270" s="53" t="str">
        <f>IF(J270="",IF(LEFT(G270,1)="c",IF(I270&lt;&gt;"S",VLOOKUP(G270,'DATOS GENERALES'!$B$36:$C$52,2,FALSE),""),""),IF(T270="pvc",VLOOKUP(VLOOKUP(J270,'DATOS GENERALES'!$B$58:$E$83,3,FALSE),'DATOS GENERALES'!$B$36:$C$52,2,FALSE),VLOOKUP(VLOOKUP(J270,'DATOS GENERALES'!$B$58:$E$83,4,FALSE),'DATOS GENERALES'!$B$36:$C$52,2,FALSE)))</f>
        <v>OCTOGONAL CONDUIT</v>
      </c>
      <c r="T270" s="5" t="s">
        <v>48</v>
      </c>
      <c r="U270" s="5" t="s">
        <v>123</v>
      </c>
      <c r="X270"/>
    </row>
    <row r="271" spans="1:24" s="2" customFormat="1" outlineLevel="1" x14ac:dyDescent="0.25">
      <c r="B271" s="8"/>
      <c r="C271" s="8"/>
      <c r="D271" s="67"/>
      <c r="E271" s="3"/>
      <c r="F271" s="4"/>
      <c r="G271" s="4"/>
      <c r="H271" s="4"/>
      <c r="I271" s="4"/>
      <c r="J271" s="4"/>
      <c r="K271" s="4"/>
      <c r="L271" s="5"/>
      <c r="M271" s="5"/>
      <c r="N271" s="5"/>
      <c r="O271" s="5"/>
      <c r="P271" s="11"/>
      <c r="Q271" s="5"/>
      <c r="R271" s="6"/>
      <c r="S271" s="53"/>
      <c r="T271" s="5"/>
      <c r="U271" s="5"/>
    </row>
    <row r="272" spans="1:24" s="2" customFormat="1" outlineLevel="1" x14ac:dyDescent="0.25">
      <c r="A272" s="2">
        <v>0</v>
      </c>
      <c r="B272" s="8">
        <v>0</v>
      </c>
      <c r="C272" s="8">
        <v>0</v>
      </c>
      <c r="D272" s="7" t="s">
        <v>796</v>
      </c>
      <c r="E272" s="3" t="str">
        <f t="shared" ref="E272:E273" si="242">G272</f>
        <v>S12</v>
      </c>
      <c r="F272" s="4"/>
      <c r="G272" s="7" t="s">
        <v>94</v>
      </c>
      <c r="H272" s="4">
        <v>0.5</v>
      </c>
      <c r="I272" s="4">
        <v>25</v>
      </c>
      <c r="J272" s="4" t="s">
        <v>94</v>
      </c>
      <c r="K272" s="4"/>
      <c r="L272" s="5">
        <v>1</v>
      </c>
      <c r="M272" s="5">
        <f t="shared" ref="M272:M273" si="243">IF(I272&lt;&gt;"S",(H272+B272+A272+C272)*L272,0)</f>
        <v>0.5</v>
      </c>
      <c r="N272" s="5">
        <v>1</v>
      </c>
      <c r="O272" s="5">
        <v>2</v>
      </c>
      <c r="P272" s="11">
        <v>1</v>
      </c>
      <c r="Q272" s="5">
        <f t="shared" ref="Q272:Q273" si="244">IF(M272=0,IF(H272=0,0,H272+C272+B272+A272),M272)</f>
        <v>0.5</v>
      </c>
      <c r="R272" s="6">
        <f t="shared" ref="R272:R273" si="245">Q272*P272</f>
        <v>0.5</v>
      </c>
      <c r="S272" s="53" t="str">
        <f>IF(J272="",IF(LEFT(G272,1)="c",IF(I272&lt;&gt;"S",VLOOKUP(G272,'DATOS GENERALES'!$B$36:$C$52,2,FALSE),""),""),IF(T272="pvc",VLOOKUP(VLOOKUP(J272,'DATOS GENERALES'!$B$58:$E$83,3,FALSE),'DATOS GENERALES'!$B$36:$C$52,2,FALSE),VLOOKUP(VLOOKUP(J272,'DATOS GENERALES'!$B$58:$E$83,4,FALSE),'DATOS GENERALES'!$B$36:$C$52,2,FALSE)))</f>
        <v>ACCESORIO SALIDA BANDEJA</v>
      </c>
      <c r="T272" s="5" t="s">
        <v>48</v>
      </c>
      <c r="U272" s="5" t="s">
        <v>123</v>
      </c>
      <c r="X272"/>
    </row>
    <row r="273" spans="1:24" s="2" customFormat="1" outlineLevel="1" x14ac:dyDescent="0.25">
      <c r="A273" s="2">
        <v>0</v>
      </c>
      <c r="B273" s="8">
        <v>0</v>
      </c>
      <c r="C273" s="8">
        <v>0</v>
      </c>
      <c r="D273" s="7" t="s">
        <v>796</v>
      </c>
      <c r="E273" s="3" t="str">
        <f t="shared" si="242"/>
        <v>DH-P1-02</v>
      </c>
      <c r="F273" s="7" t="s">
        <v>94</v>
      </c>
      <c r="G273" s="7" t="s">
        <v>796</v>
      </c>
      <c r="H273" s="4">
        <v>3</v>
      </c>
      <c r="I273" s="4">
        <v>25</v>
      </c>
      <c r="J273" s="4" t="s">
        <v>84</v>
      </c>
      <c r="K273" s="4"/>
      <c r="L273" s="5">
        <v>1</v>
      </c>
      <c r="M273" s="5">
        <f t="shared" si="243"/>
        <v>3</v>
      </c>
      <c r="N273" s="5">
        <v>2</v>
      </c>
      <c r="O273" s="5">
        <v>2</v>
      </c>
      <c r="P273" s="11">
        <v>1</v>
      </c>
      <c r="Q273" s="5">
        <f t="shared" si="244"/>
        <v>3</v>
      </c>
      <c r="R273" s="6">
        <f t="shared" si="245"/>
        <v>3</v>
      </c>
      <c r="S273" s="53" t="str">
        <f>IF(J273="",IF(LEFT(G273,1)="c",IF(I273&lt;&gt;"S",VLOOKUP(G273,'DATOS GENERALES'!$B$36:$C$52,2,FALSE),""),""),IF(T273="pvc",VLOOKUP(VLOOKUP(J273,'DATOS GENERALES'!$B$58:$E$83,3,FALSE),'DATOS GENERALES'!$B$36:$C$52,2,FALSE),VLOOKUP(VLOOKUP(J273,'DATOS GENERALES'!$B$58:$E$83,4,FALSE),'DATOS GENERALES'!$B$36:$C$52,2,FALSE)))</f>
        <v>OCTOGONAL CONDUIT</v>
      </c>
      <c r="T273" s="5" t="s">
        <v>48</v>
      </c>
      <c r="U273" s="5" t="s">
        <v>123</v>
      </c>
      <c r="X273"/>
    </row>
    <row r="274" spans="1:24" s="2" customFormat="1" outlineLevel="1" x14ac:dyDescent="0.25">
      <c r="B274" s="8"/>
      <c r="C274" s="8"/>
      <c r="D274" s="67"/>
      <c r="E274" s="3"/>
      <c r="F274" s="4"/>
      <c r="G274" s="4"/>
      <c r="H274" s="4"/>
      <c r="I274" s="4"/>
      <c r="J274" s="4"/>
      <c r="K274" s="4"/>
      <c r="L274" s="5"/>
      <c r="M274" s="5"/>
      <c r="N274" s="5"/>
      <c r="O274" s="5"/>
      <c r="P274" s="11"/>
      <c r="Q274" s="5"/>
      <c r="R274" s="6"/>
      <c r="S274" s="53"/>
      <c r="T274" s="5"/>
      <c r="U274" s="5"/>
    </row>
    <row r="275" spans="1:24" s="2" customFormat="1" outlineLevel="1" x14ac:dyDescent="0.25">
      <c r="A275" s="2">
        <v>0</v>
      </c>
      <c r="B275" s="8">
        <v>0</v>
      </c>
      <c r="C275" s="8">
        <v>0</v>
      </c>
      <c r="D275" s="7" t="s">
        <v>797</v>
      </c>
      <c r="E275" s="3" t="str">
        <f t="shared" ref="E275:E276" si="246">G275</f>
        <v>S12</v>
      </c>
      <c r="F275" s="4"/>
      <c r="G275" s="7" t="s">
        <v>94</v>
      </c>
      <c r="H275" s="4">
        <v>0.5</v>
      </c>
      <c r="I275" s="4">
        <v>25</v>
      </c>
      <c r="J275" s="4" t="s">
        <v>94</v>
      </c>
      <c r="K275" s="4"/>
      <c r="L275" s="5">
        <v>1</v>
      </c>
      <c r="M275" s="5">
        <f t="shared" ref="M275:M276" si="247">IF(I275&lt;&gt;"S",(H275+B275+A275+C275)*L275,0)</f>
        <v>0.5</v>
      </c>
      <c r="N275" s="5">
        <v>1</v>
      </c>
      <c r="O275" s="5">
        <v>2</v>
      </c>
      <c r="P275" s="11">
        <v>1</v>
      </c>
      <c r="Q275" s="5">
        <f t="shared" ref="Q275:Q276" si="248">IF(M275=0,IF(H275=0,0,H275+C275+B275+A275),M275)</f>
        <v>0.5</v>
      </c>
      <c r="R275" s="6">
        <f t="shared" ref="R275:R276" si="249">Q275*P275</f>
        <v>0.5</v>
      </c>
      <c r="S275" s="53" t="str">
        <f>IF(J275="",IF(LEFT(G275,1)="c",IF(I275&lt;&gt;"S",VLOOKUP(G275,'DATOS GENERALES'!$B$36:$C$52,2,FALSE),""),""),IF(T275="pvc",VLOOKUP(VLOOKUP(J275,'DATOS GENERALES'!$B$58:$E$83,3,FALSE),'DATOS GENERALES'!$B$36:$C$52,2,FALSE),VLOOKUP(VLOOKUP(J275,'DATOS GENERALES'!$B$58:$E$83,4,FALSE),'DATOS GENERALES'!$B$36:$C$52,2,FALSE)))</f>
        <v>ACCESORIO SALIDA BANDEJA</v>
      </c>
      <c r="T275" s="5" t="s">
        <v>48</v>
      </c>
      <c r="U275" s="5" t="s">
        <v>123</v>
      </c>
      <c r="X275"/>
    </row>
    <row r="276" spans="1:24" s="2" customFormat="1" outlineLevel="1" x14ac:dyDescent="0.25">
      <c r="A276" s="2">
        <v>0</v>
      </c>
      <c r="B276" s="8">
        <v>0</v>
      </c>
      <c r="C276" s="8">
        <v>0</v>
      </c>
      <c r="D276" s="7" t="s">
        <v>797</v>
      </c>
      <c r="E276" s="3" t="str">
        <f t="shared" si="246"/>
        <v>DH-P1-03</v>
      </c>
      <c r="F276" s="7" t="s">
        <v>94</v>
      </c>
      <c r="G276" s="7" t="s">
        <v>797</v>
      </c>
      <c r="H276" s="4">
        <v>6</v>
      </c>
      <c r="I276" s="4">
        <v>25</v>
      </c>
      <c r="J276" s="4" t="s">
        <v>84</v>
      </c>
      <c r="K276" s="4"/>
      <c r="L276" s="5">
        <v>1</v>
      </c>
      <c r="M276" s="5">
        <f t="shared" si="247"/>
        <v>6</v>
      </c>
      <c r="N276" s="5">
        <v>2</v>
      </c>
      <c r="O276" s="5">
        <v>2</v>
      </c>
      <c r="P276" s="11">
        <v>1</v>
      </c>
      <c r="Q276" s="5">
        <f t="shared" si="248"/>
        <v>6</v>
      </c>
      <c r="R276" s="6">
        <f t="shared" si="249"/>
        <v>6</v>
      </c>
      <c r="S276" s="53" t="str">
        <f>IF(J276="",IF(LEFT(G276,1)="c",IF(I276&lt;&gt;"S",VLOOKUP(G276,'DATOS GENERALES'!$B$36:$C$52,2,FALSE),""),""),IF(T276="pvc",VLOOKUP(VLOOKUP(J276,'DATOS GENERALES'!$B$58:$E$83,3,FALSE),'DATOS GENERALES'!$B$36:$C$52,2,FALSE),VLOOKUP(VLOOKUP(J276,'DATOS GENERALES'!$B$58:$E$83,4,FALSE),'DATOS GENERALES'!$B$36:$C$52,2,FALSE)))</f>
        <v>OCTOGONAL CONDUIT</v>
      </c>
      <c r="T276" s="5" t="s">
        <v>48</v>
      </c>
      <c r="U276" s="5" t="s">
        <v>123</v>
      </c>
      <c r="X276"/>
    </row>
    <row r="277" spans="1:24" s="2" customFormat="1" outlineLevel="1" x14ac:dyDescent="0.25">
      <c r="B277" s="8"/>
      <c r="C277" s="8"/>
      <c r="D277" s="67"/>
      <c r="E277" s="3"/>
      <c r="F277" s="4"/>
      <c r="G277" s="4"/>
      <c r="H277" s="4"/>
      <c r="I277" s="4"/>
      <c r="J277" s="4"/>
      <c r="K277" s="4"/>
      <c r="L277" s="5"/>
      <c r="M277" s="5"/>
      <c r="N277" s="5"/>
      <c r="O277" s="5"/>
      <c r="P277" s="11"/>
      <c r="Q277" s="5"/>
      <c r="R277" s="6"/>
      <c r="S277" s="53"/>
      <c r="T277" s="5"/>
      <c r="U277" s="5"/>
    </row>
    <row r="278" spans="1:24" s="2" customFormat="1" outlineLevel="1" x14ac:dyDescent="0.25">
      <c r="A278" s="2">
        <v>0</v>
      </c>
      <c r="B278" s="8">
        <v>0</v>
      </c>
      <c r="C278" s="8">
        <v>0</v>
      </c>
      <c r="D278" s="7" t="s">
        <v>798</v>
      </c>
      <c r="E278" s="3" t="str">
        <f t="shared" ref="E278:E279" si="250">G278</f>
        <v>S12</v>
      </c>
      <c r="F278" s="4"/>
      <c r="G278" s="7" t="s">
        <v>94</v>
      </c>
      <c r="H278" s="4">
        <v>0.5</v>
      </c>
      <c r="I278" s="4">
        <v>25</v>
      </c>
      <c r="J278" s="4" t="s">
        <v>94</v>
      </c>
      <c r="K278" s="4"/>
      <c r="L278" s="5">
        <v>1</v>
      </c>
      <c r="M278" s="5">
        <f t="shared" ref="M278:M279" si="251">IF(I278&lt;&gt;"S",(H278+B278+A278+C278)*L278,0)</f>
        <v>0.5</v>
      </c>
      <c r="N278" s="5">
        <v>1</v>
      </c>
      <c r="O278" s="5">
        <v>2</v>
      </c>
      <c r="P278" s="11">
        <v>1</v>
      </c>
      <c r="Q278" s="5">
        <f t="shared" ref="Q278:Q279" si="252">IF(M278=0,IF(H278=0,0,H278+C278+B278+A278),M278)</f>
        <v>0.5</v>
      </c>
      <c r="R278" s="6">
        <f t="shared" ref="R278:R279" si="253">Q278*P278</f>
        <v>0.5</v>
      </c>
      <c r="S278" s="53" t="str">
        <f>IF(J278="",IF(LEFT(G278,1)="c",IF(I278&lt;&gt;"S",VLOOKUP(G278,'DATOS GENERALES'!$B$36:$C$52,2,FALSE),""),""),IF(T278="pvc",VLOOKUP(VLOOKUP(J278,'DATOS GENERALES'!$B$58:$E$83,3,FALSE),'DATOS GENERALES'!$B$36:$C$52,2,FALSE),VLOOKUP(VLOOKUP(J278,'DATOS GENERALES'!$B$58:$E$83,4,FALSE),'DATOS GENERALES'!$B$36:$C$52,2,FALSE)))</f>
        <v>ACCESORIO SALIDA BANDEJA</v>
      </c>
      <c r="T278" s="5" t="s">
        <v>48</v>
      </c>
      <c r="U278" s="5" t="s">
        <v>123</v>
      </c>
      <c r="X278"/>
    </row>
    <row r="279" spans="1:24" s="2" customFormat="1" outlineLevel="1" x14ac:dyDescent="0.25">
      <c r="A279" s="2">
        <v>0</v>
      </c>
      <c r="B279" s="8">
        <v>0</v>
      </c>
      <c r="C279" s="8">
        <v>0</v>
      </c>
      <c r="D279" s="7" t="s">
        <v>798</v>
      </c>
      <c r="E279" s="3" t="str">
        <f t="shared" si="250"/>
        <v>DH-P1-04</v>
      </c>
      <c r="F279" s="7" t="s">
        <v>94</v>
      </c>
      <c r="G279" s="7" t="s">
        <v>798</v>
      </c>
      <c r="H279" s="4">
        <v>3</v>
      </c>
      <c r="I279" s="4">
        <v>25</v>
      </c>
      <c r="J279" s="4" t="s">
        <v>84</v>
      </c>
      <c r="K279" s="4"/>
      <c r="L279" s="5">
        <v>1</v>
      </c>
      <c r="M279" s="5">
        <f t="shared" si="251"/>
        <v>3</v>
      </c>
      <c r="N279" s="5">
        <v>2</v>
      </c>
      <c r="O279" s="5">
        <v>2</v>
      </c>
      <c r="P279" s="11">
        <v>1</v>
      </c>
      <c r="Q279" s="5">
        <f t="shared" si="252"/>
        <v>3</v>
      </c>
      <c r="R279" s="6">
        <f t="shared" si="253"/>
        <v>3</v>
      </c>
      <c r="S279" s="53" t="str">
        <f>IF(J279="",IF(LEFT(G279,1)="c",IF(I279&lt;&gt;"S",VLOOKUP(G279,'DATOS GENERALES'!$B$36:$C$52,2,FALSE),""),""),IF(T279="pvc",VLOOKUP(VLOOKUP(J279,'DATOS GENERALES'!$B$58:$E$83,3,FALSE),'DATOS GENERALES'!$B$36:$C$52,2,FALSE),VLOOKUP(VLOOKUP(J279,'DATOS GENERALES'!$B$58:$E$83,4,FALSE),'DATOS GENERALES'!$B$36:$C$52,2,FALSE)))</f>
        <v>OCTOGONAL CONDUIT</v>
      </c>
      <c r="T279" s="5" t="s">
        <v>48</v>
      </c>
      <c r="U279" s="5" t="s">
        <v>123</v>
      </c>
      <c r="X279"/>
    </row>
    <row r="280" spans="1:24" s="2" customFormat="1" outlineLevel="1" x14ac:dyDescent="0.25">
      <c r="B280" s="8"/>
      <c r="C280" s="8"/>
      <c r="D280" s="67"/>
      <c r="E280" s="3"/>
      <c r="F280" s="4"/>
      <c r="G280" s="4"/>
      <c r="H280" s="4"/>
      <c r="I280" s="4"/>
      <c r="J280" s="4"/>
      <c r="K280" s="4"/>
      <c r="L280" s="5"/>
      <c r="M280" s="5"/>
      <c r="N280" s="5"/>
      <c r="O280" s="5"/>
      <c r="P280" s="11"/>
      <c r="Q280" s="5"/>
      <c r="R280" s="6"/>
      <c r="S280" s="53"/>
      <c r="T280" s="5"/>
      <c r="U280" s="5"/>
    </row>
    <row r="281" spans="1:24" s="2" customFormat="1" outlineLevel="1" x14ac:dyDescent="0.25">
      <c r="A281" s="2">
        <v>0</v>
      </c>
      <c r="B281" s="8">
        <v>0</v>
      </c>
      <c r="C281" s="8">
        <v>0</v>
      </c>
      <c r="D281" s="7" t="s">
        <v>799</v>
      </c>
      <c r="E281" s="3" t="str">
        <f t="shared" ref="E281:E282" si="254">G281</f>
        <v>S12</v>
      </c>
      <c r="F281" s="4"/>
      <c r="G281" s="7" t="s">
        <v>94</v>
      </c>
      <c r="H281" s="4">
        <v>0.5</v>
      </c>
      <c r="I281" s="4">
        <v>25</v>
      </c>
      <c r="J281" s="4" t="s">
        <v>94</v>
      </c>
      <c r="K281" s="4"/>
      <c r="L281" s="5">
        <v>1</v>
      </c>
      <c r="M281" s="5">
        <f t="shared" ref="M281:M282" si="255">IF(I281&lt;&gt;"S",(H281+B281+A281+C281)*L281,0)</f>
        <v>0.5</v>
      </c>
      <c r="N281" s="5">
        <v>1</v>
      </c>
      <c r="O281" s="5">
        <v>2</v>
      </c>
      <c r="P281" s="11">
        <v>1</v>
      </c>
      <c r="Q281" s="5">
        <f t="shared" ref="Q281:Q282" si="256">IF(M281=0,IF(H281=0,0,H281+C281+B281+A281),M281)</f>
        <v>0.5</v>
      </c>
      <c r="R281" s="6">
        <f t="shared" ref="R281:R282" si="257">Q281*P281</f>
        <v>0.5</v>
      </c>
      <c r="S281" s="53" t="str">
        <f>IF(J281="",IF(LEFT(G281,1)="c",IF(I281&lt;&gt;"S",VLOOKUP(G281,'DATOS GENERALES'!$B$36:$C$52,2,FALSE),""),""),IF(T281="pvc",VLOOKUP(VLOOKUP(J281,'DATOS GENERALES'!$B$58:$E$83,3,FALSE),'DATOS GENERALES'!$B$36:$C$52,2,FALSE),VLOOKUP(VLOOKUP(J281,'DATOS GENERALES'!$B$58:$E$83,4,FALSE),'DATOS GENERALES'!$B$36:$C$52,2,FALSE)))</f>
        <v>ACCESORIO SALIDA BANDEJA</v>
      </c>
      <c r="T281" s="5" t="s">
        <v>48</v>
      </c>
      <c r="U281" s="5" t="s">
        <v>123</v>
      </c>
      <c r="X281"/>
    </row>
    <row r="282" spans="1:24" s="2" customFormat="1" outlineLevel="1" x14ac:dyDescent="0.25">
      <c r="A282" s="2">
        <v>0</v>
      </c>
      <c r="B282" s="8">
        <v>0</v>
      </c>
      <c r="C282" s="8">
        <v>0</v>
      </c>
      <c r="D282" s="7" t="s">
        <v>799</v>
      </c>
      <c r="E282" s="3" t="str">
        <f t="shared" si="254"/>
        <v>DH-P1-05</v>
      </c>
      <c r="F282" s="7" t="s">
        <v>94</v>
      </c>
      <c r="G282" s="7" t="s">
        <v>799</v>
      </c>
      <c r="H282" s="4">
        <v>6</v>
      </c>
      <c r="I282" s="4">
        <v>25</v>
      </c>
      <c r="J282" s="4" t="s">
        <v>84</v>
      </c>
      <c r="K282" s="4"/>
      <c r="L282" s="5">
        <v>1</v>
      </c>
      <c r="M282" s="5">
        <f t="shared" si="255"/>
        <v>6</v>
      </c>
      <c r="N282" s="5">
        <v>2</v>
      </c>
      <c r="O282" s="5">
        <v>2</v>
      </c>
      <c r="P282" s="11">
        <v>1</v>
      </c>
      <c r="Q282" s="5">
        <f t="shared" si="256"/>
        <v>6</v>
      </c>
      <c r="R282" s="6">
        <f t="shared" si="257"/>
        <v>6</v>
      </c>
      <c r="S282" s="53" t="str">
        <f>IF(J282="",IF(LEFT(G282,1)="c",IF(I282&lt;&gt;"S",VLOOKUP(G282,'DATOS GENERALES'!$B$36:$C$52,2,FALSE),""),""),IF(T282="pvc",VLOOKUP(VLOOKUP(J282,'DATOS GENERALES'!$B$58:$E$83,3,FALSE),'DATOS GENERALES'!$B$36:$C$52,2,FALSE),VLOOKUP(VLOOKUP(J282,'DATOS GENERALES'!$B$58:$E$83,4,FALSE),'DATOS GENERALES'!$B$36:$C$52,2,FALSE)))</f>
        <v>OCTOGONAL CONDUIT</v>
      </c>
      <c r="T282" s="5" t="s">
        <v>48</v>
      </c>
      <c r="U282" s="5" t="s">
        <v>123</v>
      </c>
      <c r="X282"/>
    </row>
    <row r="283" spans="1:24" s="2" customFormat="1" outlineLevel="1" x14ac:dyDescent="0.25">
      <c r="B283" s="8"/>
      <c r="C283" s="8"/>
      <c r="D283" s="67"/>
      <c r="E283" s="3"/>
      <c r="F283" s="4"/>
      <c r="G283" s="4"/>
      <c r="H283" s="4"/>
      <c r="I283" s="4"/>
      <c r="J283" s="4"/>
      <c r="K283" s="4"/>
      <c r="L283" s="5"/>
      <c r="M283" s="5"/>
      <c r="N283" s="5"/>
      <c r="O283" s="5"/>
      <c r="P283" s="11"/>
      <c r="Q283" s="5"/>
      <c r="R283" s="6"/>
      <c r="S283" s="53"/>
      <c r="T283" s="5"/>
      <c r="U283" s="5"/>
    </row>
    <row r="284" spans="1:24" s="2" customFormat="1" outlineLevel="1" x14ac:dyDescent="0.25">
      <c r="A284" s="2">
        <v>0</v>
      </c>
      <c r="B284" s="8">
        <v>0</v>
      </c>
      <c r="C284" s="8">
        <v>0</v>
      </c>
      <c r="D284" s="7" t="s">
        <v>800</v>
      </c>
      <c r="E284" s="3" t="str">
        <f t="shared" ref="E284:E285" si="258">G284</f>
        <v>S12</v>
      </c>
      <c r="F284" s="4"/>
      <c r="G284" s="7" t="s">
        <v>94</v>
      </c>
      <c r="H284" s="4">
        <v>0.5</v>
      </c>
      <c r="I284" s="4">
        <v>25</v>
      </c>
      <c r="J284" s="4" t="s">
        <v>94</v>
      </c>
      <c r="K284" s="4"/>
      <c r="L284" s="5">
        <v>1</v>
      </c>
      <c r="M284" s="5">
        <f t="shared" ref="M284:M285" si="259">IF(I284&lt;&gt;"S",(H284+B284+A284+C284)*L284,0)</f>
        <v>0.5</v>
      </c>
      <c r="N284" s="5">
        <v>1</v>
      </c>
      <c r="O284" s="5">
        <v>1</v>
      </c>
      <c r="P284" s="11">
        <v>1</v>
      </c>
      <c r="Q284" s="5">
        <f t="shared" ref="Q284:Q285" si="260">IF(M284=0,IF(H284=0,0,H284+C284+B284+A284),M284)</f>
        <v>0.5</v>
      </c>
      <c r="R284" s="6">
        <f t="shared" ref="R284:R285" si="261">Q284*P284</f>
        <v>0.5</v>
      </c>
      <c r="S284" s="53" t="str">
        <f>IF(J284="",IF(LEFT(G284,1)="c",IF(I284&lt;&gt;"S",VLOOKUP(G284,'DATOS GENERALES'!$B$36:$C$52,2,FALSE),""),""),IF(T284="pvc",VLOOKUP(VLOOKUP(J284,'DATOS GENERALES'!$B$58:$E$83,3,FALSE),'DATOS GENERALES'!$B$36:$C$52,2,FALSE),VLOOKUP(VLOOKUP(J284,'DATOS GENERALES'!$B$58:$E$83,4,FALSE),'DATOS GENERALES'!$B$36:$C$52,2,FALSE)))</f>
        <v>ACCESORIO SALIDA BANDEJA</v>
      </c>
      <c r="T284" s="5" t="s">
        <v>48</v>
      </c>
      <c r="U284" s="5" t="s">
        <v>123</v>
      </c>
      <c r="X284"/>
    </row>
    <row r="285" spans="1:24" s="2" customFormat="1" outlineLevel="1" x14ac:dyDescent="0.25">
      <c r="A285" s="2">
        <v>0</v>
      </c>
      <c r="B285" s="8">
        <v>0</v>
      </c>
      <c r="C285" s="8">
        <v>0</v>
      </c>
      <c r="D285" s="7" t="s">
        <v>800</v>
      </c>
      <c r="E285" s="3" t="str">
        <f t="shared" si="258"/>
        <v>DH-P1-06</v>
      </c>
      <c r="F285" s="7" t="s">
        <v>94</v>
      </c>
      <c r="G285" s="7" t="s">
        <v>800</v>
      </c>
      <c r="H285" s="4">
        <v>1</v>
      </c>
      <c r="I285" s="4">
        <v>25</v>
      </c>
      <c r="J285" s="4" t="s">
        <v>84</v>
      </c>
      <c r="K285" s="4"/>
      <c r="L285" s="5">
        <v>1</v>
      </c>
      <c r="M285" s="5">
        <f t="shared" si="259"/>
        <v>1</v>
      </c>
      <c r="N285" s="5">
        <v>2</v>
      </c>
      <c r="O285" s="5">
        <v>2</v>
      </c>
      <c r="P285" s="11">
        <v>1</v>
      </c>
      <c r="Q285" s="5">
        <f t="shared" si="260"/>
        <v>1</v>
      </c>
      <c r="R285" s="6">
        <f t="shared" si="261"/>
        <v>1</v>
      </c>
      <c r="S285" s="53" t="str">
        <f>IF(J285="",IF(LEFT(G285,1)="c",IF(I285&lt;&gt;"S",VLOOKUP(G285,'DATOS GENERALES'!$B$36:$C$52,2,FALSE),""),""),IF(T285="pvc",VLOOKUP(VLOOKUP(J285,'DATOS GENERALES'!$B$58:$E$83,3,FALSE),'DATOS GENERALES'!$B$36:$C$52,2,FALSE),VLOOKUP(VLOOKUP(J285,'DATOS GENERALES'!$B$58:$E$83,4,FALSE),'DATOS GENERALES'!$B$36:$C$52,2,FALSE)))</f>
        <v>OCTOGONAL CONDUIT</v>
      </c>
      <c r="T285" s="5" t="s">
        <v>48</v>
      </c>
      <c r="U285" s="5" t="s">
        <v>123</v>
      </c>
      <c r="X285"/>
    </row>
    <row r="286" spans="1:24" s="2" customFormat="1" outlineLevel="1" x14ac:dyDescent="0.25">
      <c r="B286" s="8"/>
      <c r="C286" s="8"/>
      <c r="D286" s="67"/>
      <c r="E286" s="3"/>
      <c r="F286" s="4"/>
      <c r="G286" s="4"/>
      <c r="H286" s="4"/>
      <c r="I286" s="4"/>
      <c r="J286" s="4"/>
      <c r="K286" s="4"/>
      <c r="L286" s="5"/>
      <c r="M286" s="5"/>
      <c r="N286" s="5"/>
      <c r="O286" s="5"/>
      <c r="P286" s="11"/>
      <c r="Q286" s="5"/>
      <c r="R286" s="6"/>
      <c r="S286" s="53"/>
      <c r="T286" s="5"/>
      <c r="U286" s="5"/>
    </row>
    <row r="287" spans="1:24" s="2" customFormat="1" outlineLevel="1" x14ac:dyDescent="0.25">
      <c r="A287" s="2">
        <v>0</v>
      </c>
      <c r="B287" s="8">
        <v>0</v>
      </c>
      <c r="C287" s="8">
        <v>0</v>
      </c>
      <c r="D287" s="7" t="s">
        <v>801</v>
      </c>
      <c r="E287" s="3" t="str">
        <f t="shared" ref="E287:E288" si="262">G287</f>
        <v>S12</v>
      </c>
      <c r="F287" s="4"/>
      <c r="G287" s="7" t="s">
        <v>94</v>
      </c>
      <c r="H287" s="4">
        <v>0.5</v>
      </c>
      <c r="I287" s="4">
        <v>25</v>
      </c>
      <c r="J287" s="4"/>
      <c r="K287" s="4"/>
      <c r="L287" s="5">
        <v>1</v>
      </c>
      <c r="M287" s="5">
        <f t="shared" ref="M287:M288" si="263">IF(I287&lt;&gt;"S",(H287+B287+A287+C287)*L287,0)</f>
        <v>0.5</v>
      </c>
      <c r="N287" s="5">
        <v>2</v>
      </c>
      <c r="O287" s="5">
        <v>2</v>
      </c>
      <c r="P287" s="11">
        <v>1</v>
      </c>
      <c r="Q287" s="5">
        <f t="shared" ref="Q287:Q288" si="264">IF(M287=0,IF(H287=0,0,H287+C287+B287+A287),M287)</f>
        <v>0.5</v>
      </c>
      <c r="R287" s="6">
        <f t="shared" ref="R287:R288" si="265">Q287*P287</f>
        <v>0.5</v>
      </c>
      <c r="S287" s="53" t="str">
        <f>IF(J287="",IF(LEFT(G287,1)="c",IF(I287&lt;&gt;"S",VLOOKUP(G287,'DATOS GENERALES'!$B$36:$C$52,2,FALSE),""),""),IF(T287="pvc",VLOOKUP(VLOOKUP(J287,'DATOS GENERALES'!$B$58:$E$83,3,FALSE),'DATOS GENERALES'!$B$36:$C$52,2,FALSE),VLOOKUP(VLOOKUP(J287,'DATOS GENERALES'!$B$58:$E$83,4,FALSE),'DATOS GENERALES'!$B$36:$C$52,2,FALSE)))</f>
        <v/>
      </c>
      <c r="T287" s="5" t="s">
        <v>48</v>
      </c>
      <c r="U287" s="5" t="s">
        <v>123</v>
      </c>
      <c r="X287"/>
    </row>
    <row r="288" spans="1:24" s="2" customFormat="1" outlineLevel="1" x14ac:dyDescent="0.25">
      <c r="A288" s="2">
        <v>0</v>
      </c>
      <c r="B288" s="8">
        <v>0</v>
      </c>
      <c r="C288" s="8">
        <v>0</v>
      </c>
      <c r="D288" s="7" t="s">
        <v>801</v>
      </c>
      <c r="E288" s="3" t="str">
        <f t="shared" si="262"/>
        <v>DH-P1-07</v>
      </c>
      <c r="F288" s="7" t="s">
        <v>94</v>
      </c>
      <c r="G288" s="7" t="s">
        <v>801</v>
      </c>
      <c r="H288" s="4">
        <v>4</v>
      </c>
      <c r="I288" s="4">
        <v>25</v>
      </c>
      <c r="J288" s="4" t="s">
        <v>84</v>
      </c>
      <c r="K288" s="4"/>
      <c r="L288" s="5">
        <v>1</v>
      </c>
      <c r="M288" s="5">
        <f t="shared" si="263"/>
        <v>4</v>
      </c>
      <c r="N288" s="5">
        <v>2</v>
      </c>
      <c r="O288" s="5">
        <v>2</v>
      </c>
      <c r="P288" s="11">
        <v>1</v>
      </c>
      <c r="Q288" s="5">
        <f t="shared" si="264"/>
        <v>4</v>
      </c>
      <c r="R288" s="6">
        <f t="shared" si="265"/>
        <v>4</v>
      </c>
      <c r="S288" s="53" t="str">
        <f>IF(J288="",IF(LEFT(G288,1)="c",IF(I288&lt;&gt;"S",VLOOKUP(G288,'DATOS GENERALES'!$B$36:$C$52,2,FALSE),""),""),IF(T288="pvc",VLOOKUP(VLOOKUP(J288,'DATOS GENERALES'!$B$58:$E$83,3,FALSE),'DATOS GENERALES'!$B$36:$C$52,2,FALSE),VLOOKUP(VLOOKUP(J288,'DATOS GENERALES'!$B$58:$E$83,4,FALSE),'DATOS GENERALES'!$B$36:$C$52,2,FALSE)))</f>
        <v>OCTOGONAL CONDUIT</v>
      </c>
      <c r="T288" s="5" t="s">
        <v>48</v>
      </c>
      <c r="U288" s="5" t="s">
        <v>123</v>
      </c>
      <c r="X288"/>
    </row>
    <row r="289" spans="1:24" s="2" customFormat="1" outlineLevel="1" x14ac:dyDescent="0.25">
      <c r="B289" s="8"/>
      <c r="C289" s="8"/>
      <c r="D289" s="67"/>
      <c r="E289" s="3"/>
      <c r="F289" s="4"/>
      <c r="G289" s="4"/>
      <c r="H289" s="4"/>
      <c r="I289" s="4"/>
      <c r="J289" s="4"/>
      <c r="K289" s="4"/>
      <c r="L289" s="5"/>
      <c r="M289" s="5"/>
      <c r="N289" s="5"/>
      <c r="O289" s="5"/>
      <c r="P289" s="11"/>
      <c r="Q289" s="5"/>
      <c r="R289" s="6"/>
      <c r="S289" s="53"/>
      <c r="T289" s="5"/>
      <c r="U289" s="5"/>
    </row>
    <row r="290" spans="1:24" s="2" customFormat="1" outlineLevel="1" x14ac:dyDescent="0.25">
      <c r="A290" s="2">
        <v>0</v>
      </c>
      <c r="B290" s="8">
        <v>0</v>
      </c>
      <c r="C290" s="8">
        <v>0</v>
      </c>
      <c r="D290" s="7" t="s">
        <v>802</v>
      </c>
      <c r="E290" s="3" t="str">
        <f t="shared" ref="E290:E291" si="266">G290</f>
        <v>S12</v>
      </c>
      <c r="F290" s="4"/>
      <c r="G290" s="7" t="s">
        <v>94</v>
      </c>
      <c r="H290" s="4">
        <v>0.5</v>
      </c>
      <c r="I290" s="4">
        <v>25</v>
      </c>
      <c r="J290" s="4" t="s">
        <v>94</v>
      </c>
      <c r="K290" s="4"/>
      <c r="L290" s="5">
        <v>1</v>
      </c>
      <c r="M290" s="5">
        <f t="shared" ref="M290:M291" si="267">IF(I290&lt;&gt;"S",(H290+B290+A290+C290)*L290,0)</f>
        <v>0.5</v>
      </c>
      <c r="N290" s="5">
        <v>1</v>
      </c>
      <c r="O290" s="5">
        <v>1</v>
      </c>
      <c r="P290" s="11">
        <v>1</v>
      </c>
      <c r="Q290" s="5">
        <f t="shared" ref="Q290:Q291" si="268">IF(M290=0,IF(H290=0,0,H290+C290+B290+A290),M290)</f>
        <v>0.5</v>
      </c>
      <c r="R290" s="6">
        <f t="shared" ref="R290:R291" si="269">Q290*P290</f>
        <v>0.5</v>
      </c>
      <c r="S290" s="53" t="str">
        <f>IF(J290="",IF(LEFT(G290,1)="c",IF(I290&lt;&gt;"S",VLOOKUP(G290,'DATOS GENERALES'!$B$36:$C$52,2,FALSE),""),""),IF(T290="pvc",VLOOKUP(VLOOKUP(J290,'DATOS GENERALES'!$B$58:$E$83,3,FALSE),'DATOS GENERALES'!$B$36:$C$52,2,FALSE),VLOOKUP(VLOOKUP(J290,'DATOS GENERALES'!$B$58:$E$83,4,FALSE),'DATOS GENERALES'!$B$36:$C$52,2,FALSE)))</f>
        <v>ACCESORIO SALIDA BANDEJA</v>
      </c>
      <c r="T290" s="5" t="s">
        <v>48</v>
      </c>
      <c r="U290" s="5" t="s">
        <v>123</v>
      </c>
      <c r="X290"/>
    </row>
    <row r="291" spans="1:24" s="2" customFormat="1" outlineLevel="1" x14ac:dyDescent="0.25">
      <c r="A291" s="2">
        <v>0</v>
      </c>
      <c r="B291" s="8">
        <v>0</v>
      </c>
      <c r="C291" s="8">
        <v>0</v>
      </c>
      <c r="D291" s="7" t="s">
        <v>802</v>
      </c>
      <c r="E291" s="3" t="str">
        <f t="shared" si="266"/>
        <v>DH-P1-08</v>
      </c>
      <c r="F291" s="7" t="s">
        <v>94</v>
      </c>
      <c r="G291" s="7" t="s">
        <v>802</v>
      </c>
      <c r="H291" s="4">
        <v>1</v>
      </c>
      <c r="I291" s="4">
        <v>25</v>
      </c>
      <c r="J291" s="4" t="s">
        <v>84</v>
      </c>
      <c r="K291" s="4"/>
      <c r="L291" s="5">
        <v>1</v>
      </c>
      <c r="M291" s="5">
        <f t="shared" si="267"/>
        <v>1</v>
      </c>
      <c r="N291" s="5">
        <v>2</v>
      </c>
      <c r="O291" s="5">
        <v>2</v>
      </c>
      <c r="P291" s="11">
        <v>1</v>
      </c>
      <c r="Q291" s="5">
        <f t="shared" si="268"/>
        <v>1</v>
      </c>
      <c r="R291" s="6">
        <f t="shared" si="269"/>
        <v>1</v>
      </c>
      <c r="S291" s="53" t="str">
        <f>IF(J291="",IF(LEFT(G291,1)="c",IF(I291&lt;&gt;"S",VLOOKUP(G291,'DATOS GENERALES'!$B$36:$C$52,2,FALSE),""),""),IF(T291="pvc",VLOOKUP(VLOOKUP(J291,'DATOS GENERALES'!$B$58:$E$83,3,FALSE),'DATOS GENERALES'!$B$36:$C$52,2,FALSE),VLOOKUP(VLOOKUP(J291,'DATOS GENERALES'!$B$58:$E$83,4,FALSE),'DATOS GENERALES'!$B$36:$C$52,2,FALSE)))</f>
        <v>OCTOGONAL CONDUIT</v>
      </c>
      <c r="T291" s="5" t="s">
        <v>48</v>
      </c>
      <c r="U291" s="5" t="s">
        <v>123</v>
      </c>
      <c r="X291"/>
    </row>
    <row r="292" spans="1:24" s="2" customFormat="1" outlineLevel="1" x14ac:dyDescent="0.25">
      <c r="B292" s="8"/>
      <c r="C292" s="8"/>
      <c r="D292" s="67"/>
      <c r="E292" s="3"/>
      <c r="F292" s="4"/>
      <c r="G292" s="4"/>
      <c r="H292" s="4"/>
      <c r="I292" s="4"/>
      <c r="J292" s="4"/>
      <c r="K292" s="4"/>
      <c r="L292" s="5"/>
      <c r="M292" s="5"/>
      <c r="N292" s="5"/>
      <c r="O292" s="5"/>
      <c r="P292" s="11"/>
      <c r="Q292" s="5"/>
      <c r="R292" s="6"/>
      <c r="S292" s="53"/>
      <c r="T292" s="5"/>
      <c r="U292" s="5"/>
    </row>
    <row r="293" spans="1:24" s="2" customFormat="1" outlineLevel="1" x14ac:dyDescent="0.25">
      <c r="A293" s="2">
        <v>0</v>
      </c>
      <c r="B293" s="8">
        <v>0</v>
      </c>
      <c r="C293" s="8">
        <v>0</v>
      </c>
      <c r="D293" s="7" t="s">
        <v>803</v>
      </c>
      <c r="E293" s="3" t="str">
        <f t="shared" ref="E293:E294" si="270">G293</f>
        <v>S12</v>
      </c>
      <c r="F293" s="4"/>
      <c r="G293" s="7" t="s">
        <v>94</v>
      </c>
      <c r="H293" s="4">
        <v>0.5</v>
      </c>
      <c r="I293" s="4">
        <v>25</v>
      </c>
      <c r="J293" s="4" t="s">
        <v>94</v>
      </c>
      <c r="K293" s="4"/>
      <c r="L293" s="5">
        <v>1</v>
      </c>
      <c r="M293" s="5">
        <f t="shared" ref="M293:M294" si="271">IF(I293&lt;&gt;"S",(H293+B293+A293+C293)*L293,0)</f>
        <v>0.5</v>
      </c>
      <c r="N293" s="5">
        <v>1</v>
      </c>
      <c r="O293" s="5">
        <v>2</v>
      </c>
      <c r="P293" s="11">
        <v>1</v>
      </c>
      <c r="Q293" s="5">
        <f t="shared" ref="Q293:Q294" si="272">IF(M293=0,IF(H293=0,0,H293+C293+B293+A293),M293)</f>
        <v>0.5</v>
      </c>
      <c r="R293" s="6">
        <f t="shared" ref="R293:R294" si="273">Q293*P293</f>
        <v>0.5</v>
      </c>
      <c r="S293" s="53" t="str">
        <f>IF(J293="",IF(LEFT(G293,1)="c",IF(I293&lt;&gt;"S",VLOOKUP(G293,'DATOS GENERALES'!$B$36:$C$52,2,FALSE),""),""),IF(T293="pvc",VLOOKUP(VLOOKUP(J293,'DATOS GENERALES'!$B$58:$E$83,3,FALSE),'DATOS GENERALES'!$B$36:$C$52,2,FALSE),VLOOKUP(VLOOKUP(J293,'DATOS GENERALES'!$B$58:$E$83,4,FALSE),'DATOS GENERALES'!$B$36:$C$52,2,FALSE)))</f>
        <v>ACCESORIO SALIDA BANDEJA</v>
      </c>
      <c r="T293" s="5" t="s">
        <v>48</v>
      </c>
      <c r="U293" s="5" t="s">
        <v>123</v>
      </c>
      <c r="X293"/>
    </row>
    <row r="294" spans="1:24" s="2" customFormat="1" outlineLevel="1" x14ac:dyDescent="0.25">
      <c r="A294" s="2">
        <v>0</v>
      </c>
      <c r="B294" s="8">
        <v>0</v>
      </c>
      <c r="C294" s="8">
        <v>0</v>
      </c>
      <c r="D294" s="7" t="s">
        <v>803</v>
      </c>
      <c r="E294" s="3" t="str">
        <f t="shared" si="270"/>
        <v>DH-P1-09</v>
      </c>
      <c r="F294" s="7" t="s">
        <v>94</v>
      </c>
      <c r="G294" s="7" t="s">
        <v>803</v>
      </c>
      <c r="H294" s="4">
        <v>6</v>
      </c>
      <c r="I294" s="4">
        <v>25</v>
      </c>
      <c r="J294" s="4" t="s">
        <v>84</v>
      </c>
      <c r="K294" s="4"/>
      <c r="L294" s="5">
        <v>1</v>
      </c>
      <c r="M294" s="5">
        <f t="shared" si="271"/>
        <v>6</v>
      </c>
      <c r="N294" s="5">
        <v>2</v>
      </c>
      <c r="O294" s="5">
        <v>2</v>
      </c>
      <c r="P294" s="11">
        <v>1</v>
      </c>
      <c r="Q294" s="5">
        <f t="shared" si="272"/>
        <v>6</v>
      </c>
      <c r="R294" s="6">
        <f t="shared" si="273"/>
        <v>6</v>
      </c>
      <c r="S294" s="53" t="str">
        <f>IF(J294="",IF(LEFT(G294,1)="c",IF(I294&lt;&gt;"S",VLOOKUP(G294,'DATOS GENERALES'!$B$36:$C$52,2,FALSE),""),""),IF(T294="pvc",VLOOKUP(VLOOKUP(J294,'DATOS GENERALES'!$B$58:$E$83,3,FALSE),'DATOS GENERALES'!$B$36:$C$52,2,FALSE),VLOOKUP(VLOOKUP(J294,'DATOS GENERALES'!$B$58:$E$83,4,FALSE),'DATOS GENERALES'!$B$36:$C$52,2,FALSE)))</f>
        <v>OCTOGONAL CONDUIT</v>
      </c>
      <c r="T294" s="5" t="s">
        <v>48</v>
      </c>
      <c r="U294" s="5" t="s">
        <v>123</v>
      </c>
      <c r="X294"/>
    </row>
    <row r="295" spans="1:24" s="2" customFormat="1" outlineLevel="1" x14ac:dyDescent="0.25">
      <c r="B295" s="8"/>
      <c r="C295" s="8"/>
      <c r="D295" s="67"/>
      <c r="E295" s="3"/>
      <c r="F295" s="4"/>
      <c r="G295" s="4"/>
      <c r="H295" s="4"/>
      <c r="I295" s="4"/>
      <c r="J295" s="4"/>
      <c r="K295" s="4"/>
      <c r="L295" s="5"/>
      <c r="M295" s="5"/>
      <c r="N295" s="5"/>
      <c r="O295" s="5"/>
      <c r="P295" s="11"/>
      <c r="Q295" s="5"/>
      <c r="R295" s="6"/>
      <c r="S295" s="53"/>
      <c r="T295" s="5"/>
      <c r="U295" s="5"/>
    </row>
    <row r="296" spans="1:24" s="2" customFormat="1" outlineLevel="1" x14ac:dyDescent="0.25">
      <c r="A296" s="2">
        <v>0</v>
      </c>
      <c r="B296" s="8">
        <v>0</v>
      </c>
      <c r="C296" s="8">
        <v>0</v>
      </c>
      <c r="D296" s="7" t="s">
        <v>804</v>
      </c>
      <c r="E296" s="3" t="str">
        <f t="shared" ref="E296:E297" si="274">G296</f>
        <v>S12</v>
      </c>
      <c r="F296" s="4"/>
      <c r="G296" s="7" t="s">
        <v>94</v>
      </c>
      <c r="H296" s="4">
        <v>0.5</v>
      </c>
      <c r="I296" s="4">
        <v>25</v>
      </c>
      <c r="J296" s="4" t="s">
        <v>94</v>
      </c>
      <c r="K296" s="4"/>
      <c r="L296" s="5">
        <v>1</v>
      </c>
      <c r="M296" s="5">
        <f t="shared" ref="M296:M297" si="275">IF(I296&lt;&gt;"S",(H296+B296+A296+C296)*L296,0)</f>
        <v>0.5</v>
      </c>
      <c r="N296" s="5">
        <v>1</v>
      </c>
      <c r="O296" s="5">
        <v>2</v>
      </c>
      <c r="P296" s="11">
        <v>1</v>
      </c>
      <c r="Q296" s="5">
        <f t="shared" ref="Q296:Q297" si="276">IF(M296=0,IF(H296=0,0,H296+C296+B296+A296),M296)</f>
        <v>0.5</v>
      </c>
      <c r="R296" s="6">
        <f t="shared" ref="R296:R297" si="277">Q296*P296</f>
        <v>0.5</v>
      </c>
      <c r="S296" s="53" t="str">
        <f>IF(J296="",IF(LEFT(G296,1)="c",IF(I296&lt;&gt;"S",VLOOKUP(G296,'DATOS GENERALES'!$B$36:$C$52,2,FALSE),""),""),IF(T296="pvc",VLOOKUP(VLOOKUP(J296,'DATOS GENERALES'!$B$58:$E$83,3,FALSE),'DATOS GENERALES'!$B$36:$C$52,2,FALSE),VLOOKUP(VLOOKUP(J296,'DATOS GENERALES'!$B$58:$E$83,4,FALSE),'DATOS GENERALES'!$B$36:$C$52,2,FALSE)))</f>
        <v>ACCESORIO SALIDA BANDEJA</v>
      </c>
      <c r="T296" s="5" t="s">
        <v>48</v>
      </c>
      <c r="U296" s="5" t="s">
        <v>123</v>
      </c>
      <c r="X296"/>
    </row>
    <row r="297" spans="1:24" s="2" customFormat="1" outlineLevel="1" x14ac:dyDescent="0.25">
      <c r="A297" s="2">
        <v>0</v>
      </c>
      <c r="B297" s="8">
        <v>0</v>
      </c>
      <c r="C297" s="8">
        <v>0</v>
      </c>
      <c r="D297" s="7" t="s">
        <v>804</v>
      </c>
      <c r="E297" s="3" t="str">
        <f t="shared" si="274"/>
        <v>DH-P1-10</v>
      </c>
      <c r="F297" s="7" t="s">
        <v>94</v>
      </c>
      <c r="G297" s="7" t="s">
        <v>804</v>
      </c>
      <c r="H297" s="4">
        <v>6</v>
      </c>
      <c r="I297" s="4">
        <v>25</v>
      </c>
      <c r="J297" s="4" t="s">
        <v>84</v>
      </c>
      <c r="K297" s="4"/>
      <c r="L297" s="5">
        <v>1</v>
      </c>
      <c r="M297" s="5">
        <f t="shared" si="275"/>
        <v>6</v>
      </c>
      <c r="N297" s="5">
        <v>2</v>
      </c>
      <c r="O297" s="5">
        <v>2</v>
      </c>
      <c r="P297" s="11">
        <v>1</v>
      </c>
      <c r="Q297" s="5">
        <f t="shared" si="276"/>
        <v>6</v>
      </c>
      <c r="R297" s="6">
        <f t="shared" si="277"/>
        <v>6</v>
      </c>
      <c r="S297" s="53" t="str">
        <f>IF(J297="",IF(LEFT(G297,1)="c",IF(I297&lt;&gt;"S",VLOOKUP(G297,'DATOS GENERALES'!$B$36:$C$52,2,FALSE),""),""),IF(T297="pvc",VLOOKUP(VLOOKUP(J297,'DATOS GENERALES'!$B$58:$E$83,3,FALSE),'DATOS GENERALES'!$B$36:$C$52,2,FALSE),VLOOKUP(VLOOKUP(J297,'DATOS GENERALES'!$B$58:$E$83,4,FALSE),'DATOS GENERALES'!$B$36:$C$52,2,FALSE)))</f>
        <v>OCTOGONAL CONDUIT</v>
      </c>
      <c r="T297" s="5" t="s">
        <v>48</v>
      </c>
      <c r="U297" s="5" t="s">
        <v>123</v>
      </c>
      <c r="X297"/>
    </row>
    <row r="298" spans="1:24" s="2" customFormat="1" outlineLevel="1" x14ac:dyDescent="0.25">
      <c r="B298" s="8"/>
      <c r="C298" s="8"/>
      <c r="D298" s="67"/>
      <c r="E298" s="3"/>
      <c r="F298" s="4"/>
      <c r="G298" s="4"/>
      <c r="H298" s="4"/>
      <c r="I298" s="4"/>
      <c r="J298" s="4"/>
      <c r="K298" s="4"/>
      <c r="L298" s="5"/>
      <c r="M298" s="5"/>
      <c r="N298" s="5"/>
      <c r="O298" s="5"/>
      <c r="P298" s="11"/>
      <c r="Q298" s="5"/>
      <c r="R298" s="6"/>
      <c r="S298" s="53"/>
      <c r="T298" s="5"/>
      <c r="U298" s="5"/>
    </row>
    <row r="299" spans="1:24" s="2" customFormat="1" outlineLevel="1" x14ac:dyDescent="0.25">
      <c r="A299" s="2">
        <v>0</v>
      </c>
      <c r="B299" s="8">
        <v>0</v>
      </c>
      <c r="C299" s="8">
        <v>0</v>
      </c>
      <c r="D299" s="7" t="s">
        <v>805</v>
      </c>
      <c r="E299" s="3" t="str">
        <f t="shared" ref="E299:E300" si="278">G299</f>
        <v>S12</v>
      </c>
      <c r="F299" s="4"/>
      <c r="G299" s="7" t="s">
        <v>94</v>
      </c>
      <c r="H299" s="4">
        <v>0.5</v>
      </c>
      <c r="I299" s="4">
        <v>25</v>
      </c>
      <c r="J299" s="4" t="s">
        <v>94</v>
      </c>
      <c r="K299" s="4"/>
      <c r="L299" s="5">
        <v>1</v>
      </c>
      <c r="M299" s="5">
        <f t="shared" ref="M299:M300" si="279">IF(I299&lt;&gt;"S",(H299+B299+A299+C299)*L299,0)</f>
        <v>0.5</v>
      </c>
      <c r="N299" s="5">
        <v>1</v>
      </c>
      <c r="O299" s="5">
        <v>2</v>
      </c>
      <c r="P299" s="11">
        <v>1</v>
      </c>
      <c r="Q299" s="5">
        <f t="shared" ref="Q299:Q300" si="280">IF(M299=0,IF(H299=0,0,H299+C299+B299+A299),M299)</f>
        <v>0.5</v>
      </c>
      <c r="R299" s="6">
        <f t="shared" ref="R299:R300" si="281">Q299*P299</f>
        <v>0.5</v>
      </c>
      <c r="S299" s="53" t="str">
        <f>IF(J299="",IF(LEFT(G299,1)="c",IF(I299&lt;&gt;"S",VLOOKUP(G299,'DATOS GENERALES'!$B$36:$C$52,2,FALSE),""),""),IF(T299="pvc",VLOOKUP(VLOOKUP(J299,'DATOS GENERALES'!$B$58:$E$83,3,FALSE),'DATOS GENERALES'!$B$36:$C$52,2,FALSE),VLOOKUP(VLOOKUP(J299,'DATOS GENERALES'!$B$58:$E$83,4,FALSE),'DATOS GENERALES'!$B$36:$C$52,2,FALSE)))</f>
        <v>ACCESORIO SALIDA BANDEJA</v>
      </c>
      <c r="T299" s="5" t="s">
        <v>48</v>
      </c>
      <c r="U299" s="5" t="s">
        <v>123</v>
      </c>
      <c r="X299"/>
    </row>
    <row r="300" spans="1:24" s="2" customFormat="1" outlineLevel="1" x14ac:dyDescent="0.25">
      <c r="A300" s="2">
        <v>0</v>
      </c>
      <c r="B300" s="8">
        <v>0</v>
      </c>
      <c r="C300" s="8">
        <v>0</v>
      </c>
      <c r="D300" s="7" t="s">
        <v>805</v>
      </c>
      <c r="E300" s="3" t="str">
        <f t="shared" si="278"/>
        <v>DH-P1-11</v>
      </c>
      <c r="F300" s="7" t="s">
        <v>94</v>
      </c>
      <c r="G300" s="7" t="s">
        <v>805</v>
      </c>
      <c r="H300" s="4">
        <v>6</v>
      </c>
      <c r="I300" s="4">
        <v>25</v>
      </c>
      <c r="J300" s="4" t="s">
        <v>84</v>
      </c>
      <c r="K300" s="4"/>
      <c r="L300" s="5">
        <v>1</v>
      </c>
      <c r="M300" s="5">
        <f t="shared" si="279"/>
        <v>6</v>
      </c>
      <c r="N300" s="5">
        <v>2</v>
      </c>
      <c r="O300" s="5">
        <v>2</v>
      </c>
      <c r="P300" s="11">
        <v>1</v>
      </c>
      <c r="Q300" s="5">
        <f t="shared" si="280"/>
        <v>6</v>
      </c>
      <c r="R300" s="6">
        <f t="shared" si="281"/>
        <v>6</v>
      </c>
      <c r="S300" s="53" t="str">
        <f>IF(J300="",IF(LEFT(G300,1)="c",IF(I300&lt;&gt;"S",VLOOKUP(G300,'DATOS GENERALES'!$B$36:$C$52,2,FALSE),""),""),IF(T300="pvc",VLOOKUP(VLOOKUP(J300,'DATOS GENERALES'!$B$58:$E$83,3,FALSE),'DATOS GENERALES'!$B$36:$C$52,2,FALSE),VLOOKUP(VLOOKUP(J300,'DATOS GENERALES'!$B$58:$E$83,4,FALSE),'DATOS GENERALES'!$B$36:$C$52,2,FALSE)))</f>
        <v>OCTOGONAL CONDUIT</v>
      </c>
      <c r="T300" s="5" t="s">
        <v>48</v>
      </c>
      <c r="U300" s="5" t="s">
        <v>123</v>
      </c>
      <c r="X300"/>
    </row>
    <row r="301" spans="1:24" s="2" customFormat="1" outlineLevel="1" x14ac:dyDescent="0.25">
      <c r="B301" s="8"/>
      <c r="C301" s="8"/>
      <c r="D301" s="67"/>
      <c r="E301" s="3"/>
      <c r="F301" s="4"/>
      <c r="G301" s="4"/>
      <c r="H301" s="4"/>
      <c r="I301" s="4"/>
      <c r="J301" s="4"/>
      <c r="K301" s="4"/>
      <c r="L301" s="5"/>
      <c r="M301" s="5"/>
      <c r="N301" s="5"/>
      <c r="O301" s="5"/>
      <c r="P301" s="11"/>
      <c r="Q301" s="5"/>
      <c r="R301" s="6"/>
      <c r="S301" s="53"/>
      <c r="T301" s="5"/>
      <c r="U301" s="5"/>
    </row>
    <row r="302" spans="1:24" s="2" customFormat="1" outlineLevel="1" x14ac:dyDescent="0.25">
      <c r="A302" s="2">
        <v>0</v>
      </c>
      <c r="B302" s="8">
        <v>0</v>
      </c>
      <c r="C302" s="8">
        <v>0</v>
      </c>
      <c r="D302" s="7" t="s">
        <v>806</v>
      </c>
      <c r="E302" s="3" t="str">
        <f t="shared" ref="E302:E303" si="282">G302</f>
        <v>S12</v>
      </c>
      <c r="F302" s="4"/>
      <c r="G302" s="7" t="s">
        <v>94</v>
      </c>
      <c r="H302" s="4">
        <v>0.5</v>
      </c>
      <c r="I302" s="4">
        <v>25</v>
      </c>
      <c r="J302" s="4" t="s">
        <v>94</v>
      </c>
      <c r="K302" s="4"/>
      <c r="L302" s="5">
        <v>1</v>
      </c>
      <c r="M302" s="5">
        <f t="shared" ref="M302:M303" si="283">IF(I302&lt;&gt;"S",(H302+B302+A302+C302)*L302,0)</f>
        <v>0.5</v>
      </c>
      <c r="N302" s="5">
        <v>1</v>
      </c>
      <c r="O302" s="5">
        <v>2</v>
      </c>
      <c r="P302" s="11">
        <v>1</v>
      </c>
      <c r="Q302" s="5">
        <f t="shared" ref="Q302:Q303" si="284">IF(M302=0,IF(H302=0,0,H302+C302+B302+A302),M302)</f>
        <v>0.5</v>
      </c>
      <c r="R302" s="6">
        <f t="shared" ref="R302:R303" si="285">Q302*P302</f>
        <v>0.5</v>
      </c>
      <c r="S302" s="53" t="str">
        <f>IF(J302="",IF(LEFT(G302,1)="c",IF(I302&lt;&gt;"S",VLOOKUP(G302,'DATOS GENERALES'!$B$36:$C$52,2,FALSE),""),""),IF(T302="pvc",VLOOKUP(VLOOKUP(J302,'DATOS GENERALES'!$B$58:$E$83,3,FALSE),'DATOS GENERALES'!$B$36:$C$52,2,FALSE),VLOOKUP(VLOOKUP(J302,'DATOS GENERALES'!$B$58:$E$83,4,FALSE),'DATOS GENERALES'!$B$36:$C$52,2,FALSE)))</f>
        <v>ACCESORIO SALIDA BANDEJA</v>
      </c>
      <c r="T302" s="5" t="s">
        <v>48</v>
      </c>
      <c r="U302" s="5" t="s">
        <v>123</v>
      </c>
      <c r="X302"/>
    </row>
    <row r="303" spans="1:24" s="2" customFormat="1" outlineLevel="1" x14ac:dyDescent="0.25">
      <c r="A303" s="2">
        <v>0</v>
      </c>
      <c r="B303" s="8">
        <v>0</v>
      </c>
      <c r="C303" s="8">
        <v>0</v>
      </c>
      <c r="D303" s="7" t="s">
        <v>806</v>
      </c>
      <c r="E303" s="3" t="str">
        <f t="shared" si="282"/>
        <v>DH-P1-12</v>
      </c>
      <c r="F303" s="7" t="s">
        <v>94</v>
      </c>
      <c r="G303" s="7" t="s">
        <v>806</v>
      </c>
      <c r="H303" s="4">
        <v>6</v>
      </c>
      <c r="I303" s="4">
        <v>25</v>
      </c>
      <c r="J303" s="4" t="s">
        <v>84</v>
      </c>
      <c r="K303" s="4"/>
      <c r="L303" s="5">
        <v>1</v>
      </c>
      <c r="M303" s="5">
        <f t="shared" si="283"/>
        <v>6</v>
      </c>
      <c r="N303" s="5">
        <v>2</v>
      </c>
      <c r="O303" s="5">
        <v>2</v>
      </c>
      <c r="P303" s="11">
        <v>1</v>
      </c>
      <c r="Q303" s="5">
        <f t="shared" si="284"/>
        <v>6</v>
      </c>
      <c r="R303" s="6">
        <f t="shared" si="285"/>
        <v>6</v>
      </c>
      <c r="S303" s="53" t="str">
        <f>IF(J303="",IF(LEFT(G303,1)="c",IF(I303&lt;&gt;"S",VLOOKUP(G303,'DATOS GENERALES'!$B$36:$C$52,2,FALSE),""),""),IF(T303="pvc",VLOOKUP(VLOOKUP(J303,'DATOS GENERALES'!$B$58:$E$83,3,FALSE),'DATOS GENERALES'!$B$36:$C$52,2,FALSE),VLOOKUP(VLOOKUP(J303,'DATOS GENERALES'!$B$58:$E$83,4,FALSE),'DATOS GENERALES'!$B$36:$C$52,2,FALSE)))</f>
        <v>OCTOGONAL CONDUIT</v>
      </c>
      <c r="T303" s="5" t="s">
        <v>48</v>
      </c>
      <c r="U303" s="5" t="s">
        <v>123</v>
      </c>
      <c r="X303"/>
    </row>
    <row r="304" spans="1:24" s="2" customFormat="1" outlineLevel="1" x14ac:dyDescent="0.25">
      <c r="B304" s="8"/>
      <c r="C304" s="8"/>
      <c r="D304" s="67"/>
      <c r="E304" s="3"/>
      <c r="F304" s="4"/>
      <c r="G304" s="4"/>
      <c r="H304" s="4"/>
      <c r="I304" s="4"/>
      <c r="J304" s="4"/>
      <c r="K304" s="4"/>
      <c r="L304" s="5"/>
      <c r="M304" s="5"/>
      <c r="N304" s="5"/>
      <c r="O304" s="5"/>
      <c r="P304" s="11"/>
      <c r="Q304" s="5"/>
      <c r="R304" s="6"/>
      <c r="S304" s="53"/>
      <c r="T304" s="5"/>
      <c r="U304" s="5"/>
    </row>
    <row r="305" spans="1:24" s="2" customFormat="1" outlineLevel="1" x14ac:dyDescent="0.25">
      <c r="A305" s="2">
        <v>0</v>
      </c>
      <c r="B305" s="8">
        <v>0</v>
      </c>
      <c r="C305" s="8">
        <v>0</v>
      </c>
      <c r="D305" s="7" t="s">
        <v>807</v>
      </c>
      <c r="E305" s="3" t="str">
        <f t="shared" ref="E305:E306" si="286">G305</f>
        <v>S12</v>
      </c>
      <c r="F305" s="4"/>
      <c r="G305" s="7" t="s">
        <v>94</v>
      </c>
      <c r="H305" s="4">
        <v>0.5</v>
      </c>
      <c r="I305" s="4">
        <v>25</v>
      </c>
      <c r="J305" s="4" t="s">
        <v>94</v>
      </c>
      <c r="K305" s="4"/>
      <c r="L305" s="5">
        <v>1</v>
      </c>
      <c r="M305" s="5">
        <f t="shared" ref="M305:M306" si="287">IF(I305&lt;&gt;"S",(H305+B305+A305+C305)*L305,0)</f>
        <v>0.5</v>
      </c>
      <c r="N305" s="5">
        <v>1</v>
      </c>
      <c r="O305" s="5">
        <v>2</v>
      </c>
      <c r="P305" s="11">
        <v>1</v>
      </c>
      <c r="Q305" s="5">
        <f t="shared" ref="Q305:Q306" si="288">IF(M305=0,IF(H305=0,0,H305+C305+B305+A305),M305)</f>
        <v>0.5</v>
      </c>
      <c r="R305" s="6">
        <f t="shared" ref="R305:R306" si="289">Q305*P305</f>
        <v>0.5</v>
      </c>
      <c r="S305" s="53" t="str">
        <f>IF(J305="",IF(LEFT(G305,1)="c",IF(I305&lt;&gt;"S",VLOOKUP(G305,'DATOS GENERALES'!$B$36:$C$52,2,FALSE),""),""),IF(T305="pvc",VLOOKUP(VLOOKUP(J305,'DATOS GENERALES'!$B$58:$E$83,3,FALSE),'DATOS GENERALES'!$B$36:$C$52,2,FALSE),VLOOKUP(VLOOKUP(J305,'DATOS GENERALES'!$B$58:$E$83,4,FALSE),'DATOS GENERALES'!$B$36:$C$52,2,FALSE)))</f>
        <v>ACCESORIO SALIDA BANDEJA</v>
      </c>
      <c r="T305" s="5" t="s">
        <v>48</v>
      </c>
      <c r="U305" s="5" t="s">
        <v>123</v>
      </c>
      <c r="X305"/>
    </row>
    <row r="306" spans="1:24" s="2" customFormat="1" outlineLevel="1" x14ac:dyDescent="0.25">
      <c r="A306" s="2">
        <v>0</v>
      </c>
      <c r="B306" s="8">
        <v>0</v>
      </c>
      <c r="C306" s="8">
        <v>0</v>
      </c>
      <c r="D306" s="7" t="s">
        <v>807</v>
      </c>
      <c r="E306" s="3" t="str">
        <f t="shared" si="286"/>
        <v>DH-P1-13</v>
      </c>
      <c r="F306" s="7" t="s">
        <v>94</v>
      </c>
      <c r="G306" s="7" t="s">
        <v>807</v>
      </c>
      <c r="H306" s="4">
        <v>6</v>
      </c>
      <c r="I306" s="4">
        <v>25</v>
      </c>
      <c r="J306" s="4" t="s">
        <v>84</v>
      </c>
      <c r="K306" s="4"/>
      <c r="L306" s="5">
        <v>1</v>
      </c>
      <c r="M306" s="5">
        <f t="shared" si="287"/>
        <v>6</v>
      </c>
      <c r="N306" s="5">
        <v>2</v>
      </c>
      <c r="O306" s="5">
        <v>2</v>
      </c>
      <c r="P306" s="11">
        <v>1</v>
      </c>
      <c r="Q306" s="5">
        <f t="shared" si="288"/>
        <v>6</v>
      </c>
      <c r="R306" s="6">
        <f t="shared" si="289"/>
        <v>6</v>
      </c>
      <c r="S306" s="53" t="str">
        <f>IF(J306="",IF(LEFT(G306,1)="c",IF(I306&lt;&gt;"S",VLOOKUP(G306,'DATOS GENERALES'!$B$36:$C$52,2,FALSE),""),""),IF(T306="pvc",VLOOKUP(VLOOKUP(J306,'DATOS GENERALES'!$B$58:$E$83,3,FALSE),'DATOS GENERALES'!$B$36:$C$52,2,FALSE),VLOOKUP(VLOOKUP(J306,'DATOS GENERALES'!$B$58:$E$83,4,FALSE),'DATOS GENERALES'!$B$36:$C$52,2,FALSE)))</f>
        <v>OCTOGONAL CONDUIT</v>
      </c>
      <c r="T306" s="5" t="s">
        <v>48</v>
      </c>
      <c r="U306" s="5" t="s">
        <v>123</v>
      </c>
      <c r="X306"/>
    </row>
    <row r="307" spans="1:24" s="2" customFormat="1" outlineLevel="1" x14ac:dyDescent="0.25">
      <c r="B307" s="8"/>
      <c r="C307" s="8"/>
      <c r="D307" s="67"/>
      <c r="E307" s="3"/>
      <c r="F307" s="4"/>
      <c r="G307" s="4"/>
      <c r="H307" s="4"/>
      <c r="I307" s="4"/>
      <c r="J307" s="4"/>
      <c r="K307" s="4"/>
      <c r="L307" s="5"/>
      <c r="M307" s="5"/>
      <c r="N307" s="5"/>
      <c r="O307" s="5"/>
      <c r="P307" s="11"/>
      <c r="Q307" s="5"/>
      <c r="R307" s="6"/>
      <c r="S307" s="53"/>
      <c r="T307" s="5"/>
      <c r="U307" s="5"/>
    </row>
    <row r="308" spans="1:24" s="2" customFormat="1" outlineLevel="1" x14ac:dyDescent="0.25">
      <c r="A308" s="2">
        <v>0</v>
      </c>
      <c r="B308" s="8">
        <v>0</v>
      </c>
      <c r="C308" s="8">
        <v>0</v>
      </c>
      <c r="D308" s="7" t="s">
        <v>808</v>
      </c>
      <c r="E308" s="3" t="str">
        <f t="shared" ref="E308:E309" si="290">G308</f>
        <v>S12</v>
      </c>
      <c r="F308" s="4"/>
      <c r="G308" s="7" t="s">
        <v>94</v>
      </c>
      <c r="H308" s="4">
        <v>0.5</v>
      </c>
      <c r="I308" s="4">
        <v>25</v>
      </c>
      <c r="J308" s="4" t="s">
        <v>94</v>
      </c>
      <c r="K308" s="4"/>
      <c r="L308" s="5">
        <v>1</v>
      </c>
      <c r="M308" s="5">
        <f t="shared" ref="M308:M309" si="291">IF(I308&lt;&gt;"S",(H308+B308+A308+C308)*L308,0)</f>
        <v>0.5</v>
      </c>
      <c r="N308" s="5">
        <v>1</v>
      </c>
      <c r="O308" s="5">
        <v>2</v>
      </c>
      <c r="P308" s="11">
        <v>1</v>
      </c>
      <c r="Q308" s="5">
        <f t="shared" ref="Q308:Q309" si="292">IF(M308=0,IF(H308=0,0,H308+C308+B308+A308),M308)</f>
        <v>0.5</v>
      </c>
      <c r="R308" s="6">
        <f t="shared" ref="R308:R309" si="293">Q308*P308</f>
        <v>0.5</v>
      </c>
      <c r="S308" s="53" t="str">
        <f>IF(J308="",IF(LEFT(G308,1)="c",IF(I308&lt;&gt;"S",VLOOKUP(G308,'DATOS GENERALES'!$B$36:$C$52,2,FALSE),""),""),IF(T308="pvc",VLOOKUP(VLOOKUP(J308,'DATOS GENERALES'!$B$58:$E$83,3,FALSE),'DATOS GENERALES'!$B$36:$C$52,2,FALSE),VLOOKUP(VLOOKUP(J308,'DATOS GENERALES'!$B$58:$E$83,4,FALSE),'DATOS GENERALES'!$B$36:$C$52,2,FALSE)))</f>
        <v>ACCESORIO SALIDA BANDEJA</v>
      </c>
      <c r="T308" s="5" t="s">
        <v>48</v>
      </c>
      <c r="U308" s="5" t="s">
        <v>123</v>
      </c>
      <c r="X308"/>
    </row>
    <row r="309" spans="1:24" s="2" customFormat="1" outlineLevel="1" x14ac:dyDescent="0.25">
      <c r="A309" s="2">
        <v>0</v>
      </c>
      <c r="B309" s="8">
        <v>0</v>
      </c>
      <c r="C309" s="8">
        <v>0</v>
      </c>
      <c r="D309" s="7" t="s">
        <v>808</v>
      </c>
      <c r="E309" s="3" t="str">
        <f t="shared" si="290"/>
        <v>DH-P1-14</v>
      </c>
      <c r="F309" s="7" t="s">
        <v>94</v>
      </c>
      <c r="G309" s="7" t="s">
        <v>808</v>
      </c>
      <c r="H309" s="4">
        <v>2</v>
      </c>
      <c r="I309" s="4">
        <v>25</v>
      </c>
      <c r="J309" s="4" t="s">
        <v>84</v>
      </c>
      <c r="K309" s="4"/>
      <c r="L309" s="5">
        <v>1</v>
      </c>
      <c r="M309" s="5">
        <f t="shared" si="291"/>
        <v>2</v>
      </c>
      <c r="N309" s="5">
        <v>2</v>
      </c>
      <c r="O309" s="5">
        <v>2</v>
      </c>
      <c r="P309" s="11">
        <v>1</v>
      </c>
      <c r="Q309" s="5">
        <f t="shared" si="292"/>
        <v>2</v>
      </c>
      <c r="R309" s="6">
        <f t="shared" si="293"/>
        <v>2</v>
      </c>
      <c r="S309" s="53" t="str">
        <f>IF(J309="",IF(LEFT(G309,1)="c",IF(I309&lt;&gt;"S",VLOOKUP(G309,'DATOS GENERALES'!$B$36:$C$52,2,FALSE),""),""),IF(T309="pvc",VLOOKUP(VLOOKUP(J309,'DATOS GENERALES'!$B$58:$E$83,3,FALSE),'DATOS GENERALES'!$B$36:$C$52,2,FALSE),VLOOKUP(VLOOKUP(J309,'DATOS GENERALES'!$B$58:$E$83,4,FALSE),'DATOS GENERALES'!$B$36:$C$52,2,FALSE)))</f>
        <v>OCTOGONAL CONDUIT</v>
      </c>
      <c r="T309" s="5" t="s">
        <v>48</v>
      </c>
      <c r="U309" s="5" t="s">
        <v>123</v>
      </c>
      <c r="X309"/>
    </row>
    <row r="310" spans="1:24" s="2" customFormat="1" outlineLevel="1" x14ac:dyDescent="0.25">
      <c r="B310" s="8"/>
      <c r="C310" s="8"/>
      <c r="D310" s="67"/>
      <c r="E310" s="3"/>
      <c r="F310" s="4"/>
      <c r="G310" s="4"/>
      <c r="H310" s="4"/>
      <c r="I310" s="4"/>
      <c r="J310" s="4"/>
      <c r="K310" s="4"/>
      <c r="L310" s="5"/>
      <c r="M310" s="5"/>
      <c r="N310" s="5"/>
      <c r="O310" s="5"/>
      <c r="P310" s="11"/>
      <c r="Q310" s="5"/>
      <c r="R310" s="6"/>
      <c r="S310" s="53"/>
      <c r="T310" s="5"/>
      <c r="U310" s="5"/>
    </row>
    <row r="311" spans="1:24" s="2" customFormat="1" outlineLevel="1" x14ac:dyDescent="0.25">
      <c r="A311" s="2">
        <v>0</v>
      </c>
      <c r="B311" s="8">
        <v>0</v>
      </c>
      <c r="C311" s="8">
        <v>0</v>
      </c>
      <c r="D311" s="7" t="s">
        <v>809</v>
      </c>
      <c r="E311" s="3" t="str">
        <f t="shared" ref="E311:E312" si="294">G311</f>
        <v>S12</v>
      </c>
      <c r="F311" s="4"/>
      <c r="G311" s="7" t="s">
        <v>94</v>
      </c>
      <c r="H311" s="4">
        <v>0.5</v>
      </c>
      <c r="I311" s="4">
        <v>25</v>
      </c>
      <c r="J311" s="4" t="s">
        <v>94</v>
      </c>
      <c r="K311" s="4"/>
      <c r="L311" s="5">
        <v>1</v>
      </c>
      <c r="M311" s="5">
        <f t="shared" ref="M311:M312" si="295">IF(I311&lt;&gt;"S",(H311+B311+A311+C311)*L311,0)</f>
        <v>0.5</v>
      </c>
      <c r="N311" s="5">
        <v>1</v>
      </c>
      <c r="O311" s="5">
        <v>2</v>
      </c>
      <c r="P311" s="11">
        <v>1</v>
      </c>
      <c r="Q311" s="5">
        <f t="shared" ref="Q311:Q312" si="296">IF(M311=0,IF(H311=0,0,H311+C311+B311+A311),M311)</f>
        <v>0.5</v>
      </c>
      <c r="R311" s="6">
        <f t="shared" ref="R311:R312" si="297">Q311*P311</f>
        <v>0.5</v>
      </c>
      <c r="S311" s="53" t="str">
        <f>IF(J311="",IF(LEFT(G311,1)="c",IF(I311&lt;&gt;"S",VLOOKUP(G311,'DATOS GENERALES'!$B$36:$C$52,2,FALSE),""),""),IF(T311="pvc",VLOOKUP(VLOOKUP(J311,'DATOS GENERALES'!$B$58:$E$83,3,FALSE),'DATOS GENERALES'!$B$36:$C$52,2,FALSE),VLOOKUP(VLOOKUP(J311,'DATOS GENERALES'!$B$58:$E$83,4,FALSE),'DATOS GENERALES'!$B$36:$C$52,2,FALSE)))</f>
        <v>ACCESORIO SALIDA BANDEJA</v>
      </c>
      <c r="T311" s="5" t="s">
        <v>48</v>
      </c>
      <c r="U311" s="5" t="s">
        <v>123</v>
      </c>
      <c r="X311"/>
    </row>
    <row r="312" spans="1:24" s="2" customFormat="1" outlineLevel="1" x14ac:dyDescent="0.25">
      <c r="A312" s="2">
        <v>0</v>
      </c>
      <c r="B312" s="8">
        <v>0</v>
      </c>
      <c r="C312" s="8">
        <v>0</v>
      </c>
      <c r="D312" s="7" t="s">
        <v>809</v>
      </c>
      <c r="E312" s="3" t="str">
        <f t="shared" si="294"/>
        <v>DH-P1-15</v>
      </c>
      <c r="F312" s="7" t="s">
        <v>94</v>
      </c>
      <c r="G312" s="7" t="s">
        <v>809</v>
      </c>
      <c r="H312" s="4">
        <v>6</v>
      </c>
      <c r="I312" s="4">
        <v>25</v>
      </c>
      <c r="J312" s="4" t="s">
        <v>84</v>
      </c>
      <c r="K312" s="4"/>
      <c r="L312" s="5">
        <v>1</v>
      </c>
      <c r="M312" s="5">
        <f t="shared" si="295"/>
        <v>6</v>
      </c>
      <c r="N312" s="5">
        <v>2</v>
      </c>
      <c r="O312" s="5">
        <v>2</v>
      </c>
      <c r="P312" s="11">
        <v>1</v>
      </c>
      <c r="Q312" s="5">
        <f t="shared" si="296"/>
        <v>6</v>
      </c>
      <c r="R312" s="6">
        <f t="shared" si="297"/>
        <v>6</v>
      </c>
      <c r="S312" s="53" t="str">
        <f>IF(J312="",IF(LEFT(G312,1)="c",IF(I312&lt;&gt;"S",VLOOKUP(G312,'DATOS GENERALES'!$B$36:$C$52,2,FALSE),""),""),IF(T312="pvc",VLOOKUP(VLOOKUP(J312,'DATOS GENERALES'!$B$58:$E$83,3,FALSE),'DATOS GENERALES'!$B$36:$C$52,2,FALSE),VLOOKUP(VLOOKUP(J312,'DATOS GENERALES'!$B$58:$E$83,4,FALSE),'DATOS GENERALES'!$B$36:$C$52,2,FALSE)))</f>
        <v>OCTOGONAL CONDUIT</v>
      </c>
      <c r="T312" s="5" t="s">
        <v>48</v>
      </c>
      <c r="U312" s="5" t="s">
        <v>123</v>
      </c>
      <c r="X312"/>
    </row>
    <row r="313" spans="1:24" s="2" customFormat="1" outlineLevel="1" x14ac:dyDescent="0.25">
      <c r="B313" s="8"/>
      <c r="C313" s="8"/>
      <c r="D313" s="67"/>
      <c r="E313" s="3"/>
      <c r="F313" s="4"/>
      <c r="G313" s="4"/>
      <c r="H313" s="4"/>
      <c r="I313" s="4"/>
      <c r="J313" s="4"/>
      <c r="K313" s="4"/>
      <c r="L313" s="5"/>
      <c r="M313" s="5"/>
      <c r="N313" s="5"/>
      <c r="O313" s="5"/>
      <c r="P313" s="11"/>
      <c r="Q313" s="5"/>
      <c r="R313" s="6"/>
      <c r="S313" s="53"/>
      <c r="T313" s="5"/>
      <c r="U313" s="5"/>
    </row>
    <row r="314" spans="1:24" s="2" customFormat="1" outlineLevel="1" x14ac:dyDescent="0.25">
      <c r="A314" s="2">
        <v>0</v>
      </c>
      <c r="B314" s="8">
        <v>0</v>
      </c>
      <c r="C314" s="8">
        <v>0</v>
      </c>
      <c r="D314" s="7" t="s">
        <v>810</v>
      </c>
      <c r="E314" s="3" t="str">
        <f t="shared" ref="E314:E315" si="298">G314</f>
        <v>S12</v>
      </c>
      <c r="F314" s="4"/>
      <c r="G314" s="7" t="s">
        <v>94</v>
      </c>
      <c r="H314" s="4">
        <v>0.5</v>
      </c>
      <c r="I314" s="4">
        <v>25</v>
      </c>
      <c r="J314" s="4" t="s">
        <v>94</v>
      </c>
      <c r="K314" s="4"/>
      <c r="L314" s="5">
        <v>1</v>
      </c>
      <c r="M314" s="5">
        <f t="shared" ref="M314:M315" si="299">IF(I314&lt;&gt;"S",(H314+B314+A314+C314)*L314,0)</f>
        <v>0.5</v>
      </c>
      <c r="N314" s="5">
        <v>1</v>
      </c>
      <c r="O314" s="5">
        <v>1</v>
      </c>
      <c r="P314" s="11">
        <v>1</v>
      </c>
      <c r="Q314" s="5">
        <f t="shared" ref="Q314:Q315" si="300">IF(M314=0,IF(H314=0,0,H314+C314+B314+A314),M314)</f>
        <v>0.5</v>
      </c>
      <c r="R314" s="6">
        <f t="shared" ref="R314:R315" si="301">Q314*P314</f>
        <v>0.5</v>
      </c>
      <c r="S314" s="53" t="str">
        <f>IF(J314="",IF(LEFT(G314,1)="c",IF(I314&lt;&gt;"S",VLOOKUP(G314,'DATOS GENERALES'!$B$36:$C$52,2,FALSE),""),""),IF(T314="pvc",VLOOKUP(VLOOKUP(J314,'DATOS GENERALES'!$B$58:$E$83,3,FALSE),'DATOS GENERALES'!$B$36:$C$52,2,FALSE),VLOOKUP(VLOOKUP(J314,'DATOS GENERALES'!$B$58:$E$83,4,FALSE),'DATOS GENERALES'!$B$36:$C$52,2,FALSE)))</f>
        <v>ACCESORIO SALIDA BANDEJA</v>
      </c>
      <c r="T314" s="5" t="s">
        <v>48</v>
      </c>
      <c r="U314" s="5" t="s">
        <v>123</v>
      </c>
      <c r="X314"/>
    </row>
    <row r="315" spans="1:24" s="2" customFormat="1" outlineLevel="1" x14ac:dyDescent="0.25">
      <c r="A315" s="2">
        <v>0</v>
      </c>
      <c r="B315" s="8">
        <v>0</v>
      </c>
      <c r="C315" s="8">
        <v>0</v>
      </c>
      <c r="D315" s="7" t="s">
        <v>810</v>
      </c>
      <c r="E315" s="3" t="str">
        <f t="shared" si="298"/>
        <v>DH-P1-16</v>
      </c>
      <c r="F315" s="7" t="s">
        <v>94</v>
      </c>
      <c r="G315" s="7" t="s">
        <v>810</v>
      </c>
      <c r="H315" s="4">
        <v>1.5</v>
      </c>
      <c r="I315" s="4">
        <v>25</v>
      </c>
      <c r="J315" s="4" t="s">
        <v>84</v>
      </c>
      <c r="K315" s="4"/>
      <c r="L315" s="5">
        <v>1</v>
      </c>
      <c r="M315" s="5">
        <f t="shared" si="299"/>
        <v>1.5</v>
      </c>
      <c r="N315" s="5">
        <v>2</v>
      </c>
      <c r="O315" s="5">
        <v>2</v>
      </c>
      <c r="P315" s="11">
        <v>1</v>
      </c>
      <c r="Q315" s="5">
        <f t="shared" si="300"/>
        <v>1.5</v>
      </c>
      <c r="R315" s="6">
        <f t="shared" si="301"/>
        <v>1.5</v>
      </c>
      <c r="S315" s="53" t="str">
        <f>IF(J315="",IF(LEFT(G315,1)="c",IF(I315&lt;&gt;"S",VLOOKUP(G315,'DATOS GENERALES'!$B$36:$C$52,2,FALSE),""),""),IF(T315="pvc",VLOOKUP(VLOOKUP(J315,'DATOS GENERALES'!$B$58:$E$83,3,FALSE),'DATOS GENERALES'!$B$36:$C$52,2,FALSE),VLOOKUP(VLOOKUP(J315,'DATOS GENERALES'!$B$58:$E$83,4,FALSE),'DATOS GENERALES'!$B$36:$C$52,2,FALSE)))</f>
        <v>OCTOGONAL CONDUIT</v>
      </c>
      <c r="T315" s="5" t="s">
        <v>48</v>
      </c>
      <c r="U315" s="5" t="s">
        <v>123</v>
      </c>
      <c r="X315"/>
    </row>
    <row r="316" spans="1:24" s="2" customFormat="1" outlineLevel="1" x14ac:dyDescent="0.25">
      <c r="B316" s="8"/>
      <c r="C316" s="8"/>
      <c r="D316" s="67"/>
      <c r="E316" s="3"/>
      <c r="F316" s="4"/>
      <c r="G316" s="4"/>
      <c r="H316" s="4"/>
      <c r="I316" s="4"/>
      <c r="J316" s="4"/>
      <c r="K316" s="4"/>
      <c r="L316" s="5"/>
      <c r="M316" s="5"/>
      <c r="N316" s="5"/>
      <c r="O316" s="5"/>
      <c r="P316" s="11"/>
      <c r="Q316" s="5"/>
      <c r="R316" s="6"/>
      <c r="S316" s="53"/>
      <c r="T316" s="5"/>
      <c r="U316" s="5"/>
    </row>
    <row r="317" spans="1:24" s="2" customFormat="1" outlineLevel="1" x14ac:dyDescent="0.25">
      <c r="A317" s="2">
        <v>0</v>
      </c>
      <c r="B317" s="8">
        <v>0</v>
      </c>
      <c r="C317" s="8">
        <v>0</v>
      </c>
      <c r="D317" s="7" t="s">
        <v>811</v>
      </c>
      <c r="E317" s="3" t="str">
        <f t="shared" ref="E317:E318" si="302">G317</f>
        <v>S12</v>
      </c>
      <c r="F317" s="4"/>
      <c r="G317" s="7" t="s">
        <v>94</v>
      </c>
      <c r="H317" s="4">
        <v>0.5</v>
      </c>
      <c r="I317" s="4">
        <v>25</v>
      </c>
      <c r="J317" s="4"/>
      <c r="K317" s="4"/>
      <c r="L317" s="5">
        <v>1</v>
      </c>
      <c r="M317" s="5">
        <f t="shared" ref="M317:M318" si="303">IF(I317&lt;&gt;"S",(H317+B317+A317+C317)*L317,0)</f>
        <v>0.5</v>
      </c>
      <c r="N317" s="5">
        <v>1</v>
      </c>
      <c r="O317" s="5">
        <v>1</v>
      </c>
      <c r="P317" s="11">
        <v>1</v>
      </c>
      <c r="Q317" s="5">
        <f t="shared" ref="Q317:Q318" si="304">IF(M317=0,IF(H317=0,0,H317+C317+B317+A317),M317)</f>
        <v>0.5</v>
      </c>
      <c r="R317" s="6">
        <f t="shared" ref="R317:R318" si="305">Q317*P317</f>
        <v>0.5</v>
      </c>
      <c r="S317" s="53" t="str">
        <f>IF(J317="",IF(LEFT(G317,1)="c",IF(I317&lt;&gt;"S",VLOOKUP(G317,'DATOS GENERALES'!$B$36:$C$52,2,FALSE),""),""),IF(T317="pvc",VLOOKUP(VLOOKUP(J317,'DATOS GENERALES'!$B$58:$E$83,3,FALSE),'DATOS GENERALES'!$B$36:$C$52,2,FALSE),VLOOKUP(VLOOKUP(J317,'DATOS GENERALES'!$B$58:$E$83,4,FALSE),'DATOS GENERALES'!$B$36:$C$52,2,FALSE)))</f>
        <v/>
      </c>
      <c r="T317" s="5" t="s">
        <v>48</v>
      </c>
      <c r="U317" s="5" t="s">
        <v>123</v>
      </c>
      <c r="X317"/>
    </row>
    <row r="318" spans="1:24" s="2" customFormat="1" outlineLevel="1" x14ac:dyDescent="0.25">
      <c r="A318" s="2">
        <v>0</v>
      </c>
      <c r="B318" s="8">
        <v>0</v>
      </c>
      <c r="C318" s="8">
        <v>0</v>
      </c>
      <c r="D318" s="7" t="s">
        <v>811</v>
      </c>
      <c r="E318" s="3" t="str">
        <f t="shared" si="302"/>
        <v>DH-P1-17</v>
      </c>
      <c r="F318" s="7" t="s">
        <v>94</v>
      </c>
      <c r="G318" s="7" t="s">
        <v>811</v>
      </c>
      <c r="H318" s="4">
        <v>1.5</v>
      </c>
      <c r="I318" s="4">
        <v>25</v>
      </c>
      <c r="J318" s="4" t="s">
        <v>84</v>
      </c>
      <c r="K318" s="4"/>
      <c r="L318" s="5">
        <v>1</v>
      </c>
      <c r="M318" s="5">
        <f t="shared" si="303"/>
        <v>1.5</v>
      </c>
      <c r="N318" s="5">
        <v>2</v>
      </c>
      <c r="O318" s="5">
        <v>2</v>
      </c>
      <c r="P318" s="11">
        <v>1</v>
      </c>
      <c r="Q318" s="5">
        <f t="shared" si="304"/>
        <v>1.5</v>
      </c>
      <c r="R318" s="6">
        <f t="shared" si="305"/>
        <v>1.5</v>
      </c>
      <c r="S318" s="53" t="str">
        <f>IF(J318="",IF(LEFT(G318,1)="c",IF(I318&lt;&gt;"S",VLOOKUP(G318,'DATOS GENERALES'!$B$36:$C$52,2,FALSE),""),""),IF(T318="pvc",VLOOKUP(VLOOKUP(J318,'DATOS GENERALES'!$B$58:$E$83,3,FALSE),'DATOS GENERALES'!$B$36:$C$52,2,FALSE),VLOOKUP(VLOOKUP(J318,'DATOS GENERALES'!$B$58:$E$83,4,FALSE),'DATOS GENERALES'!$B$36:$C$52,2,FALSE)))</f>
        <v>OCTOGONAL CONDUIT</v>
      </c>
      <c r="T318" s="5" t="s">
        <v>48</v>
      </c>
      <c r="U318" s="5" t="s">
        <v>123</v>
      </c>
      <c r="X318"/>
    </row>
    <row r="319" spans="1:24" s="2" customFormat="1" outlineLevel="1" x14ac:dyDescent="0.25">
      <c r="B319" s="8"/>
      <c r="C319" s="8"/>
      <c r="D319" s="67"/>
      <c r="E319" s="3"/>
      <c r="F319" s="4"/>
      <c r="G319" s="4"/>
      <c r="H319" s="4"/>
      <c r="I319" s="4"/>
      <c r="J319" s="4"/>
      <c r="K319" s="4"/>
      <c r="L319" s="5"/>
      <c r="M319" s="5"/>
      <c r="N319" s="5"/>
      <c r="O319" s="5"/>
      <c r="P319" s="11"/>
      <c r="Q319" s="5"/>
      <c r="R319" s="6"/>
      <c r="S319" s="53"/>
      <c r="T319" s="5"/>
      <c r="U319" s="5"/>
    </row>
    <row r="320" spans="1:24" s="2" customFormat="1" outlineLevel="1" x14ac:dyDescent="0.25">
      <c r="A320" s="2">
        <v>0</v>
      </c>
      <c r="B320" s="8">
        <v>0</v>
      </c>
      <c r="C320" s="8">
        <v>0</v>
      </c>
      <c r="D320" s="7" t="s">
        <v>812</v>
      </c>
      <c r="E320" s="3" t="str">
        <f t="shared" ref="E320:E321" si="306">G320</f>
        <v>C1</v>
      </c>
      <c r="F320" s="4"/>
      <c r="G320" s="7" t="s">
        <v>103</v>
      </c>
      <c r="H320" s="4">
        <v>1.5</v>
      </c>
      <c r="I320" s="4">
        <v>25</v>
      </c>
      <c r="J320" s="4"/>
      <c r="K320" s="4"/>
      <c r="L320" s="5">
        <v>1</v>
      </c>
      <c r="M320" s="5">
        <f t="shared" ref="M320:M321" si="307">IF(I320&lt;&gt;"S",(H320+B320+A320+C320)*L320,0)</f>
        <v>1.5</v>
      </c>
      <c r="N320" s="5">
        <v>0</v>
      </c>
      <c r="O320" s="5">
        <v>2</v>
      </c>
      <c r="P320" s="11">
        <v>1</v>
      </c>
      <c r="Q320" s="5">
        <f t="shared" ref="Q320:Q321" si="308">IF(M320=0,IF(H320=0,0,H320+C320+B320+A320),M320)</f>
        <v>1.5</v>
      </c>
      <c r="R320" s="6">
        <f t="shared" ref="R320:R321" si="309">Q320*P320</f>
        <v>1.5</v>
      </c>
      <c r="S320" s="53" t="str">
        <f>IF(J320="",IF(LEFT(G320,1)="c",IF(I320&lt;&gt;"S",VLOOKUP(G320,'DATOS GENERALES'!$B$36:$C$52,2,FALSE),""),""),IF(T320="pvc",VLOOKUP(VLOOKUP(J320,'DATOS GENERALES'!$B$58:$E$83,3,FALSE),'DATOS GENERALES'!$B$36:$C$52,2,FALSE),VLOOKUP(VLOOKUP(J320,'DATOS GENERALES'!$B$58:$E$83,4,FALSE),'DATOS GENERALES'!$B$36:$C$52,2,FALSE)))</f>
        <v>CUADRADA 150X150X100</v>
      </c>
      <c r="T320" s="5" t="s">
        <v>48</v>
      </c>
      <c r="U320" s="5" t="s">
        <v>123</v>
      </c>
      <c r="X320"/>
    </row>
    <row r="321" spans="1:24" s="2" customFormat="1" outlineLevel="1" x14ac:dyDescent="0.25">
      <c r="A321" s="2">
        <v>0</v>
      </c>
      <c r="B321" s="8">
        <v>0</v>
      </c>
      <c r="C321" s="8">
        <v>0</v>
      </c>
      <c r="D321" s="7" t="s">
        <v>812</v>
      </c>
      <c r="E321" s="3" t="str">
        <f t="shared" si="306"/>
        <v>DH-P1-18</v>
      </c>
      <c r="F321" s="7" t="s">
        <v>103</v>
      </c>
      <c r="G321" s="7" t="s">
        <v>812</v>
      </c>
      <c r="H321" s="4">
        <v>1.5</v>
      </c>
      <c r="I321" s="4">
        <v>25</v>
      </c>
      <c r="J321" s="4" t="s">
        <v>84</v>
      </c>
      <c r="K321" s="4"/>
      <c r="L321" s="5">
        <v>1</v>
      </c>
      <c r="M321" s="5">
        <f t="shared" si="307"/>
        <v>1.5</v>
      </c>
      <c r="N321" s="5">
        <v>2</v>
      </c>
      <c r="O321" s="5">
        <v>2</v>
      </c>
      <c r="P321" s="11">
        <v>1</v>
      </c>
      <c r="Q321" s="5">
        <f t="shared" si="308"/>
        <v>1.5</v>
      </c>
      <c r="R321" s="6">
        <f t="shared" si="309"/>
        <v>1.5</v>
      </c>
      <c r="S321" s="53" t="str">
        <f>IF(J321="",IF(LEFT(G321,1)="c",IF(I321&lt;&gt;"S",VLOOKUP(G321,'DATOS GENERALES'!$B$36:$C$52,2,FALSE),""),""),IF(T321="pvc",VLOOKUP(VLOOKUP(J321,'DATOS GENERALES'!$B$58:$E$83,3,FALSE),'DATOS GENERALES'!$B$36:$C$52,2,FALSE),VLOOKUP(VLOOKUP(J321,'DATOS GENERALES'!$B$58:$E$83,4,FALSE),'DATOS GENERALES'!$B$36:$C$52,2,FALSE)))</f>
        <v>OCTOGONAL CONDUIT</v>
      </c>
      <c r="T321" s="5" t="s">
        <v>48</v>
      </c>
      <c r="U321" s="5" t="s">
        <v>123</v>
      </c>
      <c r="X321"/>
    </row>
    <row r="322" spans="1:24" s="2" customFormat="1" outlineLevel="1" x14ac:dyDescent="0.25">
      <c r="B322" s="8"/>
      <c r="C322" s="8"/>
      <c r="D322" s="67"/>
      <c r="E322" s="3"/>
      <c r="F322" s="4"/>
      <c r="G322" s="4"/>
      <c r="H322" s="4"/>
      <c r="I322" s="4"/>
      <c r="J322" s="4"/>
      <c r="K322" s="4"/>
      <c r="L322" s="5"/>
      <c r="M322" s="5"/>
      <c r="N322" s="5"/>
      <c r="O322" s="5"/>
      <c r="P322" s="11"/>
      <c r="Q322" s="5"/>
      <c r="R322" s="6"/>
      <c r="S322" s="53"/>
      <c r="T322" s="5"/>
      <c r="U322" s="5"/>
    </row>
    <row r="323" spans="1:24" s="2" customFormat="1" outlineLevel="1" x14ac:dyDescent="0.25">
      <c r="A323" s="2">
        <v>0</v>
      </c>
      <c r="B323" s="8">
        <v>0</v>
      </c>
      <c r="C323" s="8">
        <v>0</v>
      </c>
      <c r="D323" s="7" t="s">
        <v>813</v>
      </c>
      <c r="E323" s="3" t="str">
        <f t="shared" ref="E323:E324" si="310">G323</f>
        <v>S12</v>
      </c>
      <c r="F323" s="4"/>
      <c r="G323" s="7" t="s">
        <v>94</v>
      </c>
      <c r="H323" s="4">
        <v>0.5</v>
      </c>
      <c r="I323" s="4">
        <v>25</v>
      </c>
      <c r="J323" s="4" t="s">
        <v>94</v>
      </c>
      <c r="K323" s="4"/>
      <c r="L323" s="5">
        <v>1</v>
      </c>
      <c r="M323" s="5">
        <f t="shared" ref="M323:M324" si="311">IF(I323&lt;&gt;"S",(H323+B323+A323+C323)*L323,0)</f>
        <v>0.5</v>
      </c>
      <c r="N323" s="5">
        <v>1</v>
      </c>
      <c r="O323" s="5">
        <v>1</v>
      </c>
      <c r="P323" s="11">
        <v>1</v>
      </c>
      <c r="Q323" s="5">
        <f t="shared" ref="Q323:Q324" si="312">IF(M323=0,IF(H323=0,0,H323+C323+B323+A323),M323)</f>
        <v>0.5</v>
      </c>
      <c r="R323" s="6">
        <f t="shared" ref="R323:R324" si="313">Q323*P323</f>
        <v>0.5</v>
      </c>
      <c r="S323" s="53" t="str">
        <f>IF(J323="",IF(LEFT(G323,1)="c",IF(I323&lt;&gt;"S",VLOOKUP(G323,'DATOS GENERALES'!$B$36:$C$52,2,FALSE),""),""),IF(T323="pvc",VLOOKUP(VLOOKUP(J323,'DATOS GENERALES'!$B$58:$E$83,3,FALSE),'DATOS GENERALES'!$B$36:$C$52,2,FALSE),VLOOKUP(VLOOKUP(J323,'DATOS GENERALES'!$B$58:$E$83,4,FALSE),'DATOS GENERALES'!$B$36:$C$52,2,FALSE)))</f>
        <v>ACCESORIO SALIDA BANDEJA</v>
      </c>
      <c r="T323" s="5" t="s">
        <v>48</v>
      </c>
      <c r="U323" s="5" t="s">
        <v>123</v>
      </c>
      <c r="X323"/>
    </row>
    <row r="324" spans="1:24" s="2" customFormat="1" outlineLevel="1" x14ac:dyDescent="0.25">
      <c r="A324" s="2">
        <v>0</v>
      </c>
      <c r="B324" s="8">
        <v>0</v>
      </c>
      <c r="C324" s="8">
        <v>0</v>
      </c>
      <c r="D324" s="7" t="s">
        <v>813</v>
      </c>
      <c r="E324" s="3" t="str">
        <f t="shared" si="310"/>
        <v>DH-P1-19</v>
      </c>
      <c r="F324" s="7" t="s">
        <v>94</v>
      </c>
      <c r="G324" s="7" t="s">
        <v>813</v>
      </c>
      <c r="H324" s="4">
        <v>1</v>
      </c>
      <c r="I324" s="4">
        <v>25</v>
      </c>
      <c r="J324" s="4" t="s">
        <v>84</v>
      </c>
      <c r="K324" s="4"/>
      <c r="L324" s="5">
        <v>1</v>
      </c>
      <c r="M324" s="5">
        <f t="shared" si="311"/>
        <v>1</v>
      </c>
      <c r="N324" s="5">
        <v>2</v>
      </c>
      <c r="O324" s="5">
        <v>2</v>
      </c>
      <c r="P324" s="11">
        <v>1</v>
      </c>
      <c r="Q324" s="5">
        <f t="shared" si="312"/>
        <v>1</v>
      </c>
      <c r="R324" s="6">
        <f t="shared" si="313"/>
        <v>1</v>
      </c>
      <c r="S324" s="53" t="str">
        <f>IF(J324="",IF(LEFT(G324,1)="c",IF(I324&lt;&gt;"S",VLOOKUP(G324,'DATOS GENERALES'!$B$36:$C$52,2,FALSE),""),""),IF(T324="pvc",VLOOKUP(VLOOKUP(J324,'DATOS GENERALES'!$B$58:$E$83,3,FALSE),'DATOS GENERALES'!$B$36:$C$52,2,FALSE),VLOOKUP(VLOOKUP(J324,'DATOS GENERALES'!$B$58:$E$83,4,FALSE),'DATOS GENERALES'!$B$36:$C$52,2,FALSE)))</f>
        <v>OCTOGONAL CONDUIT</v>
      </c>
      <c r="T324" s="5" t="s">
        <v>48</v>
      </c>
      <c r="U324" s="5" t="s">
        <v>123</v>
      </c>
      <c r="X324"/>
    </row>
    <row r="325" spans="1:24" s="2" customFormat="1" outlineLevel="1" x14ac:dyDescent="0.25">
      <c r="B325" s="8"/>
      <c r="C325" s="8"/>
      <c r="D325" s="67"/>
      <c r="E325" s="3"/>
      <c r="F325" s="4"/>
      <c r="G325" s="4"/>
      <c r="H325" s="4"/>
      <c r="I325" s="4"/>
      <c r="J325" s="4"/>
      <c r="K325" s="4"/>
      <c r="L325" s="5"/>
      <c r="M325" s="5"/>
      <c r="N325" s="5"/>
      <c r="O325" s="5"/>
      <c r="P325" s="11"/>
      <c r="Q325" s="5"/>
      <c r="R325" s="6"/>
      <c r="S325" s="53"/>
      <c r="T325" s="5"/>
      <c r="U325" s="5"/>
    </row>
    <row r="326" spans="1:24" s="2" customFormat="1" outlineLevel="1" x14ac:dyDescent="0.25">
      <c r="A326" s="2">
        <v>0</v>
      </c>
      <c r="B326" s="8">
        <v>0</v>
      </c>
      <c r="C326" s="8">
        <v>0</v>
      </c>
      <c r="D326" s="7" t="s">
        <v>814</v>
      </c>
      <c r="E326" s="3" t="str">
        <f t="shared" ref="E326:E329" si="314">G326</f>
        <v>S12</v>
      </c>
      <c r="F326" s="4"/>
      <c r="G326" s="7" t="s">
        <v>94</v>
      </c>
      <c r="H326" s="4">
        <v>0.5</v>
      </c>
      <c r="I326" s="4">
        <v>25</v>
      </c>
      <c r="J326" s="4" t="s">
        <v>94</v>
      </c>
      <c r="K326" s="4"/>
      <c r="L326" s="5">
        <v>1</v>
      </c>
      <c r="M326" s="5">
        <f t="shared" ref="M326:M329" si="315">IF(I326&lt;&gt;"S",(H326+B326+A326+C326)*L326,0)</f>
        <v>0.5</v>
      </c>
      <c r="N326" s="5">
        <v>1</v>
      </c>
      <c r="O326" s="5">
        <v>2</v>
      </c>
      <c r="P326" s="11">
        <v>1</v>
      </c>
      <c r="Q326" s="5">
        <f t="shared" ref="Q326:Q329" si="316">IF(M326=0,IF(H326=0,0,H326+C326+B326+A326),M326)</f>
        <v>0.5</v>
      </c>
      <c r="R326" s="6">
        <f t="shared" ref="R326:R329" si="317">Q326*P326</f>
        <v>0.5</v>
      </c>
      <c r="S326" s="53" t="str">
        <f>IF(J326="",IF(LEFT(G326,1)="c",IF(I326&lt;&gt;"S",VLOOKUP(G326,'DATOS GENERALES'!$B$36:$C$52,2,FALSE),""),""),IF(T326="pvc",VLOOKUP(VLOOKUP(J326,'DATOS GENERALES'!$B$58:$E$83,3,FALSE),'DATOS GENERALES'!$B$36:$C$52,2,FALSE),VLOOKUP(VLOOKUP(J326,'DATOS GENERALES'!$B$58:$E$83,4,FALSE),'DATOS GENERALES'!$B$36:$C$52,2,FALSE)))</f>
        <v>ACCESORIO SALIDA BANDEJA</v>
      </c>
      <c r="T326" s="5" t="s">
        <v>48</v>
      </c>
      <c r="U326" s="5" t="s">
        <v>123</v>
      </c>
      <c r="X326"/>
    </row>
    <row r="327" spans="1:24" s="2" customFormat="1" outlineLevel="1" x14ac:dyDescent="0.25">
      <c r="A327" s="2">
        <v>0</v>
      </c>
      <c r="B327" s="8">
        <v>0</v>
      </c>
      <c r="C327" s="8">
        <v>0</v>
      </c>
      <c r="D327" s="7" t="s">
        <v>814</v>
      </c>
      <c r="E327" s="3" t="str">
        <f t="shared" si="314"/>
        <v>C1</v>
      </c>
      <c r="F327" s="7" t="s">
        <v>94</v>
      </c>
      <c r="G327" s="4" t="s">
        <v>103</v>
      </c>
      <c r="H327" s="4">
        <v>5</v>
      </c>
      <c r="I327" s="4">
        <v>25</v>
      </c>
      <c r="J327" s="4"/>
      <c r="K327" s="4"/>
      <c r="L327" s="5">
        <v>1</v>
      </c>
      <c r="M327" s="5">
        <f t="shared" si="315"/>
        <v>5</v>
      </c>
      <c r="N327" s="5">
        <v>2</v>
      </c>
      <c r="O327" s="5">
        <v>1</v>
      </c>
      <c r="P327" s="11">
        <v>1</v>
      </c>
      <c r="Q327" s="5">
        <f t="shared" si="316"/>
        <v>5</v>
      </c>
      <c r="R327" s="6">
        <f t="shared" si="317"/>
        <v>5</v>
      </c>
      <c r="S327" s="53" t="str">
        <f>IF(J327="",IF(LEFT(G327,1)="c",IF(I327&lt;&gt;"S",VLOOKUP(G327,'DATOS GENERALES'!$B$36:$C$52,2,FALSE),""),""),IF(T327="pvc",VLOOKUP(VLOOKUP(J327,'DATOS GENERALES'!$B$58:$E$83,3,FALSE),'DATOS GENERALES'!$B$36:$C$52,2,FALSE),VLOOKUP(VLOOKUP(J327,'DATOS GENERALES'!$B$58:$E$83,4,FALSE),'DATOS GENERALES'!$B$36:$C$52,2,FALSE)))</f>
        <v>CUADRADA 150X150X100</v>
      </c>
      <c r="T327" s="5" t="s">
        <v>48</v>
      </c>
      <c r="U327" s="5" t="s">
        <v>123</v>
      </c>
      <c r="X327"/>
    </row>
    <row r="328" spans="1:24" s="2" customFormat="1" outlineLevel="1" x14ac:dyDescent="0.25">
      <c r="A328" s="2">
        <v>0</v>
      </c>
      <c r="B328" s="8">
        <v>0</v>
      </c>
      <c r="C328" s="8">
        <v>0</v>
      </c>
      <c r="D328" s="7" t="s">
        <v>814</v>
      </c>
      <c r="E328" s="3" t="str">
        <f t="shared" si="314"/>
        <v>BE-08</v>
      </c>
      <c r="F328" s="4" t="s">
        <v>103</v>
      </c>
      <c r="G328" s="7" t="s">
        <v>814</v>
      </c>
      <c r="H328" s="4">
        <v>0.9</v>
      </c>
      <c r="I328" s="4">
        <v>25</v>
      </c>
      <c r="J328" s="4" t="s">
        <v>87</v>
      </c>
      <c r="K328" s="4"/>
      <c r="L328" s="5">
        <v>1</v>
      </c>
      <c r="M328" s="5">
        <f t="shared" si="315"/>
        <v>0.9</v>
      </c>
      <c r="N328" s="5">
        <v>0</v>
      </c>
      <c r="O328" s="5">
        <v>2</v>
      </c>
      <c r="P328" s="11">
        <v>1</v>
      </c>
      <c r="Q328" s="5">
        <f t="shared" si="316"/>
        <v>0.9</v>
      </c>
      <c r="R328" s="6">
        <f t="shared" si="317"/>
        <v>0.9</v>
      </c>
      <c r="S328" s="53" t="str">
        <f>IF(J328="",IF(LEFT(G328,1)="c",IF(I328&lt;&gt;"S",VLOOKUP(G328,'DATOS GENERALES'!$B$36:$C$52,2,FALSE),""),""),IF(T328="pvc",VLOOKUP(VLOOKUP(J328,'DATOS GENERALES'!$B$58:$E$83,3,FALSE),'DATOS GENERALES'!$B$36:$C$52,2,FALSE),VLOOKUP(VLOOKUP(J328,'DATOS GENERALES'!$B$58:$E$83,4,FALSE),'DATOS GENERALES'!$B$36:$C$52,2,FALSE)))</f>
        <v>CUADRADA GANG</v>
      </c>
      <c r="T328" s="5" t="s">
        <v>45</v>
      </c>
      <c r="U328" s="5" t="s">
        <v>123</v>
      </c>
      <c r="X328"/>
    </row>
    <row r="329" spans="1:24" s="2" customFormat="1" outlineLevel="1" x14ac:dyDescent="0.25">
      <c r="A329" s="2">
        <v>0</v>
      </c>
      <c r="B329" s="8">
        <v>0</v>
      </c>
      <c r="C329" s="8">
        <v>0</v>
      </c>
      <c r="D329" s="7" t="s">
        <v>815</v>
      </c>
      <c r="E329" s="3" t="str">
        <f t="shared" si="314"/>
        <v>EM-08</v>
      </c>
      <c r="F329" s="7" t="s">
        <v>786</v>
      </c>
      <c r="G329" s="7" t="s">
        <v>815</v>
      </c>
      <c r="H329" s="4">
        <v>1.3</v>
      </c>
      <c r="I329" s="4">
        <v>25</v>
      </c>
      <c r="J329" s="4" t="s">
        <v>86</v>
      </c>
      <c r="K329" s="4"/>
      <c r="L329" s="5">
        <v>1</v>
      </c>
      <c r="M329" s="5">
        <f t="shared" si="315"/>
        <v>1.3</v>
      </c>
      <c r="N329" s="5">
        <v>0</v>
      </c>
      <c r="O329" s="5">
        <v>2</v>
      </c>
      <c r="P329" s="11">
        <v>1</v>
      </c>
      <c r="Q329" s="5">
        <f t="shared" si="316"/>
        <v>1.3</v>
      </c>
      <c r="R329" s="6">
        <f t="shared" si="317"/>
        <v>1.3</v>
      </c>
      <c r="S329" s="53" t="str">
        <f>IF(J329="",IF(LEFT(G329,1)="c",IF(I329&lt;&gt;"S",VLOOKUP(G329,'DATOS GENERALES'!$B$36:$C$52,2,FALSE),""),""),IF(T329="pvc",VLOOKUP(VLOOKUP(J329,'DATOS GENERALES'!$B$58:$E$83,3,FALSE),'DATOS GENERALES'!$B$36:$C$52,2,FALSE),VLOOKUP(VLOOKUP(J329,'DATOS GENERALES'!$B$58:$E$83,4,FALSE),'DATOS GENERALES'!$B$36:$C$52,2,FALSE)))</f>
        <v>CUADRADA GANG</v>
      </c>
      <c r="T329" s="5" t="s">
        <v>45</v>
      </c>
      <c r="U329" s="5" t="s">
        <v>123</v>
      </c>
      <c r="X329"/>
    </row>
    <row r="330" spans="1:24" s="2" customFormat="1" outlineLevel="1" x14ac:dyDescent="0.25">
      <c r="B330" s="8"/>
      <c r="C330" s="8"/>
      <c r="D330" s="67"/>
      <c r="E330" s="3"/>
      <c r="F330" s="4"/>
      <c r="G330" s="4"/>
      <c r="H330" s="4"/>
      <c r="I330" s="4"/>
      <c r="J330" s="4"/>
      <c r="K330" s="4"/>
      <c r="L330" s="5"/>
      <c r="M330" s="5"/>
      <c r="N330" s="5"/>
      <c r="O330" s="5"/>
      <c r="P330" s="11"/>
      <c r="Q330" s="5"/>
      <c r="R330" s="6"/>
      <c r="S330" s="53"/>
      <c r="T330" s="5"/>
      <c r="U330" s="5"/>
    </row>
    <row r="331" spans="1:24" s="2" customFormat="1" outlineLevel="1" x14ac:dyDescent="0.25">
      <c r="A331" s="2">
        <v>0</v>
      </c>
      <c r="B331" s="8">
        <v>0</v>
      </c>
      <c r="C331" s="8">
        <v>0</v>
      </c>
      <c r="D331" s="7" t="s">
        <v>816</v>
      </c>
      <c r="E331" s="3" t="str">
        <f t="shared" ref="E331:E334" si="318">G331</f>
        <v>S12</v>
      </c>
      <c r="F331" s="4"/>
      <c r="G331" s="7" t="s">
        <v>94</v>
      </c>
      <c r="H331" s="4">
        <v>0.5</v>
      </c>
      <c r="I331" s="4">
        <v>25</v>
      </c>
      <c r="J331" s="4" t="s">
        <v>94</v>
      </c>
      <c r="K331" s="4"/>
      <c r="L331" s="5">
        <v>1</v>
      </c>
      <c r="M331" s="5">
        <f t="shared" ref="M331:M334" si="319">IF(I331&lt;&gt;"S",(H331+B331+A331+C331)*L331,0)</f>
        <v>0.5</v>
      </c>
      <c r="N331" s="5">
        <v>1</v>
      </c>
      <c r="O331" s="5">
        <v>2</v>
      </c>
      <c r="P331" s="11">
        <v>1</v>
      </c>
      <c r="Q331" s="5">
        <f t="shared" ref="Q331:Q334" si="320">IF(M331=0,IF(H331=0,0,H331+C331+B331+A331),M331)</f>
        <v>0.5</v>
      </c>
      <c r="R331" s="6">
        <f t="shared" ref="R331:R334" si="321">Q331*P331</f>
        <v>0.5</v>
      </c>
      <c r="S331" s="53" t="str">
        <f>IF(J331="",IF(LEFT(G331,1)="c",IF(I331&lt;&gt;"S",VLOOKUP(G331,'DATOS GENERALES'!$B$36:$C$52,2,FALSE),""),""),IF(T331="pvc",VLOOKUP(VLOOKUP(J331,'DATOS GENERALES'!$B$58:$E$83,3,FALSE),'DATOS GENERALES'!$B$36:$C$52,2,FALSE),VLOOKUP(VLOOKUP(J331,'DATOS GENERALES'!$B$58:$E$83,4,FALSE),'DATOS GENERALES'!$B$36:$C$52,2,FALSE)))</f>
        <v>ACCESORIO SALIDA BANDEJA</v>
      </c>
      <c r="T331" s="5" t="s">
        <v>48</v>
      </c>
      <c r="U331" s="5" t="s">
        <v>123</v>
      </c>
      <c r="X331"/>
    </row>
    <row r="332" spans="1:24" s="2" customFormat="1" outlineLevel="1" x14ac:dyDescent="0.25">
      <c r="A332" s="2">
        <v>0</v>
      </c>
      <c r="B332" s="8">
        <v>0</v>
      </c>
      <c r="C332" s="8">
        <v>0</v>
      </c>
      <c r="D332" s="7" t="s">
        <v>816</v>
      </c>
      <c r="E332" s="3" t="str">
        <f t="shared" si="318"/>
        <v>C1</v>
      </c>
      <c r="F332" s="7" t="s">
        <v>94</v>
      </c>
      <c r="G332" s="4" t="s">
        <v>103</v>
      </c>
      <c r="H332" s="4">
        <v>2</v>
      </c>
      <c r="I332" s="4">
        <v>25</v>
      </c>
      <c r="J332" s="4"/>
      <c r="K332" s="4"/>
      <c r="L332" s="5">
        <v>1</v>
      </c>
      <c r="M332" s="5">
        <f t="shared" si="319"/>
        <v>2</v>
      </c>
      <c r="N332" s="5">
        <v>2</v>
      </c>
      <c r="O332" s="5">
        <v>1</v>
      </c>
      <c r="P332" s="11">
        <v>1</v>
      </c>
      <c r="Q332" s="5">
        <f t="shared" si="320"/>
        <v>2</v>
      </c>
      <c r="R332" s="6">
        <f t="shared" si="321"/>
        <v>2</v>
      </c>
      <c r="S332" s="53" t="str">
        <f>IF(J332="",IF(LEFT(G332,1)="c",IF(I332&lt;&gt;"S",VLOOKUP(G332,'DATOS GENERALES'!$B$36:$C$52,2,FALSE),""),""),IF(T332="pvc",VLOOKUP(VLOOKUP(J332,'DATOS GENERALES'!$B$58:$E$83,3,FALSE),'DATOS GENERALES'!$B$36:$C$52,2,FALSE),VLOOKUP(VLOOKUP(J332,'DATOS GENERALES'!$B$58:$E$83,4,FALSE),'DATOS GENERALES'!$B$36:$C$52,2,FALSE)))</f>
        <v>CUADRADA 150X150X100</v>
      </c>
      <c r="T332" s="5" t="s">
        <v>48</v>
      </c>
      <c r="U332" s="5" t="s">
        <v>123</v>
      </c>
      <c r="X332"/>
    </row>
    <row r="333" spans="1:24" s="2" customFormat="1" outlineLevel="1" x14ac:dyDescent="0.25">
      <c r="A333" s="2">
        <v>0</v>
      </c>
      <c r="B333" s="8">
        <v>0</v>
      </c>
      <c r="C333" s="8">
        <v>0</v>
      </c>
      <c r="D333" s="7" t="s">
        <v>816</v>
      </c>
      <c r="E333" s="3" t="str">
        <f t="shared" si="318"/>
        <v>BE-09</v>
      </c>
      <c r="F333" s="4" t="s">
        <v>103</v>
      </c>
      <c r="G333" s="7" t="s">
        <v>816</v>
      </c>
      <c r="H333" s="4">
        <v>0.9</v>
      </c>
      <c r="I333" s="4">
        <v>25</v>
      </c>
      <c r="J333" s="4" t="s">
        <v>87</v>
      </c>
      <c r="K333" s="4"/>
      <c r="L333" s="5">
        <v>1</v>
      </c>
      <c r="M333" s="5">
        <f t="shared" si="319"/>
        <v>0.9</v>
      </c>
      <c r="N333" s="5">
        <v>0</v>
      </c>
      <c r="O333" s="5">
        <v>2</v>
      </c>
      <c r="P333" s="11">
        <v>1</v>
      </c>
      <c r="Q333" s="5">
        <f t="shared" si="320"/>
        <v>0.9</v>
      </c>
      <c r="R333" s="6">
        <f t="shared" si="321"/>
        <v>0.9</v>
      </c>
      <c r="S333" s="53" t="str">
        <f>IF(J333="",IF(LEFT(G333,1)="c",IF(I333&lt;&gt;"S",VLOOKUP(G333,'DATOS GENERALES'!$B$36:$C$52,2,FALSE),""),""),IF(T333="pvc",VLOOKUP(VLOOKUP(J333,'DATOS GENERALES'!$B$58:$E$83,3,FALSE),'DATOS GENERALES'!$B$36:$C$52,2,FALSE),VLOOKUP(VLOOKUP(J333,'DATOS GENERALES'!$B$58:$E$83,4,FALSE),'DATOS GENERALES'!$B$36:$C$52,2,FALSE)))</f>
        <v>CUADRADA GANG</v>
      </c>
      <c r="T333" s="5" t="s">
        <v>45</v>
      </c>
      <c r="U333" s="5" t="s">
        <v>123</v>
      </c>
      <c r="X333"/>
    </row>
    <row r="334" spans="1:24" s="2" customFormat="1" outlineLevel="1" x14ac:dyDescent="0.25">
      <c r="A334" s="2">
        <v>0</v>
      </c>
      <c r="B334" s="8">
        <v>0</v>
      </c>
      <c r="C334" s="8">
        <v>0</v>
      </c>
      <c r="D334" s="7" t="s">
        <v>817</v>
      </c>
      <c r="E334" s="3" t="str">
        <f t="shared" si="318"/>
        <v>EM-09</v>
      </c>
      <c r="F334" s="7" t="s">
        <v>786</v>
      </c>
      <c r="G334" s="7" t="s">
        <v>817</v>
      </c>
      <c r="H334" s="4">
        <v>1.3</v>
      </c>
      <c r="I334" s="4">
        <v>25</v>
      </c>
      <c r="J334" s="4" t="s">
        <v>86</v>
      </c>
      <c r="K334" s="4"/>
      <c r="L334" s="5">
        <v>1</v>
      </c>
      <c r="M334" s="5">
        <f t="shared" si="319"/>
        <v>1.3</v>
      </c>
      <c r="N334" s="5">
        <v>0</v>
      </c>
      <c r="O334" s="5">
        <v>2</v>
      </c>
      <c r="P334" s="11">
        <v>1</v>
      </c>
      <c r="Q334" s="5">
        <f t="shared" si="320"/>
        <v>1.3</v>
      </c>
      <c r="R334" s="6">
        <f t="shared" si="321"/>
        <v>1.3</v>
      </c>
      <c r="S334" s="53" t="str">
        <f>IF(J334="",IF(LEFT(G334,1)="c",IF(I334&lt;&gt;"S",VLOOKUP(G334,'DATOS GENERALES'!$B$36:$C$52,2,FALSE),""),""),IF(T334="pvc",VLOOKUP(VLOOKUP(J334,'DATOS GENERALES'!$B$58:$E$83,3,FALSE),'DATOS GENERALES'!$B$36:$C$52,2,FALSE),VLOOKUP(VLOOKUP(J334,'DATOS GENERALES'!$B$58:$E$83,4,FALSE),'DATOS GENERALES'!$B$36:$C$52,2,FALSE)))</f>
        <v>CUADRADA GANG</v>
      </c>
      <c r="T334" s="5" t="s">
        <v>45</v>
      </c>
      <c r="U334" s="5" t="s">
        <v>123</v>
      </c>
      <c r="X334"/>
    </row>
    <row r="335" spans="1:24" s="2" customFormat="1" outlineLevel="1" x14ac:dyDescent="0.25">
      <c r="B335" s="8"/>
      <c r="C335" s="8"/>
      <c r="D335" s="7" t="s">
        <v>817</v>
      </c>
      <c r="E335" s="3"/>
      <c r="F335" s="4"/>
      <c r="G335" s="4"/>
      <c r="H335" s="4"/>
      <c r="I335" s="4"/>
      <c r="J335" s="4"/>
      <c r="K335" s="4"/>
      <c r="L335" s="5"/>
      <c r="M335" s="5"/>
      <c r="N335" s="5"/>
      <c r="O335" s="5"/>
      <c r="P335" s="11"/>
      <c r="Q335" s="5"/>
      <c r="R335" s="6">
        <f>SUM(R331:R333)</f>
        <v>3.4</v>
      </c>
      <c r="S335" s="53"/>
      <c r="T335" s="5"/>
      <c r="U335" s="5" t="s">
        <v>123</v>
      </c>
      <c r="X335"/>
    </row>
    <row r="336" spans="1:24" s="2" customFormat="1" outlineLevel="1" x14ac:dyDescent="0.25">
      <c r="B336" s="8"/>
      <c r="C336" s="8"/>
      <c r="D336" s="67"/>
      <c r="E336" s="3"/>
      <c r="F336" s="4"/>
      <c r="G336" s="4"/>
      <c r="H336" s="4"/>
      <c r="I336" s="4"/>
      <c r="J336" s="4"/>
      <c r="K336" s="4"/>
      <c r="L336" s="5"/>
      <c r="M336" s="5"/>
      <c r="N336" s="5"/>
      <c r="O336" s="5"/>
      <c r="P336" s="11"/>
      <c r="Q336" s="5"/>
      <c r="R336" s="6"/>
      <c r="S336" s="53"/>
      <c r="T336" s="5"/>
      <c r="U336" s="5"/>
    </row>
    <row r="337" spans="1:24" s="2" customFormat="1" outlineLevel="1" x14ac:dyDescent="0.25">
      <c r="A337" s="2">
        <v>0</v>
      </c>
      <c r="B337" s="8">
        <v>0</v>
      </c>
      <c r="C337" s="8">
        <v>0</v>
      </c>
      <c r="D337" s="7" t="s">
        <v>818</v>
      </c>
      <c r="E337" s="3" t="str">
        <f t="shared" ref="E337:E340" si="322">G337</f>
        <v>S12</v>
      </c>
      <c r="F337" s="4"/>
      <c r="G337" s="7" t="s">
        <v>94</v>
      </c>
      <c r="H337" s="4">
        <v>0.5</v>
      </c>
      <c r="I337" s="4">
        <v>25</v>
      </c>
      <c r="J337" s="4" t="s">
        <v>94</v>
      </c>
      <c r="K337" s="4"/>
      <c r="L337" s="5">
        <v>1</v>
      </c>
      <c r="M337" s="5">
        <f t="shared" ref="M337:M340" si="323">IF(I337&lt;&gt;"S",(H337+B337+A337+C337)*L337,0)</f>
        <v>0.5</v>
      </c>
      <c r="N337" s="5">
        <v>1</v>
      </c>
      <c r="O337" s="5">
        <v>2</v>
      </c>
      <c r="P337" s="11">
        <v>1</v>
      </c>
      <c r="Q337" s="5">
        <f t="shared" ref="Q337:Q340" si="324">IF(M337=0,IF(H337=0,0,H337+C337+B337+A337),M337)</f>
        <v>0.5</v>
      </c>
      <c r="R337" s="6">
        <f t="shared" ref="R337:R340" si="325">Q337*P337</f>
        <v>0.5</v>
      </c>
      <c r="S337" s="53" t="str">
        <f>IF(J337="",IF(LEFT(G337,1)="c",IF(I337&lt;&gt;"S",VLOOKUP(G337,'DATOS GENERALES'!$B$36:$C$52,2,FALSE),""),""),IF(T337="pvc",VLOOKUP(VLOOKUP(J337,'DATOS GENERALES'!$B$58:$E$83,3,FALSE),'DATOS GENERALES'!$B$36:$C$52,2,FALSE),VLOOKUP(VLOOKUP(J337,'DATOS GENERALES'!$B$58:$E$83,4,FALSE),'DATOS GENERALES'!$B$36:$C$52,2,FALSE)))</f>
        <v>ACCESORIO SALIDA BANDEJA</v>
      </c>
      <c r="T337" s="5" t="s">
        <v>48</v>
      </c>
      <c r="U337" s="5" t="s">
        <v>123</v>
      </c>
      <c r="X337"/>
    </row>
    <row r="338" spans="1:24" s="2" customFormat="1" outlineLevel="1" x14ac:dyDescent="0.25">
      <c r="A338" s="2">
        <v>0</v>
      </c>
      <c r="B338" s="8">
        <v>0</v>
      </c>
      <c r="C338" s="8">
        <v>0</v>
      </c>
      <c r="D338" s="7" t="s">
        <v>818</v>
      </c>
      <c r="E338" s="3" t="str">
        <f t="shared" si="322"/>
        <v>C1</v>
      </c>
      <c r="F338" s="7" t="s">
        <v>94</v>
      </c>
      <c r="G338" s="4" t="s">
        <v>103</v>
      </c>
      <c r="H338" s="4">
        <v>4</v>
      </c>
      <c r="I338" s="4">
        <v>25</v>
      </c>
      <c r="J338" s="4"/>
      <c r="K338" s="4"/>
      <c r="L338" s="5">
        <v>1</v>
      </c>
      <c r="M338" s="5">
        <f t="shared" si="323"/>
        <v>4</v>
      </c>
      <c r="N338" s="5">
        <v>2</v>
      </c>
      <c r="O338" s="5">
        <v>1</v>
      </c>
      <c r="P338" s="11">
        <v>1</v>
      </c>
      <c r="Q338" s="5">
        <f t="shared" si="324"/>
        <v>4</v>
      </c>
      <c r="R338" s="6">
        <f t="shared" si="325"/>
        <v>4</v>
      </c>
      <c r="S338" s="53" t="str">
        <f>IF(J338="",IF(LEFT(G338,1)="c",IF(I338&lt;&gt;"S",VLOOKUP(G338,'DATOS GENERALES'!$B$36:$C$52,2,FALSE),""),""),IF(T338="pvc",VLOOKUP(VLOOKUP(J338,'DATOS GENERALES'!$B$58:$E$83,3,FALSE),'DATOS GENERALES'!$B$36:$C$52,2,FALSE),VLOOKUP(VLOOKUP(J338,'DATOS GENERALES'!$B$58:$E$83,4,FALSE),'DATOS GENERALES'!$B$36:$C$52,2,FALSE)))</f>
        <v>CUADRADA 150X150X100</v>
      </c>
      <c r="T338" s="5" t="s">
        <v>48</v>
      </c>
      <c r="U338" s="5" t="s">
        <v>123</v>
      </c>
      <c r="X338"/>
    </row>
    <row r="339" spans="1:24" s="2" customFormat="1" outlineLevel="1" x14ac:dyDescent="0.25">
      <c r="A339" s="2">
        <v>0</v>
      </c>
      <c r="B339" s="8">
        <v>0</v>
      </c>
      <c r="C339" s="8">
        <v>0</v>
      </c>
      <c r="D339" s="7" t="s">
        <v>818</v>
      </c>
      <c r="E339" s="3" t="str">
        <f t="shared" si="322"/>
        <v>BE-10</v>
      </c>
      <c r="F339" s="4" t="s">
        <v>103</v>
      </c>
      <c r="G339" s="7" t="s">
        <v>818</v>
      </c>
      <c r="H339" s="4">
        <v>0.9</v>
      </c>
      <c r="I339" s="4">
        <v>25</v>
      </c>
      <c r="J339" s="4" t="s">
        <v>87</v>
      </c>
      <c r="K339" s="4"/>
      <c r="L339" s="5">
        <v>1</v>
      </c>
      <c r="M339" s="5">
        <f t="shared" si="323"/>
        <v>0.9</v>
      </c>
      <c r="N339" s="5">
        <v>0</v>
      </c>
      <c r="O339" s="5">
        <v>2</v>
      </c>
      <c r="P339" s="11">
        <v>1</v>
      </c>
      <c r="Q339" s="5">
        <f t="shared" si="324"/>
        <v>0.9</v>
      </c>
      <c r="R339" s="6">
        <f t="shared" si="325"/>
        <v>0.9</v>
      </c>
      <c r="S339" s="53" t="str">
        <f>IF(J339="",IF(LEFT(G339,1)="c",IF(I339&lt;&gt;"S",VLOOKUP(G339,'DATOS GENERALES'!$B$36:$C$52,2,FALSE),""),""),IF(T339="pvc",VLOOKUP(VLOOKUP(J339,'DATOS GENERALES'!$B$58:$E$83,3,FALSE),'DATOS GENERALES'!$B$36:$C$52,2,FALSE),VLOOKUP(VLOOKUP(J339,'DATOS GENERALES'!$B$58:$E$83,4,FALSE),'DATOS GENERALES'!$B$36:$C$52,2,FALSE)))</f>
        <v>CUADRADA GANG</v>
      </c>
      <c r="T339" s="5" t="s">
        <v>45</v>
      </c>
      <c r="U339" s="5" t="s">
        <v>123</v>
      </c>
      <c r="X339"/>
    </row>
    <row r="340" spans="1:24" s="2" customFormat="1" outlineLevel="1" x14ac:dyDescent="0.25">
      <c r="A340" s="2">
        <v>0</v>
      </c>
      <c r="B340" s="8">
        <v>0</v>
      </c>
      <c r="C340" s="8">
        <v>0</v>
      </c>
      <c r="D340" s="7" t="s">
        <v>819</v>
      </c>
      <c r="E340" s="3" t="str">
        <f t="shared" si="322"/>
        <v>EM-10</v>
      </c>
      <c r="F340" s="7" t="s">
        <v>786</v>
      </c>
      <c r="G340" s="7" t="s">
        <v>819</v>
      </c>
      <c r="H340" s="4">
        <v>1.3</v>
      </c>
      <c r="I340" s="4">
        <v>25</v>
      </c>
      <c r="J340" s="4" t="s">
        <v>86</v>
      </c>
      <c r="K340" s="4"/>
      <c r="L340" s="5">
        <v>1</v>
      </c>
      <c r="M340" s="5">
        <f t="shared" si="323"/>
        <v>1.3</v>
      </c>
      <c r="N340" s="5">
        <v>0</v>
      </c>
      <c r="O340" s="5">
        <v>2</v>
      </c>
      <c r="P340" s="11">
        <v>1</v>
      </c>
      <c r="Q340" s="5">
        <f t="shared" si="324"/>
        <v>1.3</v>
      </c>
      <c r="R340" s="6">
        <f t="shared" si="325"/>
        <v>1.3</v>
      </c>
      <c r="S340" s="53" t="str">
        <f>IF(J340="",IF(LEFT(G340,1)="c",IF(I340&lt;&gt;"S",VLOOKUP(G340,'DATOS GENERALES'!$B$36:$C$52,2,FALSE),""),""),IF(T340="pvc",VLOOKUP(VLOOKUP(J340,'DATOS GENERALES'!$B$58:$E$83,3,FALSE),'DATOS GENERALES'!$B$36:$C$52,2,FALSE),VLOOKUP(VLOOKUP(J340,'DATOS GENERALES'!$B$58:$E$83,4,FALSE),'DATOS GENERALES'!$B$36:$C$52,2,FALSE)))</f>
        <v>CUADRADA GANG</v>
      </c>
      <c r="T340" s="5" t="s">
        <v>45</v>
      </c>
      <c r="U340" s="5" t="s">
        <v>123</v>
      </c>
      <c r="X340"/>
    </row>
    <row r="341" spans="1:24" s="2" customFormat="1" outlineLevel="1" x14ac:dyDescent="0.25">
      <c r="B341" s="8"/>
      <c r="C341" s="8"/>
      <c r="D341" s="7" t="s">
        <v>819</v>
      </c>
      <c r="E341" s="3"/>
      <c r="F341" s="4"/>
      <c r="G341" s="7"/>
      <c r="H341" s="4"/>
      <c r="I341" s="4"/>
      <c r="J341" s="4"/>
      <c r="K341" s="4"/>
      <c r="L341" s="5"/>
      <c r="M341" s="5"/>
      <c r="N341" s="5"/>
      <c r="O341" s="5"/>
      <c r="P341" s="11"/>
      <c r="Q341" s="5"/>
      <c r="R341" s="6">
        <f>SUM(R337:R339)</f>
        <v>5.4</v>
      </c>
      <c r="S341" s="53"/>
      <c r="T341" s="5"/>
      <c r="U341" s="5" t="s">
        <v>123</v>
      </c>
      <c r="X341"/>
    </row>
    <row r="342" spans="1:24" s="2" customFormat="1" outlineLevel="1" x14ac:dyDescent="0.25">
      <c r="B342" s="8"/>
      <c r="C342" s="8"/>
      <c r="D342" s="72"/>
      <c r="E342" s="3"/>
      <c r="F342" s="4"/>
      <c r="G342" s="7"/>
      <c r="H342" s="4"/>
      <c r="I342" s="4"/>
      <c r="J342" s="4"/>
      <c r="K342" s="4"/>
      <c r="L342" s="5"/>
      <c r="M342" s="5"/>
      <c r="N342" s="5"/>
      <c r="O342" s="5"/>
      <c r="P342" s="11"/>
      <c r="Q342" s="5"/>
      <c r="R342" s="6"/>
      <c r="S342" s="53"/>
      <c r="T342" s="5"/>
      <c r="U342" s="5"/>
    </row>
    <row r="343" spans="1:24" s="2" customFormat="1" outlineLevel="1" x14ac:dyDescent="0.25">
      <c r="A343" s="2">
        <v>0</v>
      </c>
      <c r="B343" s="8">
        <v>0</v>
      </c>
      <c r="C343" s="8">
        <v>0</v>
      </c>
      <c r="D343" s="4" t="s">
        <v>820</v>
      </c>
      <c r="E343" s="3" t="str">
        <f t="shared" ref="E343:E346" si="326">G343</f>
        <v>S12</v>
      </c>
      <c r="F343" s="4"/>
      <c r="G343" s="7" t="s">
        <v>94</v>
      </c>
      <c r="H343" s="4">
        <v>0.5</v>
      </c>
      <c r="I343" s="4">
        <v>25</v>
      </c>
      <c r="J343" s="4" t="s">
        <v>94</v>
      </c>
      <c r="K343" s="4"/>
      <c r="L343" s="5">
        <v>1</v>
      </c>
      <c r="M343" s="5">
        <f t="shared" ref="M343:M346" si="327">IF(I343&lt;&gt;"S",(H343+B343+A343+C343)*L343,0)</f>
        <v>0.5</v>
      </c>
      <c r="N343" s="5">
        <v>1</v>
      </c>
      <c r="O343" s="5">
        <v>2</v>
      </c>
      <c r="P343" s="11">
        <v>1</v>
      </c>
      <c r="Q343" s="5">
        <f t="shared" ref="Q343:Q346" si="328">IF(M343=0,IF(H343=0,0,H343+C343+B343+A343),M343)</f>
        <v>0.5</v>
      </c>
      <c r="R343" s="6">
        <f t="shared" ref="R343:R346" si="329">Q343*P343</f>
        <v>0.5</v>
      </c>
      <c r="S343" s="53" t="str">
        <f>IF(J343="",IF(LEFT(G343,1)="c",IF(I343&lt;&gt;"S",VLOOKUP(G343,'DATOS GENERALES'!$B$36:$C$52,2,FALSE),""),""),IF(T343="pvc",VLOOKUP(VLOOKUP(J343,'DATOS GENERALES'!$B$58:$E$83,3,FALSE),'DATOS GENERALES'!$B$36:$C$52,2,FALSE),VLOOKUP(VLOOKUP(J343,'DATOS GENERALES'!$B$58:$E$83,4,FALSE),'DATOS GENERALES'!$B$36:$C$52,2,FALSE)))</f>
        <v>ACCESORIO SALIDA BANDEJA</v>
      </c>
      <c r="T343" s="5" t="s">
        <v>48</v>
      </c>
      <c r="U343" s="5" t="s">
        <v>123</v>
      </c>
      <c r="X343"/>
    </row>
    <row r="344" spans="1:24" s="2" customFormat="1" outlineLevel="1" x14ac:dyDescent="0.25">
      <c r="A344" s="2">
        <v>0</v>
      </c>
      <c r="B344" s="8">
        <v>0</v>
      </c>
      <c r="C344" s="8">
        <v>0</v>
      </c>
      <c r="D344" s="4" t="s">
        <v>820</v>
      </c>
      <c r="E344" s="3" t="str">
        <f t="shared" si="326"/>
        <v>MC-P1-01</v>
      </c>
      <c r="F344" s="7" t="s">
        <v>94</v>
      </c>
      <c r="G344" s="4" t="s">
        <v>820</v>
      </c>
      <c r="H344" s="4">
        <v>1.5</v>
      </c>
      <c r="I344" s="4">
        <v>25</v>
      </c>
      <c r="J344" s="4" t="s">
        <v>168</v>
      </c>
      <c r="K344" s="4"/>
      <c r="L344" s="5">
        <v>1</v>
      </c>
      <c r="M344" s="5">
        <f t="shared" si="327"/>
        <v>1.5</v>
      </c>
      <c r="N344" s="5">
        <v>2</v>
      </c>
      <c r="O344" s="5">
        <v>1</v>
      </c>
      <c r="P344" s="11">
        <v>1</v>
      </c>
      <c r="Q344" s="5">
        <f t="shared" si="328"/>
        <v>1.5</v>
      </c>
      <c r="R344" s="6">
        <f t="shared" si="329"/>
        <v>1.5</v>
      </c>
      <c r="S344" s="53" t="str">
        <f>IF(J344="",IF(LEFT(G344,1)="c",IF(I344&lt;&gt;"S",VLOOKUP(G344,'DATOS GENERALES'!$B$36:$C$52,2,FALSE),""),""),IF(T344="pvc",VLOOKUP(VLOOKUP(J344,'DATOS GENERALES'!$B$58:$E$83,3,FALSE),'DATOS GENERALES'!$B$36:$C$52,2,FALSE),VLOOKUP(VLOOKUP(J344,'DATOS GENERALES'!$B$58:$E$83,4,FALSE),'DATOS GENERALES'!$B$36:$C$52,2,FALSE)))</f>
        <v>CUADRADA GANG</v>
      </c>
      <c r="T344" s="5" t="s">
        <v>45</v>
      </c>
      <c r="U344" s="5" t="s">
        <v>123</v>
      </c>
      <c r="X344"/>
    </row>
    <row r="345" spans="1:24" s="2" customFormat="1" outlineLevel="1" x14ac:dyDescent="0.25">
      <c r="A345" s="2">
        <v>0</v>
      </c>
      <c r="B345" s="8">
        <v>0</v>
      </c>
      <c r="C345" s="8">
        <v>0</v>
      </c>
      <c r="D345" s="4" t="s">
        <v>821</v>
      </c>
      <c r="E345" s="3" t="str">
        <f t="shared" si="326"/>
        <v>MM-P1-01</v>
      </c>
      <c r="F345" s="4" t="s">
        <v>820</v>
      </c>
      <c r="G345" s="4" t="s">
        <v>821</v>
      </c>
      <c r="H345" s="4">
        <v>0.5</v>
      </c>
      <c r="I345" s="4">
        <v>25</v>
      </c>
      <c r="J345" s="4" t="s">
        <v>169</v>
      </c>
      <c r="K345" s="4"/>
      <c r="L345" s="5">
        <v>1</v>
      </c>
      <c r="M345" s="5">
        <f t="shared" si="327"/>
        <v>0.5</v>
      </c>
      <c r="N345" s="5">
        <v>0</v>
      </c>
      <c r="O345" s="5">
        <v>2</v>
      </c>
      <c r="P345" s="11">
        <v>1</v>
      </c>
      <c r="Q345" s="5">
        <f t="shared" si="328"/>
        <v>0.5</v>
      </c>
      <c r="R345" s="6">
        <f t="shared" si="329"/>
        <v>0.5</v>
      </c>
      <c r="S345" s="53" t="str">
        <f>IF(J345="",IF(LEFT(G345,1)="c",IF(I345&lt;&gt;"S",VLOOKUP(G345,'DATOS GENERALES'!$B$36:$C$52,2,FALSE),""),""),IF(T345="pvc",VLOOKUP(VLOOKUP(J345,'DATOS GENERALES'!$B$58:$E$83,3,FALSE),'DATOS GENERALES'!$B$36:$C$52,2,FALSE),VLOOKUP(VLOOKUP(J345,'DATOS GENERALES'!$B$58:$E$83,4,FALSE),'DATOS GENERALES'!$B$36:$C$52,2,FALSE)))</f>
        <v>CUADRADA GANG</v>
      </c>
      <c r="T345" s="5" t="s">
        <v>45</v>
      </c>
      <c r="U345" s="5" t="s">
        <v>123</v>
      </c>
      <c r="X345"/>
    </row>
    <row r="346" spans="1:24" s="2" customFormat="1" outlineLevel="1" x14ac:dyDescent="0.25">
      <c r="A346" s="2">
        <v>0</v>
      </c>
      <c r="B346" s="8">
        <v>0</v>
      </c>
      <c r="C346" s="8">
        <v>0</v>
      </c>
      <c r="D346" s="4" t="s">
        <v>822</v>
      </c>
      <c r="E346" s="3" t="str">
        <f t="shared" si="326"/>
        <v>MA-P1-01</v>
      </c>
      <c r="F346" s="4" t="s">
        <v>821</v>
      </c>
      <c r="G346" s="4" t="s">
        <v>822</v>
      </c>
      <c r="H346" s="4">
        <v>0.5</v>
      </c>
      <c r="I346" s="4">
        <v>25</v>
      </c>
      <c r="J346" s="4" t="s">
        <v>89</v>
      </c>
      <c r="K346" s="4"/>
      <c r="L346" s="5">
        <v>1</v>
      </c>
      <c r="M346" s="5">
        <f t="shared" si="327"/>
        <v>0.5</v>
      </c>
      <c r="N346" s="5">
        <v>0</v>
      </c>
      <c r="O346" s="5">
        <v>2</v>
      </c>
      <c r="P346" s="11">
        <v>1</v>
      </c>
      <c r="Q346" s="5">
        <f t="shared" si="328"/>
        <v>0.5</v>
      </c>
      <c r="R346" s="6">
        <f t="shared" si="329"/>
        <v>0.5</v>
      </c>
      <c r="S346" s="53" t="str">
        <f>IF(J346="",IF(LEFT(G346,1)="c",IF(I346&lt;&gt;"S",VLOOKUP(G346,'DATOS GENERALES'!$B$36:$C$52,2,FALSE),""),""),IF(T346="pvc",VLOOKUP(VLOOKUP(J346,'DATOS GENERALES'!$B$58:$E$83,3,FALSE),'DATOS GENERALES'!$B$36:$C$52,2,FALSE),VLOOKUP(VLOOKUP(J346,'DATOS GENERALES'!$B$58:$E$83,4,FALSE),'DATOS GENERALES'!$B$36:$C$52,2,FALSE)))</f>
        <v>CUADRADA GANG</v>
      </c>
      <c r="T346" s="5" t="s">
        <v>45</v>
      </c>
      <c r="U346" s="5" t="s">
        <v>123</v>
      </c>
      <c r="X346"/>
    </row>
    <row r="347" spans="1:24" s="2" customFormat="1" outlineLevel="1" x14ac:dyDescent="0.25">
      <c r="A347" s="2">
        <v>0</v>
      </c>
      <c r="B347" s="8">
        <v>0</v>
      </c>
      <c r="C347" s="8">
        <v>0</v>
      </c>
      <c r="D347" s="4" t="s">
        <v>823</v>
      </c>
      <c r="E347" s="3" t="str">
        <f t="shared" ref="E347" si="330">G347</f>
        <v>C2</v>
      </c>
      <c r="F347" s="4" t="s">
        <v>822</v>
      </c>
      <c r="G347" s="4" t="s">
        <v>106</v>
      </c>
      <c r="H347" s="4">
        <v>0.5</v>
      </c>
      <c r="I347" s="4">
        <v>50</v>
      </c>
      <c r="J347" s="4"/>
      <c r="K347" s="4"/>
      <c r="L347" s="5">
        <v>2</v>
      </c>
      <c r="M347" s="5">
        <f t="shared" ref="M347" si="331">IF(I347&lt;&gt;"S",(H347+B347+A347+C347)*L347,0)</f>
        <v>1</v>
      </c>
      <c r="N347" s="5">
        <v>0</v>
      </c>
      <c r="O347" s="5">
        <v>2</v>
      </c>
      <c r="P347" s="11">
        <v>1</v>
      </c>
      <c r="Q347" s="5">
        <f t="shared" ref="Q347" si="332">IF(M347=0,IF(H347=0,0,H347+C347+B347+A347),M347)</f>
        <v>1</v>
      </c>
      <c r="R347" s="6">
        <f t="shared" ref="R347" si="333">Q347*P347</f>
        <v>1</v>
      </c>
      <c r="S347" s="53" t="str">
        <f>IF(J347="",IF(LEFT(G347,1)="c",IF(I347&lt;&gt;"S",VLOOKUP(G347,'DATOS GENERALES'!$B$36:$C$52,2,FALSE),""),""),IF(T347="pvc",VLOOKUP(VLOOKUP(J347,'DATOS GENERALES'!$B$58:$E$83,3,FALSE),'DATOS GENERALES'!$B$36:$C$52,2,FALSE),VLOOKUP(VLOOKUP(J347,'DATOS GENERALES'!$B$58:$E$83,4,FALSE),'DATOS GENERALES'!$B$36:$C$52,2,FALSE)))</f>
        <v>CUADRADA 200X200X100</v>
      </c>
      <c r="T347" s="5" t="s">
        <v>45</v>
      </c>
      <c r="U347" s="5" t="s">
        <v>123</v>
      </c>
      <c r="X347"/>
    </row>
    <row r="348" spans="1:24" s="2" customFormat="1" outlineLevel="1" x14ac:dyDescent="0.25">
      <c r="A348" s="2">
        <v>0</v>
      </c>
      <c r="B348" s="8">
        <v>0</v>
      </c>
      <c r="C348" s="8">
        <v>0</v>
      </c>
      <c r="D348" s="4" t="s">
        <v>823</v>
      </c>
      <c r="E348" s="3" t="str">
        <f t="shared" ref="E348" si="334">G348</f>
        <v>FACP</v>
      </c>
      <c r="F348" s="4" t="s">
        <v>106</v>
      </c>
      <c r="G348" s="4" t="s">
        <v>823</v>
      </c>
      <c r="H348" s="4">
        <v>1.5</v>
      </c>
      <c r="I348" s="4">
        <v>50</v>
      </c>
      <c r="J348" s="4" t="s">
        <v>90</v>
      </c>
      <c r="K348" s="4"/>
      <c r="L348" s="5">
        <v>2</v>
      </c>
      <c r="M348" s="5">
        <f t="shared" ref="M348" si="335">IF(I348&lt;&gt;"S",(H348+B348+A348+C348)*L348,0)</f>
        <v>3</v>
      </c>
      <c r="N348" s="5">
        <v>0</v>
      </c>
      <c r="O348" s="5">
        <v>2</v>
      </c>
      <c r="P348" s="11">
        <v>1</v>
      </c>
      <c r="Q348" s="5">
        <f t="shared" ref="Q348" si="336">IF(M348=0,IF(H348=0,0,H348+C348+B348+A348),M348)</f>
        <v>3</v>
      </c>
      <c r="R348" s="6">
        <f t="shared" ref="R348" si="337">Q348*P348</f>
        <v>3</v>
      </c>
      <c r="S348" s="53" t="str">
        <f>IF(J348="",IF(LEFT(G348,1)="c",IF(I348&lt;&gt;"S",VLOOKUP(G348,'DATOS GENERALES'!$B$36:$C$52,2,FALSE),""),""),IF(T348="pvc",VLOOKUP(VLOOKUP(J348,'DATOS GENERALES'!$B$58:$E$83,3,FALSE),'DATOS GENERALES'!$B$36:$C$52,2,FALSE),VLOOKUP(VLOOKUP(J348,'DATOS GENERALES'!$B$58:$E$83,4,FALSE),'DATOS GENERALES'!$B$36:$C$52,2,FALSE)))</f>
        <v>CUADRADA 200X200X100</v>
      </c>
      <c r="T348" s="5" t="s">
        <v>45</v>
      </c>
      <c r="U348" s="5" t="s">
        <v>123</v>
      </c>
      <c r="X348"/>
    </row>
    <row r="349" spans="1:24" s="2" customFormat="1" outlineLevel="1" x14ac:dyDescent="0.25">
      <c r="A349" s="2">
        <v>0</v>
      </c>
      <c r="B349" s="8">
        <v>0</v>
      </c>
      <c r="C349" s="8">
        <v>0</v>
      </c>
      <c r="D349" s="4" t="s">
        <v>824</v>
      </c>
      <c r="E349" s="3" t="str">
        <f t="shared" ref="E349" si="338">G349</f>
        <v>C2</v>
      </c>
      <c r="F349" s="4" t="s">
        <v>823</v>
      </c>
      <c r="G349" s="4" t="s">
        <v>106</v>
      </c>
      <c r="H349" s="4">
        <v>1.5</v>
      </c>
      <c r="I349" s="4">
        <v>25</v>
      </c>
      <c r="J349" s="4"/>
      <c r="K349" s="4"/>
      <c r="L349" s="5">
        <v>2</v>
      </c>
      <c r="M349" s="5">
        <f t="shared" ref="M349" si="339">IF(I349&lt;&gt;"S",(H349+B349+A349+C349)*L349,0)</f>
        <v>3</v>
      </c>
      <c r="N349" s="5">
        <v>0</v>
      </c>
      <c r="O349" s="5">
        <v>2</v>
      </c>
      <c r="P349" s="11">
        <v>1</v>
      </c>
      <c r="Q349" s="5">
        <f t="shared" ref="Q349" si="340">IF(M349=0,IF(H349=0,0,H349+C349+B349+A349),M349)</f>
        <v>3</v>
      </c>
      <c r="R349" s="6">
        <f t="shared" ref="R349" si="341">Q349*P349</f>
        <v>3</v>
      </c>
      <c r="S349" s="53" t="str">
        <f>IF(J349="",IF(LEFT(G349,1)="c",IF(I349&lt;&gt;"S",VLOOKUP(G349,'DATOS GENERALES'!$B$36:$C$52,2,FALSE),""),""),IF(T349="pvc",VLOOKUP(VLOOKUP(J349,'DATOS GENERALES'!$B$58:$E$83,3,FALSE),'DATOS GENERALES'!$B$36:$C$52,2,FALSE),VLOOKUP(VLOOKUP(J349,'DATOS GENERALES'!$B$58:$E$83,4,FALSE),'DATOS GENERALES'!$B$36:$C$52,2,FALSE)))</f>
        <v>CUADRADA 200X200X100</v>
      </c>
      <c r="T349" s="5" t="s">
        <v>45</v>
      </c>
      <c r="U349" s="5" t="s">
        <v>123</v>
      </c>
      <c r="X349"/>
    </row>
    <row r="350" spans="1:24" s="2" customFormat="1" outlineLevel="1" x14ac:dyDescent="0.25">
      <c r="A350" s="2">
        <v>0.5</v>
      </c>
      <c r="B350" s="8">
        <v>0</v>
      </c>
      <c r="C350" s="8">
        <v>0.5</v>
      </c>
      <c r="D350" s="4" t="s">
        <v>824</v>
      </c>
      <c r="E350" s="3" t="str">
        <f t="shared" ref="E350" si="342">G350</f>
        <v>SE-01</v>
      </c>
      <c r="F350" s="4" t="s">
        <v>106</v>
      </c>
      <c r="G350" s="4" t="s">
        <v>824</v>
      </c>
      <c r="H350" s="4">
        <v>2.5</v>
      </c>
      <c r="I350" s="4">
        <v>25</v>
      </c>
      <c r="J350" s="4" t="s">
        <v>226</v>
      </c>
      <c r="K350" s="4"/>
      <c r="L350" s="5">
        <v>1</v>
      </c>
      <c r="M350" s="5">
        <f t="shared" ref="M350" si="343">IF(I350&lt;&gt;"S",(H350+B350+A350+C350)*L350,0)</f>
        <v>3.5</v>
      </c>
      <c r="N350" s="5">
        <v>2</v>
      </c>
      <c r="O350" s="5">
        <v>2</v>
      </c>
      <c r="P350" s="11">
        <v>1</v>
      </c>
      <c r="Q350" s="5">
        <f t="shared" ref="Q350" si="344">IF(M350=0,IF(H350=0,0,H350+C350+B350+A350),M350)</f>
        <v>3.5</v>
      </c>
      <c r="R350" s="6">
        <f t="shared" ref="R350" si="345">Q350*P350</f>
        <v>3.5</v>
      </c>
      <c r="S350" s="53" t="str">
        <f>IF(J350="",IF(LEFT(G350,1)="c",IF(I350&lt;&gt;"S",VLOOKUP(G350,'DATOS GENERALES'!$B$36:$C$52,2,FALSE),""),""),IF(T350="pvc",VLOOKUP(VLOOKUP(J350,'DATOS GENERALES'!$B$58:$E$83,3,FALSE),'DATOS GENERALES'!$B$36:$C$52,2,FALSE),VLOOKUP(VLOOKUP(J350,'DATOS GENERALES'!$B$58:$E$83,4,FALSE),'DATOS GENERALES'!$B$36:$C$52,2,FALSE)))</f>
        <v>CUADRADA 150X150X100</v>
      </c>
      <c r="T350" s="5" t="s">
        <v>45</v>
      </c>
      <c r="U350" s="5" t="s">
        <v>123</v>
      </c>
      <c r="X350"/>
    </row>
    <row r="351" spans="1:24" s="2" customFormat="1" outlineLevel="1" x14ac:dyDescent="0.25">
      <c r="B351" s="8"/>
      <c r="C351" s="8"/>
      <c r="D351" s="72"/>
      <c r="E351" s="3"/>
      <c r="F351" s="4"/>
      <c r="G351" s="7"/>
      <c r="H351" s="4"/>
      <c r="I351" s="4"/>
      <c r="J351" s="4"/>
      <c r="K351" s="4"/>
      <c r="L351" s="5"/>
      <c r="M351" s="5"/>
      <c r="N351" s="5"/>
      <c r="O351" s="5"/>
      <c r="P351" s="11"/>
      <c r="Q351" s="5"/>
      <c r="R351" s="6"/>
      <c r="S351" s="53"/>
      <c r="T351" s="5"/>
      <c r="U351" s="5"/>
    </row>
    <row r="352" spans="1:24" s="2" customFormat="1" outlineLevel="1" x14ac:dyDescent="0.25">
      <c r="A352" s="2">
        <v>0</v>
      </c>
      <c r="B352" s="8">
        <v>0</v>
      </c>
      <c r="C352" s="8">
        <v>0</v>
      </c>
      <c r="D352" s="7" t="s">
        <v>994</v>
      </c>
      <c r="E352" s="3" t="str">
        <f t="shared" ref="E352:E354" si="346">G352</f>
        <v>S12</v>
      </c>
      <c r="F352" s="4"/>
      <c r="G352" s="7" t="s">
        <v>94</v>
      </c>
      <c r="H352" s="4">
        <v>0.5</v>
      </c>
      <c r="I352" s="4">
        <v>25</v>
      </c>
      <c r="J352" s="4" t="s">
        <v>94</v>
      </c>
      <c r="K352" s="4"/>
      <c r="L352" s="5">
        <v>1</v>
      </c>
      <c r="M352" s="5">
        <f t="shared" ref="M352:M354" si="347">IF(I352&lt;&gt;"S",(H352+B352+A352+C352)*L352,0)</f>
        <v>0.5</v>
      </c>
      <c r="N352" s="5">
        <v>1</v>
      </c>
      <c r="O352" s="5">
        <v>2</v>
      </c>
      <c r="P352" s="11">
        <v>1</v>
      </c>
      <c r="Q352" s="5">
        <f t="shared" ref="Q352:Q354" si="348">IF(M352=0,IF(H352=0,0,H352+C352+B352+A352),M352)</f>
        <v>0.5</v>
      </c>
      <c r="R352" s="6">
        <f t="shared" ref="R352:R354" si="349">Q352*P352</f>
        <v>0.5</v>
      </c>
      <c r="S352" s="53" t="str">
        <f>IF(J352="",IF(LEFT(G352,1)="c",IF(I352&lt;&gt;"S",VLOOKUP(G352,'DATOS GENERALES'!$B$36:$C$52,2,FALSE),""),""),IF(T352="pvc",VLOOKUP(VLOOKUP(J352,'DATOS GENERALES'!$B$58:$E$83,3,FALSE),'DATOS GENERALES'!$B$36:$C$52,2,FALSE),VLOOKUP(VLOOKUP(J352,'DATOS GENERALES'!$B$58:$E$83,4,FALSE),'DATOS GENERALES'!$B$36:$C$52,2,FALSE)))</f>
        <v>ACCESORIO SALIDA BANDEJA</v>
      </c>
      <c r="T352" s="5" t="s">
        <v>48</v>
      </c>
      <c r="U352" s="5" t="s">
        <v>123</v>
      </c>
      <c r="X352"/>
    </row>
    <row r="353" spans="1:24" s="2" customFormat="1" outlineLevel="1" x14ac:dyDescent="0.25">
      <c r="A353" s="2">
        <v>0.5</v>
      </c>
      <c r="B353" s="8">
        <v>0</v>
      </c>
      <c r="C353" s="8">
        <v>0.5</v>
      </c>
      <c r="D353" s="7" t="s">
        <v>994</v>
      </c>
      <c r="E353" s="3" t="str">
        <f t="shared" si="346"/>
        <v>MC-P1-02</v>
      </c>
      <c r="F353" s="7" t="s">
        <v>94</v>
      </c>
      <c r="G353" s="7" t="s">
        <v>994</v>
      </c>
      <c r="H353" s="4">
        <v>2</v>
      </c>
      <c r="I353" s="4">
        <v>25</v>
      </c>
      <c r="J353" s="4" t="s">
        <v>168</v>
      </c>
      <c r="K353" s="4"/>
      <c r="L353" s="5">
        <v>1</v>
      </c>
      <c r="M353" s="5">
        <f t="shared" si="347"/>
        <v>3</v>
      </c>
      <c r="N353" s="5">
        <v>1</v>
      </c>
      <c r="O353" s="5">
        <v>2</v>
      </c>
      <c r="P353" s="11">
        <v>1</v>
      </c>
      <c r="Q353" s="5">
        <f t="shared" si="348"/>
        <v>3</v>
      </c>
      <c r="R353" s="6">
        <f t="shared" si="349"/>
        <v>3</v>
      </c>
      <c r="S353" s="53" t="str">
        <f>IF(J353="",IF(LEFT(G353,1)="c",IF(I353&lt;&gt;"S",VLOOKUP(G353,'DATOS GENERALES'!$B$36:$C$52,2,FALSE),""),""),IF(T353="pvc",VLOOKUP(VLOOKUP(J353,'DATOS GENERALES'!$B$58:$E$83,3,FALSE),'DATOS GENERALES'!$B$36:$C$52,2,FALSE),VLOOKUP(VLOOKUP(J353,'DATOS GENERALES'!$B$58:$E$83,4,FALSE),'DATOS GENERALES'!$B$36:$C$52,2,FALSE)))</f>
        <v>RECTANGULAR CONDUIT</v>
      </c>
      <c r="T353" s="5" t="s">
        <v>48</v>
      </c>
      <c r="U353" s="5" t="s">
        <v>123</v>
      </c>
      <c r="X353"/>
    </row>
    <row r="354" spans="1:24" s="2" customFormat="1" outlineLevel="1" x14ac:dyDescent="0.25">
      <c r="A354" s="2">
        <v>0.5</v>
      </c>
      <c r="B354" s="8">
        <v>0</v>
      </c>
      <c r="C354" s="8">
        <v>0.5</v>
      </c>
      <c r="D354" s="7" t="s">
        <v>995</v>
      </c>
      <c r="E354" s="3" t="str">
        <f t="shared" si="346"/>
        <v>SA-P1-01</v>
      </c>
      <c r="F354" s="7" t="s">
        <v>994</v>
      </c>
      <c r="G354" s="7" t="s">
        <v>995</v>
      </c>
      <c r="H354" s="4">
        <v>3</v>
      </c>
      <c r="I354" s="4">
        <v>25</v>
      </c>
      <c r="J354" s="4" t="s">
        <v>167</v>
      </c>
      <c r="K354" s="4"/>
      <c r="L354" s="5">
        <v>2</v>
      </c>
      <c r="M354" s="5">
        <f t="shared" si="347"/>
        <v>8</v>
      </c>
      <c r="N354" s="5">
        <v>2</v>
      </c>
      <c r="O354" s="5">
        <v>4</v>
      </c>
      <c r="P354" s="11">
        <v>1</v>
      </c>
      <c r="Q354" s="5">
        <f t="shared" si="348"/>
        <v>8</v>
      </c>
      <c r="R354" s="6">
        <f t="shared" si="349"/>
        <v>8</v>
      </c>
      <c r="S354" s="53" t="str">
        <f>IF(J354="",IF(LEFT(G354,1)="c",IF(I354&lt;&gt;"S",VLOOKUP(G354,'DATOS GENERALES'!$B$36:$C$52,2,FALSE),""),""),IF(T354="pvc",VLOOKUP(VLOOKUP(J354,'DATOS GENERALES'!$B$58:$E$83,3,FALSE),'DATOS GENERALES'!$B$36:$C$52,2,FALSE),VLOOKUP(VLOOKUP(J354,'DATOS GENERALES'!$B$58:$E$83,4,FALSE),'DATOS GENERALES'!$B$36:$C$52,2,FALSE)))</f>
        <v>CUADRADA 100X100X50</v>
      </c>
      <c r="T354" s="5" t="s">
        <v>45</v>
      </c>
      <c r="U354" s="5" t="s">
        <v>123</v>
      </c>
      <c r="X354"/>
    </row>
    <row r="355" spans="1:24" s="2" customFormat="1" outlineLevel="1" x14ac:dyDescent="0.25">
      <c r="B355" s="8"/>
      <c r="C355" s="8"/>
      <c r="D355" s="72"/>
      <c r="E355" s="3"/>
      <c r="F355" s="4"/>
      <c r="G355" s="7"/>
      <c r="H355" s="4"/>
      <c r="I355" s="4"/>
      <c r="J355" s="4"/>
      <c r="K355" s="4"/>
      <c r="L355" s="5"/>
      <c r="M355" s="5"/>
      <c r="N355" s="5"/>
      <c r="O355" s="5"/>
      <c r="P355" s="11"/>
      <c r="Q355" s="5"/>
      <c r="R355" s="6"/>
      <c r="S355" s="53"/>
      <c r="T355" s="5"/>
      <c r="U355" s="5"/>
    </row>
    <row r="356" spans="1:24" s="2" customFormat="1" outlineLevel="1" x14ac:dyDescent="0.25">
      <c r="B356" s="8"/>
      <c r="C356" s="8"/>
      <c r="D356" s="72"/>
      <c r="E356" s="3"/>
      <c r="F356" s="4"/>
      <c r="G356" s="7"/>
      <c r="H356" s="4"/>
      <c r="I356" s="4"/>
      <c r="J356" s="4"/>
      <c r="K356" s="4"/>
      <c r="L356" s="5"/>
      <c r="M356" s="5"/>
      <c r="N356" s="5"/>
      <c r="O356" s="5"/>
      <c r="P356" s="11"/>
      <c r="Q356" s="5"/>
      <c r="R356" s="6"/>
      <c r="S356" s="53"/>
      <c r="T356" s="5"/>
      <c r="U356" s="5"/>
    </row>
    <row r="357" spans="1:24" s="2" customFormat="1" outlineLevel="1" x14ac:dyDescent="0.25">
      <c r="B357" s="8"/>
      <c r="C357" s="8"/>
      <c r="D357" s="72"/>
      <c r="E357" s="3"/>
      <c r="F357" s="4"/>
      <c r="G357" s="7"/>
      <c r="H357" s="4"/>
      <c r="I357" s="4"/>
      <c r="J357" s="4"/>
      <c r="K357" s="4"/>
      <c r="L357" s="5"/>
      <c r="M357" s="5"/>
      <c r="N357" s="5"/>
      <c r="O357" s="5"/>
      <c r="P357" s="11"/>
      <c r="Q357" s="5"/>
      <c r="R357" s="6"/>
      <c r="S357" s="53"/>
      <c r="T357" s="5"/>
      <c r="U357" s="5"/>
    </row>
    <row r="358" spans="1:24" s="2" customFormat="1" outlineLevel="1" x14ac:dyDescent="0.25">
      <c r="B358" s="8"/>
      <c r="C358" s="8"/>
      <c r="D358" s="72"/>
      <c r="E358" s="3"/>
      <c r="F358" s="4"/>
      <c r="G358" s="7"/>
      <c r="H358" s="4"/>
      <c r="I358" s="4"/>
      <c r="J358" s="4"/>
      <c r="K358" s="4"/>
      <c r="L358" s="5"/>
      <c r="M358" s="5"/>
      <c r="N358" s="5"/>
      <c r="O358" s="5"/>
      <c r="P358" s="11"/>
      <c r="Q358" s="5"/>
      <c r="R358" s="6"/>
      <c r="S358" s="53"/>
      <c r="T358" s="5"/>
      <c r="U358" s="5"/>
    </row>
    <row r="359" spans="1:24" s="2" customFormat="1" outlineLevel="1" x14ac:dyDescent="0.25">
      <c r="B359" s="8"/>
      <c r="C359" s="8"/>
      <c r="D359" s="72"/>
      <c r="E359" s="3"/>
      <c r="F359" s="4"/>
      <c r="G359" s="7"/>
      <c r="H359" s="4"/>
      <c r="I359" s="4"/>
      <c r="J359" s="4"/>
      <c r="K359" s="4"/>
      <c r="L359" s="5"/>
      <c r="M359" s="5"/>
      <c r="N359" s="5"/>
      <c r="O359" s="5"/>
      <c r="P359" s="11"/>
      <c r="Q359" s="5"/>
      <c r="R359" s="6"/>
      <c r="S359" s="53"/>
      <c r="T359" s="5"/>
      <c r="U359" s="5"/>
    </row>
    <row r="360" spans="1:24" s="2" customFormat="1" outlineLevel="1" x14ac:dyDescent="0.25">
      <c r="B360" s="8"/>
      <c r="C360" s="8"/>
      <c r="D360" s="72"/>
      <c r="E360" s="3"/>
      <c r="F360" s="4"/>
      <c r="G360" s="7"/>
      <c r="H360" s="4"/>
      <c r="I360" s="4"/>
      <c r="J360" s="4"/>
      <c r="K360" s="4"/>
      <c r="L360" s="5"/>
      <c r="M360" s="5"/>
      <c r="N360" s="5"/>
      <c r="O360" s="5"/>
      <c r="P360" s="11"/>
      <c r="Q360" s="5"/>
      <c r="R360" s="6"/>
      <c r="S360" s="53"/>
      <c r="T360" s="5"/>
      <c r="U360" s="5"/>
    </row>
    <row r="361" spans="1:24" s="2" customFormat="1" outlineLevel="1" x14ac:dyDescent="0.25">
      <c r="B361" s="8"/>
      <c r="C361" s="8"/>
      <c r="D361" s="72"/>
      <c r="E361" s="3"/>
      <c r="F361" s="4"/>
      <c r="G361" s="7"/>
      <c r="H361" s="4"/>
      <c r="I361" s="4"/>
      <c r="J361" s="4"/>
      <c r="K361" s="4"/>
      <c r="L361" s="5"/>
      <c r="M361" s="5"/>
      <c r="N361" s="5"/>
      <c r="O361" s="5"/>
      <c r="P361" s="11"/>
      <c r="Q361" s="5"/>
      <c r="R361" s="6"/>
      <c r="S361" s="53"/>
      <c r="T361" s="5"/>
      <c r="U361" s="5"/>
    </row>
    <row r="362" spans="1:24" s="2" customFormat="1" outlineLevel="1" x14ac:dyDescent="0.25">
      <c r="B362" s="8"/>
      <c r="C362" s="8"/>
      <c r="D362" s="72"/>
      <c r="E362" s="3"/>
      <c r="F362" s="4"/>
      <c r="G362" s="7"/>
      <c r="H362" s="4"/>
      <c r="I362" s="4"/>
      <c r="J362" s="4"/>
      <c r="K362" s="4"/>
      <c r="L362" s="5"/>
      <c r="M362" s="5"/>
      <c r="N362" s="5"/>
      <c r="O362" s="5"/>
      <c r="P362" s="11"/>
      <c r="Q362" s="5"/>
      <c r="R362" s="6"/>
      <c r="S362" s="53"/>
      <c r="T362" s="5"/>
      <c r="U362" s="5"/>
    </row>
    <row r="363" spans="1:24" s="2" customFormat="1" outlineLevel="1" x14ac:dyDescent="0.25">
      <c r="B363" s="8"/>
      <c r="C363" s="8"/>
      <c r="D363" s="70"/>
      <c r="E363" s="3"/>
      <c r="F363" s="4"/>
      <c r="G363" s="7"/>
      <c r="H363" s="4"/>
      <c r="I363" s="4"/>
      <c r="J363" s="4"/>
      <c r="K363" s="4"/>
      <c r="L363" s="5"/>
      <c r="M363" s="5"/>
      <c r="N363" s="5"/>
      <c r="O363" s="5"/>
      <c r="P363" s="11"/>
      <c r="Q363" s="5"/>
      <c r="R363" s="6"/>
      <c r="S363" s="53"/>
      <c r="T363" s="5"/>
      <c r="U363" s="5"/>
      <c r="X363"/>
    </row>
    <row r="364" spans="1:24" x14ac:dyDescent="0.25">
      <c r="D364" s="71"/>
      <c r="G364" s="65"/>
      <c r="H364" s="65"/>
      <c r="I364" s="65"/>
      <c r="J364" s="65"/>
      <c r="K364" s="65"/>
      <c r="L364" s="108"/>
      <c r="M364" s="108"/>
      <c r="N364" s="108"/>
      <c r="O364" s="108"/>
      <c r="S364" s="107"/>
    </row>
    <row r="365" spans="1:24" x14ac:dyDescent="0.25">
      <c r="D365" s="71"/>
      <c r="G365" s="65"/>
      <c r="H365" s="65"/>
      <c r="I365" s="65"/>
      <c r="J365" s="65"/>
      <c r="K365" s="65"/>
      <c r="L365" s="108"/>
      <c r="M365" s="108"/>
      <c r="N365" s="108"/>
      <c r="O365" s="108"/>
      <c r="S365" s="107"/>
    </row>
    <row r="366" spans="1:24" ht="14.4" thickBot="1" x14ac:dyDescent="0.3">
      <c r="D366" s="71"/>
      <c r="G366" s="65"/>
      <c r="H366" s="65"/>
      <c r="I366" s="65"/>
      <c r="J366" s="65"/>
      <c r="K366" s="65"/>
      <c r="L366" s="108"/>
      <c r="M366" s="108"/>
      <c r="N366" s="108"/>
      <c r="O366" s="108"/>
      <c r="S366" s="107"/>
    </row>
    <row r="367" spans="1:24" ht="58.8" customHeight="1" thickBot="1" x14ac:dyDescent="0.3">
      <c r="D367" s="71"/>
      <c r="M367" s="98" t="s">
        <v>24</v>
      </c>
      <c r="N367" s="98" t="s">
        <v>77</v>
      </c>
      <c r="O367" s="98" t="s">
        <v>25</v>
      </c>
      <c r="S367" s="110" t="s">
        <v>116</v>
      </c>
      <c r="T367" s="111" t="s">
        <v>117</v>
      </c>
    </row>
    <row r="368" spans="1:24" ht="14.4" thickBot="1" x14ac:dyDescent="0.3">
      <c r="D368" s="71"/>
      <c r="M368" s="98" t="s">
        <v>21</v>
      </c>
      <c r="N368" s="98" t="s">
        <v>22</v>
      </c>
      <c r="O368" s="98" t="s">
        <v>22</v>
      </c>
      <c r="S368" s="112" t="s">
        <v>56</v>
      </c>
      <c r="T368" s="69">
        <f t="shared" ref="T368:T381" si="350">COUNTIF($S$268:$S$363,S368)</f>
        <v>5</v>
      </c>
    </row>
    <row r="369" spans="4:20" ht="14.4" thickBot="1" x14ac:dyDescent="0.3">
      <c r="D369" s="71"/>
      <c r="H369" s="203" t="s">
        <v>151</v>
      </c>
      <c r="I369" s="204"/>
      <c r="J369" s="204"/>
      <c r="K369" s="204"/>
      <c r="L369" s="205"/>
      <c r="M369" s="87">
        <f>SUMIFS(M268:M363,$I268:$I363,"BE",$T268:$T363,"BE")</f>
        <v>0</v>
      </c>
      <c r="N369" s="87">
        <f>SUMIFS(N268:N363,I268:I363,"BE",T268:T363,"BE")</f>
        <v>0</v>
      </c>
      <c r="O369" s="87">
        <f>SUMIFS(O268:O363,I268:I363,"BE",T268:T363,"BE")</f>
        <v>0</v>
      </c>
      <c r="S369" s="113" t="s">
        <v>57</v>
      </c>
      <c r="T369" s="69">
        <f t="shared" si="350"/>
        <v>3</v>
      </c>
    </row>
    <row r="370" spans="4:20" ht="14.4" thickBot="1" x14ac:dyDescent="0.3">
      <c r="D370" s="71"/>
      <c r="H370" s="203" t="s">
        <v>158</v>
      </c>
      <c r="I370" s="204"/>
      <c r="J370" s="204"/>
      <c r="K370" s="204"/>
      <c r="L370" s="205"/>
      <c r="M370" s="87">
        <f>SUMIFS(M268:M363,I268:I363,25,T268:T363,"PVC")</f>
        <v>23.6</v>
      </c>
      <c r="N370" s="87">
        <f>SUMIFS(N268:N363,I268:I363,25,T268:T363,"PVC")</f>
        <v>6</v>
      </c>
      <c r="O370" s="87">
        <f>SUMIFS(O268:O363,I268:I363,25,T268:T363,"PVC")</f>
        <v>25</v>
      </c>
      <c r="S370" s="113" t="s">
        <v>58</v>
      </c>
      <c r="T370" s="69">
        <f t="shared" si="350"/>
        <v>0</v>
      </c>
    </row>
    <row r="371" spans="4:20" ht="14.4" thickBot="1" x14ac:dyDescent="0.3">
      <c r="D371" s="71"/>
      <c r="H371" s="203" t="s">
        <v>159</v>
      </c>
      <c r="I371" s="204"/>
      <c r="J371" s="204"/>
      <c r="K371" s="204"/>
      <c r="L371" s="205"/>
      <c r="M371" s="87">
        <f>SUMIFS(M268:M363,I268:I363,50,T268:T363,"PVC")</f>
        <v>4</v>
      </c>
      <c r="N371" s="87">
        <f>SUMIFS(N268:N363,I268:I363,50,T268:T363,"PVC")</f>
        <v>0</v>
      </c>
      <c r="O371" s="87">
        <f>SUMIFS(O268:O363,I268:I363,50,T268:T363,"PVC")</f>
        <v>4</v>
      </c>
      <c r="S371" s="113" t="s">
        <v>59</v>
      </c>
      <c r="T371" s="69">
        <f t="shared" si="350"/>
        <v>0</v>
      </c>
    </row>
    <row r="372" spans="4:20" ht="14.4" thickBot="1" x14ac:dyDescent="0.3">
      <c r="D372" s="71"/>
      <c r="H372" s="203" t="s">
        <v>187</v>
      </c>
      <c r="I372" s="204"/>
      <c r="J372" s="204"/>
      <c r="K372" s="204"/>
      <c r="L372" s="205"/>
      <c r="M372" s="87">
        <f>SUMIFS(M268:M363,I268:I363,100,T268:T363,"PVC")</f>
        <v>0</v>
      </c>
      <c r="N372" s="87">
        <f>SUMIFS(N268:N363,I268:I363,100,T268:T363,"PVC")</f>
        <v>0</v>
      </c>
      <c r="O372" s="87">
        <f>SUMIFS(O268:O363,I268:I363,100,T268:T363,"PVC")</f>
        <v>0</v>
      </c>
      <c r="S372" s="113" t="s">
        <v>53</v>
      </c>
      <c r="T372" s="69">
        <f t="shared" si="350"/>
        <v>0</v>
      </c>
    </row>
    <row r="373" spans="4:20" ht="14.4" thickBot="1" x14ac:dyDescent="0.3">
      <c r="D373" s="71"/>
      <c r="H373" s="203" t="s">
        <v>160</v>
      </c>
      <c r="I373" s="204"/>
      <c r="J373" s="204"/>
      <c r="K373" s="204"/>
      <c r="L373" s="205"/>
      <c r="M373" s="87">
        <f>SUMIFS(M268:M363,I268:I363,25,T268:T363,"EMT")</f>
        <v>100.5</v>
      </c>
      <c r="N373" s="87">
        <f>SUMIFS(N268:N363,I268:I363,25,T268:T363,"EMT")</f>
        <v>69</v>
      </c>
      <c r="O373" s="87">
        <f>SUMIFS(O268:O363,I268:I363,25,T268:T363,"EMT")</f>
        <v>86</v>
      </c>
      <c r="S373" s="113" t="s">
        <v>54</v>
      </c>
      <c r="T373" s="69">
        <f t="shared" si="350"/>
        <v>0</v>
      </c>
    </row>
    <row r="374" spans="4:20" ht="14.4" thickBot="1" x14ac:dyDescent="0.3">
      <c r="D374" s="71"/>
      <c r="H374" s="203" t="s">
        <v>161</v>
      </c>
      <c r="I374" s="204"/>
      <c r="J374" s="204"/>
      <c r="K374" s="204"/>
      <c r="L374" s="205"/>
      <c r="M374" s="114">
        <f>SUMIFS(M268:M363,I268:I363,50,T268:T363,"EMT")</f>
        <v>0</v>
      </c>
      <c r="N374" s="114">
        <f>SUMIFS(N268:N363,I268:I363,50,T268:T363,"EMT")</f>
        <v>0</v>
      </c>
      <c r="O374" s="114">
        <f>SUMIFS(O268:O363,I268:I363,50,T268:T363,"EMT")</f>
        <v>0</v>
      </c>
      <c r="S374" s="113" t="s">
        <v>55</v>
      </c>
      <c r="T374" s="69">
        <f t="shared" si="350"/>
        <v>9</v>
      </c>
    </row>
    <row r="375" spans="4:20" ht="14.4" thickBot="1" x14ac:dyDescent="0.3">
      <c r="D375" s="71"/>
      <c r="H375" s="203" t="s">
        <v>188</v>
      </c>
      <c r="I375" s="204"/>
      <c r="J375" s="204"/>
      <c r="K375" s="204"/>
      <c r="L375" s="205"/>
      <c r="M375" s="87">
        <f>SUMIFS(M268:M363,I268:I363,25,T268:T363,"TUBO FLEX")</f>
        <v>0</v>
      </c>
      <c r="N375" s="87">
        <f>SUMIFS(N268:N363,I268:I363,25,T268:T363,"TUBO FLEX")</f>
        <v>0</v>
      </c>
      <c r="O375" s="87">
        <f>SUMIFS(O268:O363,I268:I363,25,T268:T363,"TUBO FLEX")</f>
        <v>0</v>
      </c>
      <c r="S375" s="113" t="s">
        <v>60</v>
      </c>
      <c r="T375" s="69">
        <f t="shared" si="350"/>
        <v>1</v>
      </c>
    </row>
    <row r="376" spans="4:20" ht="14.4" thickBot="1" x14ac:dyDescent="0.3">
      <c r="D376" s="71"/>
      <c r="H376" s="203" t="s">
        <v>189</v>
      </c>
      <c r="I376" s="204"/>
      <c r="J376" s="204"/>
      <c r="K376" s="204"/>
      <c r="L376" s="205"/>
      <c r="M376" s="114">
        <f>SUMIFS(M268:M363,I268:I363,50,T268:T363,"TUBO FLEX")</f>
        <v>0</v>
      </c>
      <c r="N376" s="114">
        <f>SUMIFS(N268:N363,I268:I363,50,T268:T363,"TUBO FLEX")</f>
        <v>0</v>
      </c>
      <c r="O376" s="114">
        <f>SUMIFS(O268:O363,I268:I363,50,T268:T363,"TUBO FLEX")</f>
        <v>0</v>
      </c>
      <c r="S376" s="113" t="s">
        <v>61</v>
      </c>
      <c r="T376" s="69">
        <f t="shared" si="350"/>
        <v>19</v>
      </c>
    </row>
    <row r="377" spans="4:20" x14ac:dyDescent="0.25">
      <c r="D377" s="71"/>
      <c r="S377" s="113" t="s">
        <v>62</v>
      </c>
      <c r="T377" s="69">
        <f t="shared" si="350"/>
        <v>0</v>
      </c>
    </row>
    <row r="378" spans="4:20" x14ac:dyDescent="0.25">
      <c r="D378" s="71"/>
      <c r="S378" s="113" t="s">
        <v>216</v>
      </c>
      <c r="T378" s="69">
        <f t="shared" si="350"/>
        <v>21</v>
      </c>
    </row>
    <row r="379" spans="4:20" x14ac:dyDescent="0.25">
      <c r="D379" s="71"/>
      <c r="S379" s="113" t="s">
        <v>175</v>
      </c>
      <c r="T379" s="69">
        <f t="shared" si="350"/>
        <v>1</v>
      </c>
    </row>
    <row r="380" spans="4:20" x14ac:dyDescent="0.25">
      <c r="D380" s="71"/>
      <c r="S380" s="113" t="s">
        <v>185</v>
      </c>
      <c r="T380" s="69">
        <f t="shared" si="350"/>
        <v>0</v>
      </c>
    </row>
    <row r="381" spans="4:20" ht="14.4" thickBot="1" x14ac:dyDescent="0.3">
      <c r="D381" s="71"/>
      <c r="S381" s="115"/>
      <c r="T381" s="69">
        <f t="shared" si="350"/>
        <v>0</v>
      </c>
    </row>
    <row r="382" spans="4:20" x14ac:dyDescent="0.25">
      <c r="D382" s="71"/>
      <c r="G382" s="65"/>
      <c r="H382" s="65"/>
      <c r="I382" s="65"/>
      <c r="J382" s="65"/>
      <c r="K382" s="65"/>
      <c r="L382" s="108"/>
      <c r="M382" s="108"/>
      <c r="N382" s="108"/>
      <c r="O382" s="108"/>
      <c r="S382" s="107"/>
    </row>
    <row r="383" spans="4:20" x14ac:dyDescent="0.25">
      <c r="D383" s="71"/>
      <c r="G383" s="65"/>
      <c r="H383" s="65"/>
      <c r="I383" s="65"/>
      <c r="J383" s="65"/>
      <c r="K383" s="65"/>
      <c r="L383" s="108"/>
      <c r="M383" s="108"/>
      <c r="N383" s="108"/>
      <c r="O383" s="108"/>
      <c r="S383" s="107"/>
    </row>
    <row r="384" spans="4:20" x14ac:dyDescent="0.25">
      <c r="D384" s="71"/>
      <c r="G384" s="65"/>
      <c r="H384" s="65"/>
      <c r="I384" s="65"/>
      <c r="J384" s="65"/>
      <c r="K384" s="65"/>
      <c r="L384" s="108"/>
      <c r="M384" s="108"/>
      <c r="N384" s="108"/>
      <c r="O384" s="108"/>
      <c r="S384" s="107"/>
    </row>
    <row r="385" spans="1:24" x14ac:dyDescent="0.25">
      <c r="D385" s="71"/>
      <c r="S385" s="107"/>
    </row>
    <row r="386" spans="1:24" ht="54.6" customHeight="1" x14ac:dyDescent="0.25">
      <c r="A386" s="208" t="s">
        <v>149</v>
      </c>
      <c r="B386" s="208" t="s">
        <v>180</v>
      </c>
      <c r="C386" s="208" t="s">
        <v>147</v>
      </c>
      <c r="E386" s="209" t="s">
        <v>0</v>
      </c>
      <c r="F386" s="209"/>
      <c r="G386" s="209"/>
      <c r="H386" s="210" t="s">
        <v>121</v>
      </c>
      <c r="I386" s="210" t="s">
        <v>122</v>
      </c>
      <c r="J386" s="210" t="s">
        <v>119</v>
      </c>
      <c r="K386" s="210" t="s">
        <v>120</v>
      </c>
      <c r="L386" s="228" t="s">
        <v>182</v>
      </c>
      <c r="M386" s="143" t="s">
        <v>162</v>
      </c>
      <c r="N386" s="143" t="s">
        <v>184</v>
      </c>
      <c r="O386" s="143" t="s">
        <v>163</v>
      </c>
      <c r="P386" s="212" t="s">
        <v>46</v>
      </c>
      <c r="Q386" s="209"/>
      <c r="R386" s="209"/>
      <c r="S386" s="206" t="s">
        <v>51</v>
      </c>
      <c r="T386" s="206" t="s">
        <v>47</v>
      </c>
      <c r="U386" s="206" t="s">
        <v>78</v>
      </c>
    </row>
    <row r="387" spans="1:24" x14ac:dyDescent="0.25">
      <c r="A387" s="208"/>
      <c r="B387" s="208"/>
      <c r="C387" s="208"/>
      <c r="D387" t="s">
        <v>148</v>
      </c>
      <c r="E387" s="144" t="s">
        <v>79</v>
      </c>
      <c r="F387" s="145" t="s">
        <v>1</v>
      </c>
      <c r="G387" s="144" t="s">
        <v>2</v>
      </c>
      <c r="H387" s="211"/>
      <c r="I387" s="211"/>
      <c r="J387" s="211"/>
      <c r="K387" s="211"/>
      <c r="L387" s="229"/>
      <c r="M387" s="146" t="s">
        <v>21</v>
      </c>
      <c r="N387" s="146" t="s">
        <v>22</v>
      </c>
      <c r="O387" s="146" t="s">
        <v>22</v>
      </c>
      <c r="P387" s="144" t="s">
        <v>3</v>
      </c>
      <c r="Q387" s="144" t="s">
        <v>14</v>
      </c>
      <c r="R387" s="144" t="s">
        <v>13</v>
      </c>
      <c r="S387" s="207"/>
      <c r="T387" s="207"/>
      <c r="U387" s="207"/>
    </row>
    <row r="388" spans="1:24" x14ac:dyDescent="0.25">
      <c r="D388" s="71"/>
      <c r="E388" s="99" t="s">
        <v>301</v>
      </c>
      <c r="F388" s="116"/>
      <c r="G388" s="64"/>
      <c r="H388" s="64"/>
      <c r="I388" s="64"/>
      <c r="J388" s="64"/>
      <c r="K388" s="64"/>
      <c r="L388" s="17"/>
      <c r="M388" s="17"/>
      <c r="N388" s="17"/>
      <c r="O388" s="17"/>
      <c r="P388" s="18"/>
      <c r="Q388" s="18"/>
      <c r="R388" s="18"/>
      <c r="S388" s="54"/>
      <c r="T388" s="19"/>
      <c r="U388" s="19"/>
    </row>
    <row r="389" spans="1:24" s="84" customFormat="1" outlineLevel="1" x14ac:dyDescent="0.25">
      <c r="B389" s="85"/>
      <c r="C389" s="85"/>
      <c r="D389" s="86"/>
      <c r="E389" s="3"/>
      <c r="F389" s="4"/>
      <c r="G389" s="4"/>
      <c r="H389" s="4"/>
      <c r="I389" s="4"/>
      <c r="J389" s="4"/>
      <c r="K389" s="4"/>
      <c r="L389" s="5"/>
      <c r="M389" s="5"/>
      <c r="N389" s="5"/>
      <c r="O389" s="5"/>
      <c r="P389" s="11"/>
      <c r="Q389" s="5"/>
      <c r="R389" s="6"/>
      <c r="S389" s="53"/>
      <c r="T389" s="5"/>
      <c r="U389" s="5"/>
    </row>
    <row r="390" spans="1:24" s="2" customFormat="1" outlineLevel="1" x14ac:dyDescent="0.25">
      <c r="A390" s="2">
        <v>0</v>
      </c>
      <c r="B390" s="8">
        <v>0</v>
      </c>
      <c r="C390" s="8">
        <v>0</v>
      </c>
      <c r="D390" s="7" t="s">
        <v>825</v>
      </c>
      <c r="E390" s="3" t="str">
        <f t="shared" ref="E390:E391" si="351">G390</f>
        <v>S12</v>
      </c>
      <c r="F390" s="4"/>
      <c r="G390" s="7" t="s">
        <v>94</v>
      </c>
      <c r="H390" s="4">
        <v>0.5</v>
      </c>
      <c r="I390" s="4">
        <v>25</v>
      </c>
      <c r="J390" s="4" t="s">
        <v>94</v>
      </c>
      <c r="K390" s="4"/>
      <c r="L390" s="5">
        <v>1</v>
      </c>
      <c r="M390" s="5">
        <f t="shared" ref="M390:M391" si="352">IF(I390&lt;&gt;"S",(H390+B390+A390+C390)*L390,0)</f>
        <v>0.5</v>
      </c>
      <c r="N390" s="5">
        <v>1</v>
      </c>
      <c r="O390" s="5">
        <v>2</v>
      </c>
      <c r="P390" s="11">
        <v>1</v>
      </c>
      <c r="Q390" s="5">
        <f t="shared" ref="Q390:Q391" si="353">IF(M390=0,IF(H390=0,0,H390+C390+B390+A390),M390)</f>
        <v>0.5</v>
      </c>
      <c r="R390" s="6">
        <f t="shared" ref="R390:R391" si="354">Q390*P390</f>
        <v>0.5</v>
      </c>
      <c r="S390" s="53" t="str">
        <f>IF(J390="",IF(LEFT(G390,1)="c",IF(I390&lt;&gt;"S",VLOOKUP(G390,'DATOS GENERALES'!$B$36:$C$52,2,FALSE),""),""),IF(T390="pvc",VLOOKUP(VLOOKUP(J390,'DATOS GENERALES'!$B$58:$E$83,3,FALSE),'DATOS GENERALES'!$B$36:$C$52,2,FALSE),VLOOKUP(VLOOKUP(J390,'DATOS GENERALES'!$B$58:$E$83,4,FALSE),'DATOS GENERALES'!$B$36:$C$52,2,FALSE)))</f>
        <v>ACCESORIO SALIDA BANDEJA</v>
      </c>
      <c r="T390" s="5" t="s">
        <v>48</v>
      </c>
      <c r="U390" s="5" t="s">
        <v>123</v>
      </c>
      <c r="X390"/>
    </row>
    <row r="391" spans="1:24" s="2" customFormat="1" outlineLevel="1" x14ac:dyDescent="0.25">
      <c r="A391" s="2">
        <v>0</v>
      </c>
      <c r="B391" s="8">
        <v>0</v>
      </c>
      <c r="C391" s="8">
        <v>0</v>
      </c>
      <c r="D391" s="7" t="s">
        <v>825</v>
      </c>
      <c r="E391" s="3" t="str">
        <f t="shared" si="351"/>
        <v>DH-P2-01</v>
      </c>
      <c r="F391" s="7" t="s">
        <v>94</v>
      </c>
      <c r="G391" s="7" t="s">
        <v>825</v>
      </c>
      <c r="H391" s="4">
        <v>6</v>
      </c>
      <c r="I391" s="4">
        <v>25</v>
      </c>
      <c r="J391" s="4" t="s">
        <v>84</v>
      </c>
      <c r="K391" s="4"/>
      <c r="L391" s="5">
        <v>1</v>
      </c>
      <c r="M391" s="5">
        <f t="shared" si="352"/>
        <v>6</v>
      </c>
      <c r="N391" s="5">
        <v>2</v>
      </c>
      <c r="O391" s="5">
        <v>2</v>
      </c>
      <c r="P391" s="11">
        <v>1</v>
      </c>
      <c r="Q391" s="5">
        <f t="shared" si="353"/>
        <v>6</v>
      </c>
      <c r="R391" s="6">
        <f t="shared" si="354"/>
        <v>6</v>
      </c>
      <c r="S391" s="53" t="str">
        <f>IF(J391="",IF(LEFT(G391,1)="c",IF(I391&lt;&gt;"S",VLOOKUP(G391,'DATOS GENERALES'!$B$36:$C$52,2,FALSE),""),""),IF(T391="pvc",VLOOKUP(VLOOKUP(J391,'DATOS GENERALES'!$B$58:$E$83,3,FALSE),'DATOS GENERALES'!$B$36:$C$52,2,FALSE),VLOOKUP(VLOOKUP(J391,'DATOS GENERALES'!$B$58:$E$83,4,FALSE),'DATOS GENERALES'!$B$36:$C$52,2,FALSE)))</f>
        <v>OCTOGONAL CONDUIT</v>
      </c>
      <c r="T391" s="5" t="s">
        <v>48</v>
      </c>
      <c r="U391" s="5" t="s">
        <v>123</v>
      </c>
      <c r="X391"/>
    </row>
    <row r="392" spans="1:24" s="84" customFormat="1" outlineLevel="1" x14ac:dyDescent="0.25">
      <c r="B392" s="85"/>
      <c r="C392" s="85"/>
      <c r="D392" s="86"/>
      <c r="E392" s="3"/>
      <c r="F392" s="4"/>
      <c r="G392" s="4"/>
      <c r="H392" s="4"/>
      <c r="I392" s="4"/>
      <c r="J392" s="4"/>
      <c r="K392" s="4"/>
      <c r="L392" s="5"/>
      <c r="M392" s="5"/>
      <c r="N392" s="5"/>
      <c r="O392" s="5"/>
      <c r="P392" s="11"/>
      <c r="Q392" s="5"/>
      <c r="R392" s="6"/>
      <c r="S392" s="53"/>
      <c r="T392" s="5"/>
      <c r="U392" s="5"/>
    </row>
    <row r="393" spans="1:24" s="2" customFormat="1" outlineLevel="1" x14ac:dyDescent="0.25">
      <c r="A393" s="2">
        <v>0</v>
      </c>
      <c r="B393" s="8">
        <v>0</v>
      </c>
      <c r="C393" s="8">
        <v>0</v>
      </c>
      <c r="D393" s="7" t="s">
        <v>827</v>
      </c>
      <c r="E393" s="3" t="str">
        <f t="shared" ref="E393:E394" si="355">G393</f>
        <v>S12</v>
      </c>
      <c r="F393" s="4"/>
      <c r="G393" s="7" t="s">
        <v>94</v>
      </c>
      <c r="H393" s="4">
        <v>0.5</v>
      </c>
      <c r="I393" s="4">
        <v>25</v>
      </c>
      <c r="J393" s="4" t="s">
        <v>94</v>
      </c>
      <c r="K393" s="4"/>
      <c r="L393" s="5">
        <v>1</v>
      </c>
      <c r="M393" s="5">
        <f t="shared" ref="M393:M394" si="356">IF(I393&lt;&gt;"S",(H393+B393+A393+C393)*L393,0)</f>
        <v>0.5</v>
      </c>
      <c r="N393" s="5">
        <v>1</v>
      </c>
      <c r="O393" s="5">
        <v>2</v>
      </c>
      <c r="P393" s="11">
        <v>1</v>
      </c>
      <c r="Q393" s="5">
        <f t="shared" ref="Q393:Q394" si="357">IF(M393=0,IF(H393=0,0,H393+C393+B393+A393),M393)</f>
        <v>0.5</v>
      </c>
      <c r="R393" s="6">
        <f t="shared" ref="R393:R394" si="358">Q393*P393</f>
        <v>0.5</v>
      </c>
      <c r="S393" s="53" t="str">
        <f>IF(J393="",IF(LEFT(G393,1)="c",IF(I393&lt;&gt;"S",VLOOKUP(G393,'DATOS GENERALES'!$B$36:$C$52,2,FALSE),""),""),IF(T393="pvc",VLOOKUP(VLOOKUP(J393,'DATOS GENERALES'!$B$58:$E$83,3,FALSE),'DATOS GENERALES'!$B$36:$C$52,2,FALSE),VLOOKUP(VLOOKUP(J393,'DATOS GENERALES'!$B$58:$E$83,4,FALSE),'DATOS GENERALES'!$B$36:$C$52,2,FALSE)))</f>
        <v>ACCESORIO SALIDA BANDEJA</v>
      </c>
      <c r="T393" s="5" t="s">
        <v>48</v>
      </c>
      <c r="U393" s="5" t="s">
        <v>123</v>
      </c>
      <c r="X393"/>
    </row>
    <row r="394" spans="1:24" s="2" customFormat="1" outlineLevel="1" x14ac:dyDescent="0.25">
      <c r="A394" s="2">
        <v>0</v>
      </c>
      <c r="B394" s="8">
        <v>0</v>
      </c>
      <c r="C394" s="8">
        <v>0</v>
      </c>
      <c r="D394" s="7" t="s">
        <v>827</v>
      </c>
      <c r="E394" s="3" t="str">
        <f t="shared" si="355"/>
        <v>DH-P2-02</v>
      </c>
      <c r="F394" s="7" t="s">
        <v>94</v>
      </c>
      <c r="G394" s="7" t="s">
        <v>827</v>
      </c>
      <c r="H394" s="4">
        <v>2.5</v>
      </c>
      <c r="I394" s="4">
        <v>25</v>
      </c>
      <c r="J394" s="4" t="s">
        <v>84</v>
      </c>
      <c r="K394" s="4"/>
      <c r="L394" s="5">
        <v>1</v>
      </c>
      <c r="M394" s="5">
        <f t="shared" si="356"/>
        <v>2.5</v>
      </c>
      <c r="N394" s="5">
        <v>2</v>
      </c>
      <c r="O394" s="5">
        <v>2</v>
      </c>
      <c r="P394" s="11">
        <v>1</v>
      </c>
      <c r="Q394" s="5">
        <f t="shared" si="357"/>
        <v>2.5</v>
      </c>
      <c r="R394" s="6">
        <f t="shared" si="358"/>
        <v>2.5</v>
      </c>
      <c r="S394" s="53" t="str">
        <f>IF(J394="",IF(LEFT(G394,1)="c",IF(I394&lt;&gt;"S",VLOOKUP(G394,'DATOS GENERALES'!$B$36:$C$52,2,FALSE),""),""),IF(T394="pvc",VLOOKUP(VLOOKUP(J394,'DATOS GENERALES'!$B$58:$E$83,3,FALSE),'DATOS GENERALES'!$B$36:$C$52,2,FALSE),VLOOKUP(VLOOKUP(J394,'DATOS GENERALES'!$B$58:$E$83,4,FALSE),'DATOS GENERALES'!$B$36:$C$52,2,FALSE)))</f>
        <v>OCTOGONAL CONDUIT</v>
      </c>
      <c r="T394" s="5" t="s">
        <v>48</v>
      </c>
      <c r="U394" s="5" t="s">
        <v>123</v>
      </c>
      <c r="X394"/>
    </row>
    <row r="395" spans="1:24" s="84" customFormat="1" outlineLevel="1" x14ac:dyDescent="0.25">
      <c r="B395" s="85"/>
      <c r="C395" s="85"/>
      <c r="D395" s="86"/>
      <c r="E395" s="3"/>
      <c r="F395" s="4"/>
      <c r="G395" s="4"/>
      <c r="H395" s="4"/>
      <c r="I395" s="4"/>
      <c r="J395" s="4"/>
      <c r="K395" s="4"/>
      <c r="L395" s="5"/>
      <c r="M395" s="5"/>
      <c r="N395" s="5"/>
      <c r="O395" s="5"/>
      <c r="P395" s="11"/>
      <c r="Q395" s="5"/>
      <c r="R395" s="6"/>
      <c r="S395" s="53"/>
      <c r="T395" s="5"/>
      <c r="U395" s="5"/>
    </row>
    <row r="396" spans="1:24" s="2" customFormat="1" outlineLevel="1" x14ac:dyDescent="0.25">
      <c r="A396" s="2">
        <v>0</v>
      </c>
      <c r="B396" s="8">
        <v>0</v>
      </c>
      <c r="C396" s="8">
        <v>0</v>
      </c>
      <c r="D396" s="7" t="s">
        <v>828</v>
      </c>
      <c r="E396" s="3" t="str">
        <f t="shared" ref="E396:E397" si="359">G396</f>
        <v>S12</v>
      </c>
      <c r="F396" s="4"/>
      <c r="G396" s="7" t="s">
        <v>94</v>
      </c>
      <c r="H396" s="4">
        <v>0.5</v>
      </c>
      <c r="I396" s="4">
        <v>25</v>
      </c>
      <c r="J396" s="4" t="s">
        <v>94</v>
      </c>
      <c r="K396" s="4"/>
      <c r="L396" s="5">
        <v>1</v>
      </c>
      <c r="M396" s="5">
        <f t="shared" ref="M396:M397" si="360">IF(I396&lt;&gt;"S",(H396+B396+A396+C396)*L396,0)</f>
        <v>0.5</v>
      </c>
      <c r="N396" s="5">
        <v>1</v>
      </c>
      <c r="O396" s="5">
        <v>2</v>
      </c>
      <c r="P396" s="11">
        <v>1</v>
      </c>
      <c r="Q396" s="5">
        <f t="shared" ref="Q396:Q397" si="361">IF(M396=0,IF(H396=0,0,H396+C396+B396+A396),M396)</f>
        <v>0.5</v>
      </c>
      <c r="R396" s="6">
        <f t="shared" ref="R396:R397" si="362">Q396*P396</f>
        <v>0.5</v>
      </c>
      <c r="S396" s="53" t="str">
        <f>IF(J396="",IF(LEFT(G396,1)="c",IF(I396&lt;&gt;"S",VLOOKUP(G396,'DATOS GENERALES'!$B$36:$C$52,2,FALSE),""),""),IF(T396="pvc",VLOOKUP(VLOOKUP(J396,'DATOS GENERALES'!$B$58:$E$83,3,FALSE),'DATOS GENERALES'!$B$36:$C$52,2,FALSE),VLOOKUP(VLOOKUP(J396,'DATOS GENERALES'!$B$58:$E$83,4,FALSE),'DATOS GENERALES'!$B$36:$C$52,2,FALSE)))</f>
        <v>ACCESORIO SALIDA BANDEJA</v>
      </c>
      <c r="T396" s="5" t="s">
        <v>48</v>
      </c>
      <c r="U396" s="5" t="s">
        <v>123</v>
      </c>
      <c r="X396"/>
    </row>
    <row r="397" spans="1:24" s="2" customFormat="1" outlineLevel="1" x14ac:dyDescent="0.25">
      <c r="A397" s="2">
        <v>0</v>
      </c>
      <c r="B397" s="8">
        <v>0</v>
      </c>
      <c r="C397" s="8">
        <v>0</v>
      </c>
      <c r="D397" s="7" t="s">
        <v>828</v>
      </c>
      <c r="E397" s="3" t="str">
        <f t="shared" si="359"/>
        <v>DH-P2-03</v>
      </c>
      <c r="F397" s="7" t="s">
        <v>94</v>
      </c>
      <c r="G397" s="7" t="s">
        <v>828</v>
      </c>
      <c r="H397" s="4">
        <v>6</v>
      </c>
      <c r="I397" s="4">
        <v>25</v>
      </c>
      <c r="J397" s="4" t="s">
        <v>84</v>
      </c>
      <c r="K397" s="4"/>
      <c r="L397" s="5">
        <v>1</v>
      </c>
      <c r="M397" s="5">
        <f t="shared" si="360"/>
        <v>6</v>
      </c>
      <c r="N397" s="5">
        <v>2</v>
      </c>
      <c r="O397" s="5">
        <v>2</v>
      </c>
      <c r="P397" s="11">
        <v>1</v>
      </c>
      <c r="Q397" s="5">
        <f t="shared" si="361"/>
        <v>6</v>
      </c>
      <c r="R397" s="6">
        <f t="shared" si="362"/>
        <v>6</v>
      </c>
      <c r="S397" s="53" t="str">
        <f>IF(J397="",IF(LEFT(G397,1)="c",IF(I397&lt;&gt;"S",VLOOKUP(G397,'DATOS GENERALES'!$B$36:$C$52,2,FALSE),""),""),IF(T397="pvc",VLOOKUP(VLOOKUP(J397,'DATOS GENERALES'!$B$58:$E$83,3,FALSE),'DATOS GENERALES'!$B$36:$C$52,2,FALSE),VLOOKUP(VLOOKUP(J397,'DATOS GENERALES'!$B$58:$E$83,4,FALSE),'DATOS GENERALES'!$B$36:$C$52,2,FALSE)))</f>
        <v>OCTOGONAL CONDUIT</v>
      </c>
      <c r="T397" s="5" t="s">
        <v>48</v>
      </c>
      <c r="U397" s="5" t="s">
        <v>123</v>
      </c>
      <c r="X397"/>
    </row>
    <row r="398" spans="1:24" s="84" customFormat="1" outlineLevel="1" x14ac:dyDescent="0.25">
      <c r="B398" s="85"/>
      <c r="C398" s="85"/>
      <c r="D398" s="86"/>
      <c r="E398" s="3"/>
      <c r="F398" s="4"/>
      <c r="G398" s="4"/>
      <c r="H398" s="4"/>
      <c r="I398" s="4"/>
      <c r="J398" s="4"/>
      <c r="K398" s="4"/>
      <c r="L398" s="5"/>
      <c r="M398" s="5"/>
      <c r="N398" s="5"/>
      <c r="O398" s="5"/>
      <c r="P398" s="11"/>
      <c r="Q398" s="5"/>
      <c r="R398" s="6"/>
      <c r="S398" s="53"/>
      <c r="T398" s="5"/>
      <c r="U398" s="5"/>
    </row>
    <row r="399" spans="1:24" s="2" customFormat="1" outlineLevel="1" x14ac:dyDescent="0.25">
      <c r="A399" s="2">
        <v>0</v>
      </c>
      <c r="B399" s="8">
        <v>0</v>
      </c>
      <c r="C399" s="8">
        <v>0</v>
      </c>
      <c r="D399" s="7" t="s">
        <v>829</v>
      </c>
      <c r="E399" s="3" t="str">
        <f t="shared" ref="E399:E400" si="363">G399</f>
        <v>S12</v>
      </c>
      <c r="F399" s="4"/>
      <c r="G399" s="7" t="s">
        <v>94</v>
      </c>
      <c r="H399" s="4">
        <v>0.5</v>
      </c>
      <c r="I399" s="4">
        <v>25</v>
      </c>
      <c r="J399" s="4" t="s">
        <v>94</v>
      </c>
      <c r="K399" s="4"/>
      <c r="L399" s="5">
        <v>1</v>
      </c>
      <c r="M399" s="5">
        <f t="shared" ref="M399:M400" si="364">IF(I399&lt;&gt;"S",(H399+B399+A399+C399)*L399,0)</f>
        <v>0.5</v>
      </c>
      <c r="N399" s="5">
        <v>1</v>
      </c>
      <c r="O399" s="5">
        <v>2</v>
      </c>
      <c r="P399" s="11">
        <v>1</v>
      </c>
      <c r="Q399" s="5">
        <f t="shared" ref="Q399:Q400" si="365">IF(M399=0,IF(H399=0,0,H399+C399+B399+A399),M399)</f>
        <v>0.5</v>
      </c>
      <c r="R399" s="6">
        <f t="shared" ref="R399:R400" si="366">Q399*P399</f>
        <v>0.5</v>
      </c>
      <c r="S399" s="53" t="str">
        <f>IF(J399="",IF(LEFT(G399,1)="c",IF(I399&lt;&gt;"S",VLOOKUP(G399,'DATOS GENERALES'!$B$36:$C$52,2,FALSE),""),""),IF(T399="pvc",VLOOKUP(VLOOKUP(J399,'DATOS GENERALES'!$B$58:$E$83,3,FALSE),'DATOS GENERALES'!$B$36:$C$52,2,FALSE),VLOOKUP(VLOOKUP(J399,'DATOS GENERALES'!$B$58:$E$83,4,FALSE),'DATOS GENERALES'!$B$36:$C$52,2,FALSE)))</f>
        <v>ACCESORIO SALIDA BANDEJA</v>
      </c>
      <c r="T399" s="5" t="s">
        <v>48</v>
      </c>
      <c r="U399" s="5" t="s">
        <v>123</v>
      </c>
      <c r="X399"/>
    </row>
    <row r="400" spans="1:24" s="2" customFormat="1" outlineLevel="1" x14ac:dyDescent="0.25">
      <c r="A400" s="2">
        <v>0</v>
      </c>
      <c r="B400" s="8">
        <v>0</v>
      </c>
      <c r="C400" s="8">
        <v>0</v>
      </c>
      <c r="D400" s="7" t="s">
        <v>829</v>
      </c>
      <c r="E400" s="3" t="str">
        <f t="shared" si="363"/>
        <v>DH-P2-04</v>
      </c>
      <c r="F400" s="7" t="s">
        <v>94</v>
      </c>
      <c r="G400" s="7" t="s">
        <v>829</v>
      </c>
      <c r="H400" s="4">
        <v>2.5</v>
      </c>
      <c r="I400" s="4">
        <v>25</v>
      </c>
      <c r="J400" s="4" t="s">
        <v>84</v>
      </c>
      <c r="K400" s="4"/>
      <c r="L400" s="5">
        <v>1</v>
      </c>
      <c r="M400" s="5">
        <f t="shared" si="364"/>
        <v>2.5</v>
      </c>
      <c r="N400" s="5">
        <v>2</v>
      </c>
      <c r="O400" s="5">
        <v>2</v>
      </c>
      <c r="P400" s="11">
        <v>1</v>
      </c>
      <c r="Q400" s="5">
        <f t="shared" si="365"/>
        <v>2.5</v>
      </c>
      <c r="R400" s="6">
        <f t="shared" si="366"/>
        <v>2.5</v>
      </c>
      <c r="S400" s="53" t="str">
        <f>IF(J400="",IF(LEFT(G400,1)="c",IF(I400&lt;&gt;"S",VLOOKUP(G400,'DATOS GENERALES'!$B$36:$C$52,2,FALSE),""),""),IF(T400="pvc",VLOOKUP(VLOOKUP(J400,'DATOS GENERALES'!$B$58:$E$83,3,FALSE),'DATOS GENERALES'!$B$36:$C$52,2,FALSE),VLOOKUP(VLOOKUP(J400,'DATOS GENERALES'!$B$58:$E$83,4,FALSE),'DATOS GENERALES'!$B$36:$C$52,2,FALSE)))</f>
        <v>OCTOGONAL CONDUIT</v>
      </c>
      <c r="T400" s="5" t="s">
        <v>48</v>
      </c>
      <c r="U400" s="5" t="s">
        <v>123</v>
      </c>
      <c r="X400"/>
    </row>
    <row r="401" spans="1:24" s="84" customFormat="1" outlineLevel="1" x14ac:dyDescent="0.25">
      <c r="B401" s="85"/>
      <c r="C401" s="85"/>
      <c r="D401" s="86"/>
      <c r="E401" s="3"/>
      <c r="F401" s="4"/>
      <c r="G401" s="4"/>
      <c r="H401" s="4"/>
      <c r="I401" s="4"/>
      <c r="J401" s="4"/>
      <c r="K401" s="4"/>
      <c r="L401" s="5"/>
      <c r="M401" s="5"/>
      <c r="N401" s="5"/>
      <c r="O401" s="5"/>
      <c r="P401" s="11"/>
      <c r="Q401" s="5"/>
      <c r="R401" s="6"/>
      <c r="S401" s="53"/>
      <c r="T401" s="5"/>
      <c r="U401" s="5"/>
    </row>
    <row r="402" spans="1:24" s="2" customFormat="1" outlineLevel="1" x14ac:dyDescent="0.25">
      <c r="A402" s="2">
        <v>0</v>
      </c>
      <c r="B402" s="8">
        <v>0</v>
      </c>
      <c r="C402" s="8">
        <v>0</v>
      </c>
      <c r="D402" s="7" t="s">
        <v>830</v>
      </c>
      <c r="E402" s="3" t="str">
        <f t="shared" ref="E402:E403" si="367">G402</f>
        <v>S12</v>
      </c>
      <c r="F402" s="4"/>
      <c r="G402" s="7" t="s">
        <v>94</v>
      </c>
      <c r="H402" s="4">
        <v>0.5</v>
      </c>
      <c r="I402" s="4">
        <v>25</v>
      </c>
      <c r="J402" s="4" t="s">
        <v>94</v>
      </c>
      <c r="K402" s="4"/>
      <c r="L402" s="5">
        <v>1</v>
      </c>
      <c r="M402" s="5">
        <f t="shared" ref="M402:M403" si="368">IF(I402&lt;&gt;"S",(H402+B402+A402+C402)*L402,0)</f>
        <v>0.5</v>
      </c>
      <c r="N402" s="5">
        <v>1</v>
      </c>
      <c r="O402" s="5">
        <v>2</v>
      </c>
      <c r="P402" s="11">
        <v>1</v>
      </c>
      <c r="Q402" s="5">
        <f t="shared" ref="Q402:Q403" si="369">IF(M402=0,IF(H402=0,0,H402+C402+B402+A402),M402)</f>
        <v>0.5</v>
      </c>
      <c r="R402" s="6">
        <f t="shared" ref="R402:R403" si="370">Q402*P402</f>
        <v>0.5</v>
      </c>
      <c r="S402" s="53" t="str">
        <f>IF(J402="",IF(LEFT(G402,1)="c",IF(I402&lt;&gt;"S",VLOOKUP(G402,'DATOS GENERALES'!$B$36:$C$52,2,FALSE),""),""),IF(T402="pvc",VLOOKUP(VLOOKUP(J402,'DATOS GENERALES'!$B$58:$E$83,3,FALSE),'DATOS GENERALES'!$B$36:$C$52,2,FALSE),VLOOKUP(VLOOKUP(J402,'DATOS GENERALES'!$B$58:$E$83,4,FALSE),'DATOS GENERALES'!$B$36:$C$52,2,FALSE)))</f>
        <v>ACCESORIO SALIDA BANDEJA</v>
      </c>
      <c r="T402" s="5" t="s">
        <v>48</v>
      </c>
      <c r="U402" s="5" t="s">
        <v>123</v>
      </c>
      <c r="X402"/>
    </row>
    <row r="403" spans="1:24" s="2" customFormat="1" outlineLevel="1" x14ac:dyDescent="0.25">
      <c r="A403" s="2">
        <v>0</v>
      </c>
      <c r="B403" s="8">
        <v>0</v>
      </c>
      <c r="C403" s="8">
        <v>0</v>
      </c>
      <c r="D403" s="7" t="s">
        <v>830</v>
      </c>
      <c r="E403" s="3" t="str">
        <f t="shared" si="367"/>
        <v>DH-P2-05</v>
      </c>
      <c r="F403" s="7" t="s">
        <v>94</v>
      </c>
      <c r="G403" s="7" t="s">
        <v>830</v>
      </c>
      <c r="H403" s="4">
        <v>6</v>
      </c>
      <c r="I403" s="4">
        <v>25</v>
      </c>
      <c r="J403" s="4" t="s">
        <v>84</v>
      </c>
      <c r="K403" s="4"/>
      <c r="L403" s="5">
        <v>1</v>
      </c>
      <c r="M403" s="5">
        <f t="shared" si="368"/>
        <v>6</v>
      </c>
      <c r="N403" s="5">
        <v>2</v>
      </c>
      <c r="O403" s="5">
        <v>2</v>
      </c>
      <c r="P403" s="11">
        <v>1</v>
      </c>
      <c r="Q403" s="5">
        <f t="shared" si="369"/>
        <v>6</v>
      </c>
      <c r="R403" s="6">
        <f t="shared" si="370"/>
        <v>6</v>
      </c>
      <c r="S403" s="53" t="str">
        <f>IF(J403="",IF(LEFT(G403,1)="c",IF(I403&lt;&gt;"S",VLOOKUP(G403,'DATOS GENERALES'!$B$36:$C$52,2,FALSE),""),""),IF(T403="pvc",VLOOKUP(VLOOKUP(J403,'DATOS GENERALES'!$B$58:$E$83,3,FALSE),'DATOS GENERALES'!$B$36:$C$52,2,FALSE),VLOOKUP(VLOOKUP(J403,'DATOS GENERALES'!$B$58:$E$83,4,FALSE),'DATOS GENERALES'!$B$36:$C$52,2,FALSE)))</f>
        <v>OCTOGONAL CONDUIT</v>
      </c>
      <c r="T403" s="5" t="s">
        <v>48</v>
      </c>
      <c r="U403" s="5" t="s">
        <v>123</v>
      </c>
      <c r="X403"/>
    </row>
    <row r="404" spans="1:24" s="84" customFormat="1" outlineLevel="1" x14ac:dyDescent="0.25">
      <c r="B404" s="85"/>
      <c r="C404" s="85"/>
      <c r="D404" s="86"/>
      <c r="E404" s="3"/>
      <c r="F404" s="4"/>
      <c r="G404" s="4"/>
      <c r="H404" s="4"/>
      <c r="I404" s="4"/>
      <c r="J404" s="4"/>
      <c r="K404" s="4"/>
      <c r="L404" s="5"/>
      <c r="M404" s="5"/>
      <c r="N404" s="5"/>
      <c r="O404" s="5"/>
      <c r="P404" s="11"/>
      <c r="Q404" s="5"/>
      <c r="R404" s="6"/>
      <c r="S404" s="53"/>
      <c r="T404" s="5"/>
      <c r="U404" s="5"/>
    </row>
    <row r="405" spans="1:24" s="2" customFormat="1" outlineLevel="1" x14ac:dyDescent="0.25">
      <c r="A405" s="2">
        <v>0</v>
      </c>
      <c r="B405" s="8">
        <v>0</v>
      </c>
      <c r="C405" s="8">
        <v>0</v>
      </c>
      <c r="D405" s="7" t="s">
        <v>831</v>
      </c>
      <c r="E405" s="3" t="str">
        <f t="shared" ref="E405:E406" si="371">G405</f>
        <v>S12</v>
      </c>
      <c r="F405" s="4"/>
      <c r="G405" s="7" t="s">
        <v>94</v>
      </c>
      <c r="H405" s="4">
        <v>0.5</v>
      </c>
      <c r="I405" s="4">
        <v>25</v>
      </c>
      <c r="J405" s="4" t="s">
        <v>94</v>
      </c>
      <c r="K405" s="4"/>
      <c r="L405" s="5">
        <v>1</v>
      </c>
      <c r="M405" s="5">
        <f t="shared" ref="M405:M406" si="372">IF(I405&lt;&gt;"S",(H405+B405+A405+C405)*L405,0)</f>
        <v>0.5</v>
      </c>
      <c r="N405" s="5">
        <v>1</v>
      </c>
      <c r="O405" s="5">
        <v>2</v>
      </c>
      <c r="P405" s="11">
        <v>1</v>
      </c>
      <c r="Q405" s="5">
        <f t="shared" ref="Q405:Q406" si="373">IF(M405=0,IF(H405=0,0,H405+C405+B405+A405),M405)</f>
        <v>0.5</v>
      </c>
      <c r="R405" s="6">
        <f t="shared" ref="R405:R406" si="374">Q405*P405</f>
        <v>0.5</v>
      </c>
      <c r="S405" s="53" t="str">
        <f>IF(J405="",IF(LEFT(G405,1)="c",IF(I405&lt;&gt;"S",VLOOKUP(G405,'DATOS GENERALES'!$B$36:$C$52,2,FALSE),""),""),IF(T405="pvc",VLOOKUP(VLOOKUP(J405,'DATOS GENERALES'!$B$58:$E$83,3,FALSE),'DATOS GENERALES'!$B$36:$C$52,2,FALSE),VLOOKUP(VLOOKUP(J405,'DATOS GENERALES'!$B$58:$E$83,4,FALSE),'DATOS GENERALES'!$B$36:$C$52,2,FALSE)))</f>
        <v>ACCESORIO SALIDA BANDEJA</v>
      </c>
      <c r="T405" s="5" t="s">
        <v>48</v>
      </c>
      <c r="U405" s="5" t="s">
        <v>123</v>
      </c>
      <c r="X405"/>
    </row>
    <row r="406" spans="1:24" s="2" customFormat="1" outlineLevel="1" x14ac:dyDescent="0.25">
      <c r="A406" s="2">
        <v>0</v>
      </c>
      <c r="B406" s="8">
        <v>0</v>
      </c>
      <c r="C406" s="8">
        <v>0</v>
      </c>
      <c r="D406" s="7" t="s">
        <v>831</v>
      </c>
      <c r="E406" s="3" t="str">
        <f t="shared" si="371"/>
        <v>DH-P2-06</v>
      </c>
      <c r="F406" s="7" t="s">
        <v>94</v>
      </c>
      <c r="G406" s="7" t="s">
        <v>831</v>
      </c>
      <c r="H406" s="4">
        <v>2.5</v>
      </c>
      <c r="I406" s="4">
        <v>25</v>
      </c>
      <c r="J406" s="4" t="s">
        <v>84</v>
      </c>
      <c r="K406" s="4"/>
      <c r="L406" s="5">
        <v>1</v>
      </c>
      <c r="M406" s="5">
        <f t="shared" si="372"/>
        <v>2.5</v>
      </c>
      <c r="N406" s="5">
        <v>2</v>
      </c>
      <c r="O406" s="5">
        <v>2</v>
      </c>
      <c r="P406" s="11">
        <v>1</v>
      </c>
      <c r="Q406" s="5">
        <f t="shared" si="373"/>
        <v>2.5</v>
      </c>
      <c r="R406" s="6">
        <f t="shared" si="374"/>
        <v>2.5</v>
      </c>
      <c r="S406" s="53" t="str">
        <f>IF(J406="",IF(LEFT(G406,1)="c",IF(I406&lt;&gt;"S",VLOOKUP(G406,'DATOS GENERALES'!$B$36:$C$52,2,FALSE),""),""),IF(T406="pvc",VLOOKUP(VLOOKUP(J406,'DATOS GENERALES'!$B$58:$E$83,3,FALSE),'DATOS GENERALES'!$B$36:$C$52,2,FALSE),VLOOKUP(VLOOKUP(J406,'DATOS GENERALES'!$B$58:$E$83,4,FALSE),'DATOS GENERALES'!$B$36:$C$52,2,FALSE)))</f>
        <v>OCTOGONAL CONDUIT</v>
      </c>
      <c r="T406" s="5" t="s">
        <v>48</v>
      </c>
      <c r="U406" s="5" t="s">
        <v>123</v>
      </c>
      <c r="X406"/>
    </row>
    <row r="407" spans="1:24" s="84" customFormat="1" outlineLevel="1" x14ac:dyDescent="0.25">
      <c r="B407" s="85"/>
      <c r="C407" s="85"/>
      <c r="D407" s="86"/>
      <c r="E407" s="3"/>
      <c r="F407" s="4"/>
      <c r="G407" s="4"/>
      <c r="H407" s="4"/>
      <c r="I407" s="4"/>
      <c r="J407" s="4"/>
      <c r="K407" s="4"/>
      <c r="L407" s="5"/>
      <c r="M407" s="5"/>
      <c r="N407" s="5"/>
      <c r="O407" s="5"/>
      <c r="P407" s="11"/>
      <c r="Q407" s="5"/>
      <c r="R407" s="6"/>
      <c r="S407" s="53"/>
      <c r="T407" s="5"/>
      <c r="U407" s="5"/>
    </row>
    <row r="408" spans="1:24" s="2" customFormat="1" outlineLevel="1" x14ac:dyDescent="0.25">
      <c r="A408" s="2">
        <v>0</v>
      </c>
      <c r="B408" s="8">
        <v>0</v>
      </c>
      <c r="C408" s="8">
        <v>0</v>
      </c>
      <c r="D408" s="7" t="s">
        <v>832</v>
      </c>
      <c r="E408" s="3" t="str">
        <f t="shared" ref="E408:E409" si="375">G408</f>
        <v>S12</v>
      </c>
      <c r="F408" s="4"/>
      <c r="G408" s="7" t="s">
        <v>94</v>
      </c>
      <c r="H408" s="4">
        <v>0.5</v>
      </c>
      <c r="I408" s="4">
        <v>25</v>
      </c>
      <c r="J408" s="4" t="s">
        <v>94</v>
      </c>
      <c r="K408" s="4"/>
      <c r="L408" s="5">
        <v>1</v>
      </c>
      <c r="M408" s="5">
        <f t="shared" ref="M408:M409" si="376">IF(I408&lt;&gt;"S",(H408+B408+A408+C408)*L408,0)</f>
        <v>0.5</v>
      </c>
      <c r="N408" s="5">
        <v>1</v>
      </c>
      <c r="O408" s="5">
        <v>1</v>
      </c>
      <c r="P408" s="11">
        <v>1</v>
      </c>
      <c r="Q408" s="5">
        <f t="shared" ref="Q408:Q409" si="377">IF(M408=0,IF(H408=0,0,H408+C408+B408+A408),M408)</f>
        <v>0.5</v>
      </c>
      <c r="R408" s="6">
        <f t="shared" ref="R408:R409" si="378">Q408*P408</f>
        <v>0.5</v>
      </c>
      <c r="S408" s="53" t="str">
        <f>IF(J408="",IF(LEFT(G408,1)="c",IF(I408&lt;&gt;"S",VLOOKUP(G408,'DATOS GENERALES'!$B$36:$C$52,2,FALSE),""),""),IF(T408="pvc",VLOOKUP(VLOOKUP(J408,'DATOS GENERALES'!$B$58:$E$83,3,FALSE),'DATOS GENERALES'!$B$36:$C$52,2,FALSE),VLOOKUP(VLOOKUP(J408,'DATOS GENERALES'!$B$58:$E$83,4,FALSE),'DATOS GENERALES'!$B$36:$C$52,2,FALSE)))</f>
        <v>ACCESORIO SALIDA BANDEJA</v>
      </c>
      <c r="T408" s="5" t="s">
        <v>48</v>
      </c>
      <c r="U408" s="5" t="s">
        <v>123</v>
      </c>
      <c r="X408"/>
    </row>
    <row r="409" spans="1:24" s="2" customFormat="1" outlineLevel="1" x14ac:dyDescent="0.25">
      <c r="A409" s="2">
        <v>0</v>
      </c>
      <c r="B409" s="8">
        <v>0</v>
      </c>
      <c r="C409" s="8">
        <v>0</v>
      </c>
      <c r="D409" s="7" t="s">
        <v>832</v>
      </c>
      <c r="E409" s="3" t="str">
        <f t="shared" si="375"/>
        <v>DH-P2-07</v>
      </c>
      <c r="F409" s="7" t="s">
        <v>94</v>
      </c>
      <c r="G409" s="7" t="s">
        <v>832</v>
      </c>
      <c r="H409" s="4">
        <v>1</v>
      </c>
      <c r="I409" s="4">
        <v>25</v>
      </c>
      <c r="J409" s="4" t="s">
        <v>84</v>
      </c>
      <c r="K409" s="4"/>
      <c r="L409" s="5">
        <v>1</v>
      </c>
      <c r="M409" s="5">
        <f t="shared" si="376"/>
        <v>1</v>
      </c>
      <c r="N409" s="5">
        <v>2</v>
      </c>
      <c r="O409" s="5">
        <v>2</v>
      </c>
      <c r="P409" s="11">
        <v>1</v>
      </c>
      <c r="Q409" s="5">
        <f t="shared" si="377"/>
        <v>1</v>
      </c>
      <c r="R409" s="6">
        <f t="shared" si="378"/>
        <v>1</v>
      </c>
      <c r="S409" s="53" t="str">
        <f>IF(J409="",IF(LEFT(G409,1)="c",IF(I409&lt;&gt;"S",VLOOKUP(G409,'DATOS GENERALES'!$B$36:$C$52,2,FALSE),""),""),IF(T409="pvc",VLOOKUP(VLOOKUP(J409,'DATOS GENERALES'!$B$58:$E$83,3,FALSE),'DATOS GENERALES'!$B$36:$C$52,2,FALSE),VLOOKUP(VLOOKUP(J409,'DATOS GENERALES'!$B$58:$E$83,4,FALSE),'DATOS GENERALES'!$B$36:$C$52,2,FALSE)))</f>
        <v>OCTOGONAL CONDUIT</v>
      </c>
      <c r="T409" s="5" t="s">
        <v>48</v>
      </c>
      <c r="U409" s="5" t="s">
        <v>123</v>
      </c>
      <c r="X409"/>
    </row>
    <row r="410" spans="1:24" s="84" customFormat="1" outlineLevel="1" x14ac:dyDescent="0.25">
      <c r="B410" s="85"/>
      <c r="C410" s="85"/>
      <c r="D410" s="86"/>
      <c r="E410" s="3"/>
      <c r="F410" s="4"/>
      <c r="G410" s="4"/>
      <c r="H410" s="4"/>
      <c r="I410" s="4"/>
      <c r="J410" s="4"/>
      <c r="K410" s="4"/>
      <c r="L410" s="5"/>
      <c r="M410" s="5"/>
      <c r="N410" s="5"/>
      <c r="O410" s="5"/>
      <c r="P410" s="11"/>
      <c r="Q410" s="5"/>
      <c r="R410" s="6"/>
      <c r="S410" s="53"/>
      <c r="T410" s="5"/>
      <c r="U410" s="5"/>
    </row>
    <row r="411" spans="1:24" s="2" customFormat="1" outlineLevel="1" x14ac:dyDescent="0.25">
      <c r="A411" s="2">
        <v>0</v>
      </c>
      <c r="B411" s="8">
        <v>0</v>
      </c>
      <c r="C411" s="8">
        <v>0</v>
      </c>
      <c r="D411" s="7" t="s">
        <v>833</v>
      </c>
      <c r="E411" s="3" t="str">
        <f t="shared" ref="E411:E412" si="379">G411</f>
        <v>S12</v>
      </c>
      <c r="F411" s="4"/>
      <c r="G411" s="7" t="s">
        <v>94</v>
      </c>
      <c r="H411" s="4">
        <v>0.5</v>
      </c>
      <c r="I411" s="4">
        <v>25</v>
      </c>
      <c r="J411" s="4" t="s">
        <v>94</v>
      </c>
      <c r="K411" s="4"/>
      <c r="L411" s="5">
        <v>1</v>
      </c>
      <c r="M411" s="5">
        <f t="shared" ref="M411:M412" si="380">IF(I411&lt;&gt;"S",(H411+B411+A411+C411)*L411,0)</f>
        <v>0.5</v>
      </c>
      <c r="N411" s="5">
        <v>1</v>
      </c>
      <c r="O411" s="5">
        <v>2</v>
      </c>
      <c r="P411" s="11">
        <v>1</v>
      </c>
      <c r="Q411" s="5">
        <f t="shared" ref="Q411:Q412" si="381">IF(M411=0,IF(H411=0,0,H411+C411+B411+A411),M411)</f>
        <v>0.5</v>
      </c>
      <c r="R411" s="6">
        <f t="shared" ref="R411:R412" si="382">Q411*P411</f>
        <v>0.5</v>
      </c>
      <c r="S411" s="53" t="str">
        <f>IF(J411="",IF(LEFT(G411,1)="c",IF(I411&lt;&gt;"S",VLOOKUP(G411,'DATOS GENERALES'!$B$36:$C$52,2,FALSE),""),""),IF(T411="pvc",VLOOKUP(VLOOKUP(J411,'DATOS GENERALES'!$B$58:$E$83,3,FALSE),'DATOS GENERALES'!$B$36:$C$52,2,FALSE),VLOOKUP(VLOOKUP(J411,'DATOS GENERALES'!$B$58:$E$83,4,FALSE),'DATOS GENERALES'!$B$36:$C$52,2,FALSE)))</f>
        <v>ACCESORIO SALIDA BANDEJA</v>
      </c>
      <c r="T411" s="5" t="s">
        <v>48</v>
      </c>
      <c r="U411" s="5" t="s">
        <v>123</v>
      </c>
      <c r="X411"/>
    </row>
    <row r="412" spans="1:24" s="2" customFormat="1" outlineLevel="1" x14ac:dyDescent="0.25">
      <c r="A412" s="2">
        <v>0</v>
      </c>
      <c r="B412" s="8">
        <v>0</v>
      </c>
      <c r="C412" s="8">
        <v>0</v>
      </c>
      <c r="D412" s="7" t="s">
        <v>833</v>
      </c>
      <c r="E412" s="3" t="str">
        <f t="shared" si="379"/>
        <v>DH-P2-08</v>
      </c>
      <c r="F412" s="7" t="s">
        <v>94</v>
      </c>
      <c r="G412" s="7" t="s">
        <v>833</v>
      </c>
      <c r="H412" s="4">
        <v>6</v>
      </c>
      <c r="I412" s="4">
        <v>25</v>
      </c>
      <c r="J412" s="4" t="s">
        <v>84</v>
      </c>
      <c r="K412" s="4"/>
      <c r="L412" s="5">
        <v>1</v>
      </c>
      <c r="M412" s="5">
        <f t="shared" si="380"/>
        <v>6</v>
      </c>
      <c r="N412" s="5">
        <v>2</v>
      </c>
      <c r="O412" s="5">
        <v>2</v>
      </c>
      <c r="P412" s="11">
        <v>1</v>
      </c>
      <c r="Q412" s="5">
        <f t="shared" si="381"/>
        <v>6</v>
      </c>
      <c r="R412" s="6">
        <f t="shared" si="382"/>
        <v>6</v>
      </c>
      <c r="S412" s="53" t="str">
        <f>IF(J412="",IF(LEFT(G412,1)="c",IF(I412&lt;&gt;"S",VLOOKUP(G412,'DATOS GENERALES'!$B$36:$C$52,2,FALSE),""),""),IF(T412="pvc",VLOOKUP(VLOOKUP(J412,'DATOS GENERALES'!$B$58:$E$83,3,FALSE),'DATOS GENERALES'!$B$36:$C$52,2,FALSE),VLOOKUP(VLOOKUP(J412,'DATOS GENERALES'!$B$58:$E$83,4,FALSE),'DATOS GENERALES'!$B$36:$C$52,2,FALSE)))</f>
        <v>OCTOGONAL CONDUIT</v>
      </c>
      <c r="T412" s="5" t="s">
        <v>48</v>
      </c>
      <c r="U412" s="5" t="s">
        <v>123</v>
      </c>
      <c r="X412"/>
    </row>
    <row r="413" spans="1:24" s="84" customFormat="1" outlineLevel="1" x14ac:dyDescent="0.25">
      <c r="B413" s="85"/>
      <c r="C413" s="85"/>
      <c r="D413" s="86"/>
      <c r="E413" s="3"/>
      <c r="F413" s="4"/>
      <c r="G413" s="4"/>
      <c r="H413" s="4"/>
      <c r="I413" s="4"/>
      <c r="J413" s="4"/>
      <c r="K413" s="4"/>
      <c r="L413" s="5"/>
      <c r="M413" s="5"/>
      <c r="N413" s="5"/>
      <c r="O413" s="5"/>
      <c r="P413" s="11"/>
      <c r="Q413" s="5"/>
      <c r="R413" s="6"/>
      <c r="S413" s="53"/>
      <c r="T413" s="5"/>
      <c r="U413" s="5"/>
    </row>
    <row r="414" spans="1:24" s="2" customFormat="1" outlineLevel="1" x14ac:dyDescent="0.25">
      <c r="A414" s="2">
        <v>0</v>
      </c>
      <c r="B414" s="8">
        <v>0</v>
      </c>
      <c r="C414" s="8">
        <v>0</v>
      </c>
      <c r="D414" s="7" t="s">
        <v>834</v>
      </c>
      <c r="E414" s="3" t="str">
        <f t="shared" ref="E414:E415" si="383">G414</f>
        <v>S12</v>
      </c>
      <c r="F414" s="4"/>
      <c r="G414" s="7" t="s">
        <v>94</v>
      </c>
      <c r="H414" s="4">
        <v>0.5</v>
      </c>
      <c r="I414" s="4">
        <v>25</v>
      </c>
      <c r="J414" s="4" t="s">
        <v>94</v>
      </c>
      <c r="K414" s="4"/>
      <c r="L414" s="5">
        <v>1</v>
      </c>
      <c r="M414" s="5">
        <f t="shared" ref="M414:M415" si="384">IF(I414&lt;&gt;"S",(H414+B414+A414+C414)*L414,0)</f>
        <v>0.5</v>
      </c>
      <c r="N414" s="5">
        <v>1</v>
      </c>
      <c r="O414" s="5">
        <v>2</v>
      </c>
      <c r="P414" s="11">
        <v>1</v>
      </c>
      <c r="Q414" s="5">
        <f t="shared" ref="Q414:Q415" si="385">IF(M414=0,IF(H414=0,0,H414+C414+B414+A414),M414)</f>
        <v>0.5</v>
      </c>
      <c r="R414" s="6">
        <f t="shared" ref="R414:R415" si="386">Q414*P414</f>
        <v>0.5</v>
      </c>
      <c r="S414" s="53" t="str">
        <f>IF(J414="",IF(LEFT(G414,1)="c",IF(I414&lt;&gt;"S",VLOOKUP(G414,'DATOS GENERALES'!$B$36:$C$52,2,FALSE),""),""),IF(T414="pvc",VLOOKUP(VLOOKUP(J414,'DATOS GENERALES'!$B$58:$E$83,3,FALSE),'DATOS GENERALES'!$B$36:$C$52,2,FALSE),VLOOKUP(VLOOKUP(J414,'DATOS GENERALES'!$B$58:$E$83,4,FALSE),'DATOS GENERALES'!$B$36:$C$52,2,FALSE)))</f>
        <v>ACCESORIO SALIDA BANDEJA</v>
      </c>
      <c r="T414" s="5" t="s">
        <v>48</v>
      </c>
      <c r="U414" s="5" t="s">
        <v>123</v>
      </c>
      <c r="X414"/>
    </row>
    <row r="415" spans="1:24" s="2" customFormat="1" outlineLevel="1" x14ac:dyDescent="0.25">
      <c r="A415" s="2">
        <v>0</v>
      </c>
      <c r="B415" s="8">
        <v>0</v>
      </c>
      <c r="C415" s="8">
        <v>0</v>
      </c>
      <c r="D415" s="7" t="s">
        <v>834</v>
      </c>
      <c r="E415" s="3" t="str">
        <f t="shared" si="383"/>
        <v>DH-P2-09</v>
      </c>
      <c r="F415" s="7" t="s">
        <v>94</v>
      </c>
      <c r="G415" s="7" t="s">
        <v>834</v>
      </c>
      <c r="H415" s="4">
        <v>6</v>
      </c>
      <c r="I415" s="4">
        <v>25</v>
      </c>
      <c r="J415" s="4" t="s">
        <v>84</v>
      </c>
      <c r="K415" s="4"/>
      <c r="L415" s="5">
        <v>1</v>
      </c>
      <c r="M415" s="5">
        <f t="shared" si="384"/>
        <v>6</v>
      </c>
      <c r="N415" s="5">
        <v>2</v>
      </c>
      <c r="O415" s="5">
        <v>2</v>
      </c>
      <c r="P415" s="11">
        <v>1</v>
      </c>
      <c r="Q415" s="5">
        <f t="shared" si="385"/>
        <v>6</v>
      </c>
      <c r="R415" s="6">
        <f t="shared" si="386"/>
        <v>6</v>
      </c>
      <c r="S415" s="53" t="str">
        <f>IF(J415="",IF(LEFT(G415,1)="c",IF(I415&lt;&gt;"S",VLOOKUP(G415,'DATOS GENERALES'!$B$36:$C$52,2,FALSE),""),""),IF(T415="pvc",VLOOKUP(VLOOKUP(J415,'DATOS GENERALES'!$B$58:$E$83,3,FALSE),'DATOS GENERALES'!$B$36:$C$52,2,FALSE),VLOOKUP(VLOOKUP(J415,'DATOS GENERALES'!$B$58:$E$83,4,FALSE),'DATOS GENERALES'!$B$36:$C$52,2,FALSE)))</f>
        <v>OCTOGONAL CONDUIT</v>
      </c>
      <c r="T415" s="5" t="s">
        <v>48</v>
      </c>
      <c r="U415" s="5" t="s">
        <v>123</v>
      </c>
      <c r="X415"/>
    </row>
    <row r="416" spans="1:24" s="84" customFormat="1" outlineLevel="1" x14ac:dyDescent="0.25">
      <c r="B416" s="85"/>
      <c r="C416" s="85"/>
      <c r="D416" s="86"/>
      <c r="E416" s="3"/>
      <c r="F416" s="4"/>
      <c r="G416" s="4"/>
      <c r="H416" s="4"/>
      <c r="I416" s="4"/>
      <c r="J416" s="4"/>
      <c r="K416" s="4"/>
      <c r="L416" s="5"/>
      <c r="M416" s="5"/>
      <c r="N416" s="5"/>
      <c r="O416" s="5"/>
      <c r="P416" s="11"/>
      <c r="Q416" s="5"/>
      <c r="R416" s="6"/>
      <c r="S416" s="53"/>
      <c r="T416" s="5"/>
      <c r="U416" s="5"/>
    </row>
    <row r="417" spans="1:24" s="2" customFormat="1" outlineLevel="1" x14ac:dyDescent="0.25">
      <c r="A417" s="2">
        <v>0</v>
      </c>
      <c r="B417" s="8">
        <v>0</v>
      </c>
      <c r="C417" s="8">
        <v>0</v>
      </c>
      <c r="D417" s="7" t="s">
        <v>835</v>
      </c>
      <c r="E417" s="3" t="str">
        <f t="shared" ref="E417:E418" si="387">G417</f>
        <v>S12</v>
      </c>
      <c r="F417" s="4"/>
      <c r="G417" s="7" t="s">
        <v>94</v>
      </c>
      <c r="H417" s="4">
        <v>0.5</v>
      </c>
      <c r="I417" s="4">
        <v>25</v>
      </c>
      <c r="J417" s="4" t="s">
        <v>94</v>
      </c>
      <c r="K417" s="4"/>
      <c r="L417" s="5">
        <v>1</v>
      </c>
      <c r="M417" s="5">
        <f t="shared" ref="M417:M418" si="388">IF(I417&lt;&gt;"S",(H417+B417+A417+C417)*L417,0)</f>
        <v>0.5</v>
      </c>
      <c r="N417" s="5">
        <v>1</v>
      </c>
      <c r="O417" s="5">
        <v>2</v>
      </c>
      <c r="P417" s="11">
        <v>1</v>
      </c>
      <c r="Q417" s="5">
        <f t="shared" ref="Q417:Q418" si="389">IF(M417=0,IF(H417=0,0,H417+C417+B417+A417),M417)</f>
        <v>0.5</v>
      </c>
      <c r="R417" s="6">
        <f t="shared" ref="R417:R418" si="390">Q417*P417</f>
        <v>0.5</v>
      </c>
      <c r="S417" s="53" t="str">
        <f>IF(J417="",IF(LEFT(G417,1)="c",IF(I417&lt;&gt;"S",VLOOKUP(G417,'DATOS GENERALES'!$B$36:$C$52,2,FALSE),""),""),IF(T417="pvc",VLOOKUP(VLOOKUP(J417,'DATOS GENERALES'!$B$58:$E$83,3,FALSE),'DATOS GENERALES'!$B$36:$C$52,2,FALSE),VLOOKUP(VLOOKUP(J417,'DATOS GENERALES'!$B$58:$E$83,4,FALSE),'DATOS GENERALES'!$B$36:$C$52,2,FALSE)))</f>
        <v>ACCESORIO SALIDA BANDEJA</v>
      </c>
      <c r="T417" s="5" t="s">
        <v>48</v>
      </c>
      <c r="U417" s="5" t="s">
        <v>123</v>
      </c>
      <c r="X417"/>
    </row>
    <row r="418" spans="1:24" s="2" customFormat="1" outlineLevel="1" x14ac:dyDescent="0.25">
      <c r="A418" s="2">
        <v>0</v>
      </c>
      <c r="B418" s="8">
        <v>0</v>
      </c>
      <c r="C418" s="8">
        <v>0</v>
      </c>
      <c r="D418" s="7" t="s">
        <v>835</v>
      </c>
      <c r="E418" s="3" t="str">
        <f t="shared" si="387"/>
        <v>DH-P2-10</v>
      </c>
      <c r="F418" s="7" t="s">
        <v>94</v>
      </c>
      <c r="G418" s="7" t="s">
        <v>835</v>
      </c>
      <c r="H418" s="4">
        <v>6</v>
      </c>
      <c r="I418" s="4">
        <v>25</v>
      </c>
      <c r="J418" s="4" t="s">
        <v>84</v>
      </c>
      <c r="K418" s="4"/>
      <c r="L418" s="5">
        <v>1</v>
      </c>
      <c r="M418" s="5">
        <f t="shared" si="388"/>
        <v>6</v>
      </c>
      <c r="N418" s="5">
        <v>2</v>
      </c>
      <c r="O418" s="5">
        <v>2</v>
      </c>
      <c r="P418" s="11">
        <v>1</v>
      </c>
      <c r="Q418" s="5">
        <f t="shared" si="389"/>
        <v>6</v>
      </c>
      <c r="R418" s="6">
        <f t="shared" si="390"/>
        <v>6</v>
      </c>
      <c r="S418" s="53" t="str">
        <f>IF(J418="",IF(LEFT(G418,1)="c",IF(I418&lt;&gt;"S",VLOOKUP(G418,'DATOS GENERALES'!$B$36:$C$52,2,FALSE),""),""),IF(T418="pvc",VLOOKUP(VLOOKUP(J418,'DATOS GENERALES'!$B$58:$E$83,3,FALSE),'DATOS GENERALES'!$B$36:$C$52,2,FALSE),VLOOKUP(VLOOKUP(J418,'DATOS GENERALES'!$B$58:$E$83,4,FALSE),'DATOS GENERALES'!$B$36:$C$52,2,FALSE)))</f>
        <v>OCTOGONAL CONDUIT</v>
      </c>
      <c r="T418" s="5" t="s">
        <v>48</v>
      </c>
      <c r="U418" s="5" t="s">
        <v>123</v>
      </c>
      <c r="X418"/>
    </row>
    <row r="419" spans="1:24" s="84" customFormat="1" outlineLevel="1" x14ac:dyDescent="0.25">
      <c r="B419" s="85"/>
      <c r="C419" s="85"/>
      <c r="D419" s="86"/>
      <c r="E419" s="3"/>
      <c r="F419" s="4"/>
      <c r="G419" s="4"/>
      <c r="H419" s="4"/>
      <c r="I419" s="4"/>
      <c r="J419" s="4"/>
      <c r="K419" s="4"/>
      <c r="L419" s="5"/>
      <c r="M419" s="5"/>
      <c r="N419" s="5"/>
      <c r="O419" s="5"/>
      <c r="P419" s="11"/>
      <c r="Q419" s="5"/>
      <c r="R419" s="6"/>
      <c r="S419" s="53"/>
      <c r="T419" s="5"/>
      <c r="U419" s="5"/>
    </row>
    <row r="420" spans="1:24" s="2" customFormat="1" outlineLevel="1" x14ac:dyDescent="0.25">
      <c r="A420" s="2">
        <v>0</v>
      </c>
      <c r="B420" s="8">
        <v>0</v>
      </c>
      <c r="C420" s="8">
        <v>0</v>
      </c>
      <c r="D420" s="7" t="s">
        <v>836</v>
      </c>
      <c r="E420" s="3" t="str">
        <f t="shared" ref="E420:E421" si="391">G420</f>
        <v>DH-P2-11</v>
      </c>
      <c r="F420" s="4"/>
      <c r="G420" s="7" t="s">
        <v>836</v>
      </c>
      <c r="H420" s="4">
        <v>0.5</v>
      </c>
      <c r="I420" s="4">
        <v>25</v>
      </c>
      <c r="J420" s="4"/>
      <c r="K420" s="4"/>
      <c r="L420" s="5">
        <v>1</v>
      </c>
      <c r="M420" s="5">
        <f t="shared" ref="M420:M421" si="392">IF(I420&lt;&gt;"S",(H420+B420+A420+C420)*L420,0)</f>
        <v>0.5</v>
      </c>
      <c r="N420" s="5">
        <v>2</v>
      </c>
      <c r="O420" s="5">
        <v>2</v>
      </c>
      <c r="P420" s="11">
        <v>1</v>
      </c>
      <c r="Q420" s="5">
        <f t="shared" ref="Q420:Q421" si="393">IF(M420=0,IF(H420=0,0,H420+C420+B420+A420),M420)</f>
        <v>0.5</v>
      </c>
      <c r="R420" s="6">
        <f t="shared" ref="R420:R421" si="394">Q420*P420</f>
        <v>0.5</v>
      </c>
      <c r="S420" s="53" t="str">
        <f>IF(J420="",IF(LEFT(G420,1)="c",IF(I420&lt;&gt;"S",VLOOKUP(G420,'DATOS GENERALES'!$B$36:$C$52,2,FALSE),""),""),IF(T420="pvc",VLOOKUP(VLOOKUP(J420,'DATOS GENERALES'!$B$58:$E$83,3,FALSE),'DATOS GENERALES'!$B$36:$C$52,2,FALSE),VLOOKUP(VLOOKUP(J420,'DATOS GENERALES'!$B$58:$E$83,4,FALSE),'DATOS GENERALES'!$B$36:$C$52,2,FALSE)))</f>
        <v/>
      </c>
      <c r="T420" s="5" t="s">
        <v>48</v>
      </c>
      <c r="U420" s="5" t="s">
        <v>123</v>
      </c>
      <c r="X420"/>
    </row>
    <row r="421" spans="1:24" s="2" customFormat="1" outlineLevel="1" x14ac:dyDescent="0.25">
      <c r="A421" s="2">
        <v>0</v>
      </c>
      <c r="B421" s="8">
        <v>0</v>
      </c>
      <c r="C421" s="8">
        <v>0</v>
      </c>
      <c r="D421" s="7" t="s">
        <v>836</v>
      </c>
      <c r="E421" s="3" t="str">
        <f t="shared" si="391"/>
        <v>DH-P2-11</v>
      </c>
      <c r="F421" s="7" t="s">
        <v>842</v>
      </c>
      <c r="G421" s="7" t="s">
        <v>836</v>
      </c>
      <c r="H421" s="4">
        <v>3.5</v>
      </c>
      <c r="I421" s="4">
        <v>25</v>
      </c>
      <c r="J421" s="4" t="s">
        <v>84</v>
      </c>
      <c r="K421" s="4"/>
      <c r="L421" s="5">
        <v>1</v>
      </c>
      <c r="M421" s="5">
        <f t="shared" si="392"/>
        <v>3.5</v>
      </c>
      <c r="N421" s="5">
        <v>0</v>
      </c>
      <c r="O421" s="5">
        <v>2</v>
      </c>
      <c r="P421" s="11">
        <v>1</v>
      </c>
      <c r="Q421" s="5">
        <f t="shared" si="393"/>
        <v>3.5</v>
      </c>
      <c r="R421" s="6">
        <f t="shared" si="394"/>
        <v>3.5</v>
      </c>
      <c r="S421" s="53" t="str">
        <f>IF(J421="",IF(LEFT(G421,1)="c",IF(I421&lt;&gt;"S",VLOOKUP(G421,'DATOS GENERALES'!$B$36:$C$52,2,FALSE),""),""),IF(T421="pvc",VLOOKUP(VLOOKUP(J421,'DATOS GENERALES'!$B$58:$E$83,3,FALSE),'DATOS GENERALES'!$B$36:$C$52,2,FALSE),VLOOKUP(VLOOKUP(J421,'DATOS GENERALES'!$B$58:$E$83,4,FALSE),'DATOS GENERALES'!$B$36:$C$52,2,FALSE)))</f>
        <v>OCTOGONAL CONDUIT</v>
      </c>
      <c r="T421" s="5" t="s">
        <v>48</v>
      </c>
      <c r="U421" s="5" t="s">
        <v>123</v>
      </c>
      <c r="X421"/>
    </row>
    <row r="422" spans="1:24" s="84" customFormat="1" outlineLevel="1" x14ac:dyDescent="0.25">
      <c r="B422" s="85"/>
      <c r="C422" s="85"/>
      <c r="D422" s="86"/>
      <c r="E422" s="3"/>
      <c r="F422" s="4"/>
      <c r="G422" s="4"/>
      <c r="H422" s="4"/>
      <c r="I422" s="4"/>
      <c r="J422" s="4"/>
      <c r="K422" s="4"/>
      <c r="L422" s="5"/>
      <c r="M422" s="5"/>
      <c r="N422" s="5"/>
      <c r="O422" s="5"/>
      <c r="P422" s="11"/>
      <c r="Q422" s="5"/>
      <c r="R422" s="6"/>
      <c r="S422" s="53"/>
      <c r="T422" s="5"/>
      <c r="U422" s="5"/>
    </row>
    <row r="423" spans="1:24" s="2" customFormat="1" outlineLevel="1" x14ac:dyDescent="0.25">
      <c r="A423" s="2">
        <v>0</v>
      </c>
      <c r="B423" s="8">
        <v>0</v>
      </c>
      <c r="C423" s="8">
        <v>0</v>
      </c>
      <c r="D423" s="7" t="s">
        <v>837</v>
      </c>
      <c r="E423" s="3" t="str">
        <f t="shared" ref="E423:E424" si="395">G423</f>
        <v>S12</v>
      </c>
      <c r="F423" s="4"/>
      <c r="G423" s="7" t="s">
        <v>94</v>
      </c>
      <c r="H423" s="4">
        <v>0.5</v>
      </c>
      <c r="I423" s="4">
        <v>25</v>
      </c>
      <c r="J423" s="4" t="s">
        <v>94</v>
      </c>
      <c r="K423" s="4"/>
      <c r="L423" s="5">
        <v>1</v>
      </c>
      <c r="M423" s="5">
        <f t="shared" ref="M423:M424" si="396">IF(I423&lt;&gt;"S",(H423+B423+A423+C423)*L423,0)</f>
        <v>0.5</v>
      </c>
      <c r="N423" s="5">
        <v>1</v>
      </c>
      <c r="O423" s="5">
        <v>2</v>
      </c>
      <c r="P423" s="11">
        <v>1</v>
      </c>
      <c r="Q423" s="5">
        <f t="shared" ref="Q423:Q424" si="397">IF(M423=0,IF(H423=0,0,H423+C423+B423+A423),M423)</f>
        <v>0.5</v>
      </c>
      <c r="R423" s="6">
        <f t="shared" ref="R423:R424" si="398">Q423*P423</f>
        <v>0.5</v>
      </c>
      <c r="S423" s="53" t="str">
        <f>IF(J423="",IF(LEFT(G423,1)="c",IF(I423&lt;&gt;"S",VLOOKUP(G423,'DATOS GENERALES'!$B$36:$C$52,2,FALSE),""),""),IF(T423="pvc",VLOOKUP(VLOOKUP(J423,'DATOS GENERALES'!$B$58:$E$83,3,FALSE),'DATOS GENERALES'!$B$36:$C$52,2,FALSE),VLOOKUP(VLOOKUP(J423,'DATOS GENERALES'!$B$58:$E$83,4,FALSE),'DATOS GENERALES'!$B$36:$C$52,2,FALSE)))</f>
        <v>ACCESORIO SALIDA BANDEJA</v>
      </c>
      <c r="T423" s="5" t="s">
        <v>48</v>
      </c>
      <c r="U423" s="5" t="s">
        <v>123</v>
      </c>
      <c r="X423"/>
    </row>
    <row r="424" spans="1:24" s="2" customFormat="1" outlineLevel="1" x14ac:dyDescent="0.25">
      <c r="A424" s="2">
        <v>0</v>
      </c>
      <c r="B424" s="8">
        <v>0</v>
      </c>
      <c r="C424" s="8">
        <v>0</v>
      </c>
      <c r="D424" s="7" t="s">
        <v>837</v>
      </c>
      <c r="E424" s="3" t="str">
        <f t="shared" si="395"/>
        <v>DH-P2-12</v>
      </c>
      <c r="F424" s="7" t="s">
        <v>94</v>
      </c>
      <c r="G424" s="7" t="s">
        <v>837</v>
      </c>
      <c r="H424" s="4">
        <v>3</v>
      </c>
      <c r="I424" s="4">
        <v>25</v>
      </c>
      <c r="J424" s="4" t="s">
        <v>84</v>
      </c>
      <c r="K424" s="4"/>
      <c r="L424" s="5">
        <v>1</v>
      </c>
      <c r="M424" s="5">
        <f t="shared" si="396"/>
        <v>3</v>
      </c>
      <c r="N424" s="5">
        <v>2</v>
      </c>
      <c r="O424" s="5">
        <v>2</v>
      </c>
      <c r="P424" s="11">
        <v>1</v>
      </c>
      <c r="Q424" s="5">
        <f t="shared" si="397"/>
        <v>3</v>
      </c>
      <c r="R424" s="6">
        <f t="shared" si="398"/>
        <v>3</v>
      </c>
      <c r="S424" s="53" t="str">
        <f>IF(J424="",IF(LEFT(G424,1)="c",IF(I424&lt;&gt;"S",VLOOKUP(G424,'DATOS GENERALES'!$B$36:$C$52,2,FALSE),""),""),IF(T424="pvc",VLOOKUP(VLOOKUP(J424,'DATOS GENERALES'!$B$58:$E$83,3,FALSE),'DATOS GENERALES'!$B$36:$C$52,2,FALSE),VLOOKUP(VLOOKUP(J424,'DATOS GENERALES'!$B$58:$E$83,4,FALSE),'DATOS GENERALES'!$B$36:$C$52,2,FALSE)))</f>
        <v>OCTOGONAL CONDUIT</v>
      </c>
      <c r="T424" s="5" t="s">
        <v>48</v>
      </c>
      <c r="U424" s="5" t="s">
        <v>123</v>
      </c>
      <c r="X424"/>
    </row>
    <row r="425" spans="1:24" s="84" customFormat="1" outlineLevel="1" x14ac:dyDescent="0.25">
      <c r="B425" s="85"/>
      <c r="C425" s="85"/>
      <c r="D425" s="86"/>
      <c r="E425" s="3"/>
      <c r="F425" s="4"/>
      <c r="G425" s="4"/>
      <c r="H425" s="4"/>
      <c r="I425" s="4"/>
      <c r="J425" s="4"/>
      <c r="K425" s="4"/>
      <c r="L425" s="5"/>
      <c r="M425" s="5"/>
      <c r="N425" s="5"/>
      <c r="O425" s="5"/>
      <c r="P425" s="11"/>
      <c r="Q425" s="5"/>
      <c r="R425" s="6"/>
      <c r="S425" s="53"/>
      <c r="T425" s="5"/>
      <c r="U425" s="5"/>
    </row>
    <row r="426" spans="1:24" s="2" customFormat="1" outlineLevel="1" x14ac:dyDescent="0.25">
      <c r="A426" s="2">
        <v>0</v>
      </c>
      <c r="B426" s="8">
        <v>0</v>
      </c>
      <c r="C426" s="8">
        <v>0</v>
      </c>
      <c r="D426" s="7" t="s">
        <v>838</v>
      </c>
      <c r="E426" s="3" t="str">
        <f t="shared" ref="E426:E427" si="399">G426</f>
        <v>DH</v>
      </c>
      <c r="F426" s="4"/>
      <c r="G426" s="7" t="s">
        <v>842</v>
      </c>
      <c r="H426" s="4">
        <v>0.5</v>
      </c>
      <c r="I426" s="4">
        <v>25</v>
      </c>
      <c r="J426" s="4"/>
      <c r="K426" s="4"/>
      <c r="L426" s="5">
        <v>1</v>
      </c>
      <c r="M426" s="5">
        <f t="shared" ref="M426:M427" si="400">IF(I426&lt;&gt;"S",(H426+B426+A426+C426)*L426,0)</f>
        <v>0.5</v>
      </c>
      <c r="N426" s="5">
        <v>2</v>
      </c>
      <c r="O426" s="5">
        <v>2</v>
      </c>
      <c r="P426" s="11">
        <v>1</v>
      </c>
      <c r="Q426" s="5">
        <f t="shared" ref="Q426:Q427" si="401">IF(M426=0,IF(H426=0,0,H426+C426+B426+A426),M426)</f>
        <v>0.5</v>
      </c>
      <c r="R426" s="6">
        <f t="shared" ref="R426:R427" si="402">Q426*P426</f>
        <v>0.5</v>
      </c>
      <c r="S426" s="53" t="str">
        <f>IF(J426="",IF(LEFT(G426,1)="c",IF(I426&lt;&gt;"S",VLOOKUP(G426,'DATOS GENERALES'!$B$36:$C$52,2,FALSE),""),""),IF(T426="pvc",VLOOKUP(VLOOKUP(J426,'DATOS GENERALES'!$B$58:$E$83,3,FALSE),'DATOS GENERALES'!$B$36:$C$52,2,FALSE),VLOOKUP(VLOOKUP(J426,'DATOS GENERALES'!$B$58:$E$83,4,FALSE),'DATOS GENERALES'!$B$36:$C$52,2,FALSE)))</f>
        <v/>
      </c>
      <c r="T426" s="5" t="s">
        <v>48</v>
      </c>
      <c r="U426" s="5" t="s">
        <v>123</v>
      </c>
      <c r="X426"/>
    </row>
    <row r="427" spans="1:24" s="2" customFormat="1" outlineLevel="1" x14ac:dyDescent="0.25">
      <c r="A427" s="2">
        <v>0</v>
      </c>
      <c r="B427" s="8">
        <v>0</v>
      </c>
      <c r="C427" s="8">
        <v>0</v>
      </c>
      <c r="D427" s="7" t="s">
        <v>838</v>
      </c>
      <c r="E427" s="3" t="str">
        <f t="shared" si="399"/>
        <v>DH-P2-13</v>
      </c>
      <c r="F427" s="7" t="s">
        <v>842</v>
      </c>
      <c r="G427" s="7" t="s">
        <v>838</v>
      </c>
      <c r="H427" s="4">
        <v>5.5</v>
      </c>
      <c r="I427" s="4">
        <v>25</v>
      </c>
      <c r="J427" s="4" t="s">
        <v>84</v>
      </c>
      <c r="K427" s="4"/>
      <c r="L427" s="5">
        <v>1</v>
      </c>
      <c r="M427" s="5">
        <f t="shared" si="400"/>
        <v>5.5</v>
      </c>
      <c r="N427" s="5">
        <v>0</v>
      </c>
      <c r="O427" s="5">
        <v>2</v>
      </c>
      <c r="P427" s="11">
        <v>1</v>
      </c>
      <c r="Q427" s="5">
        <f t="shared" si="401"/>
        <v>5.5</v>
      </c>
      <c r="R427" s="6">
        <f t="shared" si="402"/>
        <v>5.5</v>
      </c>
      <c r="S427" s="53" t="str">
        <f>IF(J427="",IF(LEFT(G427,1)="c",IF(I427&lt;&gt;"S",VLOOKUP(G427,'DATOS GENERALES'!$B$36:$C$52,2,FALSE),""),""),IF(T427="pvc",VLOOKUP(VLOOKUP(J427,'DATOS GENERALES'!$B$58:$E$83,3,FALSE),'DATOS GENERALES'!$B$36:$C$52,2,FALSE),VLOOKUP(VLOOKUP(J427,'DATOS GENERALES'!$B$58:$E$83,4,FALSE),'DATOS GENERALES'!$B$36:$C$52,2,FALSE)))</f>
        <v>OCTOGONAL CONDUIT</v>
      </c>
      <c r="T427" s="5" t="s">
        <v>48</v>
      </c>
      <c r="U427" s="5" t="s">
        <v>123</v>
      </c>
      <c r="X427"/>
    </row>
    <row r="428" spans="1:24" s="84" customFormat="1" outlineLevel="1" x14ac:dyDescent="0.25">
      <c r="B428" s="85"/>
      <c r="C428" s="85"/>
      <c r="D428" s="86"/>
      <c r="E428" s="3"/>
      <c r="F428" s="4"/>
      <c r="G428" s="4"/>
      <c r="H428" s="4"/>
      <c r="I428" s="4"/>
      <c r="J428" s="4"/>
      <c r="K428" s="4"/>
      <c r="L428" s="5"/>
      <c r="M428" s="5"/>
      <c r="N428" s="5"/>
      <c r="O428" s="5"/>
      <c r="P428" s="11"/>
      <c r="Q428" s="5"/>
      <c r="R428" s="6"/>
      <c r="S428" s="53"/>
      <c r="T428" s="5"/>
      <c r="U428" s="5"/>
    </row>
    <row r="429" spans="1:24" s="2" customFormat="1" outlineLevel="1" x14ac:dyDescent="0.25">
      <c r="A429" s="2">
        <v>0</v>
      </c>
      <c r="B429" s="8">
        <v>0</v>
      </c>
      <c r="C429" s="8">
        <v>0</v>
      </c>
      <c r="D429" s="7" t="s">
        <v>839</v>
      </c>
      <c r="E429" s="3" t="str">
        <f t="shared" ref="E429:E430" si="403">G429</f>
        <v>S12</v>
      </c>
      <c r="F429" s="4"/>
      <c r="G429" s="7" t="s">
        <v>94</v>
      </c>
      <c r="H429" s="4">
        <v>0.5</v>
      </c>
      <c r="I429" s="4">
        <v>25</v>
      </c>
      <c r="J429" s="4" t="s">
        <v>94</v>
      </c>
      <c r="K429" s="4"/>
      <c r="L429" s="5">
        <v>1</v>
      </c>
      <c r="M429" s="5">
        <f t="shared" ref="M429:M430" si="404">IF(I429&lt;&gt;"S",(H429+B429+A429+C429)*L429,0)</f>
        <v>0.5</v>
      </c>
      <c r="N429" s="5">
        <v>1</v>
      </c>
      <c r="O429" s="5">
        <v>1</v>
      </c>
      <c r="P429" s="11">
        <v>1</v>
      </c>
      <c r="Q429" s="5">
        <f t="shared" ref="Q429:Q430" si="405">IF(M429=0,IF(H429=0,0,H429+C429+B429+A429),M429)</f>
        <v>0.5</v>
      </c>
      <c r="R429" s="6">
        <f t="shared" ref="R429:R430" si="406">Q429*P429</f>
        <v>0.5</v>
      </c>
      <c r="S429" s="53" t="str">
        <f>IF(J429="",IF(LEFT(G429,1)="c",IF(I429&lt;&gt;"S",VLOOKUP(G429,'DATOS GENERALES'!$B$36:$C$52,2,FALSE),""),""),IF(T429="pvc",VLOOKUP(VLOOKUP(J429,'DATOS GENERALES'!$B$58:$E$83,3,FALSE),'DATOS GENERALES'!$B$36:$C$52,2,FALSE),VLOOKUP(VLOOKUP(J429,'DATOS GENERALES'!$B$58:$E$83,4,FALSE),'DATOS GENERALES'!$B$36:$C$52,2,FALSE)))</f>
        <v>ACCESORIO SALIDA BANDEJA</v>
      </c>
      <c r="T429" s="5" t="s">
        <v>48</v>
      </c>
      <c r="U429" s="5" t="s">
        <v>123</v>
      </c>
      <c r="X429"/>
    </row>
    <row r="430" spans="1:24" s="2" customFormat="1" outlineLevel="1" x14ac:dyDescent="0.25">
      <c r="A430" s="2">
        <v>0</v>
      </c>
      <c r="B430" s="8">
        <v>0</v>
      </c>
      <c r="C430" s="8">
        <v>0</v>
      </c>
      <c r="D430" s="7" t="s">
        <v>839</v>
      </c>
      <c r="E430" s="3" t="str">
        <f t="shared" si="403"/>
        <v>DH-P2-14</v>
      </c>
      <c r="F430" s="7" t="s">
        <v>94</v>
      </c>
      <c r="G430" s="7" t="s">
        <v>839</v>
      </c>
      <c r="H430" s="4">
        <v>1</v>
      </c>
      <c r="I430" s="4">
        <v>25</v>
      </c>
      <c r="J430" s="4" t="s">
        <v>84</v>
      </c>
      <c r="K430" s="4"/>
      <c r="L430" s="5">
        <v>1</v>
      </c>
      <c r="M430" s="5">
        <f t="shared" si="404"/>
        <v>1</v>
      </c>
      <c r="N430" s="5">
        <v>2</v>
      </c>
      <c r="O430" s="5">
        <v>2</v>
      </c>
      <c r="P430" s="11">
        <v>1</v>
      </c>
      <c r="Q430" s="5">
        <f t="shared" si="405"/>
        <v>1</v>
      </c>
      <c r="R430" s="6">
        <f t="shared" si="406"/>
        <v>1</v>
      </c>
      <c r="S430" s="53" t="str">
        <f>IF(J430="",IF(LEFT(G430,1)="c",IF(I430&lt;&gt;"S",VLOOKUP(G430,'DATOS GENERALES'!$B$36:$C$52,2,FALSE),""),""),IF(T430="pvc",VLOOKUP(VLOOKUP(J430,'DATOS GENERALES'!$B$58:$E$83,3,FALSE),'DATOS GENERALES'!$B$36:$C$52,2,FALSE),VLOOKUP(VLOOKUP(J430,'DATOS GENERALES'!$B$58:$E$83,4,FALSE),'DATOS GENERALES'!$B$36:$C$52,2,FALSE)))</f>
        <v>OCTOGONAL CONDUIT</v>
      </c>
      <c r="T430" s="5" t="s">
        <v>48</v>
      </c>
      <c r="U430" s="5" t="s">
        <v>123</v>
      </c>
      <c r="X430"/>
    </row>
    <row r="431" spans="1:24" s="84" customFormat="1" outlineLevel="1" x14ac:dyDescent="0.25">
      <c r="B431" s="85"/>
      <c r="C431" s="85"/>
      <c r="D431" s="86"/>
      <c r="E431" s="3"/>
      <c r="F431" s="4"/>
      <c r="G431" s="4"/>
      <c r="H431" s="4"/>
      <c r="I431" s="4"/>
      <c r="J431" s="4"/>
      <c r="K431" s="4"/>
      <c r="L431" s="5"/>
      <c r="M431" s="5"/>
      <c r="N431" s="5"/>
      <c r="O431" s="5"/>
      <c r="P431" s="11"/>
      <c r="Q431" s="5"/>
      <c r="R431" s="6"/>
      <c r="S431" s="53"/>
      <c r="T431" s="5"/>
      <c r="U431" s="5"/>
    </row>
    <row r="432" spans="1:24" s="2" customFormat="1" outlineLevel="1" x14ac:dyDescent="0.25">
      <c r="A432" s="2">
        <v>0</v>
      </c>
      <c r="B432" s="8">
        <v>0</v>
      </c>
      <c r="C432" s="8">
        <v>0</v>
      </c>
      <c r="D432" s="7" t="s">
        <v>840</v>
      </c>
      <c r="E432" s="3" t="str">
        <f t="shared" ref="E432:E433" si="407">G432</f>
        <v>S12</v>
      </c>
      <c r="F432" s="4"/>
      <c r="G432" s="7" t="s">
        <v>94</v>
      </c>
      <c r="H432" s="4">
        <v>0.5</v>
      </c>
      <c r="I432" s="4">
        <v>25</v>
      </c>
      <c r="J432" s="4" t="s">
        <v>94</v>
      </c>
      <c r="K432" s="4"/>
      <c r="L432" s="5">
        <v>1</v>
      </c>
      <c r="M432" s="5">
        <f t="shared" ref="M432:M433" si="408">IF(I432&lt;&gt;"S",(H432+B432+A432+C432)*L432,0)</f>
        <v>0.5</v>
      </c>
      <c r="N432" s="5">
        <v>1</v>
      </c>
      <c r="O432" s="5">
        <v>2</v>
      </c>
      <c r="P432" s="11">
        <v>1</v>
      </c>
      <c r="Q432" s="5">
        <f t="shared" ref="Q432:Q433" si="409">IF(M432=0,IF(H432=0,0,H432+C432+B432+A432),M432)</f>
        <v>0.5</v>
      </c>
      <c r="R432" s="6">
        <f t="shared" ref="R432:R433" si="410">Q432*P432</f>
        <v>0.5</v>
      </c>
      <c r="S432" s="53" t="str">
        <f>IF(J432="",IF(LEFT(G432,1)="c",IF(I432&lt;&gt;"S",VLOOKUP(G432,'DATOS GENERALES'!$B$36:$C$52,2,FALSE),""),""),IF(T432="pvc",VLOOKUP(VLOOKUP(J432,'DATOS GENERALES'!$B$58:$E$83,3,FALSE),'DATOS GENERALES'!$B$36:$C$52,2,FALSE),VLOOKUP(VLOOKUP(J432,'DATOS GENERALES'!$B$58:$E$83,4,FALSE),'DATOS GENERALES'!$B$36:$C$52,2,FALSE)))</f>
        <v>ACCESORIO SALIDA BANDEJA</v>
      </c>
      <c r="T432" s="5" t="s">
        <v>48</v>
      </c>
      <c r="U432" s="5" t="s">
        <v>123</v>
      </c>
      <c r="X432"/>
    </row>
    <row r="433" spans="1:24" s="2" customFormat="1" outlineLevel="1" x14ac:dyDescent="0.25">
      <c r="A433" s="2">
        <v>0</v>
      </c>
      <c r="B433" s="8">
        <v>0</v>
      </c>
      <c r="C433" s="8">
        <v>0</v>
      </c>
      <c r="D433" s="7" t="s">
        <v>840</v>
      </c>
      <c r="E433" s="3" t="str">
        <f t="shared" si="407"/>
        <v>DH-P2-15</v>
      </c>
      <c r="F433" s="7" t="s">
        <v>94</v>
      </c>
      <c r="G433" s="7" t="s">
        <v>840</v>
      </c>
      <c r="H433" s="4">
        <v>6</v>
      </c>
      <c r="I433" s="4">
        <v>25</v>
      </c>
      <c r="J433" s="4" t="s">
        <v>84</v>
      </c>
      <c r="K433" s="4"/>
      <c r="L433" s="5">
        <v>1</v>
      </c>
      <c r="M433" s="5">
        <f t="shared" si="408"/>
        <v>6</v>
      </c>
      <c r="N433" s="5">
        <v>2</v>
      </c>
      <c r="O433" s="5">
        <v>2</v>
      </c>
      <c r="P433" s="11">
        <v>1</v>
      </c>
      <c r="Q433" s="5">
        <f t="shared" si="409"/>
        <v>6</v>
      </c>
      <c r="R433" s="6">
        <f t="shared" si="410"/>
        <v>6</v>
      </c>
      <c r="S433" s="53" t="str">
        <f>IF(J433="",IF(LEFT(G433,1)="c",IF(I433&lt;&gt;"S",VLOOKUP(G433,'DATOS GENERALES'!$B$36:$C$52,2,FALSE),""),""),IF(T433="pvc",VLOOKUP(VLOOKUP(J433,'DATOS GENERALES'!$B$58:$E$83,3,FALSE),'DATOS GENERALES'!$B$36:$C$52,2,FALSE),VLOOKUP(VLOOKUP(J433,'DATOS GENERALES'!$B$58:$E$83,4,FALSE),'DATOS GENERALES'!$B$36:$C$52,2,FALSE)))</f>
        <v>OCTOGONAL CONDUIT</v>
      </c>
      <c r="T433" s="5" t="s">
        <v>48</v>
      </c>
      <c r="U433" s="5" t="s">
        <v>123</v>
      </c>
      <c r="X433"/>
    </row>
    <row r="434" spans="1:24" s="84" customFormat="1" outlineLevel="1" x14ac:dyDescent="0.25">
      <c r="B434" s="85"/>
      <c r="C434" s="85"/>
      <c r="D434" s="86"/>
      <c r="E434" s="3"/>
      <c r="F434" s="4"/>
      <c r="G434" s="4"/>
      <c r="H434" s="4"/>
      <c r="I434" s="4"/>
      <c r="J434" s="4"/>
      <c r="K434" s="4"/>
      <c r="L434" s="5"/>
      <c r="M434" s="5"/>
      <c r="N434" s="5"/>
      <c r="O434" s="5"/>
      <c r="P434" s="11"/>
      <c r="Q434" s="5"/>
      <c r="R434" s="6"/>
      <c r="S434" s="53"/>
      <c r="T434" s="5"/>
      <c r="U434" s="5"/>
    </row>
    <row r="435" spans="1:24" s="2" customFormat="1" outlineLevel="1" x14ac:dyDescent="0.25">
      <c r="A435" s="2">
        <v>0</v>
      </c>
      <c r="B435" s="8">
        <v>0</v>
      </c>
      <c r="C435" s="8">
        <v>0</v>
      </c>
      <c r="D435" s="7" t="s">
        <v>841</v>
      </c>
      <c r="E435" s="3" t="str">
        <f t="shared" ref="E435:E436" si="411">G435</f>
        <v>S12</v>
      </c>
      <c r="F435" s="4"/>
      <c r="G435" s="7" t="s">
        <v>94</v>
      </c>
      <c r="H435" s="4">
        <v>0.5</v>
      </c>
      <c r="I435" s="4">
        <v>25</v>
      </c>
      <c r="J435" s="4" t="s">
        <v>94</v>
      </c>
      <c r="K435" s="4"/>
      <c r="L435" s="5">
        <v>1</v>
      </c>
      <c r="M435" s="5">
        <f t="shared" ref="M435:M436" si="412">IF(I435&lt;&gt;"S",(H435+B435+A435+C435)*L435,0)</f>
        <v>0.5</v>
      </c>
      <c r="N435" s="5">
        <v>1</v>
      </c>
      <c r="O435" s="5">
        <v>1</v>
      </c>
      <c r="P435" s="11">
        <v>1</v>
      </c>
      <c r="Q435" s="5">
        <f t="shared" ref="Q435:Q436" si="413">IF(M435=0,IF(H435=0,0,H435+C435+B435+A435),M435)</f>
        <v>0.5</v>
      </c>
      <c r="R435" s="6">
        <f t="shared" ref="R435:R436" si="414">Q435*P435</f>
        <v>0.5</v>
      </c>
      <c r="S435" s="53" t="str">
        <f>IF(J435="",IF(LEFT(G435,1)="c",IF(I435&lt;&gt;"S",VLOOKUP(G435,'DATOS GENERALES'!$B$36:$C$52,2,FALSE),""),""),IF(T435="pvc",VLOOKUP(VLOOKUP(J435,'DATOS GENERALES'!$B$58:$E$83,3,FALSE),'DATOS GENERALES'!$B$36:$C$52,2,FALSE),VLOOKUP(VLOOKUP(J435,'DATOS GENERALES'!$B$58:$E$83,4,FALSE),'DATOS GENERALES'!$B$36:$C$52,2,FALSE)))</f>
        <v>ACCESORIO SALIDA BANDEJA</v>
      </c>
      <c r="T435" s="5" t="s">
        <v>48</v>
      </c>
      <c r="U435" s="5" t="s">
        <v>123</v>
      </c>
      <c r="X435"/>
    </row>
    <row r="436" spans="1:24" s="2" customFormat="1" outlineLevel="1" x14ac:dyDescent="0.25">
      <c r="A436" s="2">
        <v>0</v>
      </c>
      <c r="B436" s="8">
        <v>0</v>
      </c>
      <c r="C436" s="8">
        <v>0</v>
      </c>
      <c r="D436" s="7" t="s">
        <v>841</v>
      </c>
      <c r="E436" s="3" t="str">
        <f t="shared" si="411"/>
        <v>DH-P2-16</v>
      </c>
      <c r="F436" s="7" t="s">
        <v>94</v>
      </c>
      <c r="G436" s="7" t="s">
        <v>841</v>
      </c>
      <c r="H436" s="4">
        <v>1</v>
      </c>
      <c r="I436" s="4">
        <v>25</v>
      </c>
      <c r="J436" s="4" t="s">
        <v>84</v>
      </c>
      <c r="K436" s="4"/>
      <c r="L436" s="5">
        <v>1</v>
      </c>
      <c r="M436" s="5">
        <f t="shared" si="412"/>
        <v>1</v>
      </c>
      <c r="N436" s="5">
        <v>2</v>
      </c>
      <c r="O436" s="5">
        <v>2</v>
      </c>
      <c r="P436" s="11">
        <v>1</v>
      </c>
      <c r="Q436" s="5">
        <f t="shared" si="413"/>
        <v>1</v>
      </c>
      <c r="R436" s="6">
        <f t="shared" si="414"/>
        <v>1</v>
      </c>
      <c r="S436" s="53" t="str">
        <f>IF(J436="",IF(LEFT(G436,1)="c",IF(I436&lt;&gt;"S",VLOOKUP(G436,'DATOS GENERALES'!$B$36:$C$52,2,FALSE),""),""),IF(T436="pvc",VLOOKUP(VLOOKUP(J436,'DATOS GENERALES'!$B$58:$E$83,3,FALSE),'DATOS GENERALES'!$B$36:$C$52,2,FALSE),VLOOKUP(VLOOKUP(J436,'DATOS GENERALES'!$B$58:$E$83,4,FALSE),'DATOS GENERALES'!$B$36:$C$52,2,FALSE)))</f>
        <v>OCTOGONAL CONDUIT</v>
      </c>
      <c r="T436" s="5" t="s">
        <v>48</v>
      </c>
      <c r="U436" s="5" t="s">
        <v>123</v>
      </c>
      <c r="X436"/>
    </row>
    <row r="437" spans="1:24" s="84" customFormat="1" outlineLevel="1" x14ac:dyDescent="0.25">
      <c r="B437" s="85"/>
      <c r="C437" s="85"/>
      <c r="D437" s="86"/>
      <c r="E437" s="3"/>
      <c r="F437" s="4"/>
      <c r="G437" s="4"/>
      <c r="H437" s="4"/>
      <c r="I437" s="4"/>
      <c r="J437" s="4"/>
      <c r="K437" s="4"/>
      <c r="L437" s="5"/>
      <c r="M437" s="5"/>
      <c r="N437" s="5"/>
      <c r="O437" s="5"/>
      <c r="P437" s="11"/>
      <c r="Q437" s="5"/>
      <c r="R437" s="6"/>
      <c r="S437" s="53"/>
      <c r="T437" s="5"/>
      <c r="U437" s="5"/>
    </row>
    <row r="438" spans="1:24" s="2" customFormat="1" outlineLevel="1" x14ac:dyDescent="0.25">
      <c r="A438" s="2">
        <v>0</v>
      </c>
      <c r="B438" s="8">
        <v>0</v>
      </c>
      <c r="C438" s="8">
        <v>0</v>
      </c>
      <c r="D438" s="7" t="s">
        <v>1026</v>
      </c>
      <c r="E438" s="3" t="str">
        <f t="shared" ref="E438:E439" si="415">G438</f>
        <v>DH-P2-04</v>
      </c>
      <c r="F438" s="4"/>
      <c r="G438" s="7" t="s">
        <v>829</v>
      </c>
      <c r="H438" s="4">
        <v>0.5</v>
      </c>
      <c r="I438" s="4">
        <v>25</v>
      </c>
      <c r="J438" s="4"/>
      <c r="K438" s="4"/>
      <c r="L438" s="5">
        <v>1</v>
      </c>
      <c r="M438" s="5">
        <f t="shared" ref="M438:M439" si="416">IF(I438&lt;&gt;"S",(H438+B438+A438+C438)*L438,0)</f>
        <v>0.5</v>
      </c>
      <c r="N438" s="5">
        <v>2</v>
      </c>
      <c r="O438" s="5">
        <v>1</v>
      </c>
      <c r="P438" s="11">
        <v>1</v>
      </c>
      <c r="Q438" s="5">
        <f t="shared" ref="Q438:Q439" si="417">IF(M438=0,IF(H438=0,0,H438+C438+B438+A438),M438)</f>
        <v>0.5</v>
      </c>
      <c r="R438" s="6">
        <f t="shared" ref="R438:R439" si="418">Q438*P438</f>
        <v>0.5</v>
      </c>
      <c r="S438" s="53" t="str">
        <f>IF(J438="",IF(LEFT(G438,1)="c",IF(I438&lt;&gt;"S",VLOOKUP(G438,'DATOS GENERALES'!$B$36:$C$52,2,FALSE),""),""),IF(T438="pvc",VLOOKUP(VLOOKUP(J438,'DATOS GENERALES'!$B$58:$E$83,3,FALSE),'DATOS GENERALES'!$B$36:$C$52,2,FALSE),VLOOKUP(VLOOKUP(J438,'DATOS GENERALES'!$B$58:$E$83,4,FALSE),'DATOS GENERALES'!$B$36:$C$52,2,FALSE)))</f>
        <v/>
      </c>
      <c r="T438" s="5" t="s">
        <v>48</v>
      </c>
      <c r="U438" s="5" t="s">
        <v>123</v>
      </c>
      <c r="X438"/>
    </row>
    <row r="439" spans="1:24" s="2" customFormat="1" outlineLevel="1" x14ac:dyDescent="0.25">
      <c r="A439" s="2">
        <v>0</v>
      </c>
      <c r="B439" s="8">
        <v>0</v>
      </c>
      <c r="C439" s="8">
        <v>0</v>
      </c>
      <c r="D439" s="7" t="s">
        <v>1026</v>
      </c>
      <c r="E439" s="3" t="str">
        <f t="shared" si="415"/>
        <v>DH-P2-17</v>
      </c>
      <c r="F439" s="7" t="s">
        <v>829</v>
      </c>
      <c r="G439" s="7" t="s">
        <v>1026</v>
      </c>
      <c r="H439" s="4">
        <v>2.1</v>
      </c>
      <c r="I439" s="4">
        <v>25</v>
      </c>
      <c r="J439" s="4" t="s">
        <v>84</v>
      </c>
      <c r="K439" s="4"/>
      <c r="L439" s="5">
        <v>1</v>
      </c>
      <c r="M439" s="5">
        <f t="shared" si="416"/>
        <v>2.1</v>
      </c>
      <c r="N439" s="5">
        <v>0</v>
      </c>
      <c r="O439" s="5">
        <v>2</v>
      </c>
      <c r="P439" s="11">
        <v>1</v>
      </c>
      <c r="Q439" s="5">
        <f t="shared" si="417"/>
        <v>2.1</v>
      </c>
      <c r="R439" s="6">
        <f t="shared" si="418"/>
        <v>2.1</v>
      </c>
      <c r="S439" s="53" t="str">
        <f>IF(J439="",IF(LEFT(G439,1)="c",IF(I439&lt;&gt;"S",VLOOKUP(G439,'DATOS GENERALES'!$B$36:$C$52,2,FALSE),""),""),IF(T439="pvc",VLOOKUP(VLOOKUP(J439,'DATOS GENERALES'!$B$58:$E$83,3,FALSE),'DATOS GENERALES'!$B$36:$C$52,2,FALSE),VLOOKUP(VLOOKUP(J439,'DATOS GENERALES'!$B$58:$E$83,4,FALSE),'DATOS GENERALES'!$B$36:$C$52,2,FALSE)))</f>
        <v>OCTOGONAL CONDUIT</v>
      </c>
      <c r="T439" s="5" t="s">
        <v>48</v>
      </c>
      <c r="U439" s="5" t="s">
        <v>123</v>
      </c>
      <c r="X439"/>
    </row>
    <row r="440" spans="1:24" s="84" customFormat="1" outlineLevel="1" x14ac:dyDescent="0.25">
      <c r="B440" s="85"/>
      <c r="C440" s="85"/>
      <c r="D440" s="86"/>
      <c r="E440" s="3"/>
      <c r="F440" s="4"/>
      <c r="G440" s="4"/>
      <c r="H440" s="4"/>
      <c r="I440" s="4"/>
      <c r="J440" s="4"/>
      <c r="K440" s="4"/>
      <c r="L440" s="5"/>
      <c r="M440" s="5"/>
      <c r="N440" s="5"/>
      <c r="O440" s="5"/>
      <c r="P440" s="11"/>
      <c r="Q440" s="5"/>
      <c r="R440" s="6"/>
      <c r="S440" s="53"/>
      <c r="T440" s="5"/>
      <c r="U440" s="5"/>
    </row>
    <row r="441" spans="1:24" s="2" customFormat="1" outlineLevel="1" x14ac:dyDescent="0.25">
      <c r="A441" s="2">
        <v>0</v>
      </c>
      <c r="B441" s="8">
        <v>0</v>
      </c>
      <c r="C441" s="8">
        <v>0</v>
      </c>
      <c r="D441" s="7" t="s">
        <v>826</v>
      </c>
      <c r="E441" s="3" t="str">
        <f t="shared" ref="E441:E442" si="419">G441</f>
        <v>S12</v>
      </c>
      <c r="F441" s="4"/>
      <c r="G441" s="7" t="s">
        <v>94</v>
      </c>
      <c r="H441" s="4">
        <v>0.5</v>
      </c>
      <c r="I441" s="4">
        <v>25</v>
      </c>
      <c r="J441" s="4" t="s">
        <v>94</v>
      </c>
      <c r="K441" s="4"/>
      <c r="L441" s="5">
        <v>1</v>
      </c>
      <c r="M441" s="5">
        <f t="shared" ref="M441:M442" si="420">IF(I441&lt;&gt;"S",(H441+B441+A441+C441)*L441,0)</f>
        <v>0.5</v>
      </c>
      <c r="N441" s="5">
        <v>1</v>
      </c>
      <c r="O441" s="5">
        <v>2</v>
      </c>
      <c r="P441" s="11">
        <v>1</v>
      </c>
      <c r="Q441" s="5">
        <f t="shared" ref="Q441:Q442" si="421">IF(M441=0,IF(H441=0,0,H441+C441+B441+A441),M441)</f>
        <v>0.5</v>
      </c>
      <c r="R441" s="6">
        <f t="shared" ref="R441:R442" si="422">Q441*P441</f>
        <v>0.5</v>
      </c>
      <c r="S441" s="53" t="str">
        <f>IF(J441="",IF(LEFT(G441,1)="c",IF(I441&lt;&gt;"S",VLOOKUP(G441,'DATOS GENERALES'!$B$36:$C$52,2,FALSE),""),""),IF(T441="pvc",VLOOKUP(VLOOKUP(J441,'DATOS GENERALES'!$B$58:$E$83,3,FALSE),'DATOS GENERALES'!$B$36:$C$52,2,FALSE),VLOOKUP(VLOOKUP(J441,'DATOS GENERALES'!$B$58:$E$83,4,FALSE),'DATOS GENERALES'!$B$36:$C$52,2,FALSE)))</f>
        <v>ACCESORIO SALIDA BANDEJA</v>
      </c>
      <c r="T441" s="5" t="s">
        <v>48</v>
      </c>
      <c r="U441" s="5" t="s">
        <v>123</v>
      </c>
      <c r="X441"/>
    </row>
    <row r="442" spans="1:24" s="2" customFormat="1" outlineLevel="1" x14ac:dyDescent="0.25">
      <c r="A442" s="2">
        <v>0</v>
      </c>
      <c r="B442" s="8">
        <v>0</v>
      </c>
      <c r="C442" s="8">
        <v>0</v>
      </c>
      <c r="D442" s="7" t="s">
        <v>826</v>
      </c>
      <c r="E442" s="3" t="str">
        <f t="shared" si="419"/>
        <v>DT-P2-10</v>
      </c>
      <c r="F442" s="7" t="s">
        <v>94</v>
      </c>
      <c r="G442" s="7" t="s">
        <v>826</v>
      </c>
      <c r="H442" s="4">
        <v>3</v>
      </c>
      <c r="I442" s="4">
        <v>25</v>
      </c>
      <c r="J442" s="4" t="s">
        <v>85</v>
      </c>
      <c r="K442" s="4"/>
      <c r="L442" s="5">
        <v>1</v>
      </c>
      <c r="M442" s="5">
        <f t="shared" si="420"/>
        <v>3</v>
      </c>
      <c r="N442" s="5">
        <v>2</v>
      </c>
      <c r="O442" s="5">
        <v>2</v>
      </c>
      <c r="P442" s="11">
        <v>1</v>
      </c>
      <c r="Q442" s="5">
        <f t="shared" si="421"/>
        <v>3</v>
      </c>
      <c r="R442" s="6">
        <f t="shared" si="422"/>
        <v>3</v>
      </c>
      <c r="S442" s="53" t="str">
        <f>IF(J442="",IF(LEFT(G442,1)="c",IF(I442&lt;&gt;"S",VLOOKUP(G442,'DATOS GENERALES'!$B$36:$C$52,2,FALSE),""),""),IF(T442="pvc",VLOOKUP(VLOOKUP(J442,'DATOS GENERALES'!$B$58:$E$83,3,FALSE),'DATOS GENERALES'!$B$36:$C$52,2,FALSE),VLOOKUP(VLOOKUP(J442,'DATOS GENERALES'!$B$58:$E$83,4,FALSE),'DATOS GENERALES'!$B$36:$C$52,2,FALSE)))</f>
        <v>OCTOGONAL CONDUIT</v>
      </c>
      <c r="T442" s="5" t="s">
        <v>48</v>
      </c>
      <c r="U442" s="5" t="s">
        <v>123</v>
      </c>
      <c r="X442"/>
    </row>
    <row r="443" spans="1:24" s="84" customFormat="1" outlineLevel="1" x14ac:dyDescent="0.25">
      <c r="B443" s="85"/>
      <c r="C443" s="85"/>
      <c r="D443" s="86"/>
      <c r="E443" s="3"/>
      <c r="F443" s="4"/>
      <c r="G443" s="4"/>
      <c r="H443" s="4"/>
      <c r="I443" s="4"/>
      <c r="J443" s="4"/>
      <c r="K443" s="4"/>
      <c r="L443" s="5"/>
      <c r="M443" s="5"/>
      <c r="N443" s="5"/>
      <c r="O443" s="5"/>
      <c r="P443" s="11"/>
      <c r="Q443" s="5"/>
      <c r="R443" s="6"/>
      <c r="S443" s="53"/>
      <c r="T443" s="5"/>
      <c r="U443" s="5"/>
    </row>
    <row r="444" spans="1:24" s="2" customFormat="1" outlineLevel="1" x14ac:dyDescent="0.25">
      <c r="A444" s="2">
        <v>0</v>
      </c>
      <c r="B444" s="8">
        <v>0</v>
      </c>
      <c r="C444" s="8">
        <v>0</v>
      </c>
      <c r="D444" s="7" t="s">
        <v>843</v>
      </c>
      <c r="E444" s="3" t="str">
        <f t="shared" ref="E444:E447" si="423">G444</f>
        <v>S12</v>
      </c>
      <c r="F444" s="4"/>
      <c r="G444" s="7" t="s">
        <v>94</v>
      </c>
      <c r="H444" s="4">
        <v>0.5</v>
      </c>
      <c r="I444" s="4">
        <v>25</v>
      </c>
      <c r="J444" s="4" t="s">
        <v>94</v>
      </c>
      <c r="K444" s="4"/>
      <c r="L444" s="5">
        <v>1</v>
      </c>
      <c r="M444" s="5">
        <f t="shared" ref="M444:M447" si="424">IF(I444&lt;&gt;"S",(H444+B444+A444+C444)*L444,0)</f>
        <v>0.5</v>
      </c>
      <c r="N444" s="5">
        <v>1</v>
      </c>
      <c r="O444" s="5">
        <v>2</v>
      </c>
      <c r="P444" s="11">
        <v>1</v>
      </c>
      <c r="Q444" s="5">
        <f t="shared" ref="Q444:Q447" si="425">IF(M444=0,IF(H444=0,0,H444+C444+B444+A444),M444)</f>
        <v>0.5</v>
      </c>
      <c r="R444" s="6">
        <f t="shared" ref="R444:R447" si="426">Q444*P444</f>
        <v>0.5</v>
      </c>
      <c r="S444" s="53" t="str">
        <f>IF(J444="",IF(LEFT(G444,1)="c",IF(I444&lt;&gt;"S",VLOOKUP(G444,'DATOS GENERALES'!$B$36:$C$52,2,FALSE),""),""),IF(T444="pvc",VLOOKUP(VLOOKUP(J444,'DATOS GENERALES'!$B$58:$E$83,3,FALSE),'DATOS GENERALES'!$B$36:$C$52,2,FALSE),VLOOKUP(VLOOKUP(J444,'DATOS GENERALES'!$B$58:$E$83,4,FALSE),'DATOS GENERALES'!$B$36:$C$52,2,FALSE)))</f>
        <v>ACCESORIO SALIDA BANDEJA</v>
      </c>
      <c r="T444" s="5" t="s">
        <v>48</v>
      </c>
      <c r="U444" s="5" t="s">
        <v>123</v>
      </c>
      <c r="X444"/>
    </row>
    <row r="445" spans="1:24" s="2" customFormat="1" outlineLevel="1" x14ac:dyDescent="0.25">
      <c r="A445" s="2">
        <v>0</v>
      </c>
      <c r="B445" s="8">
        <v>0</v>
      </c>
      <c r="C445" s="8">
        <v>0</v>
      </c>
      <c r="D445" s="7" t="s">
        <v>843</v>
      </c>
      <c r="E445" s="3" t="str">
        <f t="shared" si="423"/>
        <v>C1</v>
      </c>
      <c r="F445" s="7" t="s">
        <v>94</v>
      </c>
      <c r="G445" s="4" t="s">
        <v>103</v>
      </c>
      <c r="H445" s="4">
        <v>5</v>
      </c>
      <c r="I445" s="4">
        <v>25</v>
      </c>
      <c r="J445" s="4"/>
      <c r="K445" s="4"/>
      <c r="L445" s="5">
        <v>1</v>
      </c>
      <c r="M445" s="5">
        <f t="shared" si="424"/>
        <v>5</v>
      </c>
      <c r="N445" s="5">
        <v>2</v>
      </c>
      <c r="O445" s="5">
        <v>1</v>
      </c>
      <c r="P445" s="11">
        <v>1</v>
      </c>
      <c r="Q445" s="5">
        <f t="shared" si="425"/>
        <v>5</v>
      </c>
      <c r="R445" s="6">
        <f t="shared" si="426"/>
        <v>5</v>
      </c>
      <c r="S445" s="53" t="str">
        <f>IF(J445="",IF(LEFT(G445,1)="c",IF(I445&lt;&gt;"S",VLOOKUP(G445,'DATOS GENERALES'!$B$36:$C$52,2,FALSE),""),""),IF(T445="pvc",VLOOKUP(VLOOKUP(J445,'DATOS GENERALES'!$B$58:$E$83,3,FALSE),'DATOS GENERALES'!$B$36:$C$52,2,FALSE),VLOOKUP(VLOOKUP(J445,'DATOS GENERALES'!$B$58:$E$83,4,FALSE),'DATOS GENERALES'!$B$36:$C$52,2,FALSE)))</f>
        <v>CUADRADA 150X150X100</v>
      </c>
      <c r="T445" s="5" t="s">
        <v>48</v>
      </c>
      <c r="U445" s="5" t="s">
        <v>123</v>
      </c>
      <c r="X445"/>
    </row>
    <row r="446" spans="1:24" s="2" customFormat="1" outlineLevel="1" x14ac:dyDescent="0.25">
      <c r="A446" s="2">
        <v>0</v>
      </c>
      <c r="B446" s="8">
        <v>0</v>
      </c>
      <c r="C446" s="8">
        <v>0</v>
      </c>
      <c r="D446" s="7" t="s">
        <v>843</v>
      </c>
      <c r="E446" s="3" t="str">
        <f t="shared" si="423"/>
        <v>BE-11</v>
      </c>
      <c r="F446" s="4" t="s">
        <v>103</v>
      </c>
      <c r="G446" s="7" t="s">
        <v>843</v>
      </c>
      <c r="H446" s="4">
        <v>0.9</v>
      </c>
      <c r="I446" s="4">
        <v>25</v>
      </c>
      <c r="J446" s="4" t="s">
        <v>87</v>
      </c>
      <c r="K446" s="4"/>
      <c r="L446" s="5">
        <v>1</v>
      </c>
      <c r="M446" s="5">
        <f t="shared" si="424"/>
        <v>0.9</v>
      </c>
      <c r="N446" s="5">
        <v>0</v>
      </c>
      <c r="O446" s="5">
        <v>2</v>
      </c>
      <c r="P446" s="11">
        <v>1</v>
      </c>
      <c r="Q446" s="5">
        <f t="shared" si="425"/>
        <v>0.9</v>
      </c>
      <c r="R446" s="6">
        <f t="shared" si="426"/>
        <v>0.9</v>
      </c>
      <c r="S446" s="53" t="str">
        <f>IF(J446="",IF(LEFT(G446,1)="c",IF(I446&lt;&gt;"S",VLOOKUP(G446,'DATOS GENERALES'!$B$36:$C$52,2,FALSE),""),""),IF(T446="pvc",VLOOKUP(VLOOKUP(J446,'DATOS GENERALES'!$B$58:$E$83,3,FALSE),'DATOS GENERALES'!$B$36:$C$52,2,FALSE),VLOOKUP(VLOOKUP(J446,'DATOS GENERALES'!$B$58:$E$83,4,FALSE),'DATOS GENERALES'!$B$36:$C$52,2,FALSE)))</f>
        <v>CUADRADA GANG</v>
      </c>
      <c r="T446" s="5" t="s">
        <v>45</v>
      </c>
      <c r="U446" s="5" t="s">
        <v>123</v>
      </c>
      <c r="X446"/>
    </row>
    <row r="447" spans="1:24" s="2" customFormat="1" outlineLevel="1" x14ac:dyDescent="0.25">
      <c r="A447" s="2">
        <v>0</v>
      </c>
      <c r="B447" s="8">
        <v>0</v>
      </c>
      <c r="C447" s="8">
        <v>0</v>
      </c>
      <c r="D447" s="7" t="s">
        <v>844</v>
      </c>
      <c r="E447" s="3" t="str">
        <f t="shared" si="423"/>
        <v>EM-11</v>
      </c>
      <c r="F447" s="7" t="s">
        <v>786</v>
      </c>
      <c r="G447" s="7" t="s">
        <v>844</v>
      </c>
      <c r="H447" s="4">
        <v>1.3</v>
      </c>
      <c r="I447" s="4">
        <v>25</v>
      </c>
      <c r="J447" s="4" t="s">
        <v>86</v>
      </c>
      <c r="K447" s="4"/>
      <c r="L447" s="5">
        <v>1</v>
      </c>
      <c r="M447" s="5">
        <f t="shared" si="424"/>
        <v>1.3</v>
      </c>
      <c r="N447" s="5">
        <v>0</v>
      </c>
      <c r="O447" s="5">
        <v>2</v>
      </c>
      <c r="P447" s="11">
        <v>1</v>
      </c>
      <c r="Q447" s="5">
        <f t="shared" si="425"/>
        <v>1.3</v>
      </c>
      <c r="R447" s="6">
        <f t="shared" si="426"/>
        <v>1.3</v>
      </c>
      <c r="S447" s="53" t="str">
        <f>IF(J447="",IF(LEFT(G447,1)="c",IF(I447&lt;&gt;"S",VLOOKUP(G447,'DATOS GENERALES'!$B$36:$C$52,2,FALSE),""),""),IF(T447="pvc",VLOOKUP(VLOOKUP(J447,'DATOS GENERALES'!$B$58:$E$83,3,FALSE),'DATOS GENERALES'!$B$36:$C$52,2,FALSE),VLOOKUP(VLOOKUP(J447,'DATOS GENERALES'!$B$58:$E$83,4,FALSE),'DATOS GENERALES'!$B$36:$C$52,2,FALSE)))</f>
        <v>CUADRADA GANG</v>
      </c>
      <c r="T447" s="5" t="s">
        <v>45</v>
      </c>
      <c r="U447" s="5" t="s">
        <v>123</v>
      </c>
      <c r="X447"/>
    </row>
    <row r="448" spans="1:24" s="2" customFormat="1" outlineLevel="1" x14ac:dyDescent="0.25">
      <c r="B448" s="8"/>
      <c r="C448" s="8"/>
      <c r="D448" s="4" t="str">
        <f>+D447</f>
        <v>EM-11</v>
      </c>
      <c r="E448" s="3"/>
      <c r="F448" s="4"/>
      <c r="G448" s="4"/>
      <c r="H448" s="4"/>
      <c r="I448" s="4"/>
      <c r="J448" s="4"/>
      <c r="K448" s="4"/>
      <c r="L448" s="5"/>
      <c r="M448" s="5"/>
      <c r="N448" s="5"/>
      <c r="O448" s="5"/>
      <c r="P448" s="11"/>
      <c r="Q448" s="5"/>
      <c r="R448" s="6">
        <f>SUM(R444:R446)</f>
        <v>6.4</v>
      </c>
      <c r="S448" s="53"/>
      <c r="T448" s="5"/>
      <c r="U448" s="5" t="str">
        <f>+U447</f>
        <v>FPLR 2X18</v>
      </c>
      <c r="X448"/>
    </row>
    <row r="449" spans="1:24" s="84" customFormat="1" outlineLevel="1" x14ac:dyDescent="0.25">
      <c r="B449" s="85"/>
      <c r="C449" s="85"/>
      <c r="D449" s="86"/>
      <c r="E449" s="3"/>
      <c r="F449" s="4"/>
      <c r="G449" s="4"/>
      <c r="H449" s="4"/>
      <c r="I449" s="4"/>
      <c r="J449" s="4"/>
      <c r="K449" s="4"/>
      <c r="L449" s="5"/>
      <c r="M449" s="5"/>
      <c r="N449" s="5"/>
      <c r="O449" s="5"/>
      <c r="P449" s="11"/>
      <c r="Q449" s="5"/>
      <c r="R449" s="6"/>
      <c r="S449" s="53"/>
      <c r="T449" s="5"/>
      <c r="U449" s="5"/>
    </row>
    <row r="450" spans="1:24" s="2" customFormat="1" outlineLevel="1" x14ac:dyDescent="0.25">
      <c r="A450" s="2">
        <v>0</v>
      </c>
      <c r="B450" s="8">
        <v>0</v>
      </c>
      <c r="C450" s="8">
        <v>0</v>
      </c>
      <c r="D450" s="7" t="s">
        <v>845</v>
      </c>
      <c r="E450" s="3" t="str">
        <f t="shared" ref="E450:E453" si="427">G450</f>
        <v>S12</v>
      </c>
      <c r="F450" s="4"/>
      <c r="G450" s="7" t="s">
        <v>94</v>
      </c>
      <c r="H450" s="4">
        <v>0.5</v>
      </c>
      <c r="I450" s="4">
        <v>25</v>
      </c>
      <c r="J450" s="4" t="s">
        <v>94</v>
      </c>
      <c r="K450" s="4"/>
      <c r="L450" s="5">
        <v>1</v>
      </c>
      <c r="M450" s="5">
        <f t="shared" ref="M450:M453" si="428">IF(I450&lt;&gt;"S",(H450+B450+A450+C450)*L450,0)</f>
        <v>0.5</v>
      </c>
      <c r="N450" s="5">
        <v>1</v>
      </c>
      <c r="O450" s="5">
        <v>2</v>
      </c>
      <c r="P450" s="11">
        <v>1</v>
      </c>
      <c r="Q450" s="5">
        <f t="shared" ref="Q450:Q453" si="429">IF(M450=0,IF(H450=0,0,H450+C450+B450+A450),M450)</f>
        <v>0.5</v>
      </c>
      <c r="R450" s="6">
        <f t="shared" ref="R450:R453" si="430">Q450*P450</f>
        <v>0.5</v>
      </c>
      <c r="S450" s="53" t="str">
        <f>IF(J450="",IF(LEFT(G450,1)="c",IF(I450&lt;&gt;"S",VLOOKUP(G450,'DATOS GENERALES'!$B$36:$C$52,2,FALSE),""),""),IF(T450="pvc",VLOOKUP(VLOOKUP(J450,'DATOS GENERALES'!$B$58:$E$83,3,FALSE),'DATOS GENERALES'!$B$36:$C$52,2,FALSE),VLOOKUP(VLOOKUP(J450,'DATOS GENERALES'!$B$58:$E$83,4,FALSE),'DATOS GENERALES'!$B$36:$C$52,2,FALSE)))</f>
        <v>ACCESORIO SALIDA BANDEJA</v>
      </c>
      <c r="T450" s="5" t="s">
        <v>48</v>
      </c>
      <c r="U450" s="5" t="s">
        <v>123</v>
      </c>
      <c r="X450"/>
    </row>
    <row r="451" spans="1:24" s="2" customFormat="1" outlineLevel="1" x14ac:dyDescent="0.25">
      <c r="A451" s="2">
        <v>0</v>
      </c>
      <c r="B451" s="8">
        <v>0</v>
      </c>
      <c r="C451" s="8">
        <v>0</v>
      </c>
      <c r="D451" s="7" t="s">
        <v>845</v>
      </c>
      <c r="E451" s="3" t="str">
        <f t="shared" si="427"/>
        <v>C1</v>
      </c>
      <c r="F451" s="7" t="s">
        <v>94</v>
      </c>
      <c r="G451" s="4" t="s">
        <v>103</v>
      </c>
      <c r="H451" s="4">
        <v>2</v>
      </c>
      <c r="I451" s="4">
        <v>25</v>
      </c>
      <c r="J451" s="4"/>
      <c r="K451" s="4"/>
      <c r="L451" s="5">
        <v>1</v>
      </c>
      <c r="M451" s="5">
        <f t="shared" si="428"/>
        <v>2</v>
      </c>
      <c r="N451" s="5">
        <v>2</v>
      </c>
      <c r="O451" s="5">
        <v>1</v>
      </c>
      <c r="P451" s="11">
        <v>1</v>
      </c>
      <c r="Q451" s="5">
        <f t="shared" si="429"/>
        <v>2</v>
      </c>
      <c r="R451" s="6">
        <f t="shared" si="430"/>
        <v>2</v>
      </c>
      <c r="S451" s="53" t="str">
        <f>IF(J451="",IF(LEFT(G451,1)="c",IF(I451&lt;&gt;"S",VLOOKUP(G451,'DATOS GENERALES'!$B$36:$C$52,2,FALSE),""),""),IF(T451="pvc",VLOOKUP(VLOOKUP(J451,'DATOS GENERALES'!$B$58:$E$83,3,FALSE),'DATOS GENERALES'!$B$36:$C$52,2,FALSE),VLOOKUP(VLOOKUP(J451,'DATOS GENERALES'!$B$58:$E$83,4,FALSE),'DATOS GENERALES'!$B$36:$C$52,2,FALSE)))</f>
        <v>CUADRADA 150X150X100</v>
      </c>
      <c r="T451" s="5" t="s">
        <v>48</v>
      </c>
      <c r="U451" s="5" t="s">
        <v>123</v>
      </c>
      <c r="X451"/>
    </row>
    <row r="452" spans="1:24" s="2" customFormat="1" outlineLevel="1" x14ac:dyDescent="0.25">
      <c r="A452" s="2">
        <v>0</v>
      </c>
      <c r="B452" s="8">
        <v>0</v>
      </c>
      <c r="C452" s="8">
        <v>0</v>
      </c>
      <c r="D452" s="7" t="s">
        <v>845</v>
      </c>
      <c r="E452" s="3" t="str">
        <f t="shared" si="427"/>
        <v>BE-12</v>
      </c>
      <c r="F452" s="4" t="s">
        <v>103</v>
      </c>
      <c r="G452" s="7" t="s">
        <v>845</v>
      </c>
      <c r="H452" s="4">
        <v>0.9</v>
      </c>
      <c r="I452" s="4">
        <v>25</v>
      </c>
      <c r="J452" s="4" t="s">
        <v>87</v>
      </c>
      <c r="K452" s="4"/>
      <c r="L452" s="5">
        <v>1</v>
      </c>
      <c r="M452" s="5">
        <f t="shared" si="428"/>
        <v>0.9</v>
      </c>
      <c r="N452" s="5">
        <v>0</v>
      </c>
      <c r="O452" s="5">
        <v>2</v>
      </c>
      <c r="P452" s="11">
        <v>1</v>
      </c>
      <c r="Q452" s="5">
        <f t="shared" si="429"/>
        <v>0.9</v>
      </c>
      <c r="R452" s="6">
        <f t="shared" si="430"/>
        <v>0.9</v>
      </c>
      <c r="S452" s="53" t="str">
        <f>IF(J452="",IF(LEFT(G452,1)="c",IF(I452&lt;&gt;"S",VLOOKUP(G452,'DATOS GENERALES'!$B$36:$C$52,2,FALSE),""),""),IF(T452="pvc",VLOOKUP(VLOOKUP(J452,'DATOS GENERALES'!$B$58:$E$83,3,FALSE),'DATOS GENERALES'!$B$36:$C$52,2,FALSE),VLOOKUP(VLOOKUP(J452,'DATOS GENERALES'!$B$58:$E$83,4,FALSE),'DATOS GENERALES'!$B$36:$C$52,2,FALSE)))</f>
        <v>CUADRADA GANG</v>
      </c>
      <c r="T452" s="5" t="s">
        <v>45</v>
      </c>
      <c r="U452" s="5" t="s">
        <v>123</v>
      </c>
      <c r="X452"/>
    </row>
    <row r="453" spans="1:24" s="2" customFormat="1" outlineLevel="1" x14ac:dyDescent="0.25">
      <c r="A453" s="2">
        <v>0</v>
      </c>
      <c r="B453" s="8">
        <v>0</v>
      </c>
      <c r="C453" s="8">
        <v>0</v>
      </c>
      <c r="D453" s="7" t="s">
        <v>846</v>
      </c>
      <c r="E453" s="3" t="str">
        <f t="shared" si="427"/>
        <v>EM-12</v>
      </c>
      <c r="F453" s="7" t="s">
        <v>786</v>
      </c>
      <c r="G453" s="7" t="s">
        <v>846</v>
      </c>
      <c r="H453" s="4">
        <v>1.3</v>
      </c>
      <c r="I453" s="4">
        <v>25</v>
      </c>
      <c r="J453" s="4" t="s">
        <v>86</v>
      </c>
      <c r="K453" s="4"/>
      <c r="L453" s="5">
        <v>1</v>
      </c>
      <c r="M453" s="5">
        <f t="shared" si="428"/>
        <v>1.3</v>
      </c>
      <c r="N453" s="5">
        <v>0</v>
      </c>
      <c r="O453" s="5">
        <v>2</v>
      </c>
      <c r="P453" s="11">
        <v>1</v>
      </c>
      <c r="Q453" s="5">
        <f t="shared" si="429"/>
        <v>1.3</v>
      </c>
      <c r="R453" s="6">
        <f t="shared" si="430"/>
        <v>1.3</v>
      </c>
      <c r="S453" s="53" t="str">
        <f>IF(J453="",IF(LEFT(G453,1)="c",IF(I453&lt;&gt;"S",VLOOKUP(G453,'DATOS GENERALES'!$B$36:$C$52,2,FALSE),""),""),IF(T453="pvc",VLOOKUP(VLOOKUP(J453,'DATOS GENERALES'!$B$58:$E$83,3,FALSE),'DATOS GENERALES'!$B$36:$C$52,2,FALSE),VLOOKUP(VLOOKUP(J453,'DATOS GENERALES'!$B$58:$E$83,4,FALSE),'DATOS GENERALES'!$B$36:$C$52,2,FALSE)))</f>
        <v>CUADRADA GANG</v>
      </c>
      <c r="T453" s="5" t="s">
        <v>45</v>
      </c>
      <c r="U453" s="5" t="s">
        <v>123</v>
      </c>
      <c r="X453"/>
    </row>
    <row r="454" spans="1:24" s="2" customFormat="1" outlineLevel="1" x14ac:dyDescent="0.25">
      <c r="B454" s="8"/>
      <c r="C454" s="8"/>
      <c r="D454" s="4" t="str">
        <f>+D453</f>
        <v>EM-12</v>
      </c>
      <c r="E454" s="3"/>
      <c r="F454" s="4"/>
      <c r="G454" s="4"/>
      <c r="H454" s="4"/>
      <c r="I454" s="4"/>
      <c r="J454" s="4"/>
      <c r="K454" s="4"/>
      <c r="L454" s="5"/>
      <c r="M454" s="5"/>
      <c r="N454" s="5"/>
      <c r="O454" s="5"/>
      <c r="P454" s="11"/>
      <c r="Q454" s="5"/>
      <c r="R454" s="6">
        <f>SUM(R450:R452)</f>
        <v>3.4</v>
      </c>
      <c r="S454" s="53"/>
      <c r="T454" s="5"/>
      <c r="U454" s="5" t="str">
        <f>+U453</f>
        <v>FPLR 2X18</v>
      </c>
      <c r="X454"/>
    </row>
    <row r="455" spans="1:24" s="84" customFormat="1" outlineLevel="1" x14ac:dyDescent="0.25">
      <c r="B455" s="85"/>
      <c r="C455" s="85"/>
      <c r="D455" s="86"/>
      <c r="E455" s="3"/>
      <c r="F455" s="4"/>
      <c r="G455" s="4"/>
      <c r="H455" s="4"/>
      <c r="I455" s="4"/>
      <c r="J455" s="4"/>
      <c r="K455" s="4"/>
      <c r="L455" s="5"/>
      <c r="M455" s="5"/>
      <c r="N455" s="5"/>
      <c r="O455" s="5"/>
      <c r="P455" s="11"/>
      <c r="Q455" s="5"/>
      <c r="R455" s="6"/>
      <c r="S455" s="53"/>
      <c r="T455" s="5"/>
      <c r="U455" s="5"/>
    </row>
    <row r="456" spans="1:24" s="2" customFormat="1" outlineLevel="1" x14ac:dyDescent="0.25">
      <c r="A456" s="2">
        <v>0</v>
      </c>
      <c r="B456" s="8">
        <v>0</v>
      </c>
      <c r="C456" s="8">
        <v>0</v>
      </c>
      <c r="D456" s="7" t="s">
        <v>847</v>
      </c>
      <c r="E456" s="3" t="str">
        <f t="shared" ref="E456:E459" si="431">G456</f>
        <v>S12</v>
      </c>
      <c r="F456" s="4"/>
      <c r="G456" s="7" t="s">
        <v>94</v>
      </c>
      <c r="H456" s="4">
        <v>0.5</v>
      </c>
      <c r="I456" s="4">
        <v>25</v>
      </c>
      <c r="J456" s="4" t="s">
        <v>94</v>
      </c>
      <c r="K456" s="4"/>
      <c r="L456" s="5">
        <v>1</v>
      </c>
      <c r="M456" s="5">
        <f t="shared" ref="M456:M459" si="432">IF(I456&lt;&gt;"S",(H456+B456+A456+C456)*L456,0)</f>
        <v>0.5</v>
      </c>
      <c r="N456" s="5">
        <v>1</v>
      </c>
      <c r="O456" s="5">
        <v>2</v>
      </c>
      <c r="P456" s="11">
        <v>1</v>
      </c>
      <c r="Q456" s="5">
        <f t="shared" ref="Q456:Q459" si="433">IF(M456=0,IF(H456=0,0,H456+C456+B456+A456),M456)</f>
        <v>0.5</v>
      </c>
      <c r="R456" s="6">
        <f t="shared" ref="R456:R459" si="434">Q456*P456</f>
        <v>0.5</v>
      </c>
      <c r="S456" s="53" t="str">
        <f>IF(J456="",IF(LEFT(G456,1)="c",IF(I456&lt;&gt;"S",VLOOKUP(G456,'DATOS GENERALES'!$B$36:$C$52,2,FALSE),""),""),IF(T456="pvc",VLOOKUP(VLOOKUP(J456,'DATOS GENERALES'!$B$58:$E$83,3,FALSE),'DATOS GENERALES'!$B$36:$C$52,2,FALSE),VLOOKUP(VLOOKUP(J456,'DATOS GENERALES'!$B$58:$E$83,4,FALSE),'DATOS GENERALES'!$B$36:$C$52,2,FALSE)))</f>
        <v>ACCESORIO SALIDA BANDEJA</v>
      </c>
      <c r="T456" s="5" t="s">
        <v>48</v>
      </c>
      <c r="U456" s="5" t="s">
        <v>123</v>
      </c>
      <c r="X456"/>
    </row>
    <row r="457" spans="1:24" s="2" customFormat="1" outlineLevel="1" x14ac:dyDescent="0.25">
      <c r="A457" s="2">
        <v>0</v>
      </c>
      <c r="B457" s="8">
        <v>0</v>
      </c>
      <c r="C457" s="8">
        <v>0</v>
      </c>
      <c r="D457" s="7" t="s">
        <v>847</v>
      </c>
      <c r="E457" s="3" t="str">
        <f t="shared" si="431"/>
        <v>C1</v>
      </c>
      <c r="F457" s="7" t="s">
        <v>94</v>
      </c>
      <c r="G457" s="4" t="s">
        <v>103</v>
      </c>
      <c r="H457" s="4">
        <v>4.5</v>
      </c>
      <c r="I457" s="4">
        <v>25</v>
      </c>
      <c r="J457" s="4"/>
      <c r="K457" s="4"/>
      <c r="L457" s="5">
        <v>1</v>
      </c>
      <c r="M457" s="5">
        <f t="shared" si="432"/>
        <v>4.5</v>
      </c>
      <c r="N457" s="5">
        <v>2</v>
      </c>
      <c r="O457" s="5">
        <v>1</v>
      </c>
      <c r="P457" s="11">
        <v>1</v>
      </c>
      <c r="Q457" s="5">
        <f t="shared" si="433"/>
        <v>4.5</v>
      </c>
      <c r="R457" s="6">
        <f t="shared" si="434"/>
        <v>4.5</v>
      </c>
      <c r="S457" s="53" t="str">
        <f>IF(J457="",IF(LEFT(G457,1)="c",IF(I457&lt;&gt;"S",VLOOKUP(G457,'DATOS GENERALES'!$B$36:$C$52,2,FALSE),""),""),IF(T457="pvc",VLOOKUP(VLOOKUP(J457,'DATOS GENERALES'!$B$58:$E$83,3,FALSE),'DATOS GENERALES'!$B$36:$C$52,2,FALSE),VLOOKUP(VLOOKUP(J457,'DATOS GENERALES'!$B$58:$E$83,4,FALSE),'DATOS GENERALES'!$B$36:$C$52,2,FALSE)))</f>
        <v>CUADRADA 150X150X100</v>
      </c>
      <c r="T457" s="5" t="s">
        <v>48</v>
      </c>
      <c r="U457" s="5" t="s">
        <v>123</v>
      </c>
      <c r="X457"/>
    </row>
    <row r="458" spans="1:24" s="2" customFormat="1" outlineLevel="1" x14ac:dyDescent="0.25">
      <c r="A458" s="2">
        <v>0</v>
      </c>
      <c r="B458" s="8">
        <v>0</v>
      </c>
      <c r="C458" s="8">
        <v>0</v>
      </c>
      <c r="D458" s="7" t="s">
        <v>847</v>
      </c>
      <c r="E458" s="3" t="str">
        <f t="shared" si="431"/>
        <v>BE-13</v>
      </c>
      <c r="F458" s="4" t="s">
        <v>103</v>
      </c>
      <c r="G458" s="7" t="s">
        <v>847</v>
      </c>
      <c r="H458" s="4">
        <v>0.9</v>
      </c>
      <c r="I458" s="4">
        <v>25</v>
      </c>
      <c r="J458" s="4" t="s">
        <v>87</v>
      </c>
      <c r="K458" s="4"/>
      <c r="L458" s="5">
        <v>1</v>
      </c>
      <c r="M458" s="5">
        <f t="shared" si="432"/>
        <v>0.9</v>
      </c>
      <c r="N458" s="5">
        <v>0</v>
      </c>
      <c r="O458" s="5">
        <v>2</v>
      </c>
      <c r="P458" s="11">
        <v>1</v>
      </c>
      <c r="Q458" s="5">
        <f t="shared" si="433"/>
        <v>0.9</v>
      </c>
      <c r="R458" s="6">
        <f t="shared" si="434"/>
        <v>0.9</v>
      </c>
      <c r="S458" s="53" t="str">
        <f>IF(J458="",IF(LEFT(G458,1)="c",IF(I458&lt;&gt;"S",VLOOKUP(G458,'DATOS GENERALES'!$B$36:$C$52,2,FALSE),""),""),IF(T458="pvc",VLOOKUP(VLOOKUP(J458,'DATOS GENERALES'!$B$58:$E$83,3,FALSE),'DATOS GENERALES'!$B$36:$C$52,2,FALSE),VLOOKUP(VLOOKUP(J458,'DATOS GENERALES'!$B$58:$E$83,4,FALSE),'DATOS GENERALES'!$B$36:$C$52,2,FALSE)))</f>
        <v>CUADRADA GANG</v>
      </c>
      <c r="T458" s="5" t="s">
        <v>45</v>
      </c>
      <c r="U458" s="5" t="s">
        <v>123</v>
      </c>
      <c r="X458"/>
    </row>
    <row r="459" spans="1:24" s="2" customFormat="1" outlineLevel="1" x14ac:dyDescent="0.25">
      <c r="A459" s="2">
        <v>0</v>
      </c>
      <c r="B459" s="8">
        <v>0</v>
      </c>
      <c r="C459" s="8">
        <v>0</v>
      </c>
      <c r="D459" s="7" t="s">
        <v>848</v>
      </c>
      <c r="E459" s="3" t="str">
        <f t="shared" si="431"/>
        <v>EM-13</v>
      </c>
      <c r="F459" s="7" t="s">
        <v>786</v>
      </c>
      <c r="G459" s="7" t="s">
        <v>848</v>
      </c>
      <c r="H459" s="4">
        <v>1.3</v>
      </c>
      <c r="I459" s="4">
        <v>25</v>
      </c>
      <c r="J459" s="4" t="s">
        <v>86</v>
      </c>
      <c r="K459" s="4"/>
      <c r="L459" s="5">
        <v>1</v>
      </c>
      <c r="M459" s="5">
        <f t="shared" si="432"/>
        <v>1.3</v>
      </c>
      <c r="N459" s="5">
        <v>0</v>
      </c>
      <c r="O459" s="5">
        <v>2</v>
      </c>
      <c r="P459" s="11">
        <v>1</v>
      </c>
      <c r="Q459" s="5">
        <f t="shared" si="433"/>
        <v>1.3</v>
      </c>
      <c r="R459" s="6">
        <f t="shared" si="434"/>
        <v>1.3</v>
      </c>
      <c r="S459" s="53" t="str">
        <f>IF(J459="",IF(LEFT(G459,1)="c",IF(I459&lt;&gt;"S",VLOOKUP(G459,'DATOS GENERALES'!$B$36:$C$52,2,FALSE),""),""),IF(T459="pvc",VLOOKUP(VLOOKUP(J459,'DATOS GENERALES'!$B$58:$E$83,3,FALSE),'DATOS GENERALES'!$B$36:$C$52,2,FALSE),VLOOKUP(VLOOKUP(J459,'DATOS GENERALES'!$B$58:$E$83,4,FALSE),'DATOS GENERALES'!$B$36:$C$52,2,FALSE)))</f>
        <v>CUADRADA GANG</v>
      </c>
      <c r="T459" s="5" t="s">
        <v>45</v>
      </c>
      <c r="U459" s="5" t="s">
        <v>123</v>
      </c>
      <c r="X459"/>
    </row>
    <row r="460" spans="1:24" s="2" customFormat="1" outlineLevel="1" x14ac:dyDescent="0.25">
      <c r="B460" s="8"/>
      <c r="C460" s="8"/>
      <c r="D460" s="4" t="str">
        <f>+D459</f>
        <v>EM-13</v>
      </c>
      <c r="E460" s="3"/>
      <c r="F460" s="4"/>
      <c r="G460" s="4"/>
      <c r="H460" s="4"/>
      <c r="I460" s="4"/>
      <c r="J460" s="4"/>
      <c r="K460" s="4"/>
      <c r="L460" s="5"/>
      <c r="M460" s="5"/>
      <c r="N460" s="5"/>
      <c r="O460" s="5"/>
      <c r="P460" s="11"/>
      <c r="Q460" s="5"/>
      <c r="R460" s="6">
        <f>SUM(R456:R458)</f>
        <v>5.9</v>
      </c>
      <c r="S460" s="53"/>
      <c r="T460" s="5"/>
      <c r="U460" s="5" t="str">
        <f>+U459</f>
        <v>FPLR 2X18</v>
      </c>
      <c r="X460"/>
    </row>
    <row r="461" spans="1:24" s="84" customFormat="1" outlineLevel="1" x14ac:dyDescent="0.25">
      <c r="B461" s="85"/>
      <c r="C461" s="85"/>
      <c r="D461" s="86"/>
      <c r="E461" s="3"/>
      <c r="F461" s="4"/>
      <c r="G461" s="4"/>
      <c r="H461" s="4"/>
      <c r="I461" s="4"/>
      <c r="J461" s="4"/>
      <c r="K461" s="4"/>
      <c r="L461" s="5"/>
      <c r="M461" s="5"/>
      <c r="N461" s="5"/>
      <c r="O461" s="5"/>
      <c r="P461" s="11"/>
      <c r="Q461" s="5"/>
      <c r="R461" s="6"/>
      <c r="S461" s="53"/>
      <c r="T461" s="5"/>
      <c r="U461" s="5"/>
    </row>
    <row r="462" spans="1:24" s="2" customFormat="1" outlineLevel="1" x14ac:dyDescent="0.25">
      <c r="A462" s="2">
        <v>0</v>
      </c>
      <c r="B462" s="8">
        <v>0</v>
      </c>
      <c r="C462" s="8">
        <v>0</v>
      </c>
      <c r="D462" s="7" t="s">
        <v>997</v>
      </c>
      <c r="E462" s="3" t="str">
        <f t="shared" ref="E462:E464" si="435">G462</f>
        <v>S12</v>
      </c>
      <c r="F462" s="4"/>
      <c r="G462" s="7" t="s">
        <v>94</v>
      </c>
      <c r="H462" s="4">
        <v>0.5</v>
      </c>
      <c r="I462" s="4">
        <v>25</v>
      </c>
      <c r="J462" s="4" t="s">
        <v>94</v>
      </c>
      <c r="K462" s="4"/>
      <c r="L462" s="5">
        <v>1</v>
      </c>
      <c r="M462" s="5">
        <f t="shared" ref="M462:M464" si="436">IF(I462&lt;&gt;"S",(H462+B462+A462+C462)*L462,0)</f>
        <v>0.5</v>
      </c>
      <c r="N462" s="5">
        <v>1</v>
      </c>
      <c r="O462" s="5">
        <v>2</v>
      </c>
      <c r="P462" s="11">
        <v>1</v>
      </c>
      <c r="Q462" s="5">
        <f t="shared" ref="Q462:Q464" si="437">IF(M462=0,IF(H462=0,0,H462+C462+B462+A462),M462)</f>
        <v>0.5</v>
      </c>
      <c r="R462" s="6">
        <f t="shared" ref="R462:R464" si="438">Q462*P462</f>
        <v>0.5</v>
      </c>
      <c r="S462" s="53" t="str">
        <f>IF(J462="",IF(LEFT(G462,1)="c",IF(I462&lt;&gt;"S",VLOOKUP(G462,'DATOS GENERALES'!$B$36:$C$52,2,FALSE),""),""),IF(T462="pvc",VLOOKUP(VLOOKUP(J462,'DATOS GENERALES'!$B$58:$E$83,3,FALSE),'DATOS GENERALES'!$B$36:$C$52,2,FALSE),VLOOKUP(VLOOKUP(J462,'DATOS GENERALES'!$B$58:$E$83,4,FALSE),'DATOS GENERALES'!$B$36:$C$52,2,FALSE)))</f>
        <v>ACCESORIO SALIDA BANDEJA</v>
      </c>
      <c r="T462" s="5" t="s">
        <v>48</v>
      </c>
      <c r="U462" s="5" t="s">
        <v>123</v>
      </c>
      <c r="X462"/>
    </row>
    <row r="463" spans="1:24" s="2" customFormat="1" outlineLevel="1" x14ac:dyDescent="0.25">
      <c r="A463" s="2">
        <v>0.5</v>
      </c>
      <c r="B463" s="8">
        <v>0</v>
      </c>
      <c r="C463" s="8">
        <v>0.5</v>
      </c>
      <c r="D463" s="7" t="s">
        <v>997</v>
      </c>
      <c r="E463" s="3" t="str">
        <f t="shared" si="435"/>
        <v>MC-P2-01</v>
      </c>
      <c r="F463" s="7" t="s">
        <v>94</v>
      </c>
      <c r="G463" s="7" t="s">
        <v>997</v>
      </c>
      <c r="H463" s="4">
        <v>2</v>
      </c>
      <c r="I463" s="4">
        <v>25</v>
      </c>
      <c r="J463" s="4" t="s">
        <v>168</v>
      </c>
      <c r="K463" s="4"/>
      <c r="L463" s="5">
        <v>1</v>
      </c>
      <c r="M463" s="5">
        <f t="shared" si="436"/>
        <v>3</v>
      </c>
      <c r="N463" s="5">
        <v>1</v>
      </c>
      <c r="O463" s="5">
        <v>2</v>
      </c>
      <c r="P463" s="11">
        <v>1</v>
      </c>
      <c r="Q463" s="5">
        <f t="shared" si="437"/>
        <v>3</v>
      </c>
      <c r="R463" s="6">
        <f t="shared" si="438"/>
        <v>3</v>
      </c>
      <c r="S463" s="53" t="str">
        <f>IF(J463="",IF(LEFT(G463,1)="c",IF(I463&lt;&gt;"S",VLOOKUP(G463,'DATOS GENERALES'!$B$36:$C$52,2,FALSE),""),""),IF(T463="pvc",VLOOKUP(VLOOKUP(J463,'DATOS GENERALES'!$B$58:$E$83,3,FALSE),'DATOS GENERALES'!$B$36:$C$52,2,FALSE),VLOOKUP(VLOOKUP(J463,'DATOS GENERALES'!$B$58:$E$83,4,FALSE),'DATOS GENERALES'!$B$36:$C$52,2,FALSE)))</f>
        <v>RECTANGULAR CONDUIT</v>
      </c>
      <c r="T463" s="5" t="s">
        <v>48</v>
      </c>
      <c r="U463" s="5" t="s">
        <v>123</v>
      </c>
      <c r="X463"/>
    </row>
    <row r="464" spans="1:24" s="2" customFormat="1" outlineLevel="1" x14ac:dyDescent="0.25">
      <c r="A464" s="2">
        <v>0.5</v>
      </c>
      <c r="B464" s="8">
        <v>0</v>
      </c>
      <c r="C464" s="8">
        <v>0.5</v>
      </c>
      <c r="D464" s="7" t="s">
        <v>996</v>
      </c>
      <c r="E464" s="3" t="str">
        <f t="shared" si="435"/>
        <v>SA-P2-01</v>
      </c>
      <c r="F464" s="7" t="s">
        <v>997</v>
      </c>
      <c r="G464" s="7" t="s">
        <v>996</v>
      </c>
      <c r="H464" s="4">
        <v>3</v>
      </c>
      <c r="I464" s="4">
        <v>25</v>
      </c>
      <c r="J464" s="4" t="s">
        <v>167</v>
      </c>
      <c r="K464" s="4"/>
      <c r="L464" s="5">
        <v>2</v>
      </c>
      <c r="M464" s="5">
        <f t="shared" si="436"/>
        <v>8</v>
      </c>
      <c r="N464" s="5">
        <v>2</v>
      </c>
      <c r="O464" s="5">
        <v>4</v>
      </c>
      <c r="P464" s="11">
        <v>1</v>
      </c>
      <c r="Q464" s="5">
        <f t="shared" si="437"/>
        <v>8</v>
      </c>
      <c r="R464" s="6">
        <f t="shared" si="438"/>
        <v>8</v>
      </c>
      <c r="S464" s="53" t="str">
        <f>IF(J464="",IF(LEFT(G464,1)="c",IF(I464&lt;&gt;"S",VLOOKUP(G464,'DATOS GENERALES'!$B$36:$C$52,2,FALSE),""),""),IF(T464="pvc",VLOOKUP(VLOOKUP(J464,'DATOS GENERALES'!$B$58:$E$83,3,FALSE),'DATOS GENERALES'!$B$36:$C$52,2,FALSE),VLOOKUP(VLOOKUP(J464,'DATOS GENERALES'!$B$58:$E$83,4,FALSE),'DATOS GENERALES'!$B$36:$C$52,2,FALSE)))</f>
        <v>CUADRADA 100X100X50</v>
      </c>
      <c r="T464" s="5" t="s">
        <v>45</v>
      </c>
      <c r="U464" s="5" t="s">
        <v>123</v>
      </c>
      <c r="X464"/>
    </row>
    <row r="465" spans="2:24" s="84" customFormat="1" outlineLevel="1" x14ac:dyDescent="0.25">
      <c r="B465" s="85"/>
      <c r="C465" s="85"/>
      <c r="D465" s="86"/>
      <c r="E465" s="3"/>
      <c r="F465" s="4"/>
      <c r="G465" s="4"/>
      <c r="H465" s="4"/>
      <c r="I465" s="4"/>
      <c r="J465" s="4"/>
      <c r="K465" s="4"/>
      <c r="L465" s="5"/>
      <c r="M465" s="5"/>
      <c r="N465" s="5"/>
      <c r="O465" s="5"/>
      <c r="P465" s="11"/>
      <c r="Q465" s="5"/>
      <c r="R465" s="6"/>
      <c r="S465" s="53"/>
      <c r="T465" s="5"/>
      <c r="U465" s="5"/>
    </row>
    <row r="466" spans="2:24" s="84" customFormat="1" outlineLevel="1" x14ac:dyDescent="0.25">
      <c r="B466" s="85"/>
      <c r="C466" s="85"/>
      <c r="D466" s="86"/>
      <c r="E466" s="3"/>
      <c r="F466" s="4"/>
      <c r="G466" s="4"/>
      <c r="H466" s="4"/>
      <c r="I466" s="4"/>
      <c r="J466" s="4"/>
      <c r="K466" s="4"/>
      <c r="L466" s="5"/>
      <c r="M466" s="5"/>
      <c r="N466" s="5"/>
      <c r="O466" s="5"/>
      <c r="P466" s="11"/>
      <c r="Q466" s="5"/>
      <c r="R466" s="6"/>
      <c r="S466" s="53"/>
      <c r="T466" s="5"/>
      <c r="U466" s="5"/>
    </row>
    <row r="467" spans="2:24" s="2" customFormat="1" outlineLevel="1" x14ac:dyDescent="0.25">
      <c r="B467" s="8"/>
      <c r="C467" s="8"/>
      <c r="D467" s="70"/>
      <c r="E467" s="3"/>
      <c r="F467" s="4"/>
      <c r="G467" s="7"/>
      <c r="H467" s="4"/>
      <c r="I467" s="4"/>
      <c r="J467" s="4"/>
      <c r="K467" s="4"/>
      <c r="L467" s="5"/>
      <c r="M467" s="5"/>
      <c r="N467" s="5"/>
      <c r="O467" s="5"/>
      <c r="P467" s="11"/>
      <c r="Q467" s="5"/>
      <c r="R467" s="6"/>
      <c r="S467" s="53"/>
      <c r="T467" s="5"/>
      <c r="U467" s="5"/>
      <c r="X467"/>
    </row>
    <row r="468" spans="2:24" x14ac:dyDescent="0.25">
      <c r="D468" s="71"/>
      <c r="G468" s="65"/>
      <c r="H468" s="65"/>
      <c r="I468" s="65"/>
      <c r="J468" s="65"/>
      <c r="K468" s="65"/>
      <c r="L468" s="108"/>
      <c r="M468" s="108"/>
      <c r="N468" s="108"/>
      <c r="O468" s="108"/>
      <c r="S468" s="107"/>
    </row>
    <row r="469" spans="2:24" x14ac:dyDescent="0.25">
      <c r="D469" s="71"/>
      <c r="G469" s="65"/>
      <c r="H469" s="65"/>
      <c r="I469" s="65"/>
      <c r="J469" s="65"/>
      <c r="K469" s="65"/>
      <c r="L469" s="108"/>
      <c r="M469" s="108"/>
      <c r="N469" s="108"/>
      <c r="O469" s="108"/>
      <c r="S469" s="107"/>
    </row>
    <row r="470" spans="2:24" ht="14.4" thickBot="1" x14ac:dyDescent="0.3">
      <c r="D470" s="71"/>
      <c r="G470" s="65"/>
      <c r="H470" s="65"/>
      <c r="I470" s="65"/>
      <c r="J470" s="65"/>
      <c r="K470" s="65"/>
      <c r="L470" s="108"/>
      <c r="M470" s="108"/>
      <c r="N470" s="108"/>
      <c r="O470" s="108"/>
      <c r="S470" s="107"/>
    </row>
    <row r="471" spans="2:24" ht="58.8" customHeight="1" thickBot="1" x14ac:dyDescent="0.3">
      <c r="D471" s="71"/>
      <c r="M471" s="98" t="s">
        <v>24</v>
      </c>
      <c r="N471" s="98" t="s">
        <v>77</v>
      </c>
      <c r="O471" s="98" t="s">
        <v>25</v>
      </c>
      <c r="S471" s="110" t="s">
        <v>116</v>
      </c>
      <c r="T471" s="111" t="s">
        <v>117</v>
      </c>
    </row>
    <row r="472" spans="2:24" ht="14.4" thickBot="1" x14ac:dyDescent="0.3">
      <c r="D472" s="71"/>
      <c r="M472" s="98" t="s">
        <v>21</v>
      </c>
      <c r="N472" s="98" t="s">
        <v>22</v>
      </c>
      <c r="O472" s="98" t="s">
        <v>22</v>
      </c>
      <c r="S472" s="112" t="s">
        <v>56</v>
      </c>
      <c r="T472" s="69">
        <f t="shared" ref="T472:T485" si="439">COUNTIF($S$389:$S$467,S472)</f>
        <v>3</v>
      </c>
    </row>
    <row r="473" spans="2:24" ht="14.4" thickBot="1" x14ac:dyDescent="0.3">
      <c r="D473" s="71"/>
      <c r="H473" s="203" t="s">
        <v>151</v>
      </c>
      <c r="I473" s="204"/>
      <c r="J473" s="204"/>
      <c r="K473" s="204"/>
      <c r="L473" s="205"/>
      <c r="M473" s="87">
        <f>SUMIFS(M389:M467,$I389:$I467,"BE",$T389:$T467,"BE")</f>
        <v>0</v>
      </c>
      <c r="N473" s="87">
        <f>SUMIFS(N389:N467,I389:I467,"BE",T389:T467,"BE")</f>
        <v>0</v>
      </c>
      <c r="O473" s="87">
        <f>SUMIFS(O389:O467,I389:I467,"BE",T389:T467,"BE")</f>
        <v>0</v>
      </c>
      <c r="S473" s="113" t="s">
        <v>57</v>
      </c>
      <c r="T473" s="69">
        <f t="shared" si="439"/>
        <v>0</v>
      </c>
    </row>
    <row r="474" spans="2:24" ht="14.4" thickBot="1" x14ac:dyDescent="0.3">
      <c r="D474" s="71"/>
      <c r="H474" s="203" t="s">
        <v>158</v>
      </c>
      <c r="I474" s="204"/>
      <c r="J474" s="204"/>
      <c r="K474" s="204"/>
      <c r="L474" s="205"/>
      <c r="M474" s="87">
        <f>SUMIFS(M389:M467,I389:I467,25,T389:T467,"PVC")</f>
        <v>14.600000000000001</v>
      </c>
      <c r="N474" s="87">
        <f>SUMIFS(N389:N467,I389:I467,25,T389:T467,"PVC")</f>
        <v>2</v>
      </c>
      <c r="O474" s="87">
        <f>SUMIFS(O389:O467,I389:I467,25,T389:T467,"PVC")</f>
        <v>16</v>
      </c>
      <c r="S474" s="113" t="s">
        <v>58</v>
      </c>
      <c r="T474" s="69">
        <f t="shared" si="439"/>
        <v>0</v>
      </c>
    </row>
    <row r="475" spans="2:24" ht="14.4" thickBot="1" x14ac:dyDescent="0.3">
      <c r="D475" s="71"/>
      <c r="H475" s="203" t="s">
        <v>159</v>
      </c>
      <c r="I475" s="204"/>
      <c r="J475" s="204"/>
      <c r="K475" s="204"/>
      <c r="L475" s="205"/>
      <c r="M475" s="87">
        <f>SUMIFS(M389:M467,I389:I467,50,T389:T467,"PVC")</f>
        <v>0</v>
      </c>
      <c r="N475" s="87">
        <f>SUMIFS(N389:N467,I389:I467,50,T389:T467,"PVC")</f>
        <v>0</v>
      </c>
      <c r="O475" s="87">
        <f>SUMIFS(O389:O467,I389:I467,50,T389:T467,"PVC")</f>
        <v>0</v>
      </c>
      <c r="S475" s="113" t="s">
        <v>59</v>
      </c>
      <c r="T475" s="69">
        <f t="shared" si="439"/>
        <v>0</v>
      </c>
    </row>
    <row r="476" spans="2:24" ht="14.4" thickBot="1" x14ac:dyDescent="0.3">
      <c r="D476" s="71"/>
      <c r="H476" s="203" t="s">
        <v>187</v>
      </c>
      <c r="I476" s="204"/>
      <c r="J476" s="204"/>
      <c r="K476" s="204"/>
      <c r="L476" s="205"/>
      <c r="M476" s="87">
        <f>SUMIFS(M389:M467,I389:I467,100,T389:T467,"PVC")</f>
        <v>0</v>
      </c>
      <c r="N476" s="87">
        <f>SUMIFS(N389:N467,I389:I467,100,T389:T467,"PVC")</f>
        <v>0</v>
      </c>
      <c r="O476" s="87">
        <f>SUMIFS(O389:O467,I389:I467,100,T389:T467,"PVC")</f>
        <v>0</v>
      </c>
      <c r="S476" s="113" t="s">
        <v>53</v>
      </c>
      <c r="T476" s="69">
        <f t="shared" si="439"/>
        <v>0</v>
      </c>
    </row>
    <row r="477" spans="2:24" ht="14.4" thickBot="1" x14ac:dyDescent="0.3">
      <c r="D477" s="71"/>
      <c r="H477" s="203" t="s">
        <v>160</v>
      </c>
      <c r="I477" s="204"/>
      <c r="J477" s="204"/>
      <c r="K477" s="204"/>
      <c r="L477" s="205"/>
      <c r="M477" s="87">
        <f>SUMIFS(M389:M467,I389:I467,25,T389:T467,"EMT")</f>
        <v>95.1</v>
      </c>
      <c r="N477" s="87">
        <f>SUMIFS(N389:N467,I389:I467,25,T389:T467,"EMT")</f>
        <v>62</v>
      </c>
      <c r="O477" s="87">
        <f>SUMIFS(O389:O467,I389:I467,25,T389:T467,"EMT")</f>
        <v>81</v>
      </c>
      <c r="S477" s="113" t="s">
        <v>54</v>
      </c>
      <c r="T477" s="69">
        <f t="shared" si="439"/>
        <v>0</v>
      </c>
    </row>
    <row r="478" spans="2:24" ht="14.4" thickBot="1" x14ac:dyDescent="0.3">
      <c r="D478" s="71"/>
      <c r="H478" s="203" t="s">
        <v>161</v>
      </c>
      <c r="I478" s="204"/>
      <c r="J478" s="204"/>
      <c r="K478" s="204"/>
      <c r="L478" s="205"/>
      <c r="M478" s="114">
        <f>SUMIFS(M389:M467,I389:I467,50,T389:T467,"EMT")</f>
        <v>0</v>
      </c>
      <c r="N478" s="114">
        <f>SUMIFS(N389:N467,I389:I467,50,T389:T467,"EMT")</f>
        <v>0</v>
      </c>
      <c r="O478" s="114">
        <f>SUMIFS(O389:O467,I389:I467,50,T389:T467,"EMT")</f>
        <v>0</v>
      </c>
      <c r="S478" s="113" t="s">
        <v>55</v>
      </c>
      <c r="T478" s="69">
        <f t="shared" si="439"/>
        <v>6</v>
      </c>
    </row>
    <row r="479" spans="2:24" ht="14.4" thickBot="1" x14ac:dyDescent="0.3">
      <c r="D479" s="71"/>
      <c r="H479" s="203" t="s">
        <v>188</v>
      </c>
      <c r="I479" s="204"/>
      <c r="J479" s="204"/>
      <c r="K479" s="204"/>
      <c r="L479" s="205"/>
      <c r="M479" s="87">
        <f>SUMIFS(M389:M467,I389:I467,25,T389:T467,"TUBO FLEX")</f>
        <v>0</v>
      </c>
      <c r="N479" s="87">
        <f>SUMIFS(N389:N467,I389:I467,25,T389:T467,"TUBO FLEX")</f>
        <v>0</v>
      </c>
      <c r="O479" s="87">
        <f>SUMIFS(O389:O467,I389:I467,25,T389:T467,"TUBO FLEX")</f>
        <v>0</v>
      </c>
      <c r="S479" s="113" t="s">
        <v>60</v>
      </c>
      <c r="T479" s="69">
        <f t="shared" si="439"/>
        <v>1</v>
      </c>
    </row>
    <row r="480" spans="2:24" ht="14.4" thickBot="1" x14ac:dyDescent="0.3">
      <c r="D480" s="71"/>
      <c r="H480" s="203" t="s">
        <v>189</v>
      </c>
      <c r="I480" s="204"/>
      <c r="J480" s="204"/>
      <c r="K480" s="204"/>
      <c r="L480" s="205"/>
      <c r="M480" s="114">
        <f>SUMIFS(M389:M467,I389:I467,50,T389:T467,"TUBO FLEX")</f>
        <v>0</v>
      </c>
      <c r="N480" s="114">
        <f>SUMIFS(N389:N467,I389:I467,50,T389:T467,"TUBO FLEX")</f>
        <v>0</v>
      </c>
      <c r="O480" s="114">
        <f>SUMIFS(O389:O467,I389:I467,50,T389:T467,"TUBO FLEX")</f>
        <v>0</v>
      </c>
      <c r="S480" s="113" t="s">
        <v>61</v>
      </c>
      <c r="T480" s="69">
        <f t="shared" si="439"/>
        <v>18</v>
      </c>
    </row>
    <row r="481" spans="1:24" x14ac:dyDescent="0.25">
      <c r="D481" s="71"/>
      <c r="S481" s="113" t="s">
        <v>62</v>
      </c>
      <c r="T481" s="69">
        <f t="shared" si="439"/>
        <v>0</v>
      </c>
    </row>
    <row r="482" spans="1:24" x14ac:dyDescent="0.25">
      <c r="D482" s="71"/>
      <c r="S482" s="113" t="s">
        <v>216</v>
      </c>
      <c r="T482" s="69">
        <f t="shared" si="439"/>
        <v>19</v>
      </c>
    </row>
    <row r="483" spans="1:24" x14ac:dyDescent="0.25">
      <c r="D483" s="71"/>
      <c r="S483" s="113" t="s">
        <v>175</v>
      </c>
      <c r="T483" s="69">
        <f t="shared" si="439"/>
        <v>1</v>
      </c>
    </row>
    <row r="484" spans="1:24" x14ac:dyDescent="0.25">
      <c r="D484" s="71"/>
      <c r="S484" s="113" t="s">
        <v>185</v>
      </c>
      <c r="T484" s="69">
        <f t="shared" si="439"/>
        <v>0</v>
      </c>
    </row>
    <row r="485" spans="1:24" ht="14.4" thickBot="1" x14ac:dyDescent="0.3">
      <c r="D485" s="71"/>
      <c r="S485" s="115"/>
      <c r="T485" s="69">
        <f t="shared" si="439"/>
        <v>0</v>
      </c>
    </row>
    <row r="486" spans="1:24" x14ac:dyDescent="0.25">
      <c r="D486" s="71"/>
      <c r="G486" s="65"/>
      <c r="H486" s="65"/>
      <c r="I486" s="65"/>
      <c r="J486" s="65"/>
      <c r="K486" s="65"/>
      <c r="L486" s="108"/>
      <c r="M486" s="108"/>
      <c r="N486" s="108"/>
      <c r="O486" s="108"/>
      <c r="S486" s="107"/>
    </row>
    <row r="487" spans="1:24" x14ac:dyDescent="0.25">
      <c r="D487" s="71"/>
      <c r="G487" s="65"/>
      <c r="H487" s="65"/>
      <c r="I487" s="65"/>
      <c r="J487" s="65"/>
      <c r="K487" s="65"/>
      <c r="L487" s="108"/>
      <c r="M487" s="108"/>
      <c r="N487" s="108"/>
      <c r="O487" s="108"/>
      <c r="S487" s="107"/>
    </row>
    <row r="488" spans="1:24" ht="54.6" customHeight="1" x14ac:dyDescent="0.25">
      <c r="A488" s="208" t="s">
        <v>149</v>
      </c>
      <c r="B488" s="208" t="s">
        <v>180</v>
      </c>
      <c r="C488" s="208" t="s">
        <v>147</v>
      </c>
      <c r="E488" s="209" t="s">
        <v>0</v>
      </c>
      <c r="F488" s="209"/>
      <c r="G488" s="209"/>
      <c r="H488" s="210" t="s">
        <v>121</v>
      </c>
      <c r="I488" s="210" t="s">
        <v>122</v>
      </c>
      <c r="J488" s="210" t="s">
        <v>119</v>
      </c>
      <c r="K488" s="210" t="s">
        <v>120</v>
      </c>
      <c r="L488" s="228" t="s">
        <v>182</v>
      </c>
      <c r="M488" s="194" t="s">
        <v>162</v>
      </c>
      <c r="N488" s="194" t="s">
        <v>184</v>
      </c>
      <c r="O488" s="194" t="s">
        <v>163</v>
      </c>
      <c r="P488" s="212" t="s">
        <v>46</v>
      </c>
      <c r="Q488" s="209"/>
      <c r="R488" s="209"/>
      <c r="S488" s="206" t="s">
        <v>51</v>
      </c>
      <c r="T488" s="206" t="s">
        <v>47</v>
      </c>
      <c r="U488" s="206" t="s">
        <v>78</v>
      </c>
    </row>
    <row r="489" spans="1:24" x14ac:dyDescent="0.25">
      <c r="A489" s="208"/>
      <c r="B489" s="208"/>
      <c r="C489" s="208"/>
      <c r="D489" t="s">
        <v>148</v>
      </c>
      <c r="E489" s="193" t="s">
        <v>79</v>
      </c>
      <c r="F489" s="145" t="s">
        <v>1</v>
      </c>
      <c r="G489" s="193" t="s">
        <v>2</v>
      </c>
      <c r="H489" s="211"/>
      <c r="I489" s="211"/>
      <c r="J489" s="211"/>
      <c r="K489" s="211"/>
      <c r="L489" s="229"/>
      <c r="M489" s="192" t="s">
        <v>21</v>
      </c>
      <c r="N489" s="192" t="s">
        <v>22</v>
      </c>
      <c r="O489" s="192" t="s">
        <v>22</v>
      </c>
      <c r="P489" s="193" t="s">
        <v>3</v>
      </c>
      <c r="Q489" s="193" t="s">
        <v>14</v>
      </c>
      <c r="R489" s="193" t="s">
        <v>13</v>
      </c>
      <c r="S489" s="207"/>
      <c r="T489" s="207"/>
      <c r="U489" s="207"/>
    </row>
    <row r="490" spans="1:24" x14ac:dyDescent="0.25">
      <c r="D490" s="71"/>
      <c r="E490" s="100" t="s">
        <v>302</v>
      </c>
      <c r="F490" s="116"/>
      <c r="G490" s="64"/>
      <c r="H490" s="64"/>
      <c r="I490" s="64"/>
      <c r="J490" s="64"/>
      <c r="K490" s="64"/>
      <c r="L490" s="17"/>
      <c r="M490" s="17"/>
      <c r="N490" s="17"/>
      <c r="O490" s="17"/>
      <c r="P490" s="18"/>
      <c r="Q490" s="18"/>
      <c r="R490" s="18"/>
      <c r="S490" s="54"/>
      <c r="T490" s="19"/>
      <c r="U490" s="19"/>
    </row>
    <row r="491" spans="1:24" s="2" customFormat="1" outlineLevel="1" x14ac:dyDescent="0.25">
      <c r="B491" s="8"/>
      <c r="C491" s="8"/>
      <c r="D491" s="70"/>
      <c r="E491" s="3"/>
      <c r="F491" s="4"/>
      <c r="G491" s="4"/>
      <c r="H491" s="4"/>
      <c r="I491" s="4"/>
      <c r="J491" s="4"/>
      <c r="K491" s="4"/>
      <c r="L491" s="5"/>
      <c r="M491" s="5"/>
      <c r="N491" s="5"/>
      <c r="O491" s="5"/>
      <c r="P491" s="11"/>
      <c r="Q491" s="5"/>
      <c r="R491" s="6"/>
      <c r="S491" s="53"/>
      <c r="T491" s="5"/>
      <c r="U491" s="5"/>
      <c r="X491"/>
    </row>
    <row r="492" spans="1:24" s="2" customFormat="1" outlineLevel="1" x14ac:dyDescent="0.25">
      <c r="A492" s="2">
        <v>0</v>
      </c>
      <c r="B492" s="8">
        <v>0</v>
      </c>
      <c r="C492" s="8">
        <v>0</v>
      </c>
      <c r="D492" s="7" t="s">
        <v>877</v>
      </c>
      <c r="E492" s="3" t="str">
        <f t="shared" ref="E492:E493" si="440">G492</f>
        <v>S12</v>
      </c>
      <c r="F492" s="4"/>
      <c r="G492" s="7" t="s">
        <v>94</v>
      </c>
      <c r="H492" s="4">
        <v>0.5</v>
      </c>
      <c r="I492" s="4">
        <v>25</v>
      </c>
      <c r="J492" s="4" t="s">
        <v>94</v>
      </c>
      <c r="K492" s="4"/>
      <c r="L492" s="5">
        <v>1</v>
      </c>
      <c r="M492" s="5">
        <f t="shared" ref="M492:M493" si="441">IF(I492&lt;&gt;"S",(H492+B492+A492+C492)*L492,0)</f>
        <v>0.5</v>
      </c>
      <c r="N492" s="5">
        <v>1</v>
      </c>
      <c r="O492" s="5">
        <v>2</v>
      </c>
      <c r="P492" s="11">
        <v>1</v>
      </c>
      <c r="Q492" s="5">
        <f t="shared" ref="Q492:Q493" si="442">IF(M492=0,IF(H492=0,0,H492+C492+B492+A492),M492)</f>
        <v>0.5</v>
      </c>
      <c r="R492" s="6">
        <f t="shared" ref="R492:R493" si="443">Q492*P492</f>
        <v>0.5</v>
      </c>
      <c r="S492" s="53" t="str">
        <f>IF(J492="",IF(LEFT(G492,1)="c",IF(I492&lt;&gt;"S",VLOOKUP(G492,'DATOS GENERALES'!$B$36:$C$52,2,FALSE),""),""),IF(T492="pvc",VLOOKUP(VLOOKUP(J492,'DATOS GENERALES'!$B$58:$E$83,3,FALSE),'DATOS GENERALES'!$B$36:$C$52,2,FALSE),VLOOKUP(VLOOKUP(J492,'DATOS GENERALES'!$B$58:$E$83,4,FALSE),'DATOS GENERALES'!$B$36:$C$52,2,FALSE)))</f>
        <v>ACCESORIO SALIDA BANDEJA</v>
      </c>
      <c r="T492" s="5" t="s">
        <v>48</v>
      </c>
      <c r="U492" s="5" t="s">
        <v>123</v>
      </c>
      <c r="X492"/>
    </row>
    <row r="493" spans="1:24" s="2" customFormat="1" outlineLevel="1" x14ac:dyDescent="0.25">
      <c r="A493" s="2">
        <v>0</v>
      </c>
      <c r="B493" s="8">
        <v>0</v>
      </c>
      <c r="C493" s="8">
        <v>0</v>
      </c>
      <c r="D493" s="7" t="s">
        <v>877</v>
      </c>
      <c r="E493" s="3" t="str">
        <f t="shared" si="440"/>
        <v>DH-P3-01</v>
      </c>
      <c r="F493" s="7" t="s">
        <v>94</v>
      </c>
      <c r="G493" s="7" t="s">
        <v>877</v>
      </c>
      <c r="H493" s="4">
        <v>6</v>
      </c>
      <c r="I493" s="4">
        <v>25</v>
      </c>
      <c r="J493" s="4" t="s">
        <v>84</v>
      </c>
      <c r="K493" s="4"/>
      <c r="L493" s="5">
        <v>1</v>
      </c>
      <c r="M493" s="5">
        <f t="shared" si="441"/>
        <v>6</v>
      </c>
      <c r="N493" s="5">
        <v>2</v>
      </c>
      <c r="O493" s="5">
        <v>2</v>
      </c>
      <c r="P493" s="11">
        <v>1</v>
      </c>
      <c r="Q493" s="5">
        <f t="shared" si="442"/>
        <v>6</v>
      </c>
      <c r="R493" s="6">
        <f t="shared" si="443"/>
        <v>6</v>
      </c>
      <c r="S493" s="53" t="str">
        <f>IF(J493="",IF(LEFT(G493,1)="c",IF(I493&lt;&gt;"S",VLOOKUP(G493,'DATOS GENERALES'!$B$36:$C$52,2,FALSE),""),""),IF(T493="pvc",VLOOKUP(VLOOKUP(J493,'DATOS GENERALES'!$B$58:$E$83,3,FALSE),'DATOS GENERALES'!$B$36:$C$52,2,FALSE),VLOOKUP(VLOOKUP(J493,'DATOS GENERALES'!$B$58:$E$83,4,FALSE),'DATOS GENERALES'!$B$36:$C$52,2,FALSE)))</f>
        <v>OCTOGONAL CONDUIT</v>
      </c>
      <c r="T493" s="5" t="s">
        <v>48</v>
      </c>
      <c r="U493" s="5" t="s">
        <v>123</v>
      </c>
      <c r="X493"/>
    </row>
    <row r="494" spans="1:24" s="2" customFormat="1" outlineLevel="1" x14ac:dyDescent="0.25">
      <c r="B494" s="8"/>
      <c r="C494" s="8"/>
      <c r="D494" s="70"/>
      <c r="E494" s="3"/>
      <c r="F494" s="4"/>
      <c r="G494" s="4"/>
      <c r="H494" s="4"/>
      <c r="I494" s="4"/>
      <c r="J494" s="4"/>
      <c r="K494" s="4"/>
      <c r="L494" s="5"/>
      <c r="M494" s="5"/>
      <c r="N494" s="5"/>
      <c r="O494" s="5"/>
      <c r="P494" s="11"/>
      <c r="Q494" s="5"/>
      <c r="R494" s="6"/>
      <c r="S494" s="53"/>
      <c r="T494" s="5"/>
      <c r="U494" s="5"/>
      <c r="X494"/>
    </row>
    <row r="495" spans="1:24" s="2" customFormat="1" outlineLevel="1" x14ac:dyDescent="0.25">
      <c r="A495" s="2">
        <v>0</v>
      </c>
      <c r="B495" s="8">
        <v>0</v>
      </c>
      <c r="C495" s="8">
        <v>0</v>
      </c>
      <c r="D495" s="7" t="s">
        <v>879</v>
      </c>
      <c r="E495" s="3" t="str">
        <f t="shared" ref="E495:E496" si="444">G495</f>
        <v>S12</v>
      </c>
      <c r="F495" s="4"/>
      <c r="G495" s="7" t="s">
        <v>94</v>
      </c>
      <c r="H495" s="4">
        <v>0.5</v>
      </c>
      <c r="I495" s="4">
        <v>25</v>
      </c>
      <c r="J495" s="4" t="s">
        <v>94</v>
      </c>
      <c r="K495" s="4"/>
      <c r="L495" s="5">
        <v>1</v>
      </c>
      <c r="M495" s="5">
        <f t="shared" ref="M495:M496" si="445">IF(I495&lt;&gt;"S",(H495+B495+A495+C495)*L495,0)</f>
        <v>0.5</v>
      </c>
      <c r="N495" s="5">
        <v>1</v>
      </c>
      <c r="O495" s="5">
        <v>2</v>
      </c>
      <c r="P495" s="11">
        <v>1</v>
      </c>
      <c r="Q495" s="5">
        <f t="shared" ref="Q495:Q496" si="446">IF(M495=0,IF(H495=0,0,H495+C495+B495+A495),M495)</f>
        <v>0.5</v>
      </c>
      <c r="R495" s="6">
        <f t="shared" ref="R495:R496" si="447">Q495*P495</f>
        <v>0.5</v>
      </c>
      <c r="S495" s="53" t="str">
        <f>IF(J495="",IF(LEFT(G495,1)="c",IF(I495&lt;&gt;"S",VLOOKUP(G495,'DATOS GENERALES'!$B$36:$C$52,2,FALSE),""),""),IF(T495="pvc",VLOOKUP(VLOOKUP(J495,'DATOS GENERALES'!$B$58:$E$83,3,FALSE),'DATOS GENERALES'!$B$36:$C$52,2,FALSE),VLOOKUP(VLOOKUP(J495,'DATOS GENERALES'!$B$58:$E$83,4,FALSE),'DATOS GENERALES'!$B$36:$C$52,2,FALSE)))</f>
        <v>ACCESORIO SALIDA BANDEJA</v>
      </c>
      <c r="T495" s="5" t="s">
        <v>48</v>
      </c>
      <c r="U495" s="5" t="s">
        <v>123</v>
      </c>
      <c r="X495"/>
    </row>
    <row r="496" spans="1:24" s="2" customFormat="1" outlineLevel="1" x14ac:dyDescent="0.25">
      <c r="A496" s="2">
        <v>0</v>
      </c>
      <c r="B496" s="8">
        <v>0</v>
      </c>
      <c r="C496" s="8">
        <v>0</v>
      </c>
      <c r="D496" s="7" t="s">
        <v>879</v>
      </c>
      <c r="E496" s="3" t="str">
        <f t="shared" si="444"/>
        <v>DH-P3-02</v>
      </c>
      <c r="F496" s="7" t="s">
        <v>94</v>
      </c>
      <c r="G496" s="7" t="s">
        <v>879</v>
      </c>
      <c r="H496" s="4">
        <v>3.5</v>
      </c>
      <c r="I496" s="4">
        <v>25</v>
      </c>
      <c r="J496" s="4" t="s">
        <v>84</v>
      </c>
      <c r="K496" s="4"/>
      <c r="L496" s="5">
        <v>1</v>
      </c>
      <c r="M496" s="5">
        <f t="shared" si="445"/>
        <v>3.5</v>
      </c>
      <c r="N496" s="5">
        <v>2</v>
      </c>
      <c r="O496" s="5">
        <v>2</v>
      </c>
      <c r="P496" s="11">
        <v>1</v>
      </c>
      <c r="Q496" s="5">
        <f t="shared" si="446"/>
        <v>3.5</v>
      </c>
      <c r="R496" s="6">
        <f t="shared" si="447"/>
        <v>3.5</v>
      </c>
      <c r="S496" s="53" t="str">
        <f>IF(J496="",IF(LEFT(G496,1)="c",IF(I496&lt;&gt;"S",VLOOKUP(G496,'DATOS GENERALES'!$B$36:$C$52,2,FALSE),""),""),IF(T496="pvc",VLOOKUP(VLOOKUP(J496,'DATOS GENERALES'!$B$58:$E$83,3,FALSE),'DATOS GENERALES'!$B$36:$C$52,2,FALSE),VLOOKUP(VLOOKUP(J496,'DATOS GENERALES'!$B$58:$E$83,4,FALSE),'DATOS GENERALES'!$B$36:$C$52,2,FALSE)))</f>
        <v>OCTOGONAL CONDUIT</v>
      </c>
      <c r="T496" s="5" t="s">
        <v>48</v>
      </c>
      <c r="U496" s="5" t="s">
        <v>123</v>
      </c>
      <c r="X496"/>
    </row>
    <row r="497" spans="1:24" s="2" customFormat="1" outlineLevel="1" x14ac:dyDescent="0.25">
      <c r="B497" s="8"/>
      <c r="C497" s="8"/>
      <c r="D497" s="70"/>
      <c r="E497" s="3"/>
      <c r="F497" s="4"/>
      <c r="G497" s="4"/>
      <c r="H497" s="4"/>
      <c r="I497" s="4"/>
      <c r="J497" s="4"/>
      <c r="K497" s="4"/>
      <c r="L497" s="5"/>
      <c r="M497" s="5"/>
      <c r="N497" s="5"/>
      <c r="O497" s="5"/>
      <c r="P497" s="11"/>
      <c r="Q497" s="5"/>
      <c r="R497" s="6"/>
      <c r="S497" s="53"/>
      <c r="T497" s="5"/>
      <c r="U497" s="5"/>
      <c r="X497"/>
    </row>
    <row r="498" spans="1:24" s="2" customFormat="1" outlineLevel="1" x14ac:dyDescent="0.25">
      <c r="A498" s="2">
        <v>0</v>
      </c>
      <c r="B498" s="8">
        <v>0</v>
      </c>
      <c r="C498" s="8">
        <v>0</v>
      </c>
      <c r="D498" s="7" t="s">
        <v>878</v>
      </c>
      <c r="E498" s="3" t="str">
        <f t="shared" ref="E498:E499" si="448">G498</f>
        <v>S12</v>
      </c>
      <c r="F498" s="4"/>
      <c r="G498" s="7" t="s">
        <v>94</v>
      </c>
      <c r="H498" s="4">
        <v>0.5</v>
      </c>
      <c r="I498" s="4">
        <v>25</v>
      </c>
      <c r="J498" s="4" t="s">
        <v>94</v>
      </c>
      <c r="K498" s="4"/>
      <c r="L498" s="5">
        <v>1</v>
      </c>
      <c r="M498" s="5">
        <f t="shared" ref="M498:M499" si="449">IF(I498&lt;&gt;"S",(H498+B498+A498+C498)*L498,0)</f>
        <v>0.5</v>
      </c>
      <c r="N498" s="5">
        <v>1</v>
      </c>
      <c r="O498" s="5">
        <v>2</v>
      </c>
      <c r="P498" s="11">
        <v>1</v>
      </c>
      <c r="Q498" s="5">
        <f t="shared" ref="Q498:Q499" si="450">IF(M498=0,IF(H498=0,0,H498+C498+B498+A498),M498)</f>
        <v>0.5</v>
      </c>
      <c r="R498" s="6">
        <f t="shared" ref="R498:R499" si="451">Q498*P498</f>
        <v>0.5</v>
      </c>
      <c r="S498" s="53" t="str">
        <f>IF(J498="",IF(LEFT(G498,1)="c",IF(I498&lt;&gt;"S",VLOOKUP(G498,'DATOS GENERALES'!$B$36:$C$52,2,FALSE),""),""),IF(T498="pvc",VLOOKUP(VLOOKUP(J498,'DATOS GENERALES'!$B$58:$E$83,3,FALSE),'DATOS GENERALES'!$B$36:$C$52,2,FALSE),VLOOKUP(VLOOKUP(J498,'DATOS GENERALES'!$B$58:$E$83,4,FALSE),'DATOS GENERALES'!$B$36:$C$52,2,FALSE)))</f>
        <v>ACCESORIO SALIDA BANDEJA</v>
      </c>
      <c r="T498" s="5" t="s">
        <v>48</v>
      </c>
      <c r="U498" s="5" t="s">
        <v>123</v>
      </c>
      <c r="X498"/>
    </row>
    <row r="499" spans="1:24" s="2" customFormat="1" outlineLevel="1" x14ac:dyDescent="0.25">
      <c r="A499" s="2">
        <v>0</v>
      </c>
      <c r="B499" s="8">
        <v>0</v>
      </c>
      <c r="C499" s="8">
        <v>0</v>
      </c>
      <c r="D499" s="7" t="s">
        <v>878</v>
      </c>
      <c r="E499" s="3" t="str">
        <f t="shared" si="448"/>
        <v>DH-P3-03</v>
      </c>
      <c r="F499" s="7" t="s">
        <v>94</v>
      </c>
      <c r="G499" s="7" t="s">
        <v>878</v>
      </c>
      <c r="H499" s="4">
        <v>6</v>
      </c>
      <c r="I499" s="4">
        <v>25</v>
      </c>
      <c r="J499" s="4" t="s">
        <v>84</v>
      </c>
      <c r="K499" s="4"/>
      <c r="L499" s="5">
        <v>1</v>
      </c>
      <c r="M499" s="5">
        <f t="shared" si="449"/>
        <v>6</v>
      </c>
      <c r="N499" s="5">
        <v>2</v>
      </c>
      <c r="O499" s="5">
        <v>2</v>
      </c>
      <c r="P499" s="11">
        <v>1</v>
      </c>
      <c r="Q499" s="5">
        <f t="shared" si="450"/>
        <v>6</v>
      </c>
      <c r="R499" s="6">
        <f t="shared" si="451"/>
        <v>6</v>
      </c>
      <c r="S499" s="53" t="str">
        <f>IF(J499="",IF(LEFT(G499,1)="c",IF(I499&lt;&gt;"S",VLOOKUP(G499,'DATOS GENERALES'!$B$36:$C$52,2,FALSE),""),""),IF(T499="pvc",VLOOKUP(VLOOKUP(J499,'DATOS GENERALES'!$B$58:$E$83,3,FALSE),'DATOS GENERALES'!$B$36:$C$52,2,FALSE),VLOOKUP(VLOOKUP(J499,'DATOS GENERALES'!$B$58:$E$83,4,FALSE),'DATOS GENERALES'!$B$36:$C$52,2,FALSE)))</f>
        <v>OCTOGONAL CONDUIT</v>
      </c>
      <c r="T499" s="5" t="s">
        <v>48</v>
      </c>
      <c r="U499" s="5" t="s">
        <v>123</v>
      </c>
      <c r="X499"/>
    </row>
    <row r="500" spans="1:24" s="2" customFormat="1" outlineLevel="1" x14ac:dyDescent="0.25">
      <c r="B500" s="8"/>
      <c r="C500" s="8"/>
      <c r="D500" s="70"/>
      <c r="E500" s="3"/>
      <c r="F500" s="4"/>
      <c r="G500" s="4"/>
      <c r="H500" s="4"/>
      <c r="I500" s="4"/>
      <c r="J500" s="4"/>
      <c r="K500" s="4"/>
      <c r="L500" s="5"/>
      <c r="M500" s="5"/>
      <c r="N500" s="5"/>
      <c r="O500" s="5"/>
      <c r="P500" s="11"/>
      <c r="Q500" s="5"/>
      <c r="R500" s="6"/>
      <c r="S500" s="53"/>
      <c r="T500" s="5"/>
      <c r="U500" s="5"/>
      <c r="X500"/>
    </row>
    <row r="501" spans="1:24" s="2" customFormat="1" outlineLevel="1" x14ac:dyDescent="0.25">
      <c r="A501" s="2">
        <v>0</v>
      </c>
      <c r="B501" s="8">
        <v>0</v>
      </c>
      <c r="C501" s="8">
        <v>0</v>
      </c>
      <c r="D501" s="7" t="s">
        <v>880</v>
      </c>
      <c r="E501" s="3" t="str">
        <f t="shared" ref="E501:E502" si="452">G501</f>
        <v>S12</v>
      </c>
      <c r="F501" s="4"/>
      <c r="G501" s="7" t="s">
        <v>94</v>
      </c>
      <c r="H501" s="4">
        <v>0.5</v>
      </c>
      <c r="I501" s="4">
        <v>25</v>
      </c>
      <c r="J501" s="4" t="s">
        <v>94</v>
      </c>
      <c r="K501" s="4"/>
      <c r="L501" s="5">
        <v>1</v>
      </c>
      <c r="M501" s="5">
        <f t="shared" ref="M501:M502" si="453">IF(I501&lt;&gt;"S",(H501+B501+A501+C501)*L501,0)</f>
        <v>0.5</v>
      </c>
      <c r="N501" s="5">
        <v>1</v>
      </c>
      <c r="O501" s="5">
        <v>2</v>
      </c>
      <c r="P501" s="11">
        <v>1</v>
      </c>
      <c r="Q501" s="5">
        <f t="shared" ref="Q501:Q502" si="454">IF(M501=0,IF(H501=0,0,H501+C501+B501+A501),M501)</f>
        <v>0.5</v>
      </c>
      <c r="R501" s="6">
        <f t="shared" ref="R501:R502" si="455">Q501*P501</f>
        <v>0.5</v>
      </c>
      <c r="S501" s="53" t="str">
        <f>IF(J501="",IF(LEFT(G501,1)="c",IF(I501&lt;&gt;"S",VLOOKUP(G501,'DATOS GENERALES'!$B$36:$C$52,2,FALSE),""),""),IF(T501="pvc",VLOOKUP(VLOOKUP(J501,'DATOS GENERALES'!$B$58:$E$83,3,FALSE),'DATOS GENERALES'!$B$36:$C$52,2,FALSE),VLOOKUP(VLOOKUP(J501,'DATOS GENERALES'!$B$58:$E$83,4,FALSE),'DATOS GENERALES'!$B$36:$C$52,2,FALSE)))</f>
        <v>ACCESORIO SALIDA BANDEJA</v>
      </c>
      <c r="T501" s="5" t="s">
        <v>48</v>
      </c>
      <c r="U501" s="5" t="s">
        <v>123</v>
      </c>
      <c r="X501"/>
    </row>
    <row r="502" spans="1:24" s="2" customFormat="1" outlineLevel="1" x14ac:dyDescent="0.25">
      <c r="A502" s="2">
        <v>0</v>
      </c>
      <c r="B502" s="8">
        <v>0</v>
      </c>
      <c r="C502" s="8">
        <v>0</v>
      </c>
      <c r="D502" s="7" t="s">
        <v>880</v>
      </c>
      <c r="E502" s="3" t="str">
        <f t="shared" si="452"/>
        <v>DH-P3-04</v>
      </c>
      <c r="F502" s="7" t="s">
        <v>94</v>
      </c>
      <c r="G502" s="7" t="s">
        <v>880</v>
      </c>
      <c r="H502" s="4">
        <v>3.5</v>
      </c>
      <c r="I502" s="4">
        <v>25</v>
      </c>
      <c r="J502" s="4" t="s">
        <v>84</v>
      </c>
      <c r="K502" s="4"/>
      <c r="L502" s="5">
        <v>1</v>
      </c>
      <c r="M502" s="5">
        <f t="shared" si="453"/>
        <v>3.5</v>
      </c>
      <c r="N502" s="5">
        <v>2</v>
      </c>
      <c r="O502" s="5">
        <v>2</v>
      </c>
      <c r="P502" s="11">
        <v>1</v>
      </c>
      <c r="Q502" s="5">
        <f t="shared" si="454"/>
        <v>3.5</v>
      </c>
      <c r="R502" s="6">
        <f t="shared" si="455"/>
        <v>3.5</v>
      </c>
      <c r="S502" s="53" t="str">
        <f>IF(J502="",IF(LEFT(G502,1)="c",IF(I502&lt;&gt;"S",VLOOKUP(G502,'DATOS GENERALES'!$B$36:$C$52,2,FALSE),""),""),IF(T502="pvc",VLOOKUP(VLOOKUP(J502,'DATOS GENERALES'!$B$58:$E$83,3,FALSE),'DATOS GENERALES'!$B$36:$C$52,2,FALSE),VLOOKUP(VLOOKUP(J502,'DATOS GENERALES'!$B$58:$E$83,4,FALSE),'DATOS GENERALES'!$B$36:$C$52,2,FALSE)))</f>
        <v>OCTOGONAL CONDUIT</v>
      </c>
      <c r="T502" s="5" t="s">
        <v>48</v>
      </c>
      <c r="U502" s="5" t="s">
        <v>123</v>
      </c>
      <c r="X502"/>
    </row>
    <row r="503" spans="1:24" s="2" customFormat="1" outlineLevel="1" x14ac:dyDescent="0.25">
      <c r="B503" s="8"/>
      <c r="C503" s="8"/>
      <c r="D503" s="70"/>
      <c r="E503" s="3"/>
      <c r="F503" s="4"/>
      <c r="G503" s="4"/>
      <c r="H503" s="4"/>
      <c r="I503" s="4"/>
      <c r="J503" s="4"/>
      <c r="K503" s="4"/>
      <c r="L503" s="5"/>
      <c r="M503" s="5"/>
      <c r="N503" s="5"/>
      <c r="O503" s="5"/>
      <c r="P503" s="11"/>
      <c r="Q503" s="5"/>
      <c r="R503" s="6"/>
      <c r="S503" s="53"/>
      <c r="T503" s="5"/>
      <c r="U503" s="5"/>
      <c r="X503"/>
    </row>
    <row r="504" spans="1:24" s="2" customFormat="1" outlineLevel="1" x14ac:dyDescent="0.25">
      <c r="A504" s="2">
        <v>0</v>
      </c>
      <c r="B504" s="8">
        <v>0</v>
      </c>
      <c r="C504" s="8">
        <v>0</v>
      </c>
      <c r="D504" s="7" t="s">
        <v>881</v>
      </c>
      <c r="E504" s="3" t="str">
        <f t="shared" ref="E504:E505" si="456">G504</f>
        <v>S12</v>
      </c>
      <c r="F504" s="4"/>
      <c r="G504" s="7" t="s">
        <v>94</v>
      </c>
      <c r="H504" s="4">
        <v>0.5</v>
      </c>
      <c r="I504" s="4">
        <v>25</v>
      </c>
      <c r="J504" s="4" t="s">
        <v>94</v>
      </c>
      <c r="K504" s="4"/>
      <c r="L504" s="5">
        <v>1</v>
      </c>
      <c r="M504" s="5">
        <f t="shared" ref="M504:M505" si="457">IF(I504&lt;&gt;"S",(H504+B504+A504+C504)*L504,0)</f>
        <v>0.5</v>
      </c>
      <c r="N504" s="5">
        <v>1</v>
      </c>
      <c r="O504" s="5">
        <v>2</v>
      </c>
      <c r="P504" s="11">
        <v>1</v>
      </c>
      <c r="Q504" s="5">
        <f t="shared" ref="Q504:Q505" si="458">IF(M504=0,IF(H504=0,0,H504+C504+B504+A504),M504)</f>
        <v>0.5</v>
      </c>
      <c r="R504" s="6">
        <f t="shared" ref="R504:R505" si="459">Q504*P504</f>
        <v>0.5</v>
      </c>
      <c r="S504" s="53" t="str">
        <f>IF(J504="",IF(LEFT(G504,1)="c",IF(I504&lt;&gt;"S",VLOOKUP(G504,'DATOS GENERALES'!$B$36:$C$52,2,FALSE),""),""),IF(T504="pvc",VLOOKUP(VLOOKUP(J504,'DATOS GENERALES'!$B$58:$E$83,3,FALSE),'DATOS GENERALES'!$B$36:$C$52,2,FALSE),VLOOKUP(VLOOKUP(J504,'DATOS GENERALES'!$B$58:$E$83,4,FALSE),'DATOS GENERALES'!$B$36:$C$52,2,FALSE)))</f>
        <v>ACCESORIO SALIDA BANDEJA</v>
      </c>
      <c r="T504" s="5" t="s">
        <v>48</v>
      </c>
      <c r="U504" s="5" t="s">
        <v>123</v>
      </c>
      <c r="X504"/>
    </row>
    <row r="505" spans="1:24" s="2" customFormat="1" outlineLevel="1" x14ac:dyDescent="0.25">
      <c r="A505" s="2">
        <v>0</v>
      </c>
      <c r="B505" s="8">
        <v>0</v>
      </c>
      <c r="C505" s="8">
        <v>0</v>
      </c>
      <c r="D505" s="7" t="s">
        <v>881</v>
      </c>
      <c r="E505" s="3" t="str">
        <f t="shared" si="456"/>
        <v>DH-P3-05</v>
      </c>
      <c r="F505" s="7" t="s">
        <v>94</v>
      </c>
      <c r="G505" s="7" t="s">
        <v>881</v>
      </c>
      <c r="H505" s="4">
        <v>6</v>
      </c>
      <c r="I505" s="4">
        <v>25</v>
      </c>
      <c r="J505" s="4" t="s">
        <v>84</v>
      </c>
      <c r="K505" s="4"/>
      <c r="L505" s="5">
        <v>1</v>
      </c>
      <c r="M505" s="5">
        <f t="shared" si="457"/>
        <v>6</v>
      </c>
      <c r="N505" s="5">
        <v>2</v>
      </c>
      <c r="O505" s="5">
        <v>2</v>
      </c>
      <c r="P505" s="11">
        <v>1</v>
      </c>
      <c r="Q505" s="5">
        <f t="shared" si="458"/>
        <v>6</v>
      </c>
      <c r="R505" s="6">
        <f t="shared" si="459"/>
        <v>6</v>
      </c>
      <c r="S505" s="53" t="str">
        <f>IF(J505="",IF(LEFT(G505,1)="c",IF(I505&lt;&gt;"S",VLOOKUP(G505,'DATOS GENERALES'!$B$36:$C$52,2,FALSE),""),""),IF(T505="pvc",VLOOKUP(VLOOKUP(J505,'DATOS GENERALES'!$B$58:$E$83,3,FALSE),'DATOS GENERALES'!$B$36:$C$52,2,FALSE),VLOOKUP(VLOOKUP(J505,'DATOS GENERALES'!$B$58:$E$83,4,FALSE),'DATOS GENERALES'!$B$36:$C$52,2,FALSE)))</f>
        <v>OCTOGONAL CONDUIT</v>
      </c>
      <c r="T505" s="5" t="s">
        <v>48</v>
      </c>
      <c r="U505" s="5" t="s">
        <v>123</v>
      </c>
      <c r="X505"/>
    </row>
    <row r="506" spans="1:24" s="2" customFormat="1" outlineLevel="1" x14ac:dyDescent="0.25">
      <c r="B506" s="8"/>
      <c r="C506" s="8"/>
      <c r="D506" s="70"/>
      <c r="E506" s="3"/>
      <c r="F506" s="4"/>
      <c r="G506" s="4"/>
      <c r="H506" s="4"/>
      <c r="I506" s="4"/>
      <c r="J506" s="4"/>
      <c r="K506" s="4"/>
      <c r="L506" s="5"/>
      <c r="M506" s="5"/>
      <c r="N506" s="5"/>
      <c r="O506" s="5"/>
      <c r="P506" s="11"/>
      <c r="Q506" s="5"/>
      <c r="R506" s="6"/>
      <c r="S506" s="53"/>
      <c r="T506" s="5"/>
      <c r="U506" s="5"/>
      <c r="X506"/>
    </row>
    <row r="507" spans="1:24" s="2" customFormat="1" outlineLevel="1" x14ac:dyDescent="0.25">
      <c r="A507" s="2">
        <v>0</v>
      </c>
      <c r="B507" s="8">
        <v>0</v>
      </c>
      <c r="C507" s="8">
        <v>0</v>
      </c>
      <c r="D507" s="7" t="s">
        <v>882</v>
      </c>
      <c r="E507" s="3" t="str">
        <f t="shared" ref="E507:E508" si="460">G507</f>
        <v>S12</v>
      </c>
      <c r="F507" s="4"/>
      <c r="G507" s="7" t="s">
        <v>94</v>
      </c>
      <c r="H507" s="4">
        <v>0.5</v>
      </c>
      <c r="I507" s="4">
        <v>25</v>
      </c>
      <c r="J507" s="4" t="s">
        <v>94</v>
      </c>
      <c r="K507" s="4"/>
      <c r="L507" s="5">
        <v>1</v>
      </c>
      <c r="M507" s="5">
        <f t="shared" ref="M507:M508" si="461">IF(I507&lt;&gt;"S",(H507+B507+A507+C507)*L507,0)</f>
        <v>0.5</v>
      </c>
      <c r="N507" s="5">
        <v>1</v>
      </c>
      <c r="O507" s="5">
        <v>2</v>
      </c>
      <c r="P507" s="11">
        <v>1</v>
      </c>
      <c r="Q507" s="5">
        <f t="shared" ref="Q507:Q508" si="462">IF(M507=0,IF(H507=0,0,H507+C507+B507+A507),M507)</f>
        <v>0.5</v>
      </c>
      <c r="R507" s="6">
        <f t="shared" ref="R507:R508" si="463">Q507*P507</f>
        <v>0.5</v>
      </c>
      <c r="S507" s="53" t="str">
        <f>IF(J507="",IF(LEFT(G507,1)="c",IF(I507&lt;&gt;"S",VLOOKUP(G507,'DATOS GENERALES'!$B$36:$C$52,2,FALSE),""),""),IF(T507="pvc",VLOOKUP(VLOOKUP(J507,'DATOS GENERALES'!$B$58:$E$83,3,FALSE),'DATOS GENERALES'!$B$36:$C$52,2,FALSE),VLOOKUP(VLOOKUP(J507,'DATOS GENERALES'!$B$58:$E$83,4,FALSE),'DATOS GENERALES'!$B$36:$C$52,2,FALSE)))</f>
        <v>ACCESORIO SALIDA BANDEJA</v>
      </c>
      <c r="T507" s="5" t="s">
        <v>48</v>
      </c>
      <c r="U507" s="5" t="s">
        <v>123</v>
      </c>
      <c r="X507"/>
    </row>
    <row r="508" spans="1:24" s="2" customFormat="1" outlineLevel="1" x14ac:dyDescent="0.25">
      <c r="A508" s="2">
        <v>0</v>
      </c>
      <c r="B508" s="8">
        <v>0</v>
      </c>
      <c r="C508" s="8">
        <v>0</v>
      </c>
      <c r="D508" s="7" t="s">
        <v>882</v>
      </c>
      <c r="E508" s="3" t="str">
        <f t="shared" si="460"/>
        <v>DH-P3-06</v>
      </c>
      <c r="F508" s="7" t="s">
        <v>94</v>
      </c>
      <c r="G508" s="7" t="s">
        <v>882</v>
      </c>
      <c r="H508" s="4">
        <v>3.5</v>
      </c>
      <c r="I508" s="4">
        <v>25</v>
      </c>
      <c r="J508" s="4" t="s">
        <v>84</v>
      </c>
      <c r="K508" s="4"/>
      <c r="L508" s="5">
        <v>1</v>
      </c>
      <c r="M508" s="5">
        <f t="shared" si="461"/>
        <v>3.5</v>
      </c>
      <c r="N508" s="5">
        <v>2</v>
      </c>
      <c r="O508" s="5">
        <v>2</v>
      </c>
      <c r="P508" s="11">
        <v>1</v>
      </c>
      <c r="Q508" s="5">
        <f t="shared" si="462"/>
        <v>3.5</v>
      </c>
      <c r="R508" s="6">
        <f t="shared" si="463"/>
        <v>3.5</v>
      </c>
      <c r="S508" s="53" t="str">
        <f>IF(J508="",IF(LEFT(G508,1)="c",IF(I508&lt;&gt;"S",VLOOKUP(G508,'DATOS GENERALES'!$B$36:$C$52,2,FALSE),""),""),IF(T508="pvc",VLOOKUP(VLOOKUP(J508,'DATOS GENERALES'!$B$58:$E$83,3,FALSE),'DATOS GENERALES'!$B$36:$C$52,2,FALSE),VLOOKUP(VLOOKUP(J508,'DATOS GENERALES'!$B$58:$E$83,4,FALSE),'DATOS GENERALES'!$B$36:$C$52,2,FALSE)))</f>
        <v>OCTOGONAL CONDUIT</v>
      </c>
      <c r="T508" s="5" t="s">
        <v>48</v>
      </c>
      <c r="U508" s="5" t="s">
        <v>123</v>
      </c>
      <c r="X508"/>
    </row>
    <row r="509" spans="1:24" s="2" customFormat="1" outlineLevel="1" x14ac:dyDescent="0.25">
      <c r="B509" s="8"/>
      <c r="C509" s="8"/>
      <c r="D509" s="70"/>
      <c r="E509" s="3"/>
      <c r="F509" s="4"/>
      <c r="G509" s="4"/>
      <c r="H509" s="4"/>
      <c r="I509" s="4"/>
      <c r="J509" s="4"/>
      <c r="K509" s="4"/>
      <c r="L509" s="5"/>
      <c r="M509" s="5"/>
      <c r="N509" s="5"/>
      <c r="O509" s="5"/>
      <c r="P509" s="11"/>
      <c r="Q509" s="5"/>
      <c r="R509" s="6"/>
      <c r="S509" s="53"/>
      <c r="T509" s="5"/>
      <c r="U509" s="5"/>
      <c r="X509"/>
    </row>
    <row r="510" spans="1:24" s="2" customFormat="1" outlineLevel="1" x14ac:dyDescent="0.25">
      <c r="A510" s="2">
        <v>0</v>
      </c>
      <c r="B510" s="8">
        <v>0</v>
      </c>
      <c r="C510" s="8">
        <v>0</v>
      </c>
      <c r="D510" s="7" t="s">
        <v>883</v>
      </c>
      <c r="E510" s="3" t="str">
        <f t="shared" ref="E510:E511" si="464">G510</f>
        <v>S12</v>
      </c>
      <c r="F510" s="4"/>
      <c r="G510" s="7" t="s">
        <v>94</v>
      </c>
      <c r="H510" s="4">
        <v>0.5</v>
      </c>
      <c r="I510" s="4">
        <v>25</v>
      </c>
      <c r="J510" s="4" t="s">
        <v>94</v>
      </c>
      <c r="K510" s="4"/>
      <c r="L510" s="5">
        <v>1</v>
      </c>
      <c r="M510" s="5">
        <f t="shared" ref="M510:M511" si="465">IF(I510&lt;&gt;"S",(H510+B510+A510+C510)*L510,0)</f>
        <v>0.5</v>
      </c>
      <c r="N510" s="5">
        <v>1</v>
      </c>
      <c r="O510" s="5">
        <v>1</v>
      </c>
      <c r="P510" s="11">
        <v>1</v>
      </c>
      <c r="Q510" s="5">
        <f t="shared" ref="Q510:Q511" si="466">IF(M510=0,IF(H510=0,0,H510+C510+B510+A510),M510)</f>
        <v>0.5</v>
      </c>
      <c r="R510" s="6">
        <f t="shared" ref="R510:R511" si="467">Q510*P510</f>
        <v>0.5</v>
      </c>
      <c r="S510" s="53" t="str">
        <f>IF(J510="",IF(LEFT(G510,1)="c",IF(I510&lt;&gt;"S",VLOOKUP(G510,'DATOS GENERALES'!$B$36:$C$52,2,FALSE),""),""),IF(T510="pvc",VLOOKUP(VLOOKUP(J510,'DATOS GENERALES'!$B$58:$E$83,3,FALSE),'DATOS GENERALES'!$B$36:$C$52,2,FALSE),VLOOKUP(VLOOKUP(J510,'DATOS GENERALES'!$B$58:$E$83,4,FALSE),'DATOS GENERALES'!$B$36:$C$52,2,FALSE)))</f>
        <v>ACCESORIO SALIDA BANDEJA</v>
      </c>
      <c r="T510" s="5" t="s">
        <v>48</v>
      </c>
      <c r="U510" s="5" t="s">
        <v>123</v>
      </c>
      <c r="X510"/>
    </row>
    <row r="511" spans="1:24" s="2" customFormat="1" outlineLevel="1" x14ac:dyDescent="0.25">
      <c r="A511" s="2">
        <v>0</v>
      </c>
      <c r="B511" s="8">
        <v>0</v>
      </c>
      <c r="C511" s="8">
        <v>0</v>
      </c>
      <c r="D511" s="7" t="s">
        <v>883</v>
      </c>
      <c r="E511" s="3" t="str">
        <f t="shared" si="464"/>
        <v>DH-P3-07</v>
      </c>
      <c r="F511" s="7" t="s">
        <v>94</v>
      </c>
      <c r="G511" s="7" t="s">
        <v>883</v>
      </c>
      <c r="H511" s="4">
        <v>1</v>
      </c>
      <c r="I511" s="4">
        <v>25</v>
      </c>
      <c r="J511" s="4" t="s">
        <v>84</v>
      </c>
      <c r="K511" s="4"/>
      <c r="L511" s="5">
        <v>1</v>
      </c>
      <c r="M511" s="5">
        <f t="shared" si="465"/>
        <v>1</v>
      </c>
      <c r="N511" s="5">
        <v>2</v>
      </c>
      <c r="O511" s="5">
        <v>2</v>
      </c>
      <c r="P511" s="11">
        <v>1</v>
      </c>
      <c r="Q511" s="5">
        <f t="shared" si="466"/>
        <v>1</v>
      </c>
      <c r="R511" s="6">
        <f t="shared" si="467"/>
        <v>1</v>
      </c>
      <c r="S511" s="53" t="str">
        <f>IF(J511="",IF(LEFT(G511,1)="c",IF(I511&lt;&gt;"S",VLOOKUP(G511,'DATOS GENERALES'!$B$36:$C$52,2,FALSE),""),""),IF(T511="pvc",VLOOKUP(VLOOKUP(J511,'DATOS GENERALES'!$B$58:$E$83,3,FALSE),'DATOS GENERALES'!$B$36:$C$52,2,FALSE),VLOOKUP(VLOOKUP(J511,'DATOS GENERALES'!$B$58:$E$83,4,FALSE),'DATOS GENERALES'!$B$36:$C$52,2,FALSE)))</f>
        <v>OCTOGONAL CONDUIT</v>
      </c>
      <c r="T511" s="5" t="s">
        <v>48</v>
      </c>
      <c r="U511" s="5" t="s">
        <v>123</v>
      </c>
      <c r="X511"/>
    </row>
    <row r="512" spans="1:24" s="2" customFormat="1" outlineLevel="1" x14ac:dyDescent="0.25">
      <c r="B512" s="8"/>
      <c r="C512" s="8"/>
      <c r="D512" s="70"/>
      <c r="E512" s="3"/>
      <c r="F512" s="4"/>
      <c r="G512" s="4"/>
      <c r="H512" s="4"/>
      <c r="I512" s="4"/>
      <c r="J512" s="4"/>
      <c r="K512" s="4"/>
      <c r="L512" s="5"/>
      <c r="M512" s="5"/>
      <c r="N512" s="5"/>
      <c r="O512" s="5"/>
      <c r="P512" s="11"/>
      <c r="Q512" s="5"/>
      <c r="R512" s="6"/>
      <c r="S512" s="53"/>
      <c r="T512" s="5"/>
      <c r="U512" s="5"/>
      <c r="X512"/>
    </row>
    <row r="513" spans="1:24" s="2" customFormat="1" outlineLevel="1" x14ac:dyDescent="0.25">
      <c r="A513" s="2">
        <v>0</v>
      </c>
      <c r="B513" s="8">
        <v>0</v>
      </c>
      <c r="C513" s="8">
        <v>0</v>
      </c>
      <c r="D513" s="7" t="s">
        <v>884</v>
      </c>
      <c r="E513" s="3" t="str">
        <f t="shared" ref="E513:E514" si="468">G513</f>
        <v>S12</v>
      </c>
      <c r="F513" s="4"/>
      <c r="G513" s="7" t="s">
        <v>94</v>
      </c>
      <c r="H513" s="4">
        <v>0.5</v>
      </c>
      <c r="I513" s="4">
        <v>25</v>
      </c>
      <c r="J513" s="4" t="s">
        <v>94</v>
      </c>
      <c r="K513" s="4"/>
      <c r="L513" s="5">
        <v>1</v>
      </c>
      <c r="M513" s="5">
        <f t="shared" ref="M513:M514" si="469">IF(I513&lt;&gt;"S",(H513+B513+A513+C513)*L513,0)</f>
        <v>0.5</v>
      </c>
      <c r="N513" s="5">
        <v>1</v>
      </c>
      <c r="O513" s="5">
        <v>2</v>
      </c>
      <c r="P513" s="11">
        <v>1</v>
      </c>
      <c r="Q513" s="5">
        <f t="shared" ref="Q513:Q514" si="470">IF(M513=0,IF(H513=0,0,H513+C513+B513+A513),M513)</f>
        <v>0.5</v>
      </c>
      <c r="R513" s="6">
        <f t="shared" ref="R513:R514" si="471">Q513*P513</f>
        <v>0.5</v>
      </c>
      <c r="S513" s="53" t="str">
        <f>IF(J513="",IF(LEFT(G513,1)="c",IF(I513&lt;&gt;"S",VLOOKUP(G513,'DATOS GENERALES'!$B$36:$C$52,2,FALSE),""),""),IF(T513="pvc",VLOOKUP(VLOOKUP(J513,'DATOS GENERALES'!$B$58:$E$83,3,FALSE),'DATOS GENERALES'!$B$36:$C$52,2,FALSE),VLOOKUP(VLOOKUP(J513,'DATOS GENERALES'!$B$58:$E$83,4,FALSE),'DATOS GENERALES'!$B$36:$C$52,2,FALSE)))</f>
        <v>ACCESORIO SALIDA BANDEJA</v>
      </c>
      <c r="T513" s="5" t="s">
        <v>48</v>
      </c>
      <c r="U513" s="5" t="s">
        <v>123</v>
      </c>
      <c r="X513"/>
    </row>
    <row r="514" spans="1:24" s="2" customFormat="1" outlineLevel="1" x14ac:dyDescent="0.25">
      <c r="A514" s="2">
        <v>0</v>
      </c>
      <c r="B514" s="8">
        <v>0</v>
      </c>
      <c r="C514" s="8">
        <v>0</v>
      </c>
      <c r="D514" s="7" t="s">
        <v>884</v>
      </c>
      <c r="E514" s="3" t="str">
        <f t="shared" si="468"/>
        <v>DH-P3-08</v>
      </c>
      <c r="F514" s="7" t="s">
        <v>94</v>
      </c>
      <c r="G514" s="7" t="s">
        <v>884</v>
      </c>
      <c r="H514" s="4">
        <v>6</v>
      </c>
      <c r="I514" s="4">
        <v>25</v>
      </c>
      <c r="J514" s="4" t="s">
        <v>84</v>
      </c>
      <c r="K514" s="4"/>
      <c r="L514" s="5">
        <v>1</v>
      </c>
      <c r="M514" s="5">
        <f t="shared" si="469"/>
        <v>6</v>
      </c>
      <c r="N514" s="5">
        <v>2</v>
      </c>
      <c r="O514" s="5">
        <v>2</v>
      </c>
      <c r="P514" s="11">
        <v>1</v>
      </c>
      <c r="Q514" s="5">
        <f t="shared" si="470"/>
        <v>6</v>
      </c>
      <c r="R514" s="6">
        <f t="shared" si="471"/>
        <v>6</v>
      </c>
      <c r="S514" s="53" t="str">
        <f>IF(J514="",IF(LEFT(G514,1)="c",IF(I514&lt;&gt;"S",VLOOKUP(G514,'DATOS GENERALES'!$B$36:$C$52,2,FALSE),""),""),IF(T514="pvc",VLOOKUP(VLOOKUP(J514,'DATOS GENERALES'!$B$58:$E$83,3,FALSE),'DATOS GENERALES'!$B$36:$C$52,2,FALSE),VLOOKUP(VLOOKUP(J514,'DATOS GENERALES'!$B$58:$E$83,4,FALSE),'DATOS GENERALES'!$B$36:$C$52,2,FALSE)))</f>
        <v>OCTOGONAL CONDUIT</v>
      </c>
      <c r="T514" s="5" t="s">
        <v>48</v>
      </c>
      <c r="U514" s="5" t="s">
        <v>123</v>
      </c>
      <c r="X514"/>
    </row>
    <row r="515" spans="1:24" s="2" customFormat="1" outlineLevel="1" x14ac:dyDescent="0.25">
      <c r="B515" s="8"/>
      <c r="C515" s="8"/>
      <c r="D515" s="70"/>
      <c r="E515" s="3"/>
      <c r="F515" s="4"/>
      <c r="G515" s="4"/>
      <c r="H515" s="4"/>
      <c r="I515" s="4"/>
      <c r="J515" s="4"/>
      <c r="K515" s="4"/>
      <c r="L515" s="5"/>
      <c r="M515" s="5"/>
      <c r="N515" s="5"/>
      <c r="O515" s="5"/>
      <c r="P515" s="11"/>
      <c r="Q515" s="5"/>
      <c r="R515" s="6"/>
      <c r="S515" s="53"/>
      <c r="T515" s="5"/>
      <c r="U515" s="5"/>
      <c r="X515"/>
    </row>
    <row r="516" spans="1:24" s="2" customFormat="1" outlineLevel="1" x14ac:dyDescent="0.25">
      <c r="A516" s="2">
        <v>0</v>
      </c>
      <c r="B516" s="8">
        <v>0</v>
      </c>
      <c r="C516" s="8">
        <v>0</v>
      </c>
      <c r="D516" s="7" t="s">
        <v>885</v>
      </c>
      <c r="E516" s="3" t="str">
        <f t="shared" ref="E516:E517" si="472">G516</f>
        <v>S12</v>
      </c>
      <c r="F516" s="4"/>
      <c r="G516" s="7" t="s">
        <v>94</v>
      </c>
      <c r="H516" s="4">
        <v>0.5</v>
      </c>
      <c r="I516" s="4">
        <v>25</v>
      </c>
      <c r="J516" s="4" t="s">
        <v>94</v>
      </c>
      <c r="K516" s="4"/>
      <c r="L516" s="5">
        <v>1</v>
      </c>
      <c r="M516" s="5">
        <f t="shared" ref="M516:M517" si="473">IF(I516&lt;&gt;"S",(H516+B516+A516+C516)*L516,0)</f>
        <v>0.5</v>
      </c>
      <c r="N516" s="5">
        <v>1</v>
      </c>
      <c r="O516" s="5">
        <v>2</v>
      </c>
      <c r="P516" s="11">
        <v>1</v>
      </c>
      <c r="Q516" s="5">
        <f t="shared" ref="Q516:Q517" si="474">IF(M516=0,IF(H516=0,0,H516+C516+B516+A516),M516)</f>
        <v>0.5</v>
      </c>
      <c r="R516" s="6">
        <f t="shared" ref="R516:R517" si="475">Q516*P516</f>
        <v>0.5</v>
      </c>
      <c r="S516" s="53" t="str">
        <f>IF(J516="",IF(LEFT(G516,1)="c",IF(I516&lt;&gt;"S",VLOOKUP(G516,'DATOS GENERALES'!$B$36:$C$52,2,FALSE),""),""),IF(T516="pvc",VLOOKUP(VLOOKUP(J516,'DATOS GENERALES'!$B$58:$E$83,3,FALSE),'DATOS GENERALES'!$B$36:$C$52,2,FALSE),VLOOKUP(VLOOKUP(J516,'DATOS GENERALES'!$B$58:$E$83,4,FALSE),'DATOS GENERALES'!$B$36:$C$52,2,FALSE)))</f>
        <v>ACCESORIO SALIDA BANDEJA</v>
      </c>
      <c r="T516" s="5" t="s">
        <v>48</v>
      </c>
      <c r="U516" s="5" t="s">
        <v>123</v>
      </c>
      <c r="X516"/>
    </row>
    <row r="517" spans="1:24" s="2" customFormat="1" outlineLevel="1" x14ac:dyDescent="0.25">
      <c r="A517" s="2">
        <v>0</v>
      </c>
      <c r="B517" s="8">
        <v>0</v>
      </c>
      <c r="C517" s="8">
        <v>0</v>
      </c>
      <c r="D517" s="7" t="s">
        <v>885</v>
      </c>
      <c r="E517" s="3" t="str">
        <f t="shared" si="472"/>
        <v>DH-P3-09</v>
      </c>
      <c r="F517" s="7" t="s">
        <v>94</v>
      </c>
      <c r="G517" s="7" t="s">
        <v>885</v>
      </c>
      <c r="H517" s="4">
        <v>6</v>
      </c>
      <c r="I517" s="4">
        <v>25</v>
      </c>
      <c r="J517" s="4" t="s">
        <v>84</v>
      </c>
      <c r="K517" s="4"/>
      <c r="L517" s="5">
        <v>1</v>
      </c>
      <c r="M517" s="5">
        <f t="shared" si="473"/>
        <v>6</v>
      </c>
      <c r="N517" s="5">
        <v>2</v>
      </c>
      <c r="O517" s="5">
        <v>2</v>
      </c>
      <c r="P517" s="11">
        <v>1</v>
      </c>
      <c r="Q517" s="5">
        <f t="shared" si="474"/>
        <v>6</v>
      </c>
      <c r="R517" s="6">
        <f t="shared" si="475"/>
        <v>6</v>
      </c>
      <c r="S517" s="53" t="str">
        <f>IF(J517="",IF(LEFT(G517,1)="c",IF(I517&lt;&gt;"S",VLOOKUP(G517,'DATOS GENERALES'!$B$36:$C$52,2,FALSE),""),""),IF(T517="pvc",VLOOKUP(VLOOKUP(J517,'DATOS GENERALES'!$B$58:$E$83,3,FALSE),'DATOS GENERALES'!$B$36:$C$52,2,FALSE),VLOOKUP(VLOOKUP(J517,'DATOS GENERALES'!$B$58:$E$83,4,FALSE),'DATOS GENERALES'!$B$36:$C$52,2,FALSE)))</f>
        <v>OCTOGONAL CONDUIT</v>
      </c>
      <c r="T517" s="5" t="s">
        <v>48</v>
      </c>
      <c r="U517" s="5" t="s">
        <v>123</v>
      </c>
      <c r="X517"/>
    </row>
    <row r="518" spans="1:24" s="2" customFormat="1" outlineLevel="1" x14ac:dyDescent="0.25">
      <c r="B518" s="8"/>
      <c r="C518" s="8"/>
      <c r="D518" s="70"/>
      <c r="E518" s="3"/>
      <c r="F518" s="4"/>
      <c r="G518" s="4"/>
      <c r="H518" s="4"/>
      <c r="I518" s="4"/>
      <c r="J518" s="4"/>
      <c r="K518" s="4"/>
      <c r="L518" s="5"/>
      <c r="M518" s="5"/>
      <c r="N518" s="5"/>
      <c r="O518" s="5"/>
      <c r="P518" s="11"/>
      <c r="Q518" s="5"/>
      <c r="R518" s="6"/>
      <c r="S518" s="53"/>
      <c r="T518" s="5"/>
      <c r="U518" s="5"/>
      <c r="X518"/>
    </row>
    <row r="519" spans="1:24" s="2" customFormat="1" outlineLevel="1" x14ac:dyDescent="0.25">
      <c r="A519" s="2">
        <v>0</v>
      </c>
      <c r="B519" s="8">
        <v>0</v>
      </c>
      <c r="C519" s="8">
        <v>0</v>
      </c>
      <c r="D519" s="7" t="s">
        <v>886</v>
      </c>
      <c r="E519" s="3" t="str">
        <f t="shared" ref="E519:E520" si="476">G519</f>
        <v>S12</v>
      </c>
      <c r="F519" s="4"/>
      <c r="G519" s="7" t="s">
        <v>94</v>
      </c>
      <c r="H519" s="4">
        <v>0.5</v>
      </c>
      <c r="I519" s="4">
        <v>25</v>
      </c>
      <c r="J519" s="4" t="s">
        <v>94</v>
      </c>
      <c r="K519" s="4"/>
      <c r="L519" s="5">
        <v>1</v>
      </c>
      <c r="M519" s="5">
        <f t="shared" ref="M519:M520" si="477">IF(I519&lt;&gt;"S",(H519+B519+A519+C519)*L519,0)</f>
        <v>0.5</v>
      </c>
      <c r="N519" s="5">
        <v>1</v>
      </c>
      <c r="O519" s="5">
        <v>2</v>
      </c>
      <c r="P519" s="11">
        <v>1</v>
      </c>
      <c r="Q519" s="5">
        <f t="shared" ref="Q519:Q520" si="478">IF(M519=0,IF(H519=0,0,H519+C519+B519+A519),M519)</f>
        <v>0.5</v>
      </c>
      <c r="R519" s="6">
        <f t="shared" ref="R519:R520" si="479">Q519*P519</f>
        <v>0.5</v>
      </c>
      <c r="S519" s="53" t="str">
        <f>IF(J519="",IF(LEFT(G519,1)="c",IF(I519&lt;&gt;"S",VLOOKUP(G519,'DATOS GENERALES'!$B$36:$C$52,2,FALSE),""),""),IF(T519="pvc",VLOOKUP(VLOOKUP(J519,'DATOS GENERALES'!$B$58:$E$83,3,FALSE),'DATOS GENERALES'!$B$36:$C$52,2,FALSE),VLOOKUP(VLOOKUP(J519,'DATOS GENERALES'!$B$58:$E$83,4,FALSE),'DATOS GENERALES'!$B$36:$C$52,2,FALSE)))</f>
        <v>ACCESORIO SALIDA BANDEJA</v>
      </c>
      <c r="T519" s="5" t="s">
        <v>48</v>
      </c>
      <c r="U519" s="5" t="s">
        <v>123</v>
      </c>
      <c r="X519"/>
    </row>
    <row r="520" spans="1:24" s="2" customFormat="1" outlineLevel="1" x14ac:dyDescent="0.25">
      <c r="A520" s="2">
        <v>0</v>
      </c>
      <c r="B520" s="8">
        <v>0</v>
      </c>
      <c r="C520" s="8">
        <v>0</v>
      </c>
      <c r="D520" s="7" t="s">
        <v>886</v>
      </c>
      <c r="E520" s="3" t="str">
        <f t="shared" si="476"/>
        <v>DH-P3-10</v>
      </c>
      <c r="F520" s="7" t="s">
        <v>94</v>
      </c>
      <c r="G520" s="7" t="s">
        <v>886</v>
      </c>
      <c r="H520" s="4">
        <v>6</v>
      </c>
      <c r="I520" s="4">
        <v>25</v>
      </c>
      <c r="J520" s="4" t="s">
        <v>84</v>
      </c>
      <c r="K520" s="4"/>
      <c r="L520" s="5">
        <v>1</v>
      </c>
      <c r="M520" s="5">
        <f t="shared" si="477"/>
        <v>6</v>
      </c>
      <c r="N520" s="5">
        <v>2</v>
      </c>
      <c r="O520" s="5">
        <v>2</v>
      </c>
      <c r="P520" s="11">
        <v>1</v>
      </c>
      <c r="Q520" s="5">
        <f t="shared" si="478"/>
        <v>6</v>
      </c>
      <c r="R520" s="6">
        <f t="shared" si="479"/>
        <v>6</v>
      </c>
      <c r="S520" s="53" t="str">
        <f>IF(J520="",IF(LEFT(G520,1)="c",IF(I520&lt;&gt;"S",VLOOKUP(G520,'DATOS GENERALES'!$B$36:$C$52,2,FALSE),""),""),IF(T520="pvc",VLOOKUP(VLOOKUP(J520,'DATOS GENERALES'!$B$58:$E$83,3,FALSE),'DATOS GENERALES'!$B$36:$C$52,2,FALSE),VLOOKUP(VLOOKUP(J520,'DATOS GENERALES'!$B$58:$E$83,4,FALSE),'DATOS GENERALES'!$B$36:$C$52,2,FALSE)))</f>
        <v>OCTOGONAL CONDUIT</v>
      </c>
      <c r="T520" s="5" t="s">
        <v>48</v>
      </c>
      <c r="U520" s="5" t="s">
        <v>123</v>
      </c>
      <c r="X520"/>
    </row>
    <row r="521" spans="1:24" s="2" customFormat="1" outlineLevel="1" x14ac:dyDescent="0.25">
      <c r="B521" s="8"/>
      <c r="C521" s="8"/>
      <c r="D521" s="70"/>
      <c r="E521" s="3"/>
      <c r="F521" s="4"/>
      <c r="G521" s="4"/>
      <c r="H521" s="4"/>
      <c r="I521" s="4"/>
      <c r="J521" s="4"/>
      <c r="K521" s="4"/>
      <c r="L521" s="5"/>
      <c r="M521" s="5"/>
      <c r="N521" s="5"/>
      <c r="O521" s="5"/>
      <c r="P521" s="11"/>
      <c r="Q521" s="5"/>
      <c r="R521" s="6"/>
      <c r="S521" s="53"/>
      <c r="T521" s="5"/>
      <c r="U521" s="5"/>
      <c r="X521"/>
    </row>
    <row r="522" spans="1:24" s="2" customFormat="1" outlineLevel="1" x14ac:dyDescent="0.25">
      <c r="A522" s="2">
        <v>0</v>
      </c>
      <c r="B522" s="8">
        <v>0</v>
      </c>
      <c r="C522" s="8">
        <v>0</v>
      </c>
      <c r="D522" s="7" t="s">
        <v>887</v>
      </c>
      <c r="E522" s="3" t="str">
        <f t="shared" ref="E522:E523" si="480">G522</f>
        <v>S12</v>
      </c>
      <c r="F522" s="4"/>
      <c r="G522" s="7" t="s">
        <v>94</v>
      </c>
      <c r="H522" s="4">
        <v>0.5</v>
      </c>
      <c r="I522" s="4">
        <v>25</v>
      </c>
      <c r="J522" s="4" t="s">
        <v>94</v>
      </c>
      <c r="K522" s="4"/>
      <c r="L522" s="5">
        <v>1</v>
      </c>
      <c r="M522" s="5">
        <f t="shared" ref="M522:M523" si="481">IF(I522&lt;&gt;"S",(H522+B522+A522+C522)*L522,0)</f>
        <v>0.5</v>
      </c>
      <c r="N522" s="5">
        <v>1</v>
      </c>
      <c r="O522" s="5">
        <v>2</v>
      </c>
      <c r="P522" s="11">
        <v>1</v>
      </c>
      <c r="Q522" s="5">
        <f t="shared" ref="Q522:Q523" si="482">IF(M522=0,IF(H522=0,0,H522+C522+B522+A522),M522)</f>
        <v>0.5</v>
      </c>
      <c r="R522" s="6">
        <f t="shared" ref="R522:R523" si="483">Q522*P522</f>
        <v>0.5</v>
      </c>
      <c r="S522" s="53" t="str">
        <f>IF(J522="",IF(LEFT(G522,1)="c",IF(I522&lt;&gt;"S",VLOOKUP(G522,'DATOS GENERALES'!$B$36:$C$52,2,FALSE),""),""),IF(T522="pvc",VLOOKUP(VLOOKUP(J522,'DATOS GENERALES'!$B$58:$E$83,3,FALSE),'DATOS GENERALES'!$B$36:$C$52,2,FALSE),VLOOKUP(VLOOKUP(J522,'DATOS GENERALES'!$B$58:$E$83,4,FALSE),'DATOS GENERALES'!$B$36:$C$52,2,FALSE)))</f>
        <v>ACCESORIO SALIDA BANDEJA</v>
      </c>
      <c r="T522" s="5" t="s">
        <v>48</v>
      </c>
      <c r="U522" s="5" t="s">
        <v>123</v>
      </c>
      <c r="X522"/>
    </row>
    <row r="523" spans="1:24" s="2" customFormat="1" outlineLevel="1" x14ac:dyDescent="0.25">
      <c r="A523" s="2">
        <v>0</v>
      </c>
      <c r="B523" s="8">
        <v>0</v>
      </c>
      <c r="C523" s="8">
        <v>0</v>
      </c>
      <c r="D523" s="7" t="s">
        <v>887</v>
      </c>
      <c r="E523" s="3" t="str">
        <f t="shared" si="480"/>
        <v>DH-P3-11</v>
      </c>
      <c r="F523" s="7" t="s">
        <v>94</v>
      </c>
      <c r="G523" s="7" t="s">
        <v>887</v>
      </c>
      <c r="H523" s="4">
        <v>6</v>
      </c>
      <c r="I523" s="4">
        <v>25</v>
      </c>
      <c r="J523" s="4" t="s">
        <v>84</v>
      </c>
      <c r="K523" s="4"/>
      <c r="L523" s="5">
        <v>1</v>
      </c>
      <c r="M523" s="5">
        <f t="shared" si="481"/>
        <v>6</v>
      </c>
      <c r="N523" s="5">
        <v>2</v>
      </c>
      <c r="O523" s="5">
        <v>2</v>
      </c>
      <c r="P523" s="11">
        <v>1</v>
      </c>
      <c r="Q523" s="5">
        <f t="shared" si="482"/>
        <v>6</v>
      </c>
      <c r="R523" s="6">
        <f t="shared" si="483"/>
        <v>6</v>
      </c>
      <c r="S523" s="53" t="str">
        <f>IF(J523="",IF(LEFT(G523,1)="c",IF(I523&lt;&gt;"S",VLOOKUP(G523,'DATOS GENERALES'!$B$36:$C$52,2,FALSE),""),""),IF(T523="pvc",VLOOKUP(VLOOKUP(J523,'DATOS GENERALES'!$B$58:$E$83,3,FALSE),'DATOS GENERALES'!$B$36:$C$52,2,FALSE),VLOOKUP(VLOOKUP(J523,'DATOS GENERALES'!$B$58:$E$83,4,FALSE),'DATOS GENERALES'!$B$36:$C$52,2,FALSE)))</f>
        <v>OCTOGONAL CONDUIT</v>
      </c>
      <c r="T523" s="5" t="s">
        <v>48</v>
      </c>
      <c r="U523" s="5" t="s">
        <v>123</v>
      </c>
      <c r="X523"/>
    </row>
    <row r="524" spans="1:24" s="2" customFormat="1" outlineLevel="1" x14ac:dyDescent="0.25">
      <c r="B524" s="8"/>
      <c r="C524" s="8"/>
      <c r="D524" s="70"/>
      <c r="E524" s="3"/>
      <c r="F524" s="4"/>
      <c r="G524" s="4"/>
      <c r="H524" s="4"/>
      <c r="I524" s="4"/>
      <c r="J524" s="4"/>
      <c r="K524" s="4"/>
      <c r="L524" s="5"/>
      <c r="M524" s="5"/>
      <c r="N524" s="5"/>
      <c r="O524" s="5"/>
      <c r="P524" s="11"/>
      <c r="Q524" s="5"/>
      <c r="R524" s="6"/>
      <c r="S524" s="53"/>
      <c r="T524" s="5"/>
      <c r="U524" s="5"/>
      <c r="X524"/>
    </row>
    <row r="525" spans="1:24" s="2" customFormat="1" outlineLevel="1" x14ac:dyDescent="0.25">
      <c r="A525" s="2">
        <v>0</v>
      </c>
      <c r="B525" s="8">
        <v>0</v>
      </c>
      <c r="C525" s="8">
        <v>0</v>
      </c>
      <c r="D525" s="7" t="s">
        <v>888</v>
      </c>
      <c r="E525" s="3" t="str">
        <f t="shared" ref="E525:E526" si="484">G525</f>
        <v>S12</v>
      </c>
      <c r="F525" s="4"/>
      <c r="G525" s="7" t="s">
        <v>94</v>
      </c>
      <c r="H525" s="4">
        <v>0.5</v>
      </c>
      <c r="I525" s="4">
        <v>25</v>
      </c>
      <c r="J525" s="4" t="s">
        <v>94</v>
      </c>
      <c r="K525" s="4"/>
      <c r="L525" s="5">
        <v>1</v>
      </c>
      <c r="M525" s="5">
        <f t="shared" ref="M525:M526" si="485">IF(I525&lt;&gt;"S",(H525+B525+A525+C525)*L525,0)</f>
        <v>0.5</v>
      </c>
      <c r="N525" s="5">
        <v>1</v>
      </c>
      <c r="O525" s="5">
        <v>2</v>
      </c>
      <c r="P525" s="11">
        <v>1</v>
      </c>
      <c r="Q525" s="5">
        <f t="shared" ref="Q525:Q526" si="486">IF(M525=0,IF(H525=0,0,H525+C525+B525+A525),M525)</f>
        <v>0.5</v>
      </c>
      <c r="R525" s="6">
        <f t="shared" ref="R525:R526" si="487">Q525*P525</f>
        <v>0.5</v>
      </c>
      <c r="S525" s="53" t="str">
        <f>IF(J525="",IF(LEFT(G525,1)="c",IF(I525&lt;&gt;"S",VLOOKUP(G525,'DATOS GENERALES'!$B$36:$C$52,2,FALSE),""),""),IF(T525="pvc",VLOOKUP(VLOOKUP(J525,'DATOS GENERALES'!$B$58:$E$83,3,FALSE),'DATOS GENERALES'!$B$36:$C$52,2,FALSE),VLOOKUP(VLOOKUP(J525,'DATOS GENERALES'!$B$58:$E$83,4,FALSE),'DATOS GENERALES'!$B$36:$C$52,2,FALSE)))</f>
        <v>ACCESORIO SALIDA BANDEJA</v>
      </c>
      <c r="T525" s="5" t="s">
        <v>48</v>
      </c>
      <c r="U525" s="5" t="s">
        <v>123</v>
      </c>
      <c r="X525"/>
    </row>
    <row r="526" spans="1:24" s="2" customFormat="1" outlineLevel="1" x14ac:dyDescent="0.25">
      <c r="A526" s="2">
        <v>0</v>
      </c>
      <c r="B526" s="8">
        <v>0</v>
      </c>
      <c r="C526" s="8">
        <v>0</v>
      </c>
      <c r="D526" s="7" t="s">
        <v>888</v>
      </c>
      <c r="E526" s="3" t="str">
        <f t="shared" si="484"/>
        <v>DH-P3-12</v>
      </c>
      <c r="F526" s="7" t="s">
        <v>94</v>
      </c>
      <c r="G526" s="7" t="s">
        <v>888</v>
      </c>
      <c r="H526" s="4">
        <v>6</v>
      </c>
      <c r="I526" s="4">
        <v>25</v>
      </c>
      <c r="J526" s="4" t="s">
        <v>84</v>
      </c>
      <c r="K526" s="4"/>
      <c r="L526" s="5">
        <v>1</v>
      </c>
      <c r="M526" s="5">
        <f t="shared" si="485"/>
        <v>6</v>
      </c>
      <c r="N526" s="5">
        <v>2</v>
      </c>
      <c r="O526" s="5">
        <v>2</v>
      </c>
      <c r="P526" s="11">
        <v>1</v>
      </c>
      <c r="Q526" s="5">
        <f t="shared" si="486"/>
        <v>6</v>
      </c>
      <c r="R526" s="6">
        <f t="shared" si="487"/>
        <v>6</v>
      </c>
      <c r="S526" s="53" t="str">
        <f>IF(J526="",IF(LEFT(G526,1)="c",IF(I526&lt;&gt;"S",VLOOKUP(G526,'DATOS GENERALES'!$B$36:$C$52,2,FALSE),""),""),IF(T526="pvc",VLOOKUP(VLOOKUP(J526,'DATOS GENERALES'!$B$58:$E$83,3,FALSE),'DATOS GENERALES'!$B$36:$C$52,2,FALSE),VLOOKUP(VLOOKUP(J526,'DATOS GENERALES'!$B$58:$E$83,4,FALSE),'DATOS GENERALES'!$B$36:$C$52,2,FALSE)))</f>
        <v>OCTOGONAL CONDUIT</v>
      </c>
      <c r="T526" s="5" t="s">
        <v>48</v>
      </c>
      <c r="U526" s="5" t="s">
        <v>123</v>
      </c>
      <c r="X526"/>
    </row>
    <row r="527" spans="1:24" s="2" customFormat="1" outlineLevel="1" x14ac:dyDescent="0.25">
      <c r="B527" s="8"/>
      <c r="C527" s="8"/>
      <c r="D527" s="70"/>
      <c r="E527" s="3"/>
      <c r="F527" s="4"/>
      <c r="G527" s="4"/>
      <c r="H527" s="4"/>
      <c r="I527" s="4"/>
      <c r="J527" s="4"/>
      <c r="K527" s="4"/>
      <c r="L527" s="5"/>
      <c r="M527" s="5"/>
      <c r="N527" s="5"/>
      <c r="O527" s="5"/>
      <c r="P527" s="11"/>
      <c r="Q527" s="5"/>
      <c r="R527" s="6"/>
      <c r="S527" s="53"/>
      <c r="T527" s="5"/>
      <c r="U527" s="5"/>
      <c r="X527"/>
    </row>
    <row r="528" spans="1:24" s="2" customFormat="1" outlineLevel="1" x14ac:dyDescent="0.25">
      <c r="A528" s="2">
        <v>0</v>
      </c>
      <c r="B528" s="8">
        <v>0</v>
      </c>
      <c r="C528" s="8">
        <v>0</v>
      </c>
      <c r="D528" s="7" t="s">
        <v>889</v>
      </c>
      <c r="E528" s="3" t="str">
        <f t="shared" ref="E528:E529" si="488">G528</f>
        <v>S12</v>
      </c>
      <c r="F528" s="4"/>
      <c r="G528" s="7" t="s">
        <v>94</v>
      </c>
      <c r="H528" s="4">
        <v>0.5</v>
      </c>
      <c r="I528" s="4">
        <v>25</v>
      </c>
      <c r="J528" s="4" t="s">
        <v>94</v>
      </c>
      <c r="K528" s="4"/>
      <c r="L528" s="5">
        <v>1</v>
      </c>
      <c r="M528" s="5">
        <f t="shared" ref="M528:M529" si="489">IF(I528&lt;&gt;"S",(H528+B528+A528+C528)*L528,0)</f>
        <v>0.5</v>
      </c>
      <c r="N528" s="5">
        <v>1</v>
      </c>
      <c r="O528" s="5">
        <v>2</v>
      </c>
      <c r="P528" s="11">
        <v>1</v>
      </c>
      <c r="Q528" s="5">
        <f t="shared" ref="Q528:Q529" si="490">IF(M528=0,IF(H528=0,0,H528+C528+B528+A528),M528)</f>
        <v>0.5</v>
      </c>
      <c r="R528" s="6">
        <f t="shared" ref="R528:R529" si="491">Q528*P528</f>
        <v>0.5</v>
      </c>
      <c r="S528" s="53" t="str">
        <f>IF(J528="",IF(LEFT(G528,1)="c",IF(I528&lt;&gt;"S",VLOOKUP(G528,'DATOS GENERALES'!$B$36:$C$52,2,FALSE),""),""),IF(T528="pvc",VLOOKUP(VLOOKUP(J528,'DATOS GENERALES'!$B$58:$E$83,3,FALSE),'DATOS GENERALES'!$B$36:$C$52,2,FALSE),VLOOKUP(VLOOKUP(J528,'DATOS GENERALES'!$B$58:$E$83,4,FALSE),'DATOS GENERALES'!$B$36:$C$52,2,FALSE)))</f>
        <v>ACCESORIO SALIDA BANDEJA</v>
      </c>
      <c r="T528" s="5" t="s">
        <v>48</v>
      </c>
      <c r="U528" s="5" t="s">
        <v>123</v>
      </c>
      <c r="X528"/>
    </row>
    <row r="529" spans="1:24" s="2" customFormat="1" outlineLevel="1" x14ac:dyDescent="0.25">
      <c r="A529" s="2">
        <v>0</v>
      </c>
      <c r="B529" s="8">
        <v>0</v>
      </c>
      <c r="C529" s="8">
        <v>0</v>
      </c>
      <c r="D529" s="7" t="s">
        <v>889</v>
      </c>
      <c r="E529" s="3" t="str">
        <f t="shared" si="488"/>
        <v>DH-P3-13</v>
      </c>
      <c r="F529" s="7" t="s">
        <v>94</v>
      </c>
      <c r="G529" s="7" t="s">
        <v>889</v>
      </c>
      <c r="H529" s="4">
        <v>3.5</v>
      </c>
      <c r="I529" s="4">
        <v>25</v>
      </c>
      <c r="J529" s="4" t="s">
        <v>84</v>
      </c>
      <c r="K529" s="4"/>
      <c r="L529" s="5">
        <v>1</v>
      </c>
      <c r="M529" s="5">
        <f t="shared" si="489"/>
        <v>3.5</v>
      </c>
      <c r="N529" s="5">
        <v>2</v>
      </c>
      <c r="O529" s="5">
        <v>2</v>
      </c>
      <c r="P529" s="11">
        <v>1</v>
      </c>
      <c r="Q529" s="5">
        <f t="shared" si="490"/>
        <v>3.5</v>
      </c>
      <c r="R529" s="6">
        <f t="shared" si="491"/>
        <v>3.5</v>
      </c>
      <c r="S529" s="53" t="str">
        <f>IF(J529="",IF(LEFT(G529,1)="c",IF(I529&lt;&gt;"S",VLOOKUP(G529,'DATOS GENERALES'!$B$36:$C$52,2,FALSE),""),""),IF(T529="pvc",VLOOKUP(VLOOKUP(J529,'DATOS GENERALES'!$B$58:$E$83,3,FALSE),'DATOS GENERALES'!$B$36:$C$52,2,FALSE),VLOOKUP(VLOOKUP(J529,'DATOS GENERALES'!$B$58:$E$83,4,FALSE),'DATOS GENERALES'!$B$36:$C$52,2,FALSE)))</f>
        <v>OCTOGONAL CONDUIT</v>
      </c>
      <c r="T529" s="5" t="s">
        <v>48</v>
      </c>
      <c r="U529" s="5" t="s">
        <v>123</v>
      </c>
      <c r="X529"/>
    </row>
    <row r="530" spans="1:24" s="2" customFormat="1" outlineLevel="1" x14ac:dyDescent="0.25">
      <c r="B530" s="8"/>
      <c r="C530" s="8"/>
      <c r="D530" s="7"/>
      <c r="E530" s="3"/>
      <c r="F530" s="4"/>
      <c r="G530" s="7"/>
      <c r="H530" s="4"/>
      <c r="I530" s="4"/>
      <c r="J530" s="4"/>
      <c r="K530" s="4"/>
      <c r="L530" s="5"/>
      <c r="M530" s="5"/>
      <c r="N530" s="5"/>
      <c r="O530" s="5"/>
      <c r="P530" s="11"/>
      <c r="Q530" s="5"/>
      <c r="R530" s="6"/>
      <c r="S530" s="53"/>
      <c r="T530" s="5"/>
      <c r="U530" s="5"/>
      <c r="X530"/>
    </row>
    <row r="531" spans="1:24" s="2" customFormat="1" outlineLevel="1" x14ac:dyDescent="0.25">
      <c r="A531" s="2">
        <v>0</v>
      </c>
      <c r="B531" s="8">
        <v>0</v>
      </c>
      <c r="C531" s="8">
        <v>0</v>
      </c>
      <c r="D531" s="7" t="s">
        <v>890</v>
      </c>
      <c r="E531" s="3" t="str">
        <f t="shared" ref="E531:E532" si="492">G531</f>
        <v>S12</v>
      </c>
      <c r="F531" s="4"/>
      <c r="G531" s="7" t="s">
        <v>94</v>
      </c>
      <c r="H531" s="4">
        <v>0.5</v>
      </c>
      <c r="I531" s="4">
        <v>25</v>
      </c>
      <c r="J531" s="4" t="s">
        <v>94</v>
      </c>
      <c r="K531" s="4"/>
      <c r="L531" s="5">
        <v>1</v>
      </c>
      <c r="M531" s="5">
        <f t="shared" ref="M531:M532" si="493">IF(I531&lt;&gt;"S",(H531+B531+A531+C531)*L531,0)</f>
        <v>0.5</v>
      </c>
      <c r="N531" s="5">
        <v>1</v>
      </c>
      <c r="O531" s="5">
        <v>2</v>
      </c>
      <c r="P531" s="11">
        <v>1</v>
      </c>
      <c r="Q531" s="5">
        <f t="shared" ref="Q531:Q532" si="494">IF(M531=0,IF(H531=0,0,H531+C531+B531+A531),M531)</f>
        <v>0.5</v>
      </c>
      <c r="R531" s="6">
        <f t="shared" ref="R531:R532" si="495">Q531*P531</f>
        <v>0.5</v>
      </c>
      <c r="S531" s="53" t="str">
        <f>IF(J531="",IF(LEFT(G531,1)="c",IF(I531&lt;&gt;"S",VLOOKUP(G531,'DATOS GENERALES'!$B$36:$C$52,2,FALSE),""),""),IF(T531="pvc",VLOOKUP(VLOOKUP(J531,'DATOS GENERALES'!$B$58:$E$83,3,FALSE),'DATOS GENERALES'!$B$36:$C$52,2,FALSE),VLOOKUP(VLOOKUP(J531,'DATOS GENERALES'!$B$58:$E$83,4,FALSE),'DATOS GENERALES'!$B$36:$C$52,2,FALSE)))</f>
        <v>ACCESORIO SALIDA BANDEJA</v>
      </c>
      <c r="T531" s="5" t="s">
        <v>48</v>
      </c>
      <c r="U531" s="5" t="s">
        <v>123</v>
      </c>
      <c r="X531"/>
    </row>
    <row r="532" spans="1:24" s="2" customFormat="1" outlineLevel="1" x14ac:dyDescent="0.25">
      <c r="A532" s="2">
        <v>0</v>
      </c>
      <c r="B532" s="8">
        <v>0</v>
      </c>
      <c r="C532" s="8">
        <v>0</v>
      </c>
      <c r="D532" s="7" t="s">
        <v>890</v>
      </c>
      <c r="E532" s="3" t="str">
        <f t="shared" si="492"/>
        <v>DH-P3-14</v>
      </c>
      <c r="F532" s="7" t="s">
        <v>94</v>
      </c>
      <c r="G532" s="7" t="s">
        <v>890</v>
      </c>
      <c r="H532" s="4">
        <v>6</v>
      </c>
      <c r="I532" s="4">
        <v>25</v>
      </c>
      <c r="J532" s="4" t="s">
        <v>84</v>
      </c>
      <c r="K532" s="4"/>
      <c r="L532" s="5">
        <v>1</v>
      </c>
      <c r="M532" s="5">
        <f t="shared" si="493"/>
        <v>6</v>
      </c>
      <c r="N532" s="5">
        <v>2</v>
      </c>
      <c r="O532" s="5">
        <v>2</v>
      </c>
      <c r="P532" s="11">
        <v>1</v>
      </c>
      <c r="Q532" s="5">
        <f t="shared" si="494"/>
        <v>6</v>
      </c>
      <c r="R532" s="6">
        <f t="shared" si="495"/>
        <v>6</v>
      </c>
      <c r="S532" s="53" t="str">
        <f>IF(J532="",IF(LEFT(G532,1)="c",IF(I532&lt;&gt;"S",VLOOKUP(G532,'DATOS GENERALES'!$B$36:$C$52,2,FALSE),""),""),IF(T532="pvc",VLOOKUP(VLOOKUP(J532,'DATOS GENERALES'!$B$58:$E$83,3,FALSE),'DATOS GENERALES'!$B$36:$C$52,2,FALSE),VLOOKUP(VLOOKUP(J532,'DATOS GENERALES'!$B$58:$E$83,4,FALSE),'DATOS GENERALES'!$B$36:$C$52,2,FALSE)))</f>
        <v>OCTOGONAL CONDUIT</v>
      </c>
      <c r="T532" s="5" t="s">
        <v>48</v>
      </c>
      <c r="U532" s="5" t="s">
        <v>123</v>
      </c>
      <c r="X532"/>
    </row>
    <row r="533" spans="1:24" s="2" customFormat="1" outlineLevel="1" x14ac:dyDescent="0.25">
      <c r="B533" s="8"/>
      <c r="C533" s="8"/>
      <c r="D533" s="70"/>
      <c r="E533" s="3"/>
      <c r="F533" s="4"/>
      <c r="G533" s="4"/>
      <c r="H533" s="4"/>
      <c r="I533" s="4"/>
      <c r="J533" s="4"/>
      <c r="K533" s="4"/>
      <c r="L533" s="5"/>
      <c r="M533" s="5"/>
      <c r="N533" s="5"/>
      <c r="O533" s="5"/>
      <c r="P533" s="11"/>
      <c r="Q533" s="5"/>
      <c r="R533" s="6"/>
      <c r="S533" s="53"/>
      <c r="T533" s="5"/>
      <c r="U533" s="5"/>
      <c r="X533"/>
    </row>
    <row r="534" spans="1:24" s="2" customFormat="1" outlineLevel="1" x14ac:dyDescent="0.25">
      <c r="A534" s="2">
        <v>0</v>
      </c>
      <c r="B534" s="8">
        <v>0</v>
      </c>
      <c r="C534" s="8">
        <v>0</v>
      </c>
      <c r="D534" s="7" t="s">
        <v>891</v>
      </c>
      <c r="E534" s="3" t="str">
        <f t="shared" ref="E534:E535" si="496">G534</f>
        <v>S12</v>
      </c>
      <c r="F534" s="4"/>
      <c r="G534" s="7" t="s">
        <v>94</v>
      </c>
      <c r="H534" s="4">
        <v>0.5</v>
      </c>
      <c r="I534" s="4">
        <v>25</v>
      </c>
      <c r="J534" s="4" t="s">
        <v>94</v>
      </c>
      <c r="K534" s="4"/>
      <c r="L534" s="5">
        <v>1</v>
      </c>
      <c r="M534" s="5">
        <f t="shared" ref="M534:M535" si="497">IF(I534&lt;&gt;"S",(H534+B534+A534+C534)*L534,0)</f>
        <v>0.5</v>
      </c>
      <c r="N534" s="5">
        <v>1</v>
      </c>
      <c r="O534" s="5">
        <v>2</v>
      </c>
      <c r="P534" s="11">
        <v>1</v>
      </c>
      <c r="Q534" s="5">
        <f t="shared" ref="Q534:Q535" si="498">IF(M534=0,IF(H534=0,0,H534+C534+B534+A534),M534)</f>
        <v>0.5</v>
      </c>
      <c r="R534" s="6">
        <f t="shared" ref="R534:R535" si="499">Q534*P534</f>
        <v>0.5</v>
      </c>
      <c r="S534" s="53" t="str">
        <f>IF(J534="",IF(LEFT(G534,1)="c",IF(I534&lt;&gt;"S",VLOOKUP(G534,'DATOS GENERALES'!$B$36:$C$52,2,FALSE),""),""),IF(T534="pvc",VLOOKUP(VLOOKUP(J534,'DATOS GENERALES'!$B$58:$E$83,3,FALSE),'DATOS GENERALES'!$B$36:$C$52,2,FALSE),VLOOKUP(VLOOKUP(J534,'DATOS GENERALES'!$B$58:$E$83,4,FALSE),'DATOS GENERALES'!$B$36:$C$52,2,FALSE)))</f>
        <v>ACCESORIO SALIDA BANDEJA</v>
      </c>
      <c r="T534" s="5" t="s">
        <v>48</v>
      </c>
      <c r="U534" s="5" t="s">
        <v>123</v>
      </c>
      <c r="X534"/>
    </row>
    <row r="535" spans="1:24" s="2" customFormat="1" outlineLevel="1" x14ac:dyDescent="0.25">
      <c r="A535" s="2">
        <v>0</v>
      </c>
      <c r="B535" s="8">
        <v>0</v>
      </c>
      <c r="C535" s="8">
        <v>0</v>
      </c>
      <c r="D535" s="7" t="s">
        <v>891</v>
      </c>
      <c r="E535" s="3" t="str">
        <f t="shared" si="496"/>
        <v>DH-P3-15</v>
      </c>
      <c r="F535" s="7" t="s">
        <v>94</v>
      </c>
      <c r="G535" s="7" t="s">
        <v>891</v>
      </c>
      <c r="H535" s="4">
        <v>3.5</v>
      </c>
      <c r="I535" s="4">
        <v>25</v>
      </c>
      <c r="J535" s="4" t="s">
        <v>84</v>
      </c>
      <c r="K535" s="4"/>
      <c r="L535" s="5">
        <v>1</v>
      </c>
      <c r="M535" s="5">
        <f t="shared" si="497"/>
        <v>3.5</v>
      </c>
      <c r="N535" s="5">
        <v>2</v>
      </c>
      <c r="O535" s="5">
        <v>2</v>
      </c>
      <c r="P535" s="11">
        <v>1</v>
      </c>
      <c r="Q535" s="5">
        <f t="shared" si="498"/>
        <v>3.5</v>
      </c>
      <c r="R535" s="6">
        <f t="shared" si="499"/>
        <v>3.5</v>
      </c>
      <c r="S535" s="53" t="str">
        <f>IF(J535="",IF(LEFT(G535,1)="c",IF(I535&lt;&gt;"S",VLOOKUP(G535,'DATOS GENERALES'!$B$36:$C$52,2,FALSE),""),""),IF(T535="pvc",VLOOKUP(VLOOKUP(J535,'DATOS GENERALES'!$B$58:$E$83,3,FALSE),'DATOS GENERALES'!$B$36:$C$52,2,FALSE),VLOOKUP(VLOOKUP(J535,'DATOS GENERALES'!$B$58:$E$83,4,FALSE),'DATOS GENERALES'!$B$36:$C$52,2,FALSE)))</f>
        <v>OCTOGONAL CONDUIT</v>
      </c>
      <c r="T535" s="5" t="s">
        <v>48</v>
      </c>
      <c r="U535" s="5" t="s">
        <v>123</v>
      </c>
      <c r="X535"/>
    </row>
    <row r="536" spans="1:24" s="2" customFormat="1" outlineLevel="1" x14ac:dyDescent="0.25">
      <c r="B536" s="8"/>
      <c r="C536" s="8"/>
      <c r="D536" s="70"/>
      <c r="E536" s="3"/>
      <c r="F536" s="4"/>
      <c r="G536" s="4"/>
      <c r="H536" s="4"/>
      <c r="I536" s="4"/>
      <c r="J536" s="4"/>
      <c r="K536" s="4"/>
      <c r="L536" s="5"/>
      <c r="M536" s="5"/>
      <c r="N536" s="5"/>
      <c r="O536" s="5"/>
      <c r="P536" s="11"/>
      <c r="Q536" s="5"/>
      <c r="R536" s="6"/>
      <c r="S536" s="53"/>
      <c r="T536" s="5"/>
      <c r="U536" s="5"/>
      <c r="X536"/>
    </row>
    <row r="537" spans="1:24" s="2" customFormat="1" outlineLevel="1" x14ac:dyDescent="0.25">
      <c r="A537" s="2">
        <v>0</v>
      </c>
      <c r="B537" s="8">
        <v>0</v>
      </c>
      <c r="C537" s="8">
        <v>0</v>
      </c>
      <c r="D537" s="7" t="s">
        <v>892</v>
      </c>
      <c r="E537" s="3" t="str">
        <f t="shared" ref="E537:E540" si="500">G537</f>
        <v>S12</v>
      </c>
      <c r="F537" s="4"/>
      <c r="G537" s="7" t="s">
        <v>94</v>
      </c>
      <c r="H537" s="4">
        <v>0.5</v>
      </c>
      <c r="I537" s="4">
        <v>25</v>
      </c>
      <c r="J537" s="4" t="s">
        <v>94</v>
      </c>
      <c r="K537" s="4"/>
      <c r="L537" s="5">
        <v>1</v>
      </c>
      <c r="M537" s="5">
        <f t="shared" ref="M537:M540" si="501">IF(I537&lt;&gt;"S",(H537+B537+A537+C537)*L537,0)</f>
        <v>0.5</v>
      </c>
      <c r="N537" s="5">
        <v>1</v>
      </c>
      <c r="O537" s="5">
        <v>2</v>
      </c>
      <c r="P537" s="11">
        <v>1</v>
      </c>
      <c r="Q537" s="5">
        <f t="shared" ref="Q537:Q540" si="502">IF(M537=0,IF(H537=0,0,H537+C537+B537+A537),M537)</f>
        <v>0.5</v>
      </c>
      <c r="R537" s="6">
        <f t="shared" ref="R537:R540" si="503">Q537*P537</f>
        <v>0.5</v>
      </c>
      <c r="S537" s="53" t="str">
        <f>IF(J537="",IF(LEFT(G537,1)="c",IF(I537&lt;&gt;"S",VLOOKUP(G537,'DATOS GENERALES'!$B$36:$C$52,2,FALSE),""),""),IF(T537="pvc",VLOOKUP(VLOOKUP(J537,'DATOS GENERALES'!$B$58:$E$83,3,FALSE),'DATOS GENERALES'!$B$36:$C$52,2,FALSE),VLOOKUP(VLOOKUP(J537,'DATOS GENERALES'!$B$58:$E$83,4,FALSE),'DATOS GENERALES'!$B$36:$C$52,2,FALSE)))</f>
        <v>ACCESORIO SALIDA BANDEJA</v>
      </c>
      <c r="T537" s="5" t="s">
        <v>48</v>
      </c>
      <c r="U537" s="5" t="s">
        <v>123</v>
      </c>
      <c r="X537"/>
    </row>
    <row r="538" spans="1:24" s="2" customFormat="1" outlineLevel="1" x14ac:dyDescent="0.25">
      <c r="A538" s="2">
        <v>0</v>
      </c>
      <c r="B538" s="8">
        <v>0</v>
      </c>
      <c r="C538" s="8">
        <v>0</v>
      </c>
      <c r="D538" s="7" t="s">
        <v>892</v>
      </c>
      <c r="E538" s="3" t="str">
        <f t="shared" si="500"/>
        <v>C1</v>
      </c>
      <c r="F538" s="7" t="s">
        <v>94</v>
      </c>
      <c r="G538" s="4" t="s">
        <v>103</v>
      </c>
      <c r="H538" s="4">
        <v>5</v>
      </c>
      <c r="I538" s="4">
        <v>25</v>
      </c>
      <c r="J538" s="4"/>
      <c r="K538" s="4"/>
      <c r="L538" s="5">
        <v>1</v>
      </c>
      <c r="M538" s="5">
        <f t="shared" si="501"/>
        <v>5</v>
      </c>
      <c r="N538" s="5">
        <v>2</v>
      </c>
      <c r="O538" s="5">
        <v>1</v>
      </c>
      <c r="P538" s="11">
        <v>1</v>
      </c>
      <c r="Q538" s="5">
        <f t="shared" si="502"/>
        <v>5</v>
      </c>
      <c r="R538" s="6">
        <f t="shared" si="503"/>
        <v>5</v>
      </c>
      <c r="S538" s="53" t="str">
        <f>IF(J538="",IF(LEFT(G538,1)="c",IF(I538&lt;&gt;"S",VLOOKUP(G538,'DATOS GENERALES'!$B$36:$C$52,2,FALSE),""),""),IF(T538="pvc",VLOOKUP(VLOOKUP(J538,'DATOS GENERALES'!$B$58:$E$83,3,FALSE),'DATOS GENERALES'!$B$36:$C$52,2,FALSE),VLOOKUP(VLOOKUP(J538,'DATOS GENERALES'!$B$58:$E$83,4,FALSE),'DATOS GENERALES'!$B$36:$C$52,2,FALSE)))</f>
        <v>CUADRADA 150X150X100</v>
      </c>
      <c r="T538" s="5" t="s">
        <v>48</v>
      </c>
      <c r="U538" s="5" t="s">
        <v>123</v>
      </c>
      <c r="X538"/>
    </row>
    <row r="539" spans="1:24" s="2" customFormat="1" outlineLevel="1" x14ac:dyDescent="0.25">
      <c r="A539" s="2">
        <v>0</v>
      </c>
      <c r="B539" s="8">
        <v>0</v>
      </c>
      <c r="C539" s="8">
        <v>0</v>
      </c>
      <c r="D539" s="7" t="s">
        <v>892</v>
      </c>
      <c r="E539" s="3" t="str">
        <f t="shared" si="500"/>
        <v>BE-14</v>
      </c>
      <c r="F539" s="4" t="s">
        <v>103</v>
      </c>
      <c r="G539" s="7" t="s">
        <v>892</v>
      </c>
      <c r="H539" s="4">
        <v>0.9</v>
      </c>
      <c r="I539" s="4">
        <v>25</v>
      </c>
      <c r="J539" s="4" t="s">
        <v>87</v>
      </c>
      <c r="K539" s="4"/>
      <c r="L539" s="5">
        <v>1</v>
      </c>
      <c r="M539" s="5">
        <f t="shared" si="501"/>
        <v>0.9</v>
      </c>
      <c r="N539" s="5">
        <v>0</v>
      </c>
      <c r="O539" s="5">
        <v>2</v>
      </c>
      <c r="P539" s="11">
        <v>1</v>
      </c>
      <c r="Q539" s="5">
        <f t="shared" si="502"/>
        <v>0.9</v>
      </c>
      <c r="R539" s="6">
        <f t="shared" si="503"/>
        <v>0.9</v>
      </c>
      <c r="S539" s="53" t="str">
        <f>IF(J539="",IF(LEFT(G539,1)="c",IF(I539&lt;&gt;"S",VLOOKUP(G539,'DATOS GENERALES'!$B$36:$C$52,2,FALSE),""),""),IF(T539="pvc",VLOOKUP(VLOOKUP(J539,'DATOS GENERALES'!$B$58:$E$83,3,FALSE),'DATOS GENERALES'!$B$36:$C$52,2,FALSE),VLOOKUP(VLOOKUP(J539,'DATOS GENERALES'!$B$58:$E$83,4,FALSE),'DATOS GENERALES'!$B$36:$C$52,2,FALSE)))</f>
        <v>CUADRADA GANG</v>
      </c>
      <c r="T539" s="5" t="s">
        <v>45</v>
      </c>
      <c r="U539" s="5" t="s">
        <v>123</v>
      </c>
      <c r="X539"/>
    </row>
    <row r="540" spans="1:24" s="2" customFormat="1" outlineLevel="1" x14ac:dyDescent="0.25">
      <c r="A540" s="2">
        <v>0</v>
      </c>
      <c r="B540" s="8">
        <v>0</v>
      </c>
      <c r="C540" s="8">
        <v>0</v>
      </c>
      <c r="D540" s="7" t="s">
        <v>893</v>
      </c>
      <c r="E540" s="3" t="str">
        <f t="shared" si="500"/>
        <v>EM-14</v>
      </c>
      <c r="F540" s="7" t="s">
        <v>786</v>
      </c>
      <c r="G540" s="7" t="s">
        <v>893</v>
      </c>
      <c r="H540" s="4">
        <v>1.3</v>
      </c>
      <c r="I540" s="4">
        <v>25</v>
      </c>
      <c r="J540" s="4" t="s">
        <v>86</v>
      </c>
      <c r="K540" s="4"/>
      <c r="L540" s="5">
        <v>1</v>
      </c>
      <c r="M540" s="5">
        <f t="shared" si="501"/>
        <v>1.3</v>
      </c>
      <c r="N540" s="5">
        <v>0</v>
      </c>
      <c r="O540" s="5">
        <v>2</v>
      </c>
      <c r="P540" s="11">
        <v>1</v>
      </c>
      <c r="Q540" s="5">
        <f t="shared" si="502"/>
        <v>1.3</v>
      </c>
      <c r="R540" s="6">
        <f t="shared" si="503"/>
        <v>1.3</v>
      </c>
      <c r="S540" s="53" t="str">
        <f>IF(J540="",IF(LEFT(G540,1)="c",IF(I540&lt;&gt;"S",VLOOKUP(G540,'DATOS GENERALES'!$B$36:$C$52,2,FALSE),""),""),IF(T540="pvc",VLOOKUP(VLOOKUP(J540,'DATOS GENERALES'!$B$58:$E$83,3,FALSE),'DATOS GENERALES'!$B$36:$C$52,2,FALSE),VLOOKUP(VLOOKUP(J540,'DATOS GENERALES'!$B$58:$E$83,4,FALSE),'DATOS GENERALES'!$B$36:$C$52,2,FALSE)))</f>
        <v>CUADRADA GANG</v>
      </c>
      <c r="T540" s="5" t="s">
        <v>45</v>
      </c>
      <c r="U540" s="5" t="s">
        <v>123</v>
      </c>
      <c r="X540"/>
    </row>
    <row r="541" spans="1:24" s="2" customFormat="1" outlineLevel="1" x14ac:dyDescent="0.25">
      <c r="B541" s="8"/>
      <c r="C541" s="8"/>
      <c r="D541" s="7" t="str">
        <f>+D540</f>
        <v>EM-14</v>
      </c>
      <c r="E541" s="3"/>
      <c r="F541" s="4"/>
      <c r="G541" s="4"/>
      <c r="H541" s="4"/>
      <c r="I541" s="4"/>
      <c r="J541" s="4"/>
      <c r="K541" s="4"/>
      <c r="L541" s="5"/>
      <c r="M541" s="5"/>
      <c r="N541" s="5"/>
      <c r="O541" s="5"/>
      <c r="P541" s="11"/>
      <c r="Q541" s="5"/>
      <c r="R541" s="6">
        <f>SUM(R537:R539)</f>
        <v>6.4</v>
      </c>
      <c r="S541" s="53"/>
      <c r="T541" s="5"/>
      <c r="U541" s="5" t="str">
        <f>+U540</f>
        <v>FPLR 2X18</v>
      </c>
      <c r="X541"/>
    </row>
    <row r="542" spans="1:24" s="2" customFormat="1" outlineLevel="1" x14ac:dyDescent="0.25">
      <c r="B542" s="8"/>
      <c r="C542" s="8"/>
      <c r="D542" s="70"/>
      <c r="E542" s="3"/>
      <c r="F542" s="4"/>
      <c r="G542" s="4"/>
      <c r="H542" s="4"/>
      <c r="I542" s="4"/>
      <c r="J542" s="4"/>
      <c r="K542" s="4"/>
      <c r="L542" s="5"/>
      <c r="M542" s="5"/>
      <c r="N542" s="5"/>
      <c r="O542" s="5"/>
      <c r="P542" s="11"/>
      <c r="Q542" s="5"/>
      <c r="R542" s="6"/>
      <c r="S542" s="53"/>
      <c r="T542" s="5"/>
      <c r="U542" s="5"/>
      <c r="X542"/>
    </row>
    <row r="543" spans="1:24" s="2" customFormat="1" outlineLevel="1" x14ac:dyDescent="0.25">
      <c r="A543" s="2">
        <v>0</v>
      </c>
      <c r="B543" s="8">
        <v>0</v>
      </c>
      <c r="C543" s="8">
        <v>0</v>
      </c>
      <c r="D543" s="7" t="s">
        <v>894</v>
      </c>
      <c r="E543" s="3" t="str">
        <f t="shared" ref="E543:E546" si="504">G543</f>
        <v>S12</v>
      </c>
      <c r="F543" s="4"/>
      <c r="G543" s="7" t="s">
        <v>94</v>
      </c>
      <c r="H543" s="4">
        <v>0.5</v>
      </c>
      <c r="I543" s="4">
        <v>25</v>
      </c>
      <c r="J543" s="4" t="s">
        <v>94</v>
      </c>
      <c r="K543" s="4"/>
      <c r="L543" s="5">
        <v>1</v>
      </c>
      <c r="M543" s="5">
        <f t="shared" ref="M543:M546" si="505">IF(I543&lt;&gt;"S",(H543+B543+A543+C543)*L543,0)</f>
        <v>0.5</v>
      </c>
      <c r="N543" s="5">
        <v>1</v>
      </c>
      <c r="O543" s="5">
        <v>2</v>
      </c>
      <c r="P543" s="11">
        <v>1</v>
      </c>
      <c r="Q543" s="5">
        <f t="shared" ref="Q543:Q546" si="506">IF(M543=0,IF(H543=0,0,H543+C543+B543+A543),M543)</f>
        <v>0.5</v>
      </c>
      <c r="R543" s="6">
        <f t="shared" ref="R543:R546" si="507">Q543*P543</f>
        <v>0.5</v>
      </c>
      <c r="S543" s="53" t="str">
        <f>IF(J543="",IF(LEFT(G543,1)="c",IF(I543&lt;&gt;"S",VLOOKUP(G543,'DATOS GENERALES'!$B$36:$C$52,2,FALSE),""),""),IF(T543="pvc",VLOOKUP(VLOOKUP(J543,'DATOS GENERALES'!$B$58:$E$83,3,FALSE),'DATOS GENERALES'!$B$36:$C$52,2,FALSE),VLOOKUP(VLOOKUP(J543,'DATOS GENERALES'!$B$58:$E$83,4,FALSE),'DATOS GENERALES'!$B$36:$C$52,2,FALSE)))</f>
        <v>ACCESORIO SALIDA BANDEJA</v>
      </c>
      <c r="T543" s="5" t="s">
        <v>48</v>
      </c>
      <c r="U543" s="5" t="s">
        <v>123</v>
      </c>
      <c r="X543"/>
    </row>
    <row r="544" spans="1:24" s="2" customFormat="1" outlineLevel="1" x14ac:dyDescent="0.25">
      <c r="A544" s="2">
        <v>0</v>
      </c>
      <c r="B544" s="8">
        <v>0</v>
      </c>
      <c r="C544" s="8">
        <v>0</v>
      </c>
      <c r="D544" s="7" t="s">
        <v>894</v>
      </c>
      <c r="E544" s="3" t="str">
        <f t="shared" si="504"/>
        <v>C1</v>
      </c>
      <c r="F544" s="7" t="s">
        <v>94</v>
      </c>
      <c r="G544" s="4" t="s">
        <v>103</v>
      </c>
      <c r="H544" s="4">
        <v>2</v>
      </c>
      <c r="I544" s="4">
        <v>25</v>
      </c>
      <c r="J544" s="4"/>
      <c r="K544" s="4"/>
      <c r="L544" s="5">
        <v>1</v>
      </c>
      <c r="M544" s="5">
        <f t="shared" si="505"/>
        <v>2</v>
      </c>
      <c r="N544" s="5">
        <v>2</v>
      </c>
      <c r="O544" s="5">
        <v>1</v>
      </c>
      <c r="P544" s="11">
        <v>1</v>
      </c>
      <c r="Q544" s="5">
        <f t="shared" si="506"/>
        <v>2</v>
      </c>
      <c r="R544" s="6">
        <f t="shared" si="507"/>
        <v>2</v>
      </c>
      <c r="S544" s="53" t="str">
        <f>IF(J544="",IF(LEFT(G544,1)="c",IF(I544&lt;&gt;"S",VLOOKUP(G544,'DATOS GENERALES'!$B$36:$C$52,2,FALSE),""),""),IF(T544="pvc",VLOOKUP(VLOOKUP(J544,'DATOS GENERALES'!$B$58:$E$83,3,FALSE),'DATOS GENERALES'!$B$36:$C$52,2,FALSE),VLOOKUP(VLOOKUP(J544,'DATOS GENERALES'!$B$58:$E$83,4,FALSE),'DATOS GENERALES'!$B$36:$C$52,2,FALSE)))</f>
        <v>CUADRADA 150X150X100</v>
      </c>
      <c r="T544" s="5" t="s">
        <v>48</v>
      </c>
      <c r="U544" s="5" t="s">
        <v>123</v>
      </c>
      <c r="X544"/>
    </row>
    <row r="545" spans="1:24" s="2" customFormat="1" outlineLevel="1" x14ac:dyDescent="0.25">
      <c r="A545" s="2">
        <v>0</v>
      </c>
      <c r="B545" s="8">
        <v>0</v>
      </c>
      <c r="C545" s="8">
        <v>0</v>
      </c>
      <c r="D545" s="7" t="s">
        <v>894</v>
      </c>
      <c r="E545" s="3" t="str">
        <f t="shared" si="504"/>
        <v>BE-15</v>
      </c>
      <c r="F545" s="4" t="s">
        <v>103</v>
      </c>
      <c r="G545" s="7" t="s">
        <v>894</v>
      </c>
      <c r="H545" s="4">
        <v>0.9</v>
      </c>
      <c r="I545" s="4">
        <v>25</v>
      </c>
      <c r="J545" s="4" t="s">
        <v>87</v>
      </c>
      <c r="K545" s="4"/>
      <c r="L545" s="5">
        <v>1</v>
      </c>
      <c r="M545" s="5">
        <f t="shared" si="505"/>
        <v>0.9</v>
      </c>
      <c r="N545" s="5">
        <v>0</v>
      </c>
      <c r="O545" s="5">
        <v>2</v>
      </c>
      <c r="P545" s="11">
        <v>1</v>
      </c>
      <c r="Q545" s="5">
        <f t="shared" si="506"/>
        <v>0.9</v>
      </c>
      <c r="R545" s="6">
        <f t="shared" si="507"/>
        <v>0.9</v>
      </c>
      <c r="S545" s="53" t="str">
        <f>IF(J545="",IF(LEFT(G545,1)="c",IF(I545&lt;&gt;"S",VLOOKUP(G545,'DATOS GENERALES'!$B$36:$C$52,2,FALSE),""),""),IF(T545="pvc",VLOOKUP(VLOOKUP(J545,'DATOS GENERALES'!$B$58:$E$83,3,FALSE),'DATOS GENERALES'!$B$36:$C$52,2,FALSE),VLOOKUP(VLOOKUP(J545,'DATOS GENERALES'!$B$58:$E$83,4,FALSE),'DATOS GENERALES'!$B$36:$C$52,2,FALSE)))</f>
        <v>CUADRADA GANG</v>
      </c>
      <c r="T545" s="5" t="s">
        <v>45</v>
      </c>
      <c r="U545" s="5" t="s">
        <v>123</v>
      </c>
      <c r="X545"/>
    </row>
    <row r="546" spans="1:24" s="2" customFormat="1" outlineLevel="1" x14ac:dyDescent="0.25">
      <c r="A546" s="2">
        <v>0</v>
      </c>
      <c r="B546" s="8">
        <v>0</v>
      </c>
      <c r="C546" s="8">
        <v>0</v>
      </c>
      <c r="D546" s="7" t="s">
        <v>895</v>
      </c>
      <c r="E546" s="3" t="str">
        <f t="shared" si="504"/>
        <v>EM-15</v>
      </c>
      <c r="F546" s="7" t="s">
        <v>786</v>
      </c>
      <c r="G546" s="7" t="s">
        <v>895</v>
      </c>
      <c r="H546" s="4">
        <v>1.3</v>
      </c>
      <c r="I546" s="4">
        <v>25</v>
      </c>
      <c r="J546" s="4" t="s">
        <v>86</v>
      </c>
      <c r="K546" s="4"/>
      <c r="L546" s="5">
        <v>1</v>
      </c>
      <c r="M546" s="5">
        <f t="shared" si="505"/>
        <v>1.3</v>
      </c>
      <c r="N546" s="5">
        <v>0</v>
      </c>
      <c r="O546" s="5">
        <v>2</v>
      </c>
      <c r="P546" s="11">
        <v>1</v>
      </c>
      <c r="Q546" s="5">
        <f t="shared" si="506"/>
        <v>1.3</v>
      </c>
      <c r="R546" s="6">
        <f t="shared" si="507"/>
        <v>1.3</v>
      </c>
      <c r="S546" s="53" t="str">
        <f>IF(J546="",IF(LEFT(G546,1)="c",IF(I546&lt;&gt;"S",VLOOKUP(G546,'DATOS GENERALES'!$B$36:$C$52,2,FALSE),""),""),IF(T546="pvc",VLOOKUP(VLOOKUP(J546,'DATOS GENERALES'!$B$58:$E$83,3,FALSE),'DATOS GENERALES'!$B$36:$C$52,2,FALSE),VLOOKUP(VLOOKUP(J546,'DATOS GENERALES'!$B$58:$E$83,4,FALSE),'DATOS GENERALES'!$B$36:$C$52,2,FALSE)))</f>
        <v>CUADRADA GANG</v>
      </c>
      <c r="T546" s="5" t="s">
        <v>45</v>
      </c>
      <c r="U546" s="5" t="s">
        <v>123</v>
      </c>
      <c r="X546"/>
    </row>
    <row r="547" spans="1:24" s="2" customFormat="1" outlineLevel="1" x14ac:dyDescent="0.25">
      <c r="B547" s="8"/>
      <c r="C547" s="8"/>
      <c r="D547" s="7" t="str">
        <f>+D546</f>
        <v>EM-15</v>
      </c>
      <c r="E547" s="3"/>
      <c r="F547" s="4"/>
      <c r="G547" s="4"/>
      <c r="H547" s="4"/>
      <c r="I547" s="4"/>
      <c r="J547" s="4"/>
      <c r="K547" s="4"/>
      <c r="L547" s="5"/>
      <c r="M547" s="5"/>
      <c r="N547" s="5"/>
      <c r="O547" s="5"/>
      <c r="P547" s="11"/>
      <c r="Q547" s="5"/>
      <c r="R547" s="6">
        <f>SUM(R543:R545)</f>
        <v>3.4</v>
      </c>
      <c r="S547" s="53"/>
      <c r="T547" s="5"/>
      <c r="U547" s="5" t="str">
        <f>+U546</f>
        <v>FPLR 2X18</v>
      </c>
      <c r="X547"/>
    </row>
    <row r="548" spans="1:24" s="2" customFormat="1" outlineLevel="1" x14ac:dyDescent="0.25">
      <c r="B548" s="8"/>
      <c r="C548" s="8"/>
      <c r="D548" s="70"/>
      <c r="E548" s="3"/>
      <c r="F548" s="4"/>
      <c r="G548" s="4"/>
      <c r="H548" s="4"/>
      <c r="I548" s="4"/>
      <c r="J548" s="4"/>
      <c r="K548" s="4"/>
      <c r="L548" s="5"/>
      <c r="M548" s="5"/>
      <c r="N548" s="5"/>
      <c r="O548" s="5"/>
      <c r="P548" s="11"/>
      <c r="Q548" s="5"/>
      <c r="R548" s="6"/>
      <c r="S548" s="53"/>
      <c r="T548" s="5"/>
      <c r="U548" s="5"/>
      <c r="X548"/>
    </row>
    <row r="549" spans="1:24" s="2" customFormat="1" outlineLevel="1" x14ac:dyDescent="0.25">
      <c r="A549" s="2">
        <v>0</v>
      </c>
      <c r="B549" s="8">
        <v>0</v>
      </c>
      <c r="C549" s="8">
        <v>0</v>
      </c>
      <c r="D549" s="7" t="s">
        <v>896</v>
      </c>
      <c r="E549" s="3" t="str">
        <f t="shared" ref="E549:E552" si="508">G549</f>
        <v>S12</v>
      </c>
      <c r="F549" s="4"/>
      <c r="G549" s="7" t="s">
        <v>94</v>
      </c>
      <c r="H549" s="4">
        <v>0.5</v>
      </c>
      <c r="I549" s="4">
        <v>25</v>
      </c>
      <c r="J549" s="4" t="s">
        <v>94</v>
      </c>
      <c r="K549" s="4"/>
      <c r="L549" s="5">
        <v>1</v>
      </c>
      <c r="M549" s="5">
        <f t="shared" ref="M549:M552" si="509">IF(I549&lt;&gt;"S",(H549+B549+A549+C549)*L549,0)</f>
        <v>0.5</v>
      </c>
      <c r="N549" s="5">
        <v>1</v>
      </c>
      <c r="O549" s="5">
        <v>2</v>
      </c>
      <c r="P549" s="11">
        <v>1</v>
      </c>
      <c r="Q549" s="5">
        <f t="shared" ref="Q549:Q552" si="510">IF(M549=0,IF(H549=0,0,H549+C549+B549+A549),M549)</f>
        <v>0.5</v>
      </c>
      <c r="R549" s="6">
        <f t="shared" ref="R549:R552" si="511">Q549*P549</f>
        <v>0.5</v>
      </c>
      <c r="S549" s="53" t="str">
        <f>IF(J549="",IF(LEFT(G549,1)="c",IF(I549&lt;&gt;"S",VLOOKUP(G549,'DATOS GENERALES'!$B$36:$C$52,2,FALSE),""),""),IF(T549="pvc",VLOOKUP(VLOOKUP(J549,'DATOS GENERALES'!$B$58:$E$83,3,FALSE),'DATOS GENERALES'!$B$36:$C$52,2,FALSE),VLOOKUP(VLOOKUP(J549,'DATOS GENERALES'!$B$58:$E$83,4,FALSE),'DATOS GENERALES'!$B$36:$C$52,2,FALSE)))</f>
        <v>ACCESORIO SALIDA BANDEJA</v>
      </c>
      <c r="T549" s="5" t="s">
        <v>48</v>
      </c>
      <c r="U549" s="5" t="s">
        <v>123</v>
      </c>
      <c r="X549"/>
    </row>
    <row r="550" spans="1:24" s="2" customFormat="1" outlineLevel="1" x14ac:dyDescent="0.25">
      <c r="A550" s="2">
        <v>0</v>
      </c>
      <c r="B550" s="8">
        <v>0</v>
      </c>
      <c r="C550" s="8">
        <v>0</v>
      </c>
      <c r="D550" s="7" t="s">
        <v>896</v>
      </c>
      <c r="E550" s="3" t="str">
        <f t="shared" si="508"/>
        <v>C1</v>
      </c>
      <c r="F550" s="7" t="s">
        <v>94</v>
      </c>
      <c r="G550" s="4" t="s">
        <v>103</v>
      </c>
      <c r="H550" s="4">
        <v>3.5</v>
      </c>
      <c r="I550" s="4">
        <v>25</v>
      </c>
      <c r="J550" s="4"/>
      <c r="K550" s="4"/>
      <c r="L550" s="5">
        <v>1</v>
      </c>
      <c r="M550" s="5">
        <f t="shared" si="509"/>
        <v>3.5</v>
      </c>
      <c r="N550" s="5">
        <v>2</v>
      </c>
      <c r="O550" s="5">
        <v>1</v>
      </c>
      <c r="P550" s="11">
        <v>1</v>
      </c>
      <c r="Q550" s="5">
        <f t="shared" si="510"/>
        <v>3.5</v>
      </c>
      <c r="R550" s="6">
        <f t="shared" si="511"/>
        <v>3.5</v>
      </c>
      <c r="S550" s="53" t="str">
        <f>IF(J550="",IF(LEFT(G550,1)="c",IF(I550&lt;&gt;"S",VLOOKUP(G550,'DATOS GENERALES'!$B$36:$C$52,2,FALSE),""),""),IF(T550="pvc",VLOOKUP(VLOOKUP(J550,'DATOS GENERALES'!$B$58:$E$83,3,FALSE),'DATOS GENERALES'!$B$36:$C$52,2,FALSE),VLOOKUP(VLOOKUP(J550,'DATOS GENERALES'!$B$58:$E$83,4,FALSE),'DATOS GENERALES'!$B$36:$C$52,2,FALSE)))</f>
        <v>CUADRADA 150X150X100</v>
      </c>
      <c r="T550" s="5" t="s">
        <v>48</v>
      </c>
      <c r="U550" s="5" t="s">
        <v>123</v>
      </c>
      <c r="X550"/>
    </row>
    <row r="551" spans="1:24" s="2" customFormat="1" outlineLevel="1" x14ac:dyDescent="0.25">
      <c r="A551" s="2">
        <v>0</v>
      </c>
      <c r="B551" s="8">
        <v>0</v>
      </c>
      <c r="C551" s="8">
        <v>0</v>
      </c>
      <c r="D551" s="7" t="s">
        <v>896</v>
      </c>
      <c r="E551" s="3" t="str">
        <f t="shared" si="508"/>
        <v>BE-16</v>
      </c>
      <c r="F551" s="4" t="s">
        <v>103</v>
      </c>
      <c r="G551" s="7" t="s">
        <v>896</v>
      </c>
      <c r="H551" s="4">
        <v>0.9</v>
      </c>
      <c r="I551" s="4">
        <v>25</v>
      </c>
      <c r="J551" s="4" t="s">
        <v>87</v>
      </c>
      <c r="K551" s="4"/>
      <c r="L551" s="5">
        <v>1</v>
      </c>
      <c r="M551" s="5">
        <f t="shared" si="509"/>
        <v>0.9</v>
      </c>
      <c r="N551" s="5">
        <v>0</v>
      </c>
      <c r="O551" s="5">
        <v>2</v>
      </c>
      <c r="P551" s="11">
        <v>1</v>
      </c>
      <c r="Q551" s="5">
        <f t="shared" si="510"/>
        <v>0.9</v>
      </c>
      <c r="R551" s="6">
        <f t="shared" si="511"/>
        <v>0.9</v>
      </c>
      <c r="S551" s="53" t="str">
        <f>IF(J551="",IF(LEFT(G551,1)="c",IF(I551&lt;&gt;"S",VLOOKUP(G551,'DATOS GENERALES'!$B$36:$C$52,2,FALSE),""),""),IF(T551="pvc",VLOOKUP(VLOOKUP(J551,'DATOS GENERALES'!$B$58:$E$83,3,FALSE),'DATOS GENERALES'!$B$36:$C$52,2,FALSE),VLOOKUP(VLOOKUP(J551,'DATOS GENERALES'!$B$58:$E$83,4,FALSE),'DATOS GENERALES'!$B$36:$C$52,2,FALSE)))</f>
        <v>CUADRADA GANG</v>
      </c>
      <c r="T551" s="5" t="s">
        <v>45</v>
      </c>
      <c r="U551" s="5" t="s">
        <v>123</v>
      </c>
      <c r="X551"/>
    </row>
    <row r="552" spans="1:24" s="2" customFormat="1" outlineLevel="1" x14ac:dyDescent="0.25">
      <c r="A552" s="2">
        <v>0</v>
      </c>
      <c r="B552" s="8">
        <v>0</v>
      </c>
      <c r="C552" s="8">
        <v>0</v>
      </c>
      <c r="D552" s="7" t="s">
        <v>897</v>
      </c>
      <c r="E552" s="3" t="str">
        <f t="shared" si="508"/>
        <v>EM-16</v>
      </c>
      <c r="F552" s="7" t="s">
        <v>786</v>
      </c>
      <c r="G552" s="7" t="s">
        <v>897</v>
      </c>
      <c r="H552" s="4">
        <v>1.3</v>
      </c>
      <c r="I552" s="4">
        <v>25</v>
      </c>
      <c r="J552" s="4" t="s">
        <v>86</v>
      </c>
      <c r="K552" s="4"/>
      <c r="L552" s="5">
        <v>1</v>
      </c>
      <c r="M552" s="5">
        <f t="shared" si="509"/>
        <v>1.3</v>
      </c>
      <c r="N552" s="5">
        <v>0</v>
      </c>
      <c r="O552" s="5">
        <v>2</v>
      </c>
      <c r="P552" s="11">
        <v>1</v>
      </c>
      <c r="Q552" s="5">
        <f t="shared" si="510"/>
        <v>1.3</v>
      </c>
      <c r="R552" s="6">
        <f t="shared" si="511"/>
        <v>1.3</v>
      </c>
      <c r="S552" s="53" t="str">
        <f>IF(J552="",IF(LEFT(G552,1)="c",IF(I552&lt;&gt;"S",VLOOKUP(G552,'DATOS GENERALES'!$B$36:$C$52,2,FALSE),""),""),IF(T552="pvc",VLOOKUP(VLOOKUP(J552,'DATOS GENERALES'!$B$58:$E$83,3,FALSE),'DATOS GENERALES'!$B$36:$C$52,2,FALSE),VLOOKUP(VLOOKUP(J552,'DATOS GENERALES'!$B$58:$E$83,4,FALSE),'DATOS GENERALES'!$B$36:$C$52,2,FALSE)))</f>
        <v>CUADRADA GANG</v>
      </c>
      <c r="T552" s="5" t="s">
        <v>45</v>
      </c>
      <c r="U552" s="5" t="s">
        <v>123</v>
      </c>
      <c r="X552"/>
    </row>
    <row r="553" spans="1:24" s="2" customFormat="1" outlineLevel="1" x14ac:dyDescent="0.25">
      <c r="B553" s="8"/>
      <c r="C553" s="8"/>
      <c r="D553" s="7" t="str">
        <f>+D552</f>
        <v>EM-16</v>
      </c>
      <c r="E553" s="3"/>
      <c r="F553" s="4"/>
      <c r="G553" s="4"/>
      <c r="H553" s="4"/>
      <c r="I553" s="4"/>
      <c r="J553" s="4"/>
      <c r="K553" s="4"/>
      <c r="L553" s="5"/>
      <c r="M553" s="5"/>
      <c r="N553" s="5"/>
      <c r="O553" s="5"/>
      <c r="P553" s="11"/>
      <c r="Q553" s="5"/>
      <c r="R553" s="6">
        <f>SUM(R549:R551)</f>
        <v>4.9000000000000004</v>
      </c>
      <c r="S553" s="53"/>
      <c r="T553" s="5"/>
      <c r="U553" s="5" t="str">
        <f>+U552</f>
        <v>FPLR 2X18</v>
      </c>
      <c r="X553"/>
    </row>
    <row r="554" spans="1:24" s="2" customFormat="1" outlineLevel="1" x14ac:dyDescent="0.25">
      <c r="B554" s="8"/>
      <c r="C554" s="8"/>
      <c r="D554" s="70"/>
      <c r="E554" s="3"/>
      <c r="F554" s="4"/>
      <c r="G554" s="7"/>
      <c r="H554" s="4"/>
      <c r="I554" s="4"/>
      <c r="J554" s="4"/>
      <c r="K554" s="4"/>
      <c r="L554" s="5"/>
      <c r="M554" s="5"/>
      <c r="N554" s="5"/>
      <c r="O554" s="5"/>
      <c r="P554" s="11"/>
      <c r="Q554" s="5"/>
      <c r="R554" s="6"/>
      <c r="S554" s="53"/>
      <c r="T554" s="5"/>
      <c r="U554" s="5"/>
      <c r="X554"/>
    </row>
    <row r="555" spans="1:24" s="2" customFormat="1" outlineLevel="1" x14ac:dyDescent="0.25">
      <c r="A555" s="2">
        <v>0</v>
      </c>
      <c r="B555" s="8">
        <v>0</v>
      </c>
      <c r="C555" s="8">
        <v>0</v>
      </c>
      <c r="D555" s="7" t="s">
        <v>998</v>
      </c>
      <c r="E555" s="3" t="str">
        <f t="shared" ref="E555:E557" si="512">G555</f>
        <v>S12</v>
      </c>
      <c r="F555" s="4"/>
      <c r="G555" s="7" t="s">
        <v>94</v>
      </c>
      <c r="H555" s="4">
        <v>0.5</v>
      </c>
      <c r="I555" s="4">
        <v>25</v>
      </c>
      <c r="J555" s="4" t="s">
        <v>94</v>
      </c>
      <c r="K555" s="4"/>
      <c r="L555" s="5">
        <v>1</v>
      </c>
      <c r="M555" s="5">
        <f t="shared" ref="M555:M557" si="513">IF(I555&lt;&gt;"S",(H555+B555+A555+C555)*L555,0)</f>
        <v>0.5</v>
      </c>
      <c r="N555" s="5">
        <v>1</v>
      </c>
      <c r="O555" s="5">
        <v>2</v>
      </c>
      <c r="P555" s="11">
        <v>1</v>
      </c>
      <c r="Q555" s="5">
        <f t="shared" ref="Q555:Q557" si="514">IF(M555=0,IF(H555=0,0,H555+C555+B555+A555),M555)</f>
        <v>0.5</v>
      </c>
      <c r="R555" s="6">
        <f t="shared" ref="R555:R557" si="515">Q555*P555</f>
        <v>0.5</v>
      </c>
      <c r="S555" s="53" t="str">
        <f>IF(J555="",IF(LEFT(G555,1)="c",IF(I555&lt;&gt;"S",VLOOKUP(G555,'DATOS GENERALES'!$B$36:$C$52,2,FALSE),""),""),IF(T555="pvc",VLOOKUP(VLOOKUP(J555,'DATOS GENERALES'!$B$58:$E$83,3,FALSE),'DATOS GENERALES'!$B$36:$C$52,2,FALSE),VLOOKUP(VLOOKUP(J555,'DATOS GENERALES'!$B$58:$E$83,4,FALSE),'DATOS GENERALES'!$B$36:$C$52,2,FALSE)))</f>
        <v>ACCESORIO SALIDA BANDEJA</v>
      </c>
      <c r="T555" s="5" t="s">
        <v>48</v>
      </c>
      <c r="U555" s="5" t="s">
        <v>123</v>
      </c>
      <c r="X555"/>
    </row>
    <row r="556" spans="1:24" s="2" customFormat="1" outlineLevel="1" x14ac:dyDescent="0.25">
      <c r="A556" s="2">
        <v>0.5</v>
      </c>
      <c r="B556" s="8">
        <v>0</v>
      </c>
      <c r="C556" s="8">
        <v>0.5</v>
      </c>
      <c r="D556" s="7" t="s">
        <v>998</v>
      </c>
      <c r="E556" s="3" t="str">
        <f t="shared" si="512"/>
        <v>MC-P2-01</v>
      </c>
      <c r="F556" s="7" t="s">
        <v>94</v>
      </c>
      <c r="G556" s="7" t="s">
        <v>997</v>
      </c>
      <c r="H556" s="4">
        <v>2</v>
      </c>
      <c r="I556" s="4">
        <v>25</v>
      </c>
      <c r="J556" s="4" t="s">
        <v>168</v>
      </c>
      <c r="K556" s="4"/>
      <c r="L556" s="5">
        <v>1</v>
      </c>
      <c r="M556" s="5">
        <f t="shared" si="513"/>
        <v>3</v>
      </c>
      <c r="N556" s="5">
        <v>1</v>
      </c>
      <c r="O556" s="5">
        <v>2</v>
      </c>
      <c r="P556" s="11">
        <v>1</v>
      </c>
      <c r="Q556" s="5">
        <f t="shared" si="514"/>
        <v>3</v>
      </c>
      <c r="R556" s="6">
        <f t="shared" si="515"/>
        <v>3</v>
      </c>
      <c r="S556" s="53" t="str">
        <f>IF(J556="",IF(LEFT(G556,1)="c",IF(I556&lt;&gt;"S",VLOOKUP(G556,'DATOS GENERALES'!$B$36:$C$52,2,FALSE),""),""),IF(T556="pvc",VLOOKUP(VLOOKUP(J556,'DATOS GENERALES'!$B$58:$E$83,3,FALSE),'DATOS GENERALES'!$B$36:$C$52,2,FALSE),VLOOKUP(VLOOKUP(J556,'DATOS GENERALES'!$B$58:$E$83,4,FALSE),'DATOS GENERALES'!$B$36:$C$52,2,FALSE)))</f>
        <v>RECTANGULAR CONDUIT</v>
      </c>
      <c r="T556" s="5" t="s">
        <v>48</v>
      </c>
      <c r="U556" s="5" t="s">
        <v>123</v>
      </c>
      <c r="X556"/>
    </row>
    <row r="557" spans="1:24" s="2" customFormat="1" outlineLevel="1" x14ac:dyDescent="0.25">
      <c r="A557" s="2">
        <v>0.5</v>
      </c>
      <c r="B557" s="8">
        <v>0</v>
      </c>
      <c r="C557" s="8">
        <v>0.5</v>
      </c>
      <c r="D557" s="7" t="s">
        <v>999</v>
      </c>
      <c r="E557" s="3" t="str">
        <f t="shared" si="512"/>
        <v>SA-P2-01</v>
      </c>
      <c r="F557" s="7" t="s">
        <v>997</v>
      </c>
      <c r="G557" s="7" t="s">
        <v>996</v>
      </c>
      <c r="H557" s="4">
        <v>3</v>
      </c>
      <c r="I557" s="4">
        <v>25</v>
      </c>
      <c r="J557" s="4" t="s">
        <v>167</v>
      </c>
      <c r="K557" s="4"/>
      <c r="L557" s="5">
        <v>2</v>
      </c>
      <c r="M557" s="5">
        <f t="shared" si="513"/>
        <v>8</v>
      </c>
      <c r="N557" s="5">
        <v>2</v>
      </c>
      <c r="O557" s="5">
        <v>4</v>
      </c>
      <c r="P557" s="11">
        <v>1</v>
      </c>
      <c r="Q557" s="5">
        <f t="shared" si="514"/>
        <v>8</v>
      </c>
      <c r="R557" s="6">
        <f t="shared" si="515"/>
        <v>8</v>
      </c>
      <c r="S557" s="53" t="str">
        <f>IF(J557="",IF(LEFT(G557,1)="c",IF(I557&lt;&gt;"S",VLOOKUP(G557,'DATOS GENERALES'!$B$36:$C$52,2,FALSE),""),""),IF(T557="pvc",VLOOKUP(VLOOKUP(J557,'DATOS GENERALES'!$B$58:$E$83,3,FALSE),'DATOS GENERALES'!$B$36:$C$52,2,FALSE),VLOOKUP(VLOOKUP(J557,'DATOS GENERALES'!$B$58:$E$83,4,FALSE),'DATOS GENERALES'!$B$36:$C$52,2,FALSE)))</f>
        <v>CUADRADA 100X100X50</v>
      </c>
      <c r="T557" s="5" t="s">
        <v>45</v>
      </c>
      <c r="U557" s="5" t="s">
        <v>123</v>
      </c>
      <c r="X557"/>
    </row>
    <row r="558" spans="1:24" s="2" customFormat="1" outlineLevel="1" x14ac:dyDescent="0.25">
      <c r="B558" s="8"/>
      <c r="C558" s="8"/>
      <c r="D558" s="70"/>
      <c r="E558" s="3"/>
      <c r="F558" s="4"/>
      <c r="G558" s="7"/>
      <c r="H558" s="4"/>
      <c r="I558" s="4"/>
      <c r="J558" s="4"/>
      <c r="K558" s="4"/>
      <c r="L558" s="5"/>
      <c r="M558" s="5"/>
      <c r="N558" s="5"/>
      <c r="O558" s="5"/>
      <c r="P558" s="11"/>
      <c r="Q558" s="5"/>
      <c r="R558" s="6"/>
      <c r="S558" s="53"/>
      <c r="T558" s="5"/>
      <c r="U558" s="5"/>
      <c r="X558"/>
    </row>
    <row r="559" spans="1:24" s="2" customFormat="1" outlineLevel="1" x14ac:dyDescent="0.25">
      <c r="B559" s="8"/>
      <c r="C559" s="8"/>
      <c r="D559" s="70"/>
      <c r="E559" s="3"/>
      <c r="F559" s="4"/>
      <c r="G559" s="7"/>
      <c r="H559" s="4"/>
      <c r="I559" s="4"/>
      <c r="J559" s="4"/>
      <c r="K559" s="4"/>
      <c r="L559" s="5"/>
      <c r="M559" s="5"/>
      <c r="N559" s="5"/>
      <c r="O559" s="5"/>
      <c r="P559" s="11"/>
      <c r="Q559" s="5"/>
      <c r="R559" s="6"/>
      <c r="S559" s="53"/>
      <c r="T559" s="5"/>
      <c r="U559" s="5"/>
      <c r="X559"/>
    </row>
    <row r="560" spans="1:24" s="2" customFormat="1" outlineLevel="1" x14ac:dyDescent="0.25">
      <c r="B560" s="8"/>
      <c r="C560" s="8"/>
      <c r="D560" s="70"/>
      <c r="E560" s="3"/>
      <c r="F560" s="4"/>
      <c r="G560" s="7"/>
      <c r="H560" s="4"/>
      <c r="I560" s="4"/>
      <c r="J560" s="4"/>
      <c r="K560" s="4"/>
      <c r="L560" s="5"/>
      <c r="M560" s="5"/>
      <c r="N560" s="5"/>
      <c r="O560" s="5"/>
      <c r="P560" s="11"/>
      <c r="Q560" s="5"/>
      <c r="R560" s="6"/>
      <c r="S560" s="53"/>
      <c r="T560" s="5"/>
      <c r="U560" s="5"/>
      <c r="X560"/>
    </row>
    <row r="561" spans="2:24" s="2" customFormat="1" outlineLevel="1" x14ac:dyDescent="0.25">
      <c r="B561" s="8"/>
      <c r="C561" s="8"/>
      <c r="D561" s="70"/>
      <c r="E561" s="3"/>
      <c r="F561" s="4"/>
      <c r="G561" s="7"/>
      <c r="H561" s="4"/>
      <c r="I561" s="4"/>
      <c r="J561" s="4"/>
      <c r="K561" s="4"/>
      <c r="L561" s="5"/>
      <c r="M561" s="5"/>
      <c r="N561" s="5"/>
      <c r="O561" s="5"/>
      <c r="P561" s="11"/>
      <c r="Q561" s="5"/>
      <c r="R561" s="6"/>
      <c r="S561" s="53"/>
      <c r="T561" s="5"/>
      <c r="U561" s="5"/>
      <c r="X561"/>
    </row>
    <row r="562" spans="2:24" s="2" customFormat="1" outlineLevel="1" x14ac:dyDescent="0.25">
      <c r="B562" s="8"/>
      <c r="C562" s="8"/>
      <c r="D562" s="70"/>
      <c r="E562" s="3"/>
      <c r="F562" s="4"/>
      <c r="G562" s="7"/>
      <c r="H562" s="4"/>
      <c r="I562" s="4"/>
      <c r="J562" s="4"/>
      <c r="K562" s="4"/>
      <c r="L562" s="5"/>
      <c r="M562" s="5"/>
      <c r="N562" s="5"/>
      <c r="O562" s="5"/>
      <c r="P562" s="11"/>
      <c r="Q562" s="5"/>
      <c r="R562" s="6"/>
      <c r="S562" s="53"/>
      <c r="T562" s="5"/>
      <c r="U562" s="5"/>
      <c r="X562"/>
    </row>
    <row r="563" spans="2:24" s="2" customFormat="1" outlineLevel="1" x14ac:dyDescent="0.25">
      <c r="B563" s="8"/>
      <c r="C563" s="8"/>
      <c r="D563" s="70"/>
      <c r="E563" s="3"/>
      <c r="F563" s="4"/>
      <c r="G563" s="7"/>
      <c r="H563" s="4"/>
      <c r="I563" s="4"/>
      <c r="J563" s="4"/>
      <c r="K563" s="4"/>
      <c r="L563" s="5"/>
      <c r="M563" s="5"/>
      <c r="N563" s="5"/>
      <c r="O563" s="5"/>
      <c r="P563" s="11"/>
      <c r="Q563" s="5"/>
      <c r="R563" s="6"/>
      <c r="S563" s="53"/>
      <c r="T563" s="5"/>
      <c r="U563" s="5"/>
      <c r="X563"/>
    </row>
    <row r="564" spans="2:24" s="2" customFormat="1" outlineLevel="1" x14ac:dyDescent="0.25">
      <c r="B564" s="8"/>
      <c r="C564" s="8"/>
      <c r="D564" s="70"/>
      <c r="E564" s="3"/>
      <c r="F564" s="4"/>
      <c r="G564" s="7"/>
      <c r="H564" s="4"/>
      <c r="I564" s="4"/>
      <c r="J564" s="4"/>
      <c r="K564" s="4"/>
      <c r="L564" s="5"/>
      <c r="M564" s="5"/>
      <c r="N564" s="5"/>
      <c r="O564" s="5"/>
      <c r="P564" s="11"/>
      <c r="Q564" s="5"/>
      <c r="R564" s="6"/>
      <c r="S564" s="53"/>
      <c r="T564" s="5"/>
      <c r="U564" s="5"/>
      <c r="X564"/>
    </row>
    <row r="565" spans="2:24" s="2" customFormat="1" outlineLevel="1" x14ac:dyDescent="0.25">
      <c r="B565" s="8"/>
      <c r="C565" s="8"/>
      <c r="D565" s="70"/>
      <c r="E565" s="3"/>
      <c r="F565" s="4"/>
      <c r="G565" s="7"/>
      <c r="H565" s="4"/>
      <c r="I565" s="4"/>
      <c r="J565" s="4"/>
      <c r="K565" s="4"/>
      <c r="L565" s="5"/>
      <c r="M565" s="5"/>
      <c r="N565" s="5"/>
      <c r="O565" s="5"/>
      <c r="P565" s="11"/>
      <c r="Q565" s="5"/>
      <c r="R565" s="6"/>
      <c r="S565" s="53"/>
      <c r="T565" s="5"/>
      <c r="U565" s="5"/>
      <c r="X565"/>
    </row>
    <row r="566" spans="2:24" s="2" customFormat="1" outlineLevel="1" x14ac:dyDescent="0.25">
      <c r="B566" s="8"/>
      <c r="C566" s="8"/>
      <c r="D566" s="70"/>
      <c r="E566" s="3"/>
      <c r="F566" s="4"/>
      <c r="G566" s="7"/>
      <c r="H566" s="4"/>
      <c r="I566" s="4"/>
      <c r="J566" s="4"/>
      <c r="K566" s="4"/>
      <c r="L566" s="5"/>
      <c r="M566" s="5"/>
      <c r="N566" s="5"/>
      <c r="O566" s="5"/>
      <c r="P566" s="11"/>
      <c r="Q566" s="5"/>
      <c r="R566" s="6"/>
      <c r="S566" s="53"/>
      <c r="T566" s="5"/>
      <c r="U566" s="5"/>
      <c r="X566"/>
    </row>
    <row r="567" spans="2:24" x14ac:dyDescent="0.25">
      <c r="D567" s="71"/>
      <c r="G567" s="65"/>
      <c r="H567" s="65"/>
      <c r="I567" s="65"/>
      <c r="J567" s="65"/>
      <c r="K567" s="65"/>
      <c r="L567" s="108"/>
      <c r="M567" s="108"/>
      <c r="N567" s="108"/>
      <c r="O567" s="108"/>
      <c r="S567" s="107"/>
    </row>
    <row r="568" spans="2:24" x14ac:dyDescent="0.25">
      <c r="D568" s="71"/>
      <c r="G568" s="65"/>
      <c r="H568" s="65"/>
      <c r="I568" s="65"/>
      <c r="J568" s="65"/>
      <c r="K568" s="65"/>
      <c r="L568" s="108"/>
      <c r="M568" s="108"/>
      <c r="N568" s="108"/>
      <c r="O568" s="108"/>
      <c r="S568" s="107"/>
    </row>
    <row r="569" spans="2:24" ht="14.4" thickBot="1" x14ac:dyDescent="0.3">
      <c r="D569" s="71"/>
      <c r="G569" s="65"/>
      <c r="H569" s="65"/>
      <c r="I569" s="65"/>
      <c r="J569" s="65"/>
      <c r="K569" s="65"/>
      <c r="L569" s="108"/>
      <c r="M569" s="108"/>
      <c r="N569" s="108"/>
      <c r="O569" s="108"/>
      <c r="S569" s="107"/>
    </row>
    <row r="570" spans="2:24" ht="58.8" customHeight="1" thickBot="1" x14ac:dyDescent="0.3">
      <c r="D570" s="71"/>
      <c r="M570" s="98" t="s">
        <v>24</v>
      </c>
      <c r="N570" s="98" t="s">
        <v>77</v>
      </c>
      <c r="O570" s="98" t="s">
        <v>25</v>
      </c>
      <c r="S570" s="110" t="s">
        <v>116</v>
      </c>
      <c r="T570" s="111" t="s">
        <v>117</v>
      </c>
    </row>
    <row r="571" spans="2:24" ht="14.4" thickBot="1" x14ac:dyDescent="0.3">
      <c r="D571" s="71"/>
      <c r="M571" s="98" t="s">
        <v>21</v>
      </c>
      <c r="N571" s="98" t="s">
        <v>22</v>
      </c>
      <c r="O571" s="98" t="s">
        <v>22</v>
      </c>
      <c r="S571" s="112" t="s">
        <v>56</v>
      </c>
      <c r="T571" s="69">
        <f t="shared" ref="T571:T584" si="516">COUNTIF($S$491:$S$566,S571)</f>
        <v>3</v>
      </c>
    </row>
    <row r="572" spans="2:24" ht="14.4" thickBot="1" x14ac:dyDescent="0.3">
      <c r="D572" s="71"/>
      <c r="H572" s="203" t="s">
        <v>151</v>
      </c>
      <c r="I572" s="204"/>
      <c r="J572" s="204"/>
      <c r="K572" s="204"/>
      <c r="L572" s="205"/>
      <c r="M572" s="87">
        <f>SUMIFS(M491:M566,$I491:$I566,"BE",$T491:$T566,"BE")</f>
        <v>0</v>
      </c>
      <c r="N572" s="87">
        <f>SUMIFS(N491:N566,I491:I566,"BE",T491:T566,"BE")</f>
        <v>0</v>
      </c>
      <c r="O572" s="87">
        <f>SUMIFS(O491:O566,I491:I566,"BE",T491:T566,"BE")</f>
        <v>0</v>
      </c>
      <c r="S572" s="113" t="s">
        <v>57</v>
      </c>
      <c r="T572" s="69">
        <f t="shared" si="516"/>
        <v>0</v>
      </c>
    </row>
    <row r="573" spans="2:24" ht="14.4" thickBot="1" x14ac:dyDescent="0.3">
      <c r="D573" s="71"/>
      <c r="H573" s="203" t="s">
        <v>158</v>
      </c>
      <c r="I573" s="204"/>
      <c r="J573" s="204"/>
      <c r="K573" s="204"/>
      <c r="L573" s="205"/>
      <c r="M573" s="87">
        <f>SUMIFS(M491:M566,I491:I566,25,T491:T566,"PVC")</f>
        <v>14.600000000000001</v>
      </c>
      <c r="N573" s="87">
        <f>SUMIFS(N491:N566,I491:I566,25,T491:T566,"PVC")</f>
        <v>2</v>
      </c>
      <c r="O573" s="87">
        <f>SUMIFS(O491:O566,I491:I566,25,T491:T566,"PVC")</f>
        <v>16</v>
      </c>
      <c r="S573" s="113" t="s">
        <v>58</v>
      </c>
      <c r="T573" s="69">
        <f t="shared" si="516"/>
        <v>0</v>
      </c>
    </row>
    <row r="574" spans="2:24" ht="14.4" thickBot="1" x14ac:dyDescent="0.3">
      <c r="D574" s="71"/>
      <c r="H574" s="203" t="s">
        <v>159</v>
      </c>
      <c r="I574" s="204"/>
      <c r="J574" s="204"/>
      <c r="K574" s="204"/>
      <c r="L574" s="205"/>
      <c r="M574" s="87">
        <f>SUMIFS(M491:M566,I491:I566,50,T491:T566,"PVC")</f>
        <v>0</v>
      </c>
      <c r="N574" s="87">
        <f>SUMIFS(N491:N566,I491:I566,50,T491:T566,"PVC")</f>
        <v>0</v>
      </c>
      <c r="O574" s="87">
        <f>SUMIFS(O491:O566,I491:I566,50,T491:T566,"PVC")</f>
        <v>0</v>
      </c>
      <c r="S574" s="113" t="s">
        <v>59</v>
      </c>
      <c r="T574" s="69">
        <f t="shared" si="516"/>
        <v>0</v>
      </c>
    </row>
    <row r="575" spans="2:24" ht="14.4" thickBot="1" x14ac:dyDescent="0.3">
      <c r="D575" s="71"/>
      <c r="H575" s="203" t="s">
        <v>187</v>
      </c>
      <c r="I575" s="204"/>
      <c r="J575" s="204"/>
      <c r="K575" s="204"/>
      <c r="L575" s="205"/>
      <c r="M575" s="87">
        <f>SUMIFS(M491:M566,I491:I566,100,T491:T566,"PVC")</f>
        <v>0</v>
      </c>
      <c r="N575" s="87">
        <f>SUMIFS(N491:N566,I491:I566,100,T491:T566,"PVC")</f>
        <v>0</v>
      </c>
      <c r="O575" s="87">
        <f>SUMIFS(O491:O566,I491:I566,100,T491:T566,"PVC")</f>
        <v>0</v>
      </c>
      <c r="S575" s="113" t="s">
        <v>53</v>
      </c>
      <c r="T575" s="69">
        <f t="shared" si="516"/>
        <v>0</v>
      </c>
    </row>
    <row r="576" spans="2:24" ht="14.4" thickBot="1" x14ac:dyDescent="0.3">
      <c r="D576" s="71"/>
      <c r="H576" s="203" t="s">
        <v>160</v>
      </c>
      <c r="I576" s="204"/>
      <c r="J576" s="204"/>
      <c r="K576" s="204"/>
      <c r="L576" s="205"/>
      <c r="M576" s="87">
        <f>SUMIFS(M491:M566,I491:I566,25,T491:T566,"EMT")</f>
        <v>95.5</v>
      </c>
      <c r="N576" s="87">
        <f>SUMIFS(N491:N566,I491:I566,25,T491:T566,"EMT")</f>
        <v>56</v>
      </c>
      <c r="O576" s="87">
        <f>SUMIFS(O491:O566,I491:I566,25,T491:T566,"EMT")</f>
        <v>72</v>
      </c>
      <c r="S576" s="113" t="s">
        <v>54</v>
      </c>
      <c r="T576" s="69">
        <f t="shared" si="516"/>
        <v>0</v>
      </c>
    </row>
    <row r="577" spans="1:24" ht="14.4" thickBot="1" x14ac:dyDescent="0.3">
      <c r="D577" s="71"/>
      <c r="H577" s="203" t="s">
        <v>161</v>
      </c>
      <c r="I577" s="204"/>
      <c r="J577" s="204"/>
      <c r="K577" s="204"/>
      <c r="L577" s="205"/>
      <c r="M577" s="114">
        <f>SUMIFS(M491:M566,I491:I566,50,T491:T566,"EMT")</f>
        <v>0</v>
      </c>
      <c r="N577" s="114">
        <f>SUMIFS(N491:N566,I491:I566,50,T491:T566,"EMT")</f>
        <v>0</v>
      </c>
      <c r="O577" s="114">
        <f>SUMIFS(O491:O566,I491:I566,50,T491:T566,"EMT")</f>
        <v>0</v>
      </c>
      <c r="S577" s="113" t="s">
        <v>55</v>
      </c>
      <c r="T577" s="69">
        <f t="shared" si="516"/>
        <v>6</v>
      </c>
    </row>
    <row r="578" spans="1:24" ht="14.4" thickBot="1" x14ac:dyDescent="0.3">
      <c r="D578" s="71"/>
      <c r="H578" s="203" t="s">
        <v>188</v>
      </c>
      <c r="I578" s="204"/>
      <c r="J578" s="204"/>
      <c r="K578" s="204"/>
      <c r="L578" s="205"/>
      <c r="M578" s="87">
        <f>SUMIFS(M491:M566,I491:I566,25,T491:T566,"TUBO FLEX")</f>
        <v>0</v>
      </c>
      <c r="N578" s="87">
        <f>SUMIFS(N491:N566,I491:I566,25,T491:T566,"TUBO FLEX")</f>
        <v>0</v>
      </c>
      <c r="O578" s="87">
        <f>SUMIFS(O491:O566,I491:I566,25,T491:T566,"TUBO FLEX")</f>
        <v>0</v>
      </c>
      <c r="S578" s="113" t="s">
        <v>60</v>
      </c>
      <c r="T578" s="69">
        <f t="shared" si="516"/>
        <v>1</v>
      </c>
    </row>
    <row r="579" spans="1:24" ht="14.4" thickBot="1" x14ac:dyDescent="0.3">
      <c r="D579" s="71"/>
      <c r="H579" s="203" t="s">
        <v>189</v>
      </c>
      <c r="I579" s="204"/>
      <c r="J579" s="204"/>
      <c r="K579" s="204"/>
      <c r="L579" s="205"/>
      <c r="M579" s="114">
        <f>SUMIFS(M491:M566,I491:I566,50,T491:T566,"TUBO FLEX")</f>
        <v>0</v>
      </c>
      <c r="N579" s="114">
        <f>SUMIFS(N491:N566,I491:I566,50,T491:T566,"TUBO FLEX")</f>
        <v>0</v>
      </c>
      <c r="O579" s="114">
        <f>SUMIFS(O491:O566,I491:I566,50,T491:T566,"TUBO FLEX")</f>
        <v>0</v>
      </c>
      <c r="S579" s="113" t="s">
        <v>61</v>
      </c>
      <c r="T579" s="69">
        <f t="shared" si="516"/>
        <v>15</v>
      </c>
    </row>
    <row r="580" spans="1:24" x14ac:dyDescent="0.25">
      <c r="D580" s="71"/>
      <c r="S580" s="113" t="s">
        <v>62</v>
      </c>
      <c r="T580" s="69">
        <f t="shared" si="516"/>
        <v>0</v>
      </c>
    </row>
    <row r="581" spans="1:24" x14ac:dyDescent="0.25">
      <c r="D581" s="71"/>
      <c r="S581" s="113" t="s">
        <v>216</v>
      </c>
      <c r="T581" s="69">
        <f t="shared" si="516"/>
        <v>19</v>
      </c>
    </row>
    <row r="582" spans="1:24" x14ac:dyDescent="0.25">
      <c r="D582" s="71"/>
      <c r="S582" s="113" t="s">
        <v>175</v>
      </c>
      <c r="T582" s="69">
        <f t="shared" si="516"/>
        <v>1</v>
      </c>
    </row>
    <row r="583" spans="1:24" x14ac:dyDescent="0.25">
      <c r="D583" s="71"/>
      <c r="S583" s="113" t="s">
        <v>185</v>
      </c>
      <c r="T583" s="69">
        <f t="shared" si="516"/>
        <v>0</v>
      </c>
    </row>
    <row r="584" spans="1:24" ht="14.4" thickBot="1" x14ac:dyDescent="0.3">
      <c r="D584" s="71"/>
      <c r="S584" s="115"/>
      <c r="T584" s="69">
        <f t="shared" si="516"/>
        <v>0</v>
      </c>
    </row>
    <row r="585" spans="1:24" x14ac:dyDescent="0.25">
      <c r="D585" s="71"/>
      <c r="G585" s="65"/>
      <c r="H585" s="65"/>
      <c r="I585" s="65"/>
      <c r="J585" s="65"/>
      <c r="K585" s="65"/>
      <c r="L585" s="108"/>
      <c r="M585" s="108"/>
      <c r="N585" s="108"/>
      <c r="O585" s="108"/>
      <c r="S585" s="107"/>
    </row>
    <row r="586" spans="1:24" x14ac:dyDescent="0.25">
      <c r="D586" s="71"/>
      <c r="G586" s="65"/>
      <c r="H586" s="65"/>
      <c r="I586" s="65"/>
      <c r="J586" s="65"/>
      <c r="K586" s="65"/>
      <c r="L586" s="108"/>
      <c r="M586" s="108"/>
      <c r="N586" s="108"/>
      <c r="O586" s="108"/>
      <c r="S586" s="107"/>
    </row>
    <row r="587" spans="1:24" ht="54.6" customHeight="1" x14ac:dyDescent="0.25">
      <c r="A587" s="208" t="s">
        <v>149</v>
      </c>
      <c r="B587" s="208" t="s">
        <v>180</v>
      </c>
      <c r="C587" s="208" t="s">
        <v>147</v>
      </c>
      <c r="E587" s="209" t="s">
        <v>0</v>
      </c>
      <c r="F587" s="209"/>
      <c r="G587" s="209"/>
      <c r="H587" s="210" t="s">
        <v>121</v>
      </c>
      <c r="I587" s="210" t="s">
        <v>122</v>
      </c>
      <c r="J587" s="210" t="s">
        <v>119</v>
      </c>
      <c r="K587" s="210" t="s">
        <v>120</v>
      </c>
      <c r="L587" s="210" t="s">
        <v>182</v>
      </c>
      <c r="M587" s="143" t="s">
        <v>162</v>
      </c>
      <c r="N587" s="143" t="s">
        <v>184</v>
      </c>
      <c r="O587" s="143" t="s">
        <v>163</v>
      </c>
      <c r="P587" s="212" t="s">
        <v>46</v>
      </c>
      <c r="Q587" s="209"/>
      <c r="R587" s="209"/>
      <c r="S587" s="206" t="s">
        <v>51</v>
      </c>
      <c r="T587" s="206" t="s">
        <v>47</v>
      </c>
      <c r="U587" s="206" t="s">
        <v>78</v>
      </c>
    </row>
    <row r="588" spans="1:24" x14ac:dyDescent="0.25">
      <c r="A588" s="208"/>
      <c r="B588" s="208"/>
      <c r="C588" s="208"/>
      <c r="D588" t="s">
        <v>148</v>
      </c>
      <c r="E588" s="144" t="s">
        <v>79</v>
      </c>
      <c r="F588" s="145" t="s">
        <v>1</v>
      </c>
      <c r="G588" s="144" t="s">
        <v>2</v>
      </c>
      <c r="H588" s="211"/>
      <c r="I588" s="211"/>
      <c r="J588" s="211"/>
      <c r="K588" s="211"/>
      <c r="L588" s="211"/>
      <c r="M588" s="146" t="s">
        <v>21</v>
      </c>
      <c r="N588" s="146" t="s">
        <v>22</v>
      </c>
      <c r="O588" s="146" t="s">
        <v>22</v>
      </c>
      <c r="P588" s="144" t="s">
        <v>3</v>
      </c>
      <c r="Q588" s="144" t="s">
        <v>14</v>
      </c>
      <c r="R588" s="144" t="s">
        <v>13</v>
      </c>
      <c r="S588" s="207"/>
      <c r="T588" s="207"/>
      <c r="U588" s="207"/>
    </row>
    <row r="589" spans="1:24" x14ac:dyDescent="0.25">
      <c r="D589" s="71"/>
      <c r="G589" s="65"/>
      <c r="H589" s="65"/>
      <c r="I589" s="65"/>
      <c r="J589" s="65"/>
      <c r="K589" s="65"/>
      <c r="L589" s="108"/>
      <c r="M589" s="108"/>
      <c r="N589" s="108"/>
      <c r="O589" s="108"/>
      <c r="S589" s="107"/>
    </row>
    <row r="590" spans="1:24" x14ac:dyDescent="0.25">
      <c r="D590" s="71"/>
      <c r="E590" s="99" t="s">
        <v>303</v>
      </c>
      <c r="F590" s="116"/>
      <c r="G590" s="64"/>
      <c r="H590" s="64"/>
      <c r="I590" s="64"/>
      <c r="J590" s="64"/>
      <c r="K590" s="64"/>
      <c r="L590" s="17"/>
      <c r="M590" s="17"/>
      <c r="N590" s="17"/>
      <c r="O590" s="17"/>
      <c r="P590" s="18"/>
      <c r="Q590" s="18"/>
      <c r="R590" s="18"/>
      <c r="S590" s="54"/>
      <c r="T590" s="19"/>
      <c r="U590" s="19"/>
    </row>
    <row r="591" spans="1:24" s="2" customFormat="1" outlineLevel="1" x14ac:dyDescent="0.25">
      <c r="B591" s="8"/>
      <c r="C591" s="8"/>
      <c r="D591" s="67"/>
      <c r="E591" s="3"/>
      <c r="F591" s="7"/>
      <c r="G591" s="7"/>
      <c r="H591" s="4"/>
      <c r="I591" s="4"/>
      <c r="J591" s="4"/>
      <c r="K591" s="4"/>
      <c r="L591" s="5"/>
      <c r="M591" s="5"/>
      <c r="N591" s="5"/>
      <c r="O591" s="5"/>
      <c r="P591" s="11"/>
      <c r="Q591" s="5"/>
      <c r="R591" s="6"/>
      <c r="S591" s="53"/>
      <c r="T591" s="5"/>
      <c r="U591" s="5"/>
      <c r="X591"/>
    </row>
    <row r="592" spans="1:24" s="2" customFormat="1" outlineLevel="1" x14ac:dyDescent="0.25">
      <c r="A592" s="2">
        <v>0</v>
      </c>
      <c r="B592" s="8">
        <v>0</v>
      </c>
      <c r="C592" s="8">
        <v>0</v>
      </c>
      <c r="D592" s="7" t="s">
        <v>904</v>
      </c>
      <c r="E592" s="3" t="str">
        <f t="shared" ref="E592:E593" si="517">G592</f>
        <v>S12</v>
      </c>
      <c r="F592" s="4"/>
      <c r="G592" s="7" t="s">
        <v>94</v>
      </c>
      <c r="H592" s="4">
        <v>0.5</v>
      </c>
      <c r="I592" s="4">
        <v>25</v>
      </c>
      <c r="J592" s="4" t="s">
        <v>94</v>
      </c>
      <c r="K592" s="4"/>
      <c r="L592" s="5">
        <v>1</v>
      </c>
      <c r="M592" s="5">
        <f t="shared" ref="M592:M593" si="518">IF(I592&lt;&gt;"S",(H592+B592+A592+C592)*L592,0)</f>
        <v>0.5</v>
      </c>
      <c r="N592" s="5">
        <v>1</v>
      </c>
      <c r="O592" s="5">
        <v>2</v>
      </c>
      <c r="P592" s="11">
        <v>1</v>
      </c>
      <c r="Q592" s="5">
        <f t="shared" ref="Q592:Q593" si="519">IF(M592=0,IF(H592=0,0,H592+C592+B592+A592),M592)</f>
        <v>0.5</v>
      </c>
      <c r="R592" s="6">
        <f t="shared" ref="R592:R593" si="520">Q592*P592</f>
        <v>0.5</v>
      </c>
      <c r="S592" s="53" t="str">
        <f>IF(J592="",IF(LEFT(G592,1)="c",IF(I592&lt;&gt;"S",VLOOKUP(G592,'DATOS GENERALES'!$B$36:$C$52,2,FALSE),""),""),IF(T592="pvc",VLOOKUP(VLOOKUP(J592,'DATOS GENERALES'!$B$58:$E$83,3,FALSE),'DATOS GENERALES'!$B$36:$C$52,2,FALSE),VLOOKUP(VLOOKUP(J592,'DATOS GENERALES'!$B$58:$E$83,4,FALSE),'DATOS GENERALES'!$B$36:$C$52,2,FALSE)))</f>
        <v>ACCESORIO SALIDA BANDEJA</v>
      </c>
      <c r="T592" s="5" t="s">
        <v>48</v>
      </c>
      <c r="U592" s="5" t="s">
        <v>123</v>
      </c>
      <c r="X592"/>
    </row>
    <row r="593" spans="1:24" s="2" customFormat="1" outlineLevel="1" x14ac:dyDescent="0.25">
      <c r="A593" s="2">
        <v>0</v>
      </c>
      <c r="B593" s="8">
        <v>0</v>
      </c>
      <c r="C593" s="8">
        <v>0</v>
      </c>
      <c r="D593" s="7" t="s">
        <v>904</v>
      </c>
      <c r="E593" s="3" t="str">
        <f t="shared" si="517"/>
        <v>DH-P4-01</v>
      </c>
      <c r="F593" s="7" t="s">
        <v>94</v>
      </c>
      <c r="G593" s="7" t="s">
        <v>904</v>
      </c>
      <c r="H593" s="4">
        <v>6</v>
      </c>
      <c r="I593" s="4">
        <v>25</v>
      </c>
      <c r="J593" s="4" t="s">
        <v>84</v>
      </c>
      <c r="K593" s="4"/>
      <c r="L593" s="5">
        <v>1</v>
      </c>
      <c r="M593" s="5">
        <f t="shared" si="518"/>
        <v>6</v>
      </c>
      <c r="N593" s="5">
        <v>2</v>
      </c>
      <c r="O593" s="5">
        <v>2</v>
      </c>
      <c r="P593" s="11">
        <v>1</v>
      </c>
      <c r="Q593" s="5">
        <f t="shared" si="519"/>
        <v>6</v>
      </c>
      <c r="R593" s="6">
        <f t="shared" si="520"/>
        <v>6</v>
      </c>
      <c r="S593" s="53" t="str">
        <f>IF(J593="",IF(LEFT(G593,1)="c",IF(I593&lt;&gt;"S",VLOOKUP(G593,'DATOS GENERALES'!$B$36:$C$52,2,FALSE),""),""),IF(T593="pvc",VLOOKUP(VLOOKUP(J593,'DATOS GENERALES'!$B$58:$E$83,3,FALSE),'DATOS GENERALES'!$B$36:$C$52,2,FALSE),VLOOKUP(VLOOKUP(J593,'DATOS GENERALES'!$B$58:$E$83,4,FALSE),'DATOS GENERALES'!$B$36:$C$52,2,FALSE)))</f>
        <v>OCTOGONAL CONDUIT</v>
      </c>
      <c r="T593" s="5" t="s">
        <v>48</v>
      </c>
      <c r="U593" s="5" t="s">
        <v>123</v>
      </c>
      <c r="X593"/>
    </row>
    <row r="594" spans="1:24" s="2" customFormat="1" outlineLevel="1" x14ac:dyDescent="0.25">
      <c r="B594" s="8"/>
      <c r="C594" s="8"/>
      <c r="D594" s="70"/>
      <c r="E594" s="3"/>
      <c r="F594" s="4"/>
      <c r="G594" s="4"/>
      <c r="H594" s="4"/>
      <c r="I594" s="4"/>
      <c r="J594" s="4"/>
      <c r="K594" s="4"/>
      <c r="L594" s="5"/>
      <c r="M594" s="5"/>
      <c r="N594" s="5"/>
      <c r="O594" s="5"/>
      <c r="P594" s="11"/>
      <c r="Q594" s="5"/>
      <c r="R594" s="6"/>
      <c r="S594" s="53"/>
      <c r="T594" s="5"/>
      <c r="U594" s="5"/>
      <c r="X594"/>
    </row>
    <row r="595" spans="1:24" s="2" customFormat="1" outlineLevel="1" x14ac:dyDescent="0.25">
      <c r="A595" s="2">
        <v>0</v>
      </c>
      <c r="B595" s="8">
        <v>0</v>
      </c>
      <c r="C595" s="8">
        <v>0</v>
      </c>
      <c r="D595" s="7" t="s">
        <v>905</v>
      </c>
      <c r="E595" s="3" t="str">
        <f t="shared" ref="E595:E596" si="521">G595</f>
        <v>S12</v>
      </c>
      <c r="F595" s="4"/>
      <c r="G595" s="7" t="s">
        <v>94</v>
      </c>
      <c r="H595" s="4">
        <v>0.5</v>
      </c>
      <c r="I595" s="4">
        <v>25</v>
      </c>
      <c r="J595" s="4" t="s">
        <v>94</v>
      </c>
      <c r="K595" s="4"/>
      <c r="L595" s="5">
        <v>1</v>
      </c>
      <c r="M595" s="5">
        <f t="shared" ref="M595:M596" si="522">IF(I595&lt;&gt;"S",(H595+B595+A595+C595)*L595,0)</f>
        <v>0.5</v>
      </c>
      <c r="N595" s="5">
        <v>1</v>
      </c>
      <c r="O595" s="5">
        <v>2</v>
      </c>
      <c r="P595" s="11">
        <v>1</v>
      </c>
      <c r="Q595" s="5">
        <f t="shared" ref="Q595:Q596" si="523">IF(M595=0,IF(H595=0,0,H595+C595+B595+A595),M595)</f>
        <v>0.5</v>
      </c>
      <c r="R595" s="6">
        <f t="shared" ref="R595:R596" si="524">Q595*P595</f>
        <v>0.5</v>
      </c>
      <c r="S595" s="53" t="str">
        <f>IF(J595="",IF(LEFT(G595,1)="c",IF(I595&lt;&gt;"S",VLOOKUP(G595,'DATOS GENERALES'!$B$36:$C$52,2,FALSE),""),""),IF(T595="pvc",VLOOKUP(VLOOKUP(J595,'DATOS GENERALES'!$B$58:$E$83,3,FALSE),'DATOS GENERALES'!$B$36:$C$52,2,FALSE),VLOOKUP(VLOOKUP(J595,'DATOS GENERALES'!$B$58:$E$83,4,FALSE),'DATOS GENERALES'!$B$36:$C$52,2,FALSE)))</f>
        <v>ACCESORIO SALIDA BANDEJA</v>
      </c>
      <c r="T595" s="5" t="s">
        <v>48</v>
      </c>
      <c r="U595" s="5" t="s">
        <v>123</v>
      </c>
      <c r="X595"/>
    </row>
    <row r="596" spans="1:24" s="2" customFormat="1" outlineLevel="1" x14ac:dyDescent="0.25">
      <c r="A596" s="2">
        <v>0</v>
      </c>
      <c r="B596" s="8">
        <v>0</v>
      </c>
      <c r="C596" s="8">
        <v>0</v>
      </c>
      <c r="D596" s="7" t="s">
        <v>905</v>
      </c>
      <c r="E596" s="3" t="str">
        <f t="shared" si="521"/>
        <v>DH-P4-02</v>
      </c>
      <c r="F596" s="7" t="s">
        <v>94</v>
      </c>
      <c r="G596" s="7" t="s">
        <v>905</v>
      </c>
      <c r="H596" s="4">
        <v>3.5</v>
      </c>
      <c r="I596" s="4">
        <v>25</v>
      </c>
      <c r="J596" s="4" t="s">
        <v>84</v>
      </c>
      <c r="K596" s="4"/>
      <c r="L596" s="5">
        <v>1</v>
      </c>
      <c r="M596" s="5">
        <f t="shared" si="522"/>
        <v>3.5</v>
      </c>
      <c r="N596" s="5">
        <v>2</v>
      </c>
      <c r="O596" s="5">
        <v>2</v>
      </c>
      <c r="P596" s="11">
        <v>1</v>
      </c>
      <c r="Q596" s="5">
        <f t="shared" si="523"/>
        <v>3.5</v>
      </c>
      <c r="R596" s="6">
        <f t="shared" si="524"/>
        <v>3.5</v>
      </c>
      <c r="S596" s="53" t="str">
        <f>IF(J596="",IF(LEFT(G596,1)="c",IF(I596&lt;&gt;"S",VLOOKUP(G596,'DATOS GENERALES'!$B$36:$C$52,2,FALSE),""),""),IF(T596="pvc",VLOOKUP(VLOOKUP(J596,'DATOS GENERALES'!$B$58:$E$83,3,FALSE),'DATOS GENERALES'!$B$36:$C$52,2,FALSE),VLOOKUP(VLOOKUP(J596,'DATOS GENERALES'!$B$58:$E$83,4,FALSE),'DATOS GENERALES'!$B$36:$C$52,2,FALSE)))</f>
        <v>OCTOGONAL CONDUIT</v>
      </c>
      <c r="T596" s="5" t="s">
        <v>48</v>
      </c>
      <c r="U596" s="5" t="s">
        <v>123</v>
      </c>
      <c r="X596"/>
    </row>
    <row r="597" spans="1:24" s="2" customFormat="1" outlineLevel="1" x14ac:dyDescent="0.25">
      <c r="B597" s="8"/>
      <c r="C597" s="8"/>
      <c r="D597" s="70"/>
      <c r="E597" s="3"/>
      <c r="F597" s="4"/>
      <c r="G597" s="4"/>
      <c r="H597" s="4"/>
      <c r="I597" s="4"/>
      <c r="J597" s="4"/>
      <c r="K597" s="4"/>
      <c r="L597" s="5"/>
      <c r="M597" s="5"/>
      <c r="N597" s="5"/>
      <c r="O597" s="5"/>
      <c r="P597" s="11"/>
      <c r="Q597" s="5"/>
      <c r="R597" s="6"/>
      <c r="S597" s="53"/>
      <c r="T597" s="5"/>
      <c r="U597" s="5"/>
      <c r="X597"/>
    </row>
    <row r="598" spans="1:24" s="2" customFormat="1" outlineLevel="1" x14ac:dyDescent="0.25">
      <c r="A598" s="2">
        <v>0</v>
      </c>
      <c r="B598" s="8">
        <v>0</v>
      </c>
      <c r="C598" s="8">
        <v>0</v>
      </c>
      <c r="D598" s="7" t="s">
        <v>906</v>
      </c>
      <c r="E598" s="3" t="str">
        <f t="shared" ref="E598:E599" si="525">G598</f>
        <v>S12</v>
      </c>
      <c r="F598" s="4"/>
      <c r="G598" s="7" t="s">
        <v>94</v>
      </c>
      <c r="H598" s="4">
        <v>0.5</v>
      </c>
      <c r="I598" s="4">
        <v>25</v>
      </c>
      <c r="J598" s="4" t="s">
        <v>94</v>
      </c>
      <c r="K598" s="4"/>
      <c r="L598" s="5">
        <v>1</v>
      </c>
      <c r="M598" s="5">
        <f t="shared" ref="M598:M599" si="526">IF(I598&lt;&gt;"S",(H598+B598+A598+C598)*L598,0)</f>
        <v>0.5</v>
      </c>
      <c r="N598" s="5">
        <v>1</v>
      </c>
      <c r="O598" s="5">
        <v>2</v>
      </c>
      <c r="P598" s="11">
        <v>1</v>
      </c>
      <c r="Q598" s="5">
        <f t="shared" ref="Q598:Q599" si="527">IF(M598=0,IF(H598=0,0,H598+C598+B598+A598),M598)</f>
        <v>0.5</v>
      </c>
      <c r="R598" s="6">
        <f t="shared" ref="R598:R599" si="528">Q598*P598</f>
        <v>0.5</v>
      </c>
      <c r="S598" s="53" t="str">
        <f>IF(J598="",IF(LEFT(G598,1)="c",IF(I598&lt;&gt;"S",VLOOKUP(G598,'DATOS GENERALES'!$B$36:$C$52,2,FALSE),""),""),IF(T598="pvc",VLOOKUP(VLOOKUP(J598,'DATOS GENERALES'!$B$58:$E$83,3,FALSE),'DATOS GENERALES'!$B$36:$C$52,2,FALSE),VLOOKUP(VLOOKUP(J598,'DATOS GENERALES'!$B$58:$E$83,4,FALSE),'DATOS GENERALES'!$B$36:$C$52,2,FALSE)))</f>
        <v>ACCESORIO SALIDA BANDEJA</v>
      </c>
      <c r="T598" s="5" t="s">
        <v>48</v>
      </c>
      <c r="U598" s="5" t="s">
        <v>123</v>
      </c>
      <c r="X598"/>
    </row>
    <row r="599" spans="1:24" s="2" customFormat="1" outlineLevel="1" x14ac:dyDescent="0.25">
      <c r="A599" s="2">
        <v>0</v>
      </c>
      <c r="B599" s="8">
        <v>0</v>
      </c>
      <c r="C599" s="8">
        <v>0</v>
      </c>
      <c r="D599" s="7" t="s">
        <v>906</v>
      </c>
      <c r="E599" s="3" t="str">
        <f t="shared" si="525"/>
        <v>DH-P4-03</v>
      </c>
      <c r="F599" s="7" t="s">
        <v>94</v>
      </c>
      <c r="G599" s="7" t="s">
        <v>906</v>
      </c>
      <c r="H599" s="4">
        <v>6</v>
      </c>
      <c r="I599" s="4">
        <v>25</v>
      </c>
      <c r="J599" s="4" t="s">
        <v>84</v>
      </c>
      <c r="K599" s="4"/>
      <c r="L599" s="5">
        <v>1</v>
      </c>
      <c r="M599" s="5">
        <f t="shared" si="526"/>
        <v>6</v>
      </c>
      <c r="N599" s="5">
        <v>2</v>
      </c>
      <c r="O599" s="5">
        <v>2</v>
      </c>
      <c r="P599" s="11">
        <v>1</v>
      </c>
      <c r="Q599" s="5">
        <f t="shared" si="527"/>
        <v>6</v>
      </c>
      <c r="R599" s="6">
        <f t="shared" si="528"/>
        <v>6</v>
      </c>
      <c r="S599" s="53" t="str">
        <f>IF(J599="",IF(LEFT(G599,1)="c",IF(I599&lt;&gt;"S",VLOOKUP(G599,'DATOS GENERALES'!$B$36:$C$52,2,FALSE),""),""),IF(T599="pvc",VLOOKUP(VLOOKUP(J599,'DATOS GENERALES'!$B$58:$E$83,3,FALSE),'DATOS GENERALES'!$B$36:$C$52,2,FALSE),VLOOKUP(VLOOKUP(J599,'DATOS GENERALES'!$B$58:$E$83,4,FALSE),'DATOS GENERALES'!$B$36:$C$52,2,FALSE)))</f>
        <v>OCTOGONAL CONDUIT</v>
      </c>
      <c r="T599" s="5" t="s">
        <v>48</v>
      </c>
      <c r="U599" s="5" t="s">
        <v>123</v>
      </c>
      <c r="X599"/>
    </row>
    <row r="600" spans="1:24" s="2" customFormat="1" outlineLevel="1" x14ac:dyDescent="0.25">
      <c r="B600" s="8"/>
      <c r="C600" s="8"/>
      <c r="D600" s="70"/>
      <c r="E600" s="3"/>
      <c r="F600" s="4"/>
      <c r="G600" s="4"/>
      <c r="H600" s="4"/>
      <c r="I600" s="4"/>
      <c r="J600" s="4"/>
      <c r="K600" s="4"/>
      <c r="L600" s="5"/>
      <c r="M600" s="5"/>
      <c r="N600" s="5"/>
      <c r="O600" s="5"/>
      <c r="P600" s="11"/>
      <c r="Q600" s="5"/>
      <c r="R600" s="6"/>
      <c r="S600" s="53"/>
      <c r="T600" s="5"/>
      <c r="U600" s="5"/>
      <c r="X600"/>
    </row>
    <row r="601" spans="1:24" s="2" customFormat="1" outlineLevel="1" x14ac:dyDescent="0.25">
      <c r="A601" s="2">
        <v>0</v>
      </c>
      <c r="B601" s="8">
        <v>0</v>
      </c>
      <c r="C601" s="8">
        <v>0</v>
      </c>
      <c r="D601" s="7" t="s">
        <v>907</v>
      </c>
      <c r="E601" s="3" t="str">
        <f t="shared" ref="E601:E602" si="529">G601</f>
        <v>S12</v>
      </c>
      <c r="F601" s="4"/>
      <c r="G601" s="7" t="s">
        <v>94</v>
      </c>
      <c r="H601" s="4">
        <v>0.5</v>
      </c>
      <c r="I601" s="4">
        <v>25</v>
      </c>
      <c r="J601" s="4" t="s">
        <v>94</v>
      </c>
      <c r="K601" s="4"/>
      <c r="L601" s="5">
        <v>1</v>
      </c>
      <c r="M601" s="5">
        <f t="shared" ref="M601:M602" si="530">IF(I601&lt;&gt;"S",(H601+B601+A601+C601)*L601,0)</f>
        <v>0.5</v>
      </c>
      <c r="N601" s="5">
        <v>1</v>
      </c>
      <c r="O601" s="5">
        <v>2</v>
      </c>
      <c r="P601" s="11">
        <v>1</v>
      </c>
      <c r="Q601" s="5">
        <f t="shared" ref="Q601:Q602" si="531">IF(M601=0,IF(H601=0,0,H601+C601+B601+A601),M601)</f>
        <v>0.5</v>
      </c>
      <c r="R601" s="6">
        <f t="shared" ref="R601:R602" si="532">Q601*P601</f>
        <v>0.5</v>
      </c>
      <c r="S601" s="53" t="str">
        <f>IF(J601="",IF(LEFT(G601,1)="c",IF(I601&lt;&gt;"S",VLOOKUP(G601,'DATOS GENERALES'!$B$36:$C$52,2,FALSE),""),""),IF(T601="pvc",VLOOKUP(VLOOKUP(J601,'DATOS GENERALES'!$B$58:$E$83,3,FALSE),'DATOS GENERALES'!$B$36:$C$52,2,FALSE),VLOOKUP(VLOOKUP(J601,'DATOS GENERALES'!$B$58:$E$83,4,FALSE),'DATOS GENERALES'!$B$36:$C$52,2,FALSE)))</f>
        <v>ACCESORIO SALIDA BANDEJA</v>
      </c>
      <c r="T601" s="5" t="s">
        <v>48</v>
      </c>
      <c r="U601" s="5" t="s">
        <v>123</v>
      </c>
      <c r="X601"/>
    </row>
    <row r="602" spans="1:24" s="2" customFormat="1" outlineLevel="1" x14ac:dyDescent="0.25">
      <c r="A602" s="2">
        <v>0</v>
      </c>
      <c r="B602" s="8">
        <v>0</v>
      </c>
      <c r="C602" s="8">
        <v>0</v>
      </c>
      <c r="D602" s="7" t="s">
        <v>907</v>
      </c>
      <c r="E602" s="3" t="str">
        <f t="shared" si="529"/>
        <v>DH-P4-04</v>
      </c>
      <c r="F602" s="7" t="s">
        <v>94</v>
      </c>
      <c r="G602" s="7" t="s">
        <v>907</v>
      </c>
      <c r="H602" s="4">
        <v>3.5</v>
      </c>
      <c r="I602" s="4">
        <v>25</v>
      </c>
      <c r="J602" s="4" t="s">
        <v>84</v>
      </c>
      <c r="K602" s="4"/>
      <c r="L602" s="5">
        <v>1</v>
      </c>
      <c r="M602" s="5">
        <f t="shared" si="530"/>
        <v>3.5</v>
      </c>
      <c r="N602" s="5">
        <v>2</v>
      </c>
      <c r="O602" s="5">
        <v>2</v>
      </c>
      <c r="P602" s="11">
        <v>1</v>
      </c>
      <c r="Q602" s="5">
        <f t="shared" si="531"/>
        <v>3.5</v>
      </c>
      <c r="R602" s="6">
        <f t="shared" si="532"/>
        <v>3.5</v>
      </c>
      <c r="S602" s="53" t="str">
        <f>IF(J602="",IF(LEFT(G602,1)="c",IF(I602&lt;&gt;"S",VLOOKUP(G602,'DATOS GENERALES'!$B$36:$C$52,2,FALSE),""),""),IF(T602="pvc",VLOOKUP(VLOOKUP(J602,'DATOS GENERALES'!$B$58:$E$83,3,FALSE),'DATOS GENERALES'!$B$36:$C$52,2,FALSE),VLOOKUP(VLOOKUP(J602,'DATOS GENERALES'!$B$58:$E$83,4,FALSE),'DATOS GENERALES'!$B$36:$C$52,2,FALSE)))</f>
        <v>OCTOGONAL CONDUIT</v>
      </c>
      <c r="T602" s="5" t="s">
        <v>48</v>
      </c>
      <c r="U602" s="5" t="s">
        <v>123</v>
      </c>
      <c r="X602"/>
    </row>
    <row r="603" spans="1:24" s="2" customFormat="1" outlineLevel="1" x14ac:dyDescent="0.25">
      <c r="B603" s="8"/>
      <c r="C603" s="8"/>
      <c r="D603" s="70"/>
      <c r="E603" s="3"/>
      <c r="F603" s="4"/>
      <c r="G603" s="4"/>
      <c r="H603" s="4"/>
      <c r="I603" s="4"/>
      <c r="J603" s="4"/>
      <c r="K603" s="4"/>
      <c r="L603" s="5"/>
      <c r="M603" s="5"/>
      <c r="N603" s="5"/>
      <c r="O603" s="5"/>
      <c r="P603" s="11"/>
      <c r="Q603" s="5"/>
      <c r="R603" s="6"/>
      <c r="S603" s="53"/>
      <c r="T603" s="5"/>
      <c r="U603" s="5"/>
      <c r="X603"/>
    </row>
    <row r="604" spans="1:24" s="2" customFormat="1" outlineLevel="1" x14ac:dyDescent="0.25">
      <c r="A604" s="2">
        <v>0</v>
      </c>
      <c r="B604" s="8">
        <v>0</v>
      </c>
      <c r="C604" s="8">
        <v>0</v>
      </c>
      <c r="D604" s="7" t="s">
        <v>908</v>
      </c>
      <c r="E604" s="3" t="str">
        <f t="shared" ref="E604:E605" si="533">G604</f>
        <v>S12</v>
      </c>
      <c r="F604" s="4"/>
      <c r="G604" s="7" t="s">
        <v>94</v>
      </c>
      <c r="H604" s="4">
        <v>0.5</v>
      </c>
      <c r="I604" s="4">
        <v>25</v>
      </c>
      <c r="J604" s="4" t="s">
        <v>94</v>
      </c>
      <c r="K604" s="4"/>
      <c r="L604" s="5">
        <v>1</v>
      </c>
      <c r="M604" s="5">
        <f t="shared" ref="M604:M605" si="534">IF(I604&lt;&gt;"S",(H604+B604+A604+C604)*L604,0)</f>
        <v>0.5</v>
      </c>
      <c r="N604" s="5">
        <v>1</v>
      </c>
      <c r="O604" s="5">
        <v>2</v>
      </c>
      <c r="P604" s="11">
        <v>1</v>
      </c>
      <c r="Q604" s="5">
        <f t="shared" ref="Q604:Q605" si="535">IF(M604=0,IF(H604=0,0,H604+C604+B604+A604),M604)</f>
        <v>0.5</v>
      </c>
      <c r="R604" s="6">
        <f t="shared" ref="R604:R605" si="536">Q604*P604</f>
        <v>0.5</v>
      </c>
      <c r="S604" s="53" t="str">
        <f>IF(J604="",IF(LEFT(G604,1)="c",IF(I604&lt;&gt;"S",VLOOKUP(G604,'DATOS GENERALES'!$B$36:$C$52,2,FALSE),""),""),IF(T604="pvc",VLOOKUP(VLOOKUP(J604,'DATOS GENERALES'!$B$58:$E$83,3,FALSE),'DATOS GENERALES'!$B$36:$C$52,2,FALSE),VLOOKUP(VLOOKUP(J604,'DATOS GENERALES'!$B$58:$E$83,4,FALSE),'DATOS GENERALES'!$B$36:$C$52,2,FALSE)))</f>
        <v>ACCESORIO SALIDA BANDEJA</v>
      </c>
      <c r="T604" s="5" t="s">
        <v>48</v>
      </c>
      <c r="U604" s="5" t="s">
        <v>123</v>
      </c>
      <c r="X604"/>
    </row>
    <row r="605" spans="1:24" s="2" customFormat="1" outlineLevel="1" x14ac:dyDescent="0.25">
      <c r="A605" s="2">
        <v>0</v>
      </c>
      <c r="B605" s="8">
        <v>0</v>
      </c>
      <c r="C605" s="8">
        <v>0</v>
      </c>
      <c r="D605" s="7" t="s">
        <v>908</v>
      </c>
      <c r="E605" s="3" t="str">
        <f t="shared" si="533"/>
        <v>DH-P4-05</v>
      </c>
      <c r="F605" s="7" t="s">
        <v>94</v>
      </c>
      <c r="G605" s="7" t="s">
        <v>908</v>
      </c>
      <c r="H605" s="4">
        <v>6</v>
      </c>
      <c r="I605" s="4">
        <v>25</v>
      </c>
      <c r="J605" s="4" t="s">
        <v>84</v>
      </c>
      <c r="K605" s="4"/>
      <c r="L605" s="5">
        <v>1</v>
      </c>
      <c r="M605" s="5">
        <f t="shared" si="534"/>
        <v>6</v>
      </c>
      <c r="N605" s="5">
        <v>2</v>
      </c>
      <c r="O605" s="5">
        <v>2</v>
      </c>
      <c r="P605" s="11">
        <v>1</v>
      </c>
      <c r="Q605" s="5">
        <f t="shared" si="535"/>
        <v>6</v>
      </c>
      <c r="R605" s="6">
        <f t="shared" si="536"/>
        <v>6</v>
      </c>
      <c r="S605" s="53" t="str">
        <f>IF(J605="",IF(LEFT(G605,1)="c",IF(I605&lt;&gt;"S",VLOOKUP(G605,'DATOS GENERALES'!$B$36:$C$52,2,FALSE),""),""),IF(T605="pvc",VLOOKUP(VLOOKUP(J605,'DATOS GENERALES'!$B$58:$E$83,3,FALSE),'DATOS GENERALES'!$B$36:$C$52,2,FALSE),VLOOKUP(VLOOKUP(J605,'DATOS GENERALES'!$B$58:$E$83,4,FALSE),'DATOS GENERALES'!$B$36:$C$52,2,FALSE)))</f>
        <v>OCTOGONAL CONDUIT</v>
      </c>
      <c r="T605" s="5" t="s">
        <v>48</v>
      </c>
      <c r="U605" s="5" t="s">
        <v>123</v>
      </c>
      <c r="X605"/>
    </row>
    <row r="606" spans="1:24" s="2" customFormat="1" outlineLevel="1" x14ac:dyDescent="0.25">
      <c r="B606" s="8"/>
      <c r="C606" s="8"/>
      <c r="D606" s="70"/>
      <c r="E606" s="3"/>
      <c r="F606" s="4"/>
      <c r="G606" s="4"/>
      <c r="H606" s="4"/>
      <c r="I606" s="4"/>
      <c r="J606" s="4"/>
      <c r="K606" s="4"/>
      <c r="L606" s="5"/>
      <c r="M606" s="5"/>
      <c r="N606" s="5"/>
      <c r="O606" s="5"/>
      <c r="P606" s="11"/>
      <c r="Q606" s="5"/>
      <c r="R606" s="6"/>
      <c r="S606" s="53"/>
      <c r="T606" s="5"/>
      <c r="U606" s="5"/>
      <c r="X606"/>
    </row>
    <row r="607" spans="1:24" s="2" customFormat="1" outlineLevel="1" x14ac:dyDescent="0.25">
      <c r="A607" s="2">
        <v>0</v>
      </c>
      <c r="B607" s="8">
        <v>0</v>
      </c>
      <c r="C607" s="8">
        <v>0</v>
      </c>
      <c r="D607" s="7" t="s">
        <v>909</v>
      </c>
      <c r="E607" s="3" t="str">
        <f t="shared" ref="E607:E608" si="537">G607</f>
        <v>S12</v>
      </c>
      <c r="F607" s="4"/>
      <c r="G607" s="7" t="s">
        <v>94</v>
      </c>
      <c r="H607" s="4">
        <v>0.5</v>
      </c>
      <c r="I607" s="4">
        <v>25</v>
      </c>
      <c r="J607" s="4" t="s">
        <v>94</v>
      </c>
      <c r="K607" s="4"/>
      <c r="L607" s="5">
        <v>1</v>
      </c>
      <c r="M607" s="5">
        <f t="shared" ref="M607:M608" si="538">IF(I607&lt;&gt;"S",(H607+B607+A607+C607)*L607,0)</f>
        <v>0.5</v>
      </c>
      <c r="N607" s="5">
        <v>1</v>
      </c>
      <c r="O607" s="5">
        <v>2</v>
      </c>
      <c r="P607" s="11">
        <v>1</v>
      </c>
      <c r="Q607" s="5">
        <f t="shared" ref="Q607:Q608" si="539">IF(M607=0,IF(H607=0,0,H607+C607+B607+A607),M607)</f>
        <v>0.5</v>
      </c>
      <c r="R607" s="6">
        <f t="shared" ref="R607:R608" si="540">Q607*P607</f>
        <v>0.5</v>
      </c>
      <c r="S607" s="53" t="str">
        <f>IF(J607="",IF(LEFT(G607,1)="c",IF(I607&lt;&gt;"S",VLOOKUP(G607,'DATOS GENERALES'!$B$36:$C$52,2,FALSE),""),""),IF(T607="pvc",VLOOKUP(VLOOKUP(J607,'DATOS GENERALES'!$B$58:$E$83,3,FALSE),'DATOS GENERALES'!$B$36:$C$52,2,FALSE),VLOOKUP(VLOOKUP(J607,'DATOS GENERALES'!$B$58:$E$83,4,FALSE),'DATOS GENERALES'!$B$36:$C$52,2,FALSE)))</f>
        <v>ACCESORIO SALIDA BANDEJA</v>
      </c>
      <c r="T607" s="5" t="s">
        <v>48</v>
      </c>
      <c r="U607" s="5" t="s">
        <v>123</v>
      </c>
      <c r="X607"/>
    </row>
    <row r="608" spans="1:24" s="2" customFormat="1" outlineLevel="1" x14ac:dyDescent="0.25">
      <c r="A608" s="2">
        <v>0</v>
      </c>
      <c r="B608" s="8">
        <v>0</v>
      </c>
      <c r="C608" s="8">
        <v>0</v>
      </c>
      <c r="D608" s="7" t="s">
        <v>909</v>
      </c>
      <c r="E608" s="3" t="str">
        <f t="shared" si="537"/>
        <v>DH-P4-06</v>
      </c>
      <c r="F608" s="7" t="s">
        <v>94</v>
      </c>
      <c r="G608" s="7" t="s">
        <v>909</v>
      </c>
      <c r="H608" s="4">
        <v>3.5</v>
      </c>
      <c r="I608" s="4">
        <v>25</v>
      </c>
      <c r="J608" s="4" t="s">
        <v>84</v>
      </c>
      <c r="K608" s="4"/>
      <c r="L608" s="5">
        <v>1</v>
      </c>
      <c r="M608" s="5">
        <f t="shared" si="538"/>
        <v>3.5</v>
      </c>
      <c r="N608" s="5">
        <v>2</v>
      </c>
      <c r="O608" s="5">
        <v>2</v>
      </c>
      <c r="P608" s="11">
        <v>1</v>
      </c>
      <c r="Q608" s="5">
        <f t="shared" si="539"/>
        <v>3.5</v>
      </c>
      <c r="R608" s="6">
        <f t="shared" si="540"/>
        <v>3.5</v>
      </c>
      <c r="S608" s="53" t="str">
        <f>IF(J608="",IF(LEFT(G608,1)="c",IF(I608&lt;&gt;"S",VLOOKUP(G608,'DATOS GENERALES'!$B$36:$C$52,2,FALSE),""),""),IF(T608="pvc",VLOOKUP(VLOOKUP(J608,'DATOS GENERALES'!$B$58:$E$83,3,FALSE),'DATOS GENERALES'!$B$36:$C$52,2,FALSE),VLOOKUP(VLOOKUP(J608,'DATOS GENERALES'!$B$58:$E$83,4,FALSE),'DATOS GENERALES'!$B$36:$C$52,2,FALSE)))</f>
        <v>OCTOGONAL CONDUIT</v>
      </c>
      <c r="T608" s="5" t="s">
        <v>48</v>
      </c>
      <c r="U608" s="5" t="s">
        <v>123</v>
      </c>
      <c r="X608"/>
    </row>
    <row r="609" spans="1:24" s="2" customFormat="1" outlineLevel="1" x14ac:dyDescent="0.25">
      <c r="B609" s="8"/>
      <c r="C609" s="8"/>
      <c r="D609" s="70"/>
      <c r="E609" s="3"/>
      <c r="F609" s="4"/>
      <c r="G609" s="4"/>
      <c r="H609" s="4"/>
      <c r="I609" s="4"/>
      <c r="J609" s="4"/>
      <c r="K609" s="4"/>
      <c r="L609" s="5"/>
      <c r="M609" s="5"/>
      <c r="N609" s="5"/>
      <c r="O609" s="5"/>
      <c r="P609" s="11"/>
      <c r="Q609" s="5"/>
      <c r="R609" s="6"/>
      <c r="S609" s="53"/>
      <c r="T609" s="5"/>
      <c r="U609" s="5"/>
      <c r="X609"/>
    </row>
    <row r="610" spans="1:24" s="2" customFormat="1" outlineLevel="1" x14ac:dyDescent="0.25">
      <c r="A610" s="2">
        <v>0</v>
      </c>
      <c r="B610" s="8">
        <v>0</v>
      </c>
      <c r="C610" s="8">
        <v>0</v>
      </c>
      <c r="D610" s="7" t="s">
        <v>910</v>
      </c>
      <c r="E610" s="3" t="str">
        <f t="shared" ref="E610:E611" si="541">G610</f>
        <v>S12</v>
      </c>
      <c r="F610" s="4"/>
      <c r="G610" s="7" t="s">
        <v>94</v>
      </c>
      <c r="H610" s="4">
        <v>0.5</v>
      </c>
      <c r="I610" s="4">
        <v>25</v>
      </c>
      <c r="J610" s="4" t="s">
        <v>94</v>
      </c>
      <c r="K610" s="4"/>
      <c r="L610" s="5">
        <v>1</v>
      </c>
      <c r="M610" s="5">
        <f t="shared" ref="M610:M611" si="542">IF(I610&lt;&gt;"S",(H610+B610+A610+C610)*L610,0)</f>
        <v>0.5</v>
      </c>
      <c r="N610" s="5">
        <v>1</v>
      </c>
      <c r="O610" s="5">
        <v>1</v>
      </c>
      <c r="P610" s="11">
        <v>1</v>
      </c>
      <c r="Q610" s="5">
        <f t="shared" ref="Q610:Q611" si="543">IF(M610=0,IF(H610=0,0,H610+C610+B610+A610),M610)</f>
        <v>0.5</v>
      </c>
      <c r="R610" s="6">
        <f t="shared" ref="R610:R611" si="544">Q610*P610</f>
        <v>0.5</v>
      </c>
      <c r="S610" s="53" t="str">
        <f>IF(J610="",IF(LEFT(G610,1)="c",IF(I610&lt;&gt;"S",VLOOKUP(G610,'DATOS GENERALES'!$B$36:$C$52,2,FALSE),""),""),IF(T610="pvc",VLOOKUP(VLOOKUP(J610,'DATOS GENERALES'!$B$58:$E$83,3,FALSE),'DATOS GENERALES'!$B$36:$C$52,2,FALSE),VLOOKUP(VLOOKUP(J610,'DATOS GENERALES'!$B$58:$E$83,4,FALSE),'DATOS GENERALES'!$B$36:$C$52,2,FALSE)))</f>
        <v>ACCESORIO SALIDA BANDEJA</v>
      </c>
      <c r="T610" s="5" t="s">
        <v>48</v>
      </c>
      <c r="U610" s="5" t="s">
        <v>123</v>
      </c>
      <c r="X610"/>
    </row>
    <row r="611" spans="1:24" s="2" customFormat="1" outlineLevel="1" x14ac:dyDescent="0.25">
      <c r="A611" s="2">
        <v>0</v>
      </c>
      <c r="B611" s="8">
        <v>0</v>
      </c>
      <c r="C611" s="8">
        <v>0</v>
      </c>
      <c r="D611" s="7" t="s">
        <v>910</v>
      </c>
      <c r="E611" s="3" t="str">
        <f t="shared" si="541"/>
        <v>DH-P4-07</v>
      </c>
      <c r="F611" s="7" t="s">
        <v>94</v>
      </c>
      <c r="G611" s="7" t="s">
        <v>910</v>
      </c>
      <c r="H611" s="4">
        <v>1</v>
      </c>
      <c r="I611" s="4">
        <v>25</v>
      </c>
      <c r="J611" s="4" t="s">
        <v>84</v>
      </c>
      <c r="K611" s="4"/>
      <c r="L611" s="5">
        <v>1</v>
      </c>
      <c r="M611" s="5">
        <f t="shared" si="542"/>
        <v>1</v>
      </c>
      <c r="N611" s="5">
        <v>2</v>
      </c>
      <c r="O611" s="5">
        <v>2</v>
      </c>
      <c r="P611" s="11">
        <v>1</v>
      </c>
      <c r="Q611" s="5">
        <f t="shared" si="543"/>
        <v>1</v>
      </c>
      <c r="R611" s="6">
        <f t="shared" si="544"/>
        <v>1</v>
      </c>
      <c r="S611" s="53" t="str">
        <f>IF(J611="",IF(LEFT(G611,1)="c",IF(I611&lt;&gt;"S",VLOOKUP(G611,'DATOS GENERALES'!$B$36:$C$52,2,FALSE),""),""),IF(T611="pvc",VLOOKUP(VLOOKUP(J611,'DATOS GENERALES'!$B$58:$E$83,3,FALSE),'DATOS GENERALES'!$B$36:$C$52,2,FALSE),VLOOKUP(VLOOKUP(J611,'DATOS GENERALES'!$B$58:$E$83,4,FALSE),'DATOS GENERALES'!$B$36:$C$52,2,FALSE)))</f>
        <v>OCTOGONAL CONDUIT</v>
      </c>
      <c r="T611" s="5" t="s">
        <v>48</v>
      </c>
      <c r="U611" s="5" t="s">
        <v>123</v>
      </c>
      <c r="X611"/>
    </row>
    <row r="612" spans="1:24" s="2" customFormat="1" outlineLevel="1" x14ac:dyDescent="0.25">
      <c r="B612" s="8"/>
      <c r="C612" s="8"/>
      <c r="D612" s="70"/>
      <c r="E612" s="3"/>
      <c r="F612" s="4"/>
      <c r="G612" s="4"/>
      <c r="H612" s="4"/>
      <c r="I612" s="4"/>
      <c r="J612" s="4"/>
      <c r="K612" s="4"/>
      <c r="L612" s="5"/>
      <c r="M612" s="5"/>
      <c r="N612" s="5"/>
      <c r="O612" s="5"/>
      <c r="P612" s="11"/>
      <c r="Q612" s="5"/>
      <c r="R612" s="6"/>
      <c r="S612" s="53"/>
      <c r="T612" s="5"/>
      <c r="U612" s="5"/>
      <c r="X612"/>
    </row>
    <row r="613" spans="1:24" s="2" customFormat="1" outlineLevel="1" x14ac:dyDescent="0.25">
      <c r="A613" s="2">
        <v>0</v>
      </c>
      <c r="B613" s="8">
        <v>0</v>
      </c>
      <c r="C613" s="8">
        <v>0</v>
      </c>
      <c r="D613" s="7" t="s">
        <v>911</v>
      </c>
      <c r="E613" s="3" t="str">
        <f t="shared" ref="E613:E614" si="545">G613</f>
        <v>S12</v>
      </c>
      <c r="F613" s="4"/>
      <c r="G613" s="7" t="s">
        <v>94</v>
      </c>
      <c r="H613" s="4">
        <v>0.5</v>
      </c>
      <c r="I613" s="4">
        <v>25</v>
      </c>
      <c r="J613" s="4" t="s">
        <v>94</v>
      </c>
      <c r="K613" s="4"/>
      <c r="L613" s="5">
        <v>1</v>
      </c>
      <c r="M613" s="5">
        <f t="shared" ref="M613:M614" si="546">IF(I613&lt;&gt;"S",(H613+B613+A613+C613)*L613,0)</f>
        <v>0.5</v>
      </c>
      <c r="N613" s="5">
        <v>1</v>
      </c>
      <c r="O613" s="5">
        <v>2</v>
      </c>
      <c r="P613" s="11">
        <v>1</v>
      </c>
      <c r="Q613" s="5">
        <f t="shared" ref="Q613:Q614" si="547">IF(M613=0,IF(H613=0,0,H613+C613+B613+A613),M613)</f>
        <v>0.5</v>
      </c>
      <c r="R613" s="6">
        <f t="shared" ref="R613:R614" si="548">Q613*P613</f>
        <v>0.5</v>
      </c>
      <c r="S613" s="53" t="str">
        <f>IF(J613="",IF(LEFT(G613,1)="c",IF(I613&lt;&gt;"S",VLOOKUP(G613,'DATOS GENERALES'!$B$36:$C$52,2,FALSE),""),""),IF(T613="pvc",VLOOKUP(VLOOKUP(J613,'DATOS GENERALES'!$B$58:$E$83,3,FALSE),'DATOS GENERALES'!$B$36:$C$52,2,FALSE),VLOOKUP(VLOOKUP(J613,'DATOS GENERALES'!$B$58:$E$83,4,FALSE),'DATOS GENERALES'!$B$36:$C$52,2,FALSE)))</f>
        <v>ACCESORIO SALIDA BANDEJA</v>
      </c>
      <c r="T613" s="5" t="s">
        <v>48</v>
      </c>
      <c r="U613" s="5" t="s">
        <v>123</v>
      </c>
      <c r="X613"/>
    </row>
    <row r="614" spans="1:24" s="2" customFormat="1" outlineLevel="1" x14ac:dyDescent="0.25">
      <c r="A614" s="2">
        <v>0</v>
      </c>
      <c r="B614" s="8">
        <v>0</v>
      </c>
      <c r="C614" s="8">
        <v>0</v>
      </c>
      <c r="D614" s="7" t="s">
        <v>911</v>
      </c>
      <c r="E614" s="3" t="str">
        <f t="shared" si="545"/>
        <v>DH-P4-08</v>
      </c>
      <c r="F614" s="7" t="s">
        <v>94</v>
      </c>
      <c r="G614" s="7" t="s">
        <v>911</v>
      </c>
      <c r="H614" s="4">
        <v>6</v>
      </c>
      <c r="I614" s="4">
        <v>25</v>
      </c>
      <c r="J614" s="4" t="s">
        <v>84</v>
      </c>
      <c r="K614" s="4"/>
      <c r="L614" s="5">
        <v>1</v>
      </c>
      <c r="M614" s="5">
        <f t="shared" si="546"/>
        <v>6</v>
      </c>
      <c r="N614" s="5">
        <v>2</v>
      </c>
      <c r="O614" s="5">
        <v>2</v>
      </c>
      <c r="P614" s="11">
        <v>1</v>
      </c>
      <c r="Q614" s="5">
        <f t="shared" si="547"/>
        <v>6</v>
      </c>
      <c r="R614" s="6">
        <f t="shared" si="548"/>
        <v>6</v>
      </c>
      <c r="S614" s="53" t="str">
        <f>IF(J614="",IF(LEFT(G614,1)="c",IF(I614&lt;&gt;"S",VLOOKUP(G614,'DATOS GENERALES'!$B$36:$C$52,2,FALSE),""),""),IF(T614="pvc",VLOOKUP(VLOOKUP(J614,'DATOS GENERALES'!$B$58:$E$83,3,FALSE),'DATOS GENERALES'!$B$36:$C$52,2,FALSE),VLOOKUP(VLOOKUP(J614,'DATOS GENERALES'!$B$58:$E$83,4,FALSE),'DATOS GENERALES'!$B$36:$C$52,2,FALSE)))</f>
        <v>OCTOGONAL CONDUIT</v>
      </c>
      <c r="T614" s="5" t="s">
        <v>48</v>
      </c>
      <c r="U614" s="5" t="s">
        <v>123</v>
      </c>
      <c r="X614"/>
    </row>
    <row r="615" spans="1:24" s="2" customFormat="1" outlineLevel="1" x14ac:dyDescent="0.25">
      <c r="B615" s="8"/>
      <c r="C615" s="8"/>
      <c r="D615" s="70"/>
      <c r="E615" s="3"/>
      <c r="F615" s="4"/>
      <c r="G615" s="4"/>
      <c r="H615" s="4"/>
      <c r="I615" s="4"/>
      <c r="J615" s="4"/>
      <c r="K615" s="4"/>
      <c r="L615" s="5"/>
      <c r="M615" s="5"/>
      <c r="N615" s="5"/>
      <c r="O615" s="5"/>
      <c r="P615" s="11"/>
      <c r="Q615" s="5"/>
      <c r="R615" s="6"/>
      <c r="S615" s="53"/>
      <c r="T615" s="5"/>
      <c r="U615" s="5"/>
      <c r="X615"/>
    </row>
    <row r="616" spans="1:24" s="2" customFormat="1" outlineLevel="1" x14ac:dyDescent="0.25">
      <c r="A616" s="2">
        <v>0</v>
      </c>
      <c r="B616" s="8">
        <v>0</v>
      </c>
      <c r="C616" s="8">
        <v>0</v>
      </c>
      <c r="D616" s="7" t="s">
        <v>912</v>
      </c>
      <c r="E616" s="3" t="str">
        <f t="shared" ref="E616:E617" si="549">G616</f>
        <v>S12</v>
      </c>
      <c r="F616" s="4"/>
      <c r="G616" s="7" t="s">
        <v>94</v>
      </c>
      <c r="H616" s="4">
        <v>0.5</v>
      </c>
      <c r="I616" s="4">
        <v>25</v>
      </c>
      <c r="J616" s="4" t="s">
        <v>94</v>
      </c>
      <c r="K616" s="4"/>
      <c r="L616" s="5">
        <v>1</v>
      </c>
      <c r="M616" s="5">
        <f t="shared" ref="M616:M617" si="550">IF(I616&lt;&gt;"S",(H616+B616+A616+C616)*L616,0)</f>
        <v>0.5</v>
      </c>
      <c r="N616" s="5">
        <v>1</v>
      </c>
      <c r="O616" s="5">
        <v>2</v>
      </c>
      <c r="P616" s="11">
        <v>1</v>
      </c>
      <c r="Q616" s="5">
        <f t="shared" ref="Q616:Q617" si="551">IF(M616=0,IF(H616=0,0,H616+C616+B616+A616),M616)</f>
        <v>0.5</v>
      </c>
      <c r="R616" s="6">
        <f t="shared" ref="R616:R617" si="552">Q616*P616</f>
        <v>0.5</v>
      </c>
      <c r="S616" s="53" t="str">
        <f>IF(J616="",IF(LEFT(G616,1)="c",IF(I616&lt;&gt;"S",VLOOKUP(G616,'DATOS GENERALES'!$B$36:$C$52,2,FALSE),""),""),IF(T616="pvc",VLOOKUP(VLOOKUP(J616,'DATOS GENERALES'!$B$58:$E$83,3,FALSE),'DATOS GENERALES'!$B$36:$C$52,2,FALSE),VLOOKUP(VLOOKUP(J616,'DATOS GENERALES'!$B$58:$E$83,4,FALSE),'DATOS GENERALES'!$B$36:$C$52,2,FALSE)))</f>
        <v>ACCESORIO SALIDA BANDEJA</v>
      </c>
      <c r="T616" s="5" t="s">
        <v>48</v>
      </c>
      <c r="U616" s="5" t="s">
        <v>123</v>
      </c>
      <c r="X616"/>
    </row>
    <row r="617" spans="1:24" s="2" customFormat="1" outlineLevel="1" x14ac:dyDescent="0.25">
      <c r="A617" s="2">
        <v>0</v>
      </c>
      <c r="B617" s="8">
        <v>0</v>
      </c>
      <c r="C617" s="8">
        <v>0</v>
      </c>
      <c r="D617" s="7" t="s">
        <v>912</v>
      </c>
      <c r="E617" s="3" t="str">
        <f t="shared" si="549"/>
        <v>DH-P4-09</v>
      </c>
      <c r="F617" s="7" t="s">
        <v>94</v>
      </c>
      <c r="G617" s="7" t="s">
        <v>912</v>
      </c>
      <c r="H617" s="4">
        <v>6</v>
      </c>
      <c r="I617" s="4">
        <v>25</v>
      </c>
      <c r="J617" s="4" t="s">
        <v>84</v>
      </c>
      <c r="K617" s="4"/>
      <c r="L617" s="5">
        <v>1</v>
      </c>
      <c r="M617" s="5">
        <f t="shared" si="550"/>
        <v>6</v>
      </c>
      <c r="N617" s="5">
        <v>2</v>
      </c>
      <c r="O617" s="5">
        <v>2</v>
      </c>
      <c r="P617" s="11">
        <v>1</v>
      </c>
      <c r="Q617" s="5">
        <f t="shared" si="551"/>
        <v>6</v>
      </c>
      <c r="R617" s="6">
        <f t="shared" si="552"/>
        <v>6</v>
      </c>
      <c r="S617" s="53" t="str">
        <f>IF(J617="",IF(LEFT(G617,1)="c",IF(I617&lt;&gt;"S",VLOOKUP(G617,'DATOS GENERALES'!$B$36:$C$52,2,FALSE),""),""),IF(T617="pvc",VLOOKUP(VLOOKUP(J617,'DATOS GENERALES'!$B$58:$E$83,3,FALSE),'DATOS GENERALES'!$B$36:$C$52,2,FALSE),VLOOKUP(VLOOKUP(J617,'DATOS GENERALES'!$B$58:$E$83,4,FALSE),'DATOS GENERALES'!$B$36:$C$52,2,FALSE)))</f>
        <v>OCTOGONAL CONDUIT</v>
      </c>
      <c r="T617" s="5" t="s">
        <v>48</v>
      </c>
      <c r="U617" s="5" t="s">
        <v>123</v>
      </c>
      <c r="X617"/>
    </row>
    <row r="618" spans="1:24" s="2" customFormat="1" outlineLevel="1" x14ac:dyDescent="0.25">
      <c r="B618" s="8"/>
      <c r="C618" s="8"/>
      <c r="D618" s="70"/>
      <c r="E618" s="3"/>
      <c r="F618" s="4"/>
      <c r="G618" s="4"/>
      <c r="H618" s="4"/>
      <c r="I618" s="4"/>
      <c r="J618" s="4"/>
      <c r="K618" s="4"/>
      <c r="L618" s="5"/>
      <c r="M618" s="5"/>
      <c r="N618" s="5"/>
      <c r="O618" s="5"/>
      <c r="P618" s="11"/>
      <c r="Q618" s="5"/>
      <c r="R618" s="6"/>
      <c r="S618" s="53"/>
      <c r="T618" s="5"/>
      <c r="U618" s="5"/>
      <c r="X618"/>
    </row>
    <row r="619" spans="1:24" s="2" customFormat="1" outlineLevel="1" x14ac:dyDescent="0.25">
      <c r="A619" s="2">
        <v>0</v>
      </c>
      <c r="B619" s="8">
        <v>0</v>
      </c>
      <c r="C619" s="8">
        <v>0</v>
      </c>
      <c r="D619" s="7" t="s">
        <v>913</v>
      </c>
      <c r="E619" s="3" t="str">
        <f t="shared" ref="E619:E620" si="553">G619</f>
        <v>S12</v>
      </c>
      <c r="F619" s="4"/>
      <c r="G619" s="7" t="s">
        <v>94</v>
      </c>
      <c r="H619" s="4">
        <v>0.5</v>
      </c>
      <c r="I619" s="4">
        <v>25</v>
      </c>
      <c r="J619" s="4" t="s">
        <v>94</v>
      </c>
      <c r="K619" s="4"/>
      <c r="L619" s="5">
        <v>1</v>
      </c>
      <c r="M619" s="5">
        <f t="shared" ref="M619:M620" si="554">IF(I619&lt;&gt;"S",(H619+B619+A619+C619)*L619,0)</f>
        <v>0.5</v>
      </c>
      <c r="N619" s="5">
        <v>1</v>
      </c>
      <c r="O619" s="5">
        <v>2</v>
      </c>
      <c r="P619" s="11">
        <v>1</v>
      </c>
      <c r="Q619" s="5">
        <f t="shared" ref="Q619:Q620" si="555">IF(M619=0,IF(H619=0,0,H619+C619+B619+A619),M619)</f>
        <v>0.5</v>
      </c>
      <c r="R619" s="6">
        <f t="shared" ref="R619:R620" si="556">Q619*P619</f>
        <v>0.5</v>
      </c>
      <c r="S619" s="53" t="str">
        <f>IF(J619="",IF(LEFT(G619,1)="c",IF(I619&lt;&gt;"S",VLOOKUP(G619,'DATOS GENERALES'!$B$36:$C$52,2,FALSE),""),""),IF(T619="pvc",VLOOKUP(VLOOKUP(J619,'DATOS GENERALES'!$B$58:$E$83,3,FALSE),'DATOS GENERALES'!$B$36:$C$52,2,FALSE),VLOOKUP(VLOOKUP(J619,'DATOS GENERALES'!$B$58:$E$83,4,FALSE),'DATOS GENERALES'!$B$36:$C$52,2,FALSE)))</f>
        <v>ACCESORIO SALIDA BANDEJA</v>
      </c>
      <c r="T619" s="5" t="s">
        <v>48</v>
      </c>
      <c r="U619" s="5" t="s">
        <v>123</v>
      </c>
      <c r="X619"/>
    </row>
    <row r="620" spans="1:24" s="2" customFormat="1" outlineLevel="1" x14ac:dyDescent="0.25">
      <c r="A620" s="2">
        <v>0</v>
      </c>
      <c r="B620" s="8">
        <v>0</v>
      </c>
      <c r="C620" s="8">
        <v>0</v>
      </c>
      <c r="D620" s="7" t="s">
        <v>913</v>
      </c>
      <c r="E620" s="3" t="str">
        <f t="shared" si="553"/>
        <v>DH-P4-10</v>
      </c>
      <c r="F620" s="7" t="s">
        <v>94</v>
      </c>
      <c r="G620" s="7" t="s">
        <v>913</v>
      </c>
      <c r="H620" s="4">
        <v>6</v>
      </c>
      <c r="I620" s="4">
        <v>25</v>
      </c>
      <c r="J620" s="4" t="s">
        <v>84</v>
      </c>
      <c r="K620" s="4"/>
      <c r="L620" s="5">
        <v>1</v>
      </c>
      <c r="M620" s="5">
        <f t="shared" si="554"/>
        <v>6</v>
      </c>
      <c r="N620" s="5">
        <v>2</v>
      </c>
      <c r="O620" s="5">
        <v>2</v>
      </c>
      <c r="P620" s="11">
        <v>1</v>
      </c>
      <c r="Q620" s="5">
        <f t="shared" si="555"/>
        <v>6</v>
      </c>
      <c r="R620" s="6">
        <f t="shared" si="556"/>
        <v>6</v>
      </c>
      <c r="S620" s="53" t="str">
        <f>IF(J620="",IF(LEFT(G620,1)="c",IF(I620&lt;&gt;"S",VLOOKUP(G620,'DATOS GENERALES'!$B$36:$C$52,2,FALSE),""),""),IF(T620="pvc",VLOOKUP(VLOOKUP(J620,'DATOS GENERALES'!$B$58:$E$83,3,FALSE),'DATOS GENERALES'!$B$36:$C$52,2,FALSE),VLOOKUP(VLOOKUP(J620,'DATOS GENERALES'!$B$58:$E$83,4,FALSE),'DATOS GENERALES'!$B$36:$C$52,2,FALSE)))</f>
        <v>OCTOGONAL CONDUIT</v>
      </c>
      <c r="T620" s="5" t="s">
        <v>48</v>
      </c>
      <c r="U620" s="5" t="s">
        <v>123</v>
      </c>
      <c r="X620"/>
    </row>
    <row r="621" spans="1:24" s="2" customFormat="1" outlineLevel="1" x14ac:dyDescent="0.25">
      <c r="B621" s="8"/>
      <c r="C621" s="8"/>
      <c r="D621" s="70"/>
      <c r="E621" s="3"/>
      <c r="F621" s="4"/>
      <c r="G621" s="4"/>
      <c r="H621" s="4"/>
      <c r="I621" s="4"/>
      <c r="J621" s="4"/>
      <c r="K621" s="4"/>
      <c r="L621" s="5"/>
      <c r="M621" s="5"/>
      <c r="N621" s="5"/>
      <c r="O621" s="5"/>
      <c r="P621" s="11"/>
      <c r="Q621" s="5"/>
      <c r="R621" s="6"/>
      <c r="S621" s="53"/>
      <c r="T621" s="5"/>
      <c r="U621" s="5"/>
      <c r="X621"/>
    </row>
    <row r="622" spans="1:24" s="2" customFormat="1" outlineLevel="1" x14ac:dyDescent="0.25">
      <c r="A622" s="2">
        <v>0</v>
      </c>
      <c r="B622" s="8">
        <v>0</v>
      </c>
      <c r="C622" s="8">
        <v>0</v>
      </c>
      <c r="D622" s="7" t="s">
        <v>914</v>
      </c>
      <c r="E622" s="3" t="str">
        <f t="shared" ref="E622:E623" si="557">G622</f>
        <v>S12</v>
      </c>
      <c r="F622" s="4"/>
      <c r="G622" s="7" t="s">
        <v>94</v>
      </c>
      <c r="H622" s="4">
        <v>0.5</v>
      </c>
      <c r="I622" s="4">
        <v>25</v>
      </c>
      <c r="J622" s="4" t="s">
        <v>94</v>
      </c>
      <c r="K622" s="4"/>
      <c r="L622" s="5">
        <v>1</v>
      </c>
      <c r="M622" s="5">
        <f t="shared" ref="M622:M623" si="558">IF(I622&lt;&gt;"S",(H622+B622+A622+C622)*L622,0)</f>
        <v>0.5</v>
      </c>
      <c r="N622" s="5">
        <v>1</v>
      </c>
      <c r="O622" s="5">
        <v>2</v>
      </c>
      <c r="P622" s="11">
        <v>1</v>
      </c>
      <c r="Q622" s="5">
        <f t="shared" ref="Q622:Q623" si="559">IF(M622=0,IF(H622=0,0,H622+C622+B622+A622),M622)</f>
        <v>0.5</v>
      </c>
      <c r="R622" s="6">
        <f t="shared" ref="R622:R623" si="560">Q622*P622</f>
        <v>0.5</v>
      </c>
      <c r="S622" s="53" t="str">
        <f>IF(J622="",IF(LEFT(G622,1)="c",IF(I622&lt;&gt;"S",VLOOKUP(G622,'DATOS GENERALES'!$B$36:$C$52,2,FALSE),""),""),IF(T622="pvc",VLOOKUP(VLOOKUP(J622,'DATOS GENERALES'!$B$58:$E$83,3,FALSE),'DATOS GENERALES'!$B$36:$C$52,2,FALSE),VLOOKUP(VLOOKUP(J622,'DATOS GENERALES'!$B$58:$E$83,4,FALSE),'DATOS GENERALES'!$B$36:$C$52,2,FALSE)))</f>
        <v>ACCESORIO SALIDA BANDEJA</v>
      </c>
      <c r="T622" s="5" t="s">
        <v>48</v>
      </c>
      <c r="U622" s="5" t="s">
        <v>123</v>
      </c>
      <c r="X622"/>
    </row>
    <row r="623" spans="1:24" s="2" customFormat="1" outlineLevel="1" x14ac:dyDescent="0.25">
      <c r="A623" s="2">
        <v>0</v>
      </c>
      <c r="B623" s="8">
        <v>0</v>
      </c>
      <c r="C623" s="8">
        <v>0</v>
      </c>
      <c r="D623" s="7" t="s">
        <v>914</v>
      </c>
      <c r="E623" s="3" t="str">
        <f t="shared" si="557"/>
        <v>DH-P4-11</v>
      </c>
      <c r="F623" s="7" t="s">
        <v>94</v>
      </c>
      <c r="G623" s="7" t="s">
        <v>914</v>
      </c>
      <c r="H623" s="4">
        <v>6</v>
      </c>
      <c r="I623" s="4">
        <v>25</v>
      </c>
      <c r="J623" s="4" t="s">
        <v>84</v>
      </c>
      <c r="K623" s="4"/>
      <c r="L623" s="5">
        <v>1</v>
      </c>
      <c r="M623" s="5">
        <f t="shared" si="558"/>
        <v>6</v>
      </c>
      <c r="N623" s="5">
        <v>2</v>
      </c>
      <c r="O623" s="5">
        <v>2</v>
      </c>
      <c r="P623" s="11">
        <v>1</v>
      </c>
      <c r="Q623" s="5">
        <f t="shared" si="559"/>
        <v>6</v>
      </c>
      <c r="R623" s="6">
        <f t="shared" si="560"/>
        <v>6</v>
      </c>
      <c r="S623" s="53" t="str">
        <f>IF(J623="",IF(LEFT(G623,1)="c",IF(I623&lt;&gt;"S",VLOOKUP(G623,'DATOS GENERALES'!$B$36:$C$52,2,FALSE),""),""),IF(T623="pvc",VLOOKUP(VLOOKUP(J623,'DATOS GENERALES'!$B$58:$E$83,3,FALSE),'DATOS GENERALES'!$B$36:$C$52,2,FALSE),VLOOKUP(VLOOKUP(J623,'DATOS GENERALES'!$B$58:$E$83,4,FALSE),'DATOS GENERALES'!$B$36:$C$52,2,FALSE)))</f>
        <v>OCTOGONAL CONDUIT</v>
      </c>
      <c r="T623" s="5" t="s">
        <v>48</v>
      </c>
      <c r="U623" s="5" t="s">
        <v>123</v>
      </c>
      <c r="X623"/>
    </row>
    <row r="624" spans="1:24" s="2" customFormat="1" outlineLevel="1" x14ac:dyDescent="0.25">
      <c r="B624" s="8"/>
      <c r="C624" s="8"/>
      <c r="D624" s="70"/>
      <c r="E624" s="3"/>
      <c r="F624" s="4"/>
      <c r="G624" s="4"/>
      <c r="H624" s="4"/>
      <c r="I624" s="4"/>
      <c r="J624" s="4"/>
      <c r="K624" s="4"/>
      <c r="L624" s="5"/>
      <c r="M624" s="5"/>
      <c r="N624" s="5"/>
      <c r="O624" s="5"/>
      <c r="P624" s="11"/>
      <c r="Q624" s="5"/>
      <c r="R624" s="6"/>
      <c r="S624" s="53"/>
      <c r="T624" s="5"/>
      <c r="U624" s="5"/>
      <c r="X624"/>
    </row>
    <row r="625" spans="1:24" s="2" customFormat="1" outlineLevel="1" x14ac:dyDescent="0.25">
      <c r="A625" s="2">
        <v>0</v>
      </c>
      <c r="B625" s="8">
        <v>0</v>
      </c>
      <c r="C625" s="8">
        <v>0</v>
      </c>
      <c r="D625" s="7" t="s">
        <v>915</v>
      </c>
      <c r="E625" s="3" t="str">
        <f t="shared" ref="E625:E626" si="561">G625</f>
        <v>S12</v>
      </c>
      <c r="F625" s="4"/>
      <c r="G625" s="7" t="s">
        <v>94</v>
      </c>
      <c r="H625" s="4">
        <v>0.5</v>
      </c>
      <c r="I625" s="4">
        <v>25</v>
      </c>
      <c r="J625" s="4" t="s">
        <v>94</v>
      </c>
      <c r="K625" s="4"/>
      <c r="L625" s="5">
        <v>1</v>
      </c>
      <c r="M625" s="5">
        <f t="shared" ref="M625:M626" si="562">IF(I625&lt;&gt;"S",(H625+B625+A625+C625)*L625,0)</f>
        <v>0.5</v>
      </c>
      <c r="N625" s="5">
        <v>1</v>
      </c>
      <c r="O625" s="5">
        <v>2</v>
      </c>
      <c r="P625" s="11">
        <v>1</v>
      </c>
      <c r="Q625" s="5">
        <f t="shared" ref="Q625:Q626" si="563">IF(M625=0,IF(H625=0,0,H625+C625+B625+A625),M625)</f>
        <v>0.5</v>
      </c>
      <c r="R625" s="6">
        <f t="shared" ref="R625:R626" si="564">Q625*P625</f>
        <v>0.5</v>
      </c>
      <c r="S625" s="53" t="str">
        <f>IF(J625="",IF(LEFT(G625,1)="c",IF(I625&lt;&gt;"S",VLOOKUP(G625,'DATOS GENERALES'!$B$36:$C$52,2,FALSE),""),""),IF(T625="pvc",VLOOKUP(VLOOKUP(J625,'DATOS GENERALES'!$B$58:$E$83,3,FALSE),'DATOS GENERALES'!$B$36:$C$52,2,FALSE),VLOOKUP(VLOOKUP(J625,'DATOS GENERALES'!$B$58:$E$83,4,FALSE),'DATOS GENERALES'!$B$36:$C$52,2,FALSE)))</f>
        <v>ACCESORIO SALIDA BANDEJA</v>
      </c>
      <c r="T625" s="5" t="s">
        <v>48</v>
      </c>
      <c r="U625" s="5" t="s">
        <v>123</v>
      </c>
      <c r="X625"/>
    </row>
    <row r="626" spans="1:24" s="2" customFormat="1" outlineLevel="1" x14ac:dyDescent="0.25">
      <c r="A626" s="2">
        <v>0</v>
      </c>
      <c r="B626" s="8">
        <v>0</v>
      </c>
      <c r="C626" s="8">
        <v>0</v>
      </c>
      <c r="D626" s="7" t="s">
        <v>915</v>
      </c>
      <c r="E626" s="3" t="str">
        <f t="shared" si="561"/>
        <v>DH-P4-12</v>
      </c>
      <c r="F626" s="7" t="s">
        <v>916</v>
      </c>
      <c r="G626" s="7" t="s">
        <v>915</v>
      </c>
      <c r="H626" s="4">
        <v>3.5</v>
      </c>
      <c r="I626" s="4">
        <v>25</v>
      </c>
      <c r="J626" s="4" t="s">
        <v>84</v>
      </c>
      <c r="K626" s="4"/>
      <c r="L626" s="5">
        <v>1</v>
      </c>
      <c r="M626" s="5">
        <f t="shared" si="562"/>
        <v>3.5</v>
      </c>
      <c r="N626" s="5">
        <v>0</v>
      </c>
      <c r="O626" s="5">
        <v>2</v>
      </c>
      <c r="P626" s="11">
        <v>1</v>
      </c>
      <c r="Q626" s="5">
        <f t="shared" si="563"/>
        <v>3.5</v>
      </c>
      <c r="R626" s="6">
        <f t="shared" si="564"/>
        <v>3.5</v>
      </c>
      <c r="S626" s="53" t="str">
        <f>IF(J626="",IF(LEFT(G626,1)="c",IF(I626&lt;&gt;"S",VLOOKUP(G626,'DATOS GENERALES'!$B$36:$C$52,2,FALSE),""),""),IF(T626="pvc",VLOOKUP(VLOOKUP(J626,'DATOS GENERALES'!$B$58:$E$83,3,FALSE),'DATOS GENERALES'!$B$36:$C$52,2,FALSE),VLOOKUP(VLOOKUP(J626,'DATOS GENERALES'!$B$58:$E$83,4,FALSE),'DATOS GENERALES'!$B$36:$C$52,2,FALSE)))</f>
        <v>OCTOGONAL CONDUIT</v>
      </c>
      <c r="T626" s="5" t="s">
        <v>48</v>
      </c>
      <c r="U626" s="5" t="s">
        <v>123</v>
      </c>
      <c r="X626"/>
    </row>
    <row r="627" spans="1:24" s="2" customFormat="1" outlineLevel="1" x14ac:dyDescent="0.25">
      <c r="B627" s="8"/>
      <c r="C627" s="8"/>
      <c r="D627" s="70"/>
      <c r="E627" s="3"/>
      <c r="F627" s="4"/>
      <c r="G627" s="4"/>
      <c r="H627" s="4"/>
      <c r="I627" s="4"/>
      <c r="J627" s="4"/>
      <c r="K627" s="4"/>
      <c r="L627" s="5"/>
      <c r="M627" s="5"/>
      <c r="N627" s="5"/>
      <c r="O627" s="5"/>
      <c r="P627" s="11"/>
      <c r="Q627" s="5"/>
      <c r="R627" s="6"/>
      <c r="S627" s="53"/>
      <c r="T627" s="5"/>
      <c r="U627" s="5"/>
      <c r="X627"/>
    </row>
    <row r="628" spans="1:24" s="2" customFormat="1" outlineLevel="1" x14ac:dyDescent="0.25">
      <c r="A628" s="2">
        <v>0</v>
      </c>
      <c r="B628" s="8">
        <v>0</v>
      </c>
      <c r="C628" s="8">
        <v>0</v>
      </c>
      <c r="D628" s="7" t="s">
        <v>916</v>
      </c>
      <c r="E628" s="3" t="str">
        <f t="shared" ref="E628:E629" si="565">G628</f>
        <v>S12</v>
      </c>
      <c r="F628" s="4"/>
      <c r="G628" s="7" t="s">
        <v>94</v>
      </c>
      <c r="H628" s="4">
        <v>0.5</v>
      </c>
      <c r="I628" s="4">
        <v>25</v>
      </c>
      <c r="J628" s="4" t="s">
        <v>94</v>
      </c>
      <c r="K628" s="4"/>
      <c r="L628" s="5">
        <v>1</v>
      </c>
      <c r="M628" s="5">
        <f t="shared" ref="M628:M629" si="566">IF(I628&lt;&gt;"S",(H628+B628+A628+C628)*L628,0)</f>
        <v>0.5</v>
      </c>
      <c r="N628" s="5">
        <v>1</v>
      </c>
      <c r="O628" s="5">
        <v>2</v>
      </c>
      <c r="P628" s="11">
        <v>1</v>
      </c>
      <c r="Q628" s="5">
        <f t="shared" ref="Q628:Q629" si="567">IF(M628=0,IF(H628=0,0,H628+C628+B628+A628),M628)</f>
        <v>0.5</v>
      </c>
      <c r="R628" s="6">
        <f t="shared" ref="R628:R629" si="568">Q628*P628</f>
        <v>0.5</v>
      </c>
      <c r="S628" s="53" t="str">
        <f>IF(J628="",IF(LEFT(G628,1)="c",IF(I628&lt;&gt;"S",VLOOKUP(G628,'DATOS GENERALES'!$B$36:$C$52,2,FALSE),""),""),IF(T628="pvc",VLOOKUP(VLOOKUP(J628,'DATOS GENERALES'!$B$58:$E$83,3,FALSE),'DATOS GENERALES'!$B$36:$C$52,2,FALSE),VLOOKUP(VLOOKUP(J628,'DATOS GENERALES'!$B$58:$E$83,4,FALSE),'DATOS GENERALES'!$B$36:$C$52,2,FALSE)))</f>
        <v>ACCESORIO SALIDA BANDEJA</v>
      </c>
      <c r="T628" s="5" t="s">
        <v>48</v>
      </c>
      <c r="U628" s="5" t="s">
        <v>123</v>
      </c>
      <c r="X628"/>
    </row>
    <row r="629" spans="1:24" s="2" customFormat="1" outlineLevel="1" x14ac:dyDescent="0.25">
      <c r="A629" s="2">
        <v>0</v>
      </c>
      <c r="B629" s="8">
        <v>0</v>
      </c>
      <c r="C629" s="8">
        <v>0</v>
      </c>
      <c r="D629" s="7" t="s">
        <v>916</v>
      </c>
      <c r="E629" s="3" t="str">
        <f t="shared" si="565"/>
        <v>DH-P4-13</v>
      </c>
      <c r="F629" s="7" t="s">
        <v>94</v>
      </c>
      <c r="G629" s="7" t="s">
        <v>916</v>
      </c>
      <c r="H629" s="4">
        <v>3.5</v>
      </c>
      <c r="I629" s="4">
        <v>25</v>
      </c>
      <c r="J629" s="4" t="s">
        <v>84</v>
      </c>
      <c r="K629" s="4"/>
      <c r="L629" s="5">
        <v>1</v>
      </c>
      <c r="M629" s="5">
        <f t="shared" si="566"/>
        <v>3.5</v>
      </c>
      <c r="N629" s="5">
        <v>2</v>
      </c>
      <c r="O629" s="5">
        <v>2</v>
      </c>
      <c r="P629" s="11">
        <v>1</v>
      </c>
      <c r="Q629" s="5">
        <f t="shared" si="567"/>
        <v>3.5</v>
      </c>
      <c r="R629" s="6">
        <f t="shared" si="568"/>
        <v>3.5</v>
      </c>
      <c r="S629" s="53" t="str">
        <f>IF(J629="",IF(LEFT(G629,1)="c",IF(I629&lt;&gt;"S",VLOOKUP(G629,'DATOS GENERALES'!$B$36:$C$52,2,FALSE),""),""),IF(T629="pvc",VLOOKUP(VLOOKUP(J629,'DATOS GENERALES'!$B$58:$E$83,3,FALSE),'DATOS GENERALES'!$B$36:$C$52,2,FALSE),VLOOKUP(VLOOKUP(J629,'DATOS GENERALES'!$B$58:$E$83,4,FALSE),'DATOS GENERALES'!$B$36:$C$52,2,FALSE)))</f>
        <v>OCTOGONAL CONDUIT</v>
      </c>
      <c r="T629" s="5" t="s">
        <v>48</v>
      </c>
      <c r="U629" s="5" t="s">
        <v>123</v>
      </c>
      <c r="X629"/>
    </row>
    <row r="630" spans="1:24" s="2" customFormat="1" outlineLevel="1" x14ac:dyDescent="0.25">
      <c r="B630" s="8"/>
      <c r="C630" s="8"/>
      <c r="D630" s="70"/>
      <c r="E630" s="3"/>
      <c r="F630" s="4"/>
      <c r="G630" s="4"/>
      <c r="H630" s="4"/>
      <c r="I630" s="4"/>
      <c r="J630" s="4"/>
      <c r="K630" s="4"/>
      <c r="L630" s="5"/>
      <c r="M630" s="5"/>
      <c r="N630" s="5"/>
      <c r="O630" s="5"/>
      <c r="P630" s="11"/>
      <c r="Q630" s="5"/>
      <c r="R630" s="6"/>
      <c r="S630" s="53"/>
      <c r="T630" s="5"/>
      <c r="U630" s="5"/>
      <c r="X630"/>
    </row>
    <row r="631" spans="1:24" s="2" customFormat="1" outlineLevel="1" x14ac:dyDescent="0.25">
      <c r="A631" s="2">
        <v>0</v>
      </c>
      <c r="B631" s="8">
        <v>0</v>
      </c>
      <c r="C631" s="8">
        <v>0</v>
      </c>
      <c r="D631" s="7" t="s">
        <v>917</v>
      </c>
      <c r="E631" s="3" t="str">
        <f t="shared" ref="E631:E632" si="569">G631</f>
        <v>S12</v>
      </c>
      <c r="F631" s="4"/>
      <c r="G631" s="7" t="s">
        <v>94</v>
      </c>
      <c r="H631" s="4">
        <v>0.5</v>
      </c>
      <c r="I631" s="4">
        <v>25</v>
      </c>
      <c r="J631" s="4" t="s">
        <v>94</v>
      </c>
      <c r="K631" s="4"/>
      <c r="L631" s="5">
        <v>1</v>
      </c>
      <c r="M631" s="5">
        <f t="shared" ref="M631:M632" si="570">IF(I631&lt;&gt;"S",(H631+B631+A631+C631)*L631,0)</f>
        <v>0.5</v>
      </c>
      <c r="N631" s="5">
        <v>1</v>
      </c>
      <c r="O631" s="5">
        <v>2</v>
      </c>
      <c r="P631" s="11">
        <v>1</v>
      </c>
      <c r="Q631" s="5">
        <f t="shared" ref="Q631:Q632" si="571">IF(M631=0,IF(H631=0,0,H631+C631+B631+A631),M631)</f>
        <v>0.5</v>
      </c>
      <c r="R631" s="6">
        <f t="shared" ref="R631:R632" si="572">Q631*P631</f>
        <v>0.5</v>
      </c>
      <c r="S631" s="53" t="str">
        <f>IF(J631="",IF(LEFT(G631,1)="c",IF(I631&lt;&gt;"S",VLOOKUP(G631,'DATOS GENERALES'!$B$36:$C$52,2,FALSE),""),""),IF(T631="pvc",VLOOKUP(VLOOKUP(J631,'DATOS GENERALES'!$B$58:$E$83,3,FALSE),'DATOS GENERALES'!$B$36:$C$52,2,FALSE),VLOOKUP(VLOOKUP(J631,'DATOS GENERALES'!$B$58:$E$83,4,FALSE),'DATOS GENERALES'!$B$36:$C$52,2,FALSE)))</f>
        <v>ACCESORIO SALIDA BANDEJA</v>
      </c>
      <c r="T631" s="5" t="s">
        <v>48</v>
      </c>
      <c r="U631" s="5" t="s">
        <v>123</v>
      </c>
      <c r="X631"/>
    </row>
    <row r="632" spans="1:24" s="2" customFormat="1" outlineLevel="1" x14ac:dyDescent="0.25">
      <c r="A632" s="2">
        <v>0</v>
      </c>
      <c r="B632" s="8">
        <v>0</v>
      </c>
      <c r="C632" s="8">
        <v>0</v>
      </c>
      <c r="D632" s="7" t="s">
        <v>917</v>
      </c>
      <c r="E632" s="3" t="str">
        <f t="shared" si="569"/>
        <v>DH-P4-14</v>
      </c>
      <c r="F632" s="7" t="s">
        <v>94</v>
      </c>
      <c r="G632" s="7" t="s">
        <v>917</v>
      </c>
      <c r="H632" s="4">
        <v>2</v>
      </c>
      <c r="I632" s="4">
        <v>25</v>
      </c>
      <c r="J632" s="4" t="s">
        <v>84</v>
      </c>
      <c r="K632" s="4"/>
      <c r="L632" s="5">
        <v>1</v>
      </c>
      <c r="M632" s="5">
        <f t="shared" si="570"/>
        <v>2</v>
      </c>
      <c r="N632" s="5">
        <v>2</v>
      </c>
      <c r="O632" s="5">
        <v>2</v>
      </c>
      <c r="P632" s="11">
        <v>1</v>
      </c>
      <c r="Q632" s="5">
        <f t="shared" si="571"/>
        <v>2</v>
      </c>
      <c r="R632" s="6">
        <f t="shared" si="572"/>
        <v>2</v>
      </c>
      <c r="S632" s="53" t="str">
        <f>IF(J632="",IF(LEFT(G632,1)="c",IF(I632&lt;&gt;"S",VLOOKUP(G632,'DATOS GENERALES'!$B$36:$C$52,2,FALSE),""),""),IF(T632="pvc",VLOOKUP(VLOOKUP(J632,'DATOS GENERALES'!$B$58:$E$83,3,FALSE),'DATOS GENERALES'!$B$36:$C$52,2,FALSE),VLOOKUP(VLOOKUP(J632,'DATOS GENERALES'!$B$58:$E$83,4,FALSE),'DATOS GENERALES'!$B$36:$C$52,2,FALSE)))</f>
        <v>OCTOGONAL CONDUIT</v>
      </c>
      <c r="T632" s="5" t="s">
        <v>48</v>
      </c>
      <c r="U632" s="5" t="s">
        <v>123</v>
      </c>
      <c r="X632"/>
    </row>
    <row r="633" spans="1:24" s="2" customFormat="1" outlineLevel="1" x14ac:dyDescent="0.25">
      <c r="B633" s="8"/>
      <c r="C633" s="8"/>
      <c r="D633" s="7"/>
      <c r="E633" s="3"/>
      <c r="F633" s="4"/>
      <c r="G633" s="7"/>
      <c r="H633" s="4"/>
      <c r="I633" s="4"/>
      <c r="J633" s="4"/>
      <c r="K633" s="4"/>
      <c r="L633" s="5"/>
      <c r="M633" s="5"/>
      <c r="N633" s="5"/>
      <c r="O633" s="5"/>
      <c r="P633" s="11"/>
      <c r="Q633" s="5"/>
      <c r="R633" s="6"/>
      <c r="S633" s="53"/>
      <c r="T633" s="5"/>
      <c r="U633" s="5"/>
      <c r="X633"/>
    </row>
    <row r="634" spans="1:24" s="2" customFormat="1" outlineLevel="1" x14ac:dyDescent="0.25">
      <c r="A634" s="2">
        <v>0</v>
      </c>
      <c r="B634" s="8">
        <v>0</v>
      </c>
      <c r="C634" s="8">
        <v>0</v>
      </c>
      <c r="D634" s="7" t="s">
        <v>918</v>
      </c>
      <c r="E634" s="3" t="str">
        <f t="shared" ref="E634:E635" si="573">G634</f>
        <v>S12</v>
      </c>
      <c r="F634" s="4"/>
      <c r="G634" s="7" t="s">
        <v>94</v>
      </c>
      <c r="H634" s="4">
        <v>0.5</v>
      </c>
      <c r="I634" s="4">
        <v>25</v>
      </c>
      <c r="J634" s="4" t="s">
        <v>94</v>
      </c>
      <c r="K634" s="4"/>
      <c r="L634" s="5">
        <v>1</v>
      </c>
      <c r="M634" s="5">
        <f t="shared" ref="M634:M635" si="574">IF(I634&lt;&gt;"S",(H634+B634+A634+C634)*L634,0)</f>
        <v>0.5</v>
      </c>
      <c r="N634" s="5">
        <v>1</v>
      </c>
      <c r="O634" s="5">
        <v>2</v>
      </c>
      <c r="P634" s="11">
        <v>1</v>
      </c>
      <c r="Q634" s="5">
        <f t="shared" ref="Q634:Q635" si="575">IF(M634=0,IF(H634=0,0,H634+C634+B634+A634),M634)</f>
        <v>0.5</v>
      </c>
      <c r="R634" s="6">
        <f t="shared" ref="R634:R635" si="576">Q634*P634</f>
        <v>0.5</v>
      </c>
      <c r="S634" s="53" t="str">
        <f>IF(J634="",IF(LEFT(G634,1)="c",IF(I634&lt;&gt;"S",VLOOKUP(G634,'DATOS GENERALES'!$B$36:$C$52,2,FALSE),""),""),IF(T634="pvc",VLOOKUP(VLOOKUP(J634,'DATOS GENERALES'!$B$58:$E$83,3,FALSE),'DATOS GENERALES'!$B$36:$C$52,2,FALSE),VLOOKUP(VLOOKUP(J634,'DATOS GENERALES'!$B$58:$E$83,4,FALSE),'DATOS GENERALES'!$B$36:$C$52,2,FALSE)))</f>
        <v>ACCESORIO SALIDA BANDEJA</v>
      </c>
      <c r="T634" s="5" t="s">
        <v>48</v>
      </c>
      <c r="U634" s="5" t="s">
        <v>123</v>
      </c>
      <c r="X634"/>
    </row>
    <row r="635" spans="1:24" s="2" customFormat="1" outlineLevel="1" x14ac:dyDescent="0.25">
      <c r="A635" s="2">
        <v>0</v>
      </c>
      <c r="B635" s="8">
        <v>0</v>
      </c>
      <c r="C635" s="8">
        <v>0</v>
      </c>
      <c r="D635" s="7" t="s">
        <v>918</v>
      </c>
      <c r="E635" s="3" t="str">
        <f t="shared" si="573"/>
        <v>DH-P4-15</v>
      </c>
      <c r="F635" s="7" t="s">
        <v>94</v>
      </c>
      <c r="G635" s="7" t="s">
        <v>918</v>
      </c>
      <c r="H635" s="4">
        <v>6</v>
      </c>
      <c r="I635" s="4">
        <v>25</v>
      </c>
      <c r="J635" s="4" t="s">
        <v>84</v>
      </c>
      <c r="K635" s="4"/>
      <c r="L635" s="5">
        <v>1</v>
      </c>
      <c r="M635" s="5">
        <f t="shared" si="574"/>
        <v>6</v>
      </c>
      <c r="N635" s="5">
        <v>2</v>
      </c>
      <c r="O635" s="5">
        <v>2</v>
      </c>
      <c r="P635" s="11">
        <v>1</v>
      </c>
      <c r="Q635" s="5">
        <f t="shared" si="575"/>
        <v>6</v>
      </c>
      <c r="R635" s="6">
        <f t="shared" si="576"/>
        <v>6</v>
      </c>
      <c r="S635" s="53" t="str">
        <f>IF(J635="",IF(LEFT(G635,1)="c",IF(I635&lt;&gt;"S",VLOOKUP(G635,'DATOS GENERALES'!$B$36:$C$52,2,FALSE),""),""),IF(T635="pvc",VLOOKUP(VLOOKUP(J635,'DATOS GENERALES'!$B$58:$E$83,3,FALSE),'DATOS GENERALES'!$B$36:$C$52,2,FALSE),VLOOKUP(VLOOKUP(J635,'DATOS GENERALES'!$B$58:$E$83,4,FALSE),'DATOS GENERALES'!$B$36:$C$52,2,FALSE)))</f>
        <v>OCTOGONAL CONDUIT</v>
      </c>
      <c r="T635" s="5" t="s">
        <v>48</v>
      </c>
      <c r="U635" s="5" t="s">
        <v>123</v>
      </c>
      <c r="X635"/>
    </row>
    <row r="636" spans="1:24" s="2" customFormat="1" outlineLevel="1" x14ac:dyDescent="0.25">
      <c r="B636" s="8"/>
      <c r="C636" s="8"/>
      <c r="D636" s="70"/>
      <c r="E636" s="3"/>
      <c r="F636" s="4"/>
      <c r="G636" s="4"/>
      <c r="H636" s="4"/>
      <c r="I636" s="4"/>
      <c r="J636" s="4"/>
      <c r="K636" s="4"/>
      <c r="L636" s="5"/>
      <c r="M636" s="5"/>
      <c r="N636" s="5"/>
      <c r="O636" s="5"/>
      <c r="P636" s="11"/>
      <c r="Q636" s="5"/>
      <c r="R636" s="6"/>
      <c r="S636" s="53"/>
      <c r="T636" s="5"/>
      <c r="U636" s="5"/>
      <c r="X636"/>
    </row>
    <row r="637" spans="1:24" s="2" customFormat="1" outlineLevel="1" x14ac:dyDescent="0.25">
      <c r="A637" s="2">
        <v>0</v>
      </c>
      <c r="B637" s="8">
        <v>0</v>
      </c>
      <c r="C637" s="8">
        <v>0</v>
      </c>
      <c r="D637" s="7" t="s">
        <v>929</v>
      </c>
      <c r="E637" s="3" t="str">
        <f t="shared" ref="E637:E638" si="577">G637</f>
        <v>S12</v>
      </c>
      <c r="F637" s="4"/>
      <c r="G637" s="7" t="s">
        <v>94</v>
      </c>
      <c r="H637" s="4">
        <v>0.5</v>
      </c>
      <c r="I637" s="4">
        <v>25</v>
      </c>
      <c r="J637" s="4" t="s">
        <v>94</v>
      </c>
      <c r="K637" s="4"/>
      <c r="L637" s="5">
        <v>1</v>
      </c>
      <c r="M637" s="5">
        <f t="shared" ref="M637:M638" si="578">IF(I637&lt;&gt;"S",(H637+B637+A637+C637)*L637,0)</f>
        <v>0.5</v>
      </c>
      <c r="N637" s="5">
        <v>1</v>
      </c>
      <c r="O637" s="5">
        <v>2</v>
      </c>
      <c r="P637" s="11">
        <v>1</v>
      </c>
      <c r="Q637" s="5">
        <f t="shared" ref="Q637:Q638" si="579">IF(M637=0,IF(H637=0,0,H637+C637+B637+A637),M637)</f>
        <v>0.5</v>
      </c>
      <c r="R637" s="6">
        <f t="shared" ref="R637:R638" si="580">Q637*P637</f>
        <v>0.5</v>
      </c>
      <c r="S637" s="53" t="str">
        <f>IF(J637="",IF(LEFT(G637,1)="c",IF(I637&lt;&gt;"S",VLOOKUP(G637,'DATOS GENERALES'!$B$36:$C$52,2,FALSE),""),""),IF(T637="pvc",VLOOKUP(VLOOKUP(J637,'DATOS GENERALES'!$B$58:$E$83,3,FALSE),'DATOS GENERALES'!$B$36:$C$52,2,FALSE),VLOOKUP(VLOOKUP(J637,'DATOS GENERALES'!$B$58:$E$83,4,FALSE),'DATOS GENERALES'!$B$36:$C$52,2,FALSE)))</f>
        <v>ACCESORIO SALIDA BANDEJA</v>
      </c>
      <c r="T637" s="5" t="s">
        <v>48</v>
      </c>
      <c r="U637" s="5" t="s">
        <v>123</v>
      </c>
      <c r="X637"/>
    </row>
    <row r="638" spans="1:24" s="2" customFormat="1" outlineLevel="1" x14ac:dyDescent="0.25">
      <c r="A638" s="2">
        <v>0</v>
      </c>
      <c r="B638" s="8">
        <v>0</v>
      </c>
      <c r="C638" s="8">
        <v>0</v>
      </c>
      <c r="D638" s="7" t="s">
        <v>929</v>
      </c>
      <c r="E638" s="3" t="str">
        <f t="shared" si="577"/>
        <v>DH-P4-16</v>
      </c>
      <c r="F638" s="7" t="s">
        <v>94</v>
      </c>
      <c r="G638" s="7" t="s">
        <v>929</v>
      </c>
      <c r="H638" s="4">
        <v>3.5</v>
      </c>
      <c r="I638" s="4">
        <v>25</v>
      </c>
      <c r="J638" s="4" t="s">
        <v>84</v>
      </c>
      <c r="K638" s="4"/>
      <c r="L638" s="5">
        <v>1</v>
      </c>
      <c r="M638" s="5">
        <f t="shared" si="578"/>
        <v>3.5</v>
      </c>
      <c r="N638" s="5">
        <v>2</v>
      </c>
      <c r="O638" s="5">
        <v>2</v>
      </c>
      <c r="P638" s="11">
        <v>1</v>
      </c>
      <c r="Q638" s="5">
        <f t="shared" si="579"/>
        <v>3.5</v>
      </c>
      <c r="R638" s="6">
        <f t="shared" si="580"/>
        <v>3.5</v>
      </c>
      <c r="S638" s="53" t="str">
        <f>IF(J638="",IF(LEFT(G638,1)="c",IF(I638&lt;&gt;"S",VLOOKUP(G638,'DATOS GENERALES'!$B$36:$C$52,2,FALSE),""),""),IF(T638="pvc",VLOOKUP(VLOOKUP(J638,'DATOS GENERALES'!$B$58:$E$83,3,FALSE),'DATOS GENERALES'!$B$36:$C$52,2,FALSE),VLOOKUP(VLOOKUP(J638,'DATOS GENERALES'!$B$58:$E$83,4,FALSE),'DATOS GENERALES'!$B$36:$C$52,2,FALSE)))</f>
        <v>OCTOGONAL CONDUIT</v>
      </c>
      <c r="T638" s="5" t="s">
        <v>48</v>
      </c>
      <c r="U638" s="5" t="s">
        <v>123</v>
      </c>
      <c r="X638"/>
    </row>
    <row r="639" spans="1:24" s="2" customFormat="1" outlineLevel="1" x14ac:dyDescent="0.25">
      <c r="B639" s="8"/>
      <c r="C639" s="8"/>
      <c r="D639" s="70"/>
      <c r="E639" s="3"/>
      <c r="F639" s="4"/>
      <c r="G639" s="4"/>
      <c r="H639" s="4"/>
      <c r="I639" s="4"/>
      <c r="J639" s="4"/>
      <c r="K639" s="4"/>
      <c r="L639" s="5"/>
      <c r="M639" s="5"/>
      <c r="N639" s="5"/>
      <c r="O639" s="5"/>
      <c r="P639" s="11"/>
      <c r="Q639" s="5"/>
      <c r="R639" s="6"/>
      <c r="S639" s="53"/>
      <c r="T639" s="5"/>
      <c r="U639" s="5"/>
      <c r="X639"/>
    </row>
    <row r="640" spans="1:24" s="2" customFormat="1" outlineLevel="1" x14ac:dyDescent="0.25">
      <c r="A640" s="2">
        <v>0</v>
      </c>
      <c r="B640" s="8">
        <v>0</v>
      </c>
      <c r="C640" s="8">
        <v>0</v>
      </c>
      <c r="D640" s="7" t="s">
        <v>919</v>
      </c>
      <c r="E640" s="3" t="str">
        <f t="shared" ref="E640:E643" si="581">G640</f>
        <v>S12</v>
      </c>
      <c r="F640" s="4"/>
      <c r="G640" s="7" t="s">
        <v>94</v>
      </c>
      <c r="H640" s="4">
        <v>0.5</v>
      </c>
      <c r="I640" s="4">
        <v>25</v>
      </c>
      <c r="J640" s="4" t="s">
        <v>94</v>
      </c>
      <c r="K640" s="4"/>
      <c r="L640" s="5">
        <v>1</v>
      </c>
      <c r="M640" s="5">
        <f t="shared" ref="M640:M643" si="582">IF(I640&lt;&gt;"S",(H640+B640+A640+C640)*L640,0)</f>
        <v>0.5</v>
      </c>
      <c r="N640" s="5">
        <v>1</v>
      </c>
      <c r="O640" s="5">
        <v>2</v>
      </c>
      <c r="P640" s="11">
        <v>1</v>
      </c>
      <c r="Q640" s="5">
        <f t="shared" ref="Q640:Q643" si="583">IF(M640=0,IF(H640=0,0,H640+C640+B640+A640),M640)</f>
        <v>0.5</v>
      </c>
      <c r="R640" s="6">
        <f t="shared" ref="R640:R643" si="584">Q640*P640</f>
        <v>0.5</v>
      </c>
      <c r="S640" s="53" t="str">
        <f>IF(J640="",IF(LEFT(G640,1)="c",IF(I640&lt;&gt;"S",VLOOKUP(G640,'DATOS GENERALES'!$B$36:$C$52,2,FALSE),""),""),IF(T640="pvc",VLOOKUP(VLOOKUP(J640,'DATOS GENERALES'!$B$58:$E$83,3,FALSE),'DATOS GENERALES'!$B$36:$C$52,2,FALSE),VLOOKUP(VLOOKUP(J640,'DATOS GENERALES'!$B$58:$E$83,4,FALSE),'DATOS GENERALES'!$B$36:$C$52,2,FALSE)))</f>
        <v>ACCESORIO SALIDA BANDEJA</v>
      </c>
      <c r="T640" s="5" t="s">
        <v>48</v>
      </c>
      <c r="U640" s="5" t="s">
        <v>123</v>
      </c>
      <c r="X640"/>
    </row>
    <row r="641" spans="1:24" s="2" customFormat="1" outlineLevel="1" x14ac:dyDescent="0.25">
      <c r="A641" s="2">
        <v>0</v>
      </c>
      <c r="B641" s="8">
        <v>0</v>
      </c>
      <c r="C641" s="8">
        <v>0</v>
      </c>
      <c r="D641" s="7" t="s">
        <v>919</v>
      </c>
      <c r="E641" s="3" t="str">
        <f t="shared" si="581"/>
        <v>C1</v>
      </c>
      <c r="F641" s="7" t="s">
        <v>94</v>
      </c>
      <c r="G641" s="4" t="s">
        <v>103</v>
      </c>
      <c r="H641" s="4">
        <v>5</v>
      </c>
      <c r="I641" s="4">
        <v>25</v>
      </c>
      <c r="J641" s="4"/>
      <c r="K641" s="4"/>
      <c r="L641" s="5">
        <v>1</v>
      </c>
      <c r="M641" s="5">
        <f t="shared" si="582"/>
        <v>5</v>
      </c>
      <c r="N641" s="5">
        <v>2</v>
      </c>
      <c r="O641" s="5">
        <v>1</v>
      </c>
      <c r="P641" s="11">
        <v>1</v>
      </c>
      <c r="Q641" s="5">
        <f t="shared" si="583"/>
        <v>5</v>
      </c>
      <c r="R641" s="6">
        <f t="shared" si="584"/>
        <v>5</v>
      </c>
      <c r="S641" s="53" t="str">
        <f>IF(J641="",IF(LEFT(G641,1)="c",IF(I641&lt;&gt;"S",VLOOKUP(G641,'DATOS GENERALES'!$B$36:$C$52,2,FALSE),""),""),IF(T641="pvc",VLOOKUP(VLOOKUP(J641,'DATOS GENERALES'!$B$58:$E$83,3,FALSE),'DATOS GENERALES'!$B$36:$C$52,2,FALSE),VLOOKUP(VLOOKUP(J641,'DATOS GENERALES'!$B$58:$E$83,4,FALSE),'DATOS GENERALES'!$B$36:$C$52,2,FALSE)))</f>
        <v>CUADRADA 150X150X100</v>
      </c>
      <c r="T641" s="5" t="s">
        <v>48</v>
      </c>
      <c r="U641" s="5" t="s">
        <v>123</v>
      </c>
      <c r="X641"/>
    </row>
    <row r="642" spans="1:24" s="2" customFormat="1" outlineLevel="1" x14ac:dyDescent="0.25">
      <c r="A642" s="2">
        <v>0</v>
      </c>
      <c r="B642" s="8">
        <v>0</v>
      </c>
      <c r="C642" s="8">
        <v>0</v>
      </c>
      <c r="D642" s="7" t="s">
        <v>919</v>
      </c>
      <c r="E642" s="3" t="str">
        <f t="shared" si="581"/>
        <v>BE-17</v>
      </c>
      <c r="F642" s="4" t="s">
        <v>103</v>
      </c>
      <c r="G642" s="7" t="s">
        <v>919</v>
      </c>
      <c r="H642" s="4">
        <v>0.9</v>
      </c>
      <c r="I642" s="4">
        <v>25</v>
      </c>
      <c r="J642" s="4" t="s">
        <v>87</v>
      </c>
      <c r="K642" s="4"/>
      <c r="L642" s="5">
        <v>1</v>
      </c>
      <c r="M642" s="5">
        <f t="shared" si="582"/>
        <v>0.9</v>
      </c>
      <c r="N642" s="5">
        <v>0</v>
      </c>
      <c r="O642" s="5">
        <v>2</v>
      </c>
      <c r="P642" s="11">
        <v>1</v>
      </c>
      <c r="Q642" s="5">
        <f t="shared" si="583"/>
        <v>0.9</v>
      </c>
      <c r="R642" s="6">
        <f t="shared" si="584"/>
        <v>0.9</v>
      </c>
      <c r="S642" s="53" t="str">
        <f>IF(J642="",IF(LEFT(G642,1)="c",IF(I642&lt;&gt;"S",VLOOKUP(G642,'DATOS GENERALES'!$B$36:$C$52,2,FALSE),""),""),IF(T642="pvc",VLOOKUP(VLOOKUP(J642,'DATOS GENERALES'!$B$58:$E$83,3,FALSE),'DATOS GENERALES'!$B$36:$C$52,2,FALSE),VLOOKUP(VLOOKUP(J642,'DATOS GENERALES'!$B$58:$E$83,4,FALSE),'DATOS GENERALES'!$B$36:$C$52,2,FALSE)))</f>
        <v>CUADRADA GANG</v>
      </c>
      <c r="T642" s="5" t="s">
        <v>45</v>
      </c>
      <c r="U642" s="5" t="s">
        <v>123</v>
      </c>
      <c r="X642"/>
    </row>
    <row r="643" spans="1:24" s="2" customFormat="1" outlineLevel="1" x14ac:dyDescent="0.25">
      <c r="A643" s="2">
        <v>0</v>
      </c>
      <c r="B643" s="8">
        <v>0</v>
      </c>
      <c r="C643" s="8">
        <v>0</v>
      </c>
      <c r="D643" s="7" t="s">
        <v>920</v>
      </c>
      <c r="E643" s="3" t="str">
        <f t="shared" si="581"/>
        <v>EM-17</v>
      </c>
      <c r="F643" s="7" t="s">
        <v>919</v>
      </c>
      <c r="G643" s="7" t="s">
        <v>920</v>
      </c>
      <c r="H643" s="4">
        <v>1.3</v>
      </c>
      <c r="I643" s="4">
        <v>25</v>
      </c>
      <c r="J643" s="4" t="s">
        <v>86</v>
      </c>
      <c r="K643" s="4"/>
      <c r="L643" s="5">
        <v>1</v>
      </c>
      <c r="M643" s="5">
        <f t="shared" si="582"/>
        <v>1.3</v>
      </c>
      <c r="N643" s="5">
        <v>0</v>
      </c>
      <c r="O643" s="5">
        <v>2</v>
      </c>
      <c r="P643" s="11">
        <v>1</v>
      </c>
      <c r="Q643" s="5">
        <f t="shared" si="583"/>
        <v>1.3</v>
      </c>
      <c r="R643" s="6">
        <f t="shared" si="584"/>
        <v>1.3</v>
      </c>
      <c r="S643" s="53" t="str">
        <f>IF(J643="",IF(LEFT(G643,1)="c",IF(I643&lt;&gt;"S",VLOOKUP(G643,'DATOS GENERALES'!$B$36:$C$52,2,FALSE),""),""),IF(T643="pvc",VLOOKUP(VLOOKUP(J643,'DATOS GENERALES'!$B$58:$E$83,3,FALSE),'DATOS GENERALES'!$B$36:$C$52,2,FALSE),VLOOKUP(VLOOKUP(J643,'DATOS GENERALES'!$B$58:$E$83,4,FALSE),'DATOS GENERALES'!$B$36:$C$52,2,FALSE)))</f>
        <v>CUADRADA GANG</v>
      </c>
      <c r="T643" s="5" t="s">
        <v>45</v>
      </c>
      <c r="U643" s="5" t="s">
        <v>123</v>
      </c>
      <c r="X643"/>
    </row>
    <row r="644" spans="1:24" s="2" customFormat="1" outlineLevel="1" x14ac:dyDescent="0.25">
      <c r="B644" s="8"/>
      <c r="C644" s="8"/>
      <c r="D644" s="7" t="str">
        <f>+D643</f>
        <v>EM-17</v>
      </c>
      <c r="E644" s="3"/>
      <c r="F644" s="4"/>
      <c r="G644" s="4"/>
      <c r="H644" s="4"/>
      <c r="I644" s="4"/>
      <c r="J644" s="4"/>
      <c r="K644" s="4"/>
      <c r="L644" s="5"/>
      <c r="M644" s="5"/>
      <c r="N644" s="5"/>
      <c r="O644" s="5"/>
      <c r="P644" s="11"/>
      <c r="Q644" s="5"/>
      <c r="R644" s="6">
        <f>SUM(R640:R642)</f>
        <v>6.4</v>
      </c>
      <c r="S644" s="53"/>
      <c r="T644" s="5"/>
      <c r="U644" s="5" t="str">
        <f>+U643</f>
        <v>FPLR 2X18</v>
      </c>
      <c r="X644"/>
    </row>
    <row r="645" spans="1:24" s="2" customFormat="1" outlineLevel="1" x14ac:dyDescent="0.25">
      <c r="B645" s="8"/>
      <c r="C645" s="8"/>
      <c r="D645" s="70"/>
      <c r="E645" s="3"/>
      <c r="F645" s="4"/>
      <c r="G645" s="4"/>
      <c r="H645" s="4"/>
      <c r="I645" s="4"/>
      <c r="J645" s="4"/>
      <c r="K645" s="4"/>
      <c r="L645" s="5"/>
      <c r="M645" s="5"/>
      <c r="N645" s="5"/>
      <c r="O645" s="5"/>
      <c r="P645" s="11"/>
      <c r="Q645" s="5"/>
      <c r="R645" s="6"/>
      <c r="S645" s="53"/>
      <c r="T645" s="5"/>
      <c r="U645" s="5"/>
      <c r="X645"/>
    </row>
    <row r="646" spans="1:24" s="2" customFormat="1" outlineLevel="1" x14ac:dyDescent="0.25">
      <c r="A646" s="2">
        <v>0</v>
      </c>
      <c r="B646" s="8">
        <v>0</v>
      </c>
      <c r="C646" s="8">
        <v>0</v>
      </c>
      <c r="D646" s="7" t="s">
        <v>921</v>
      </c>
      <c r="E646" s="3" t="str">
        <f t="shared" ref="E646:E649" si="585">G646</f>
        <v>S12</v>
      </c>
      <c r="F646" s="4"/>
      <c r="G646" s="7" t="s">
        <v>94</v>
      </c>
      <c r="H646" s="4">
        <v>0.5</v>
      </c>
      <c r="I646" s="4">
        <v>25</v>
      </c>
      <c r="J646" s="4" t="s">
        <v>94</v>
      </c>
      <c r="K646" s="4"/>
      <c r="L646" s="5">
        <v>1</v>
      </c>
      <c r="M646" s="5">
        <f t="shared" ref="M646:M649" si="586">IF(I646&lt;&gt;"S",(H646+B646+A646+C646)*L646,0)</f>
        <v>0.5</v>
      </c>
      <c r="N646" s="5">
        <v>1</v>
      </c>
      <c r="O646" s="5">
        <v>2</v>
      </c>
      <c r="P646" s="11">
        <v>1</v>
      </c>
      <c r="Q646" s="5">
        <f t="shared" ref="Q646:Q649" si="587">IF(M646=0,IF(H646=0,0,H646+C646+B646+A646),M646)</f>
        <v>0.5</v>
      </c>
      <c r="R646" s="6">
        <f t="shared" ref="R646:R649" si="588">Q646*P646</f>
        <v>0.5</v>
      </c>
      <c r="S646" s="53" t="str">
        <f>IF(J646="",IF(LEFT(G646,1)="c",IF(I646&lt;&gt;"S",VLOOKUP(G646,'DATOS GENERALES'!$B$36:$C$52,2,FALSE),""),""),IF(T646="pvc",VLOOKUP(VLOOKUP(J646,'DATOS GENERALES'!$B$58:$E$83,3,FALSE),'DATOS GENERALES'!$B$36:$C$52,2,FALSE),VLOOKUP(VLOOKUP(J646,'DATOS GENERALES'!$B$58:$E$83,4,FALSE),'DATOS GENERALES'!$B$36:$C$52,2,FALSE)))</f>
        <v>ACCESORIO SALIDA BANDEJA</v>
      </c>
      <c r="T646" s="5" t="s">
        <v>48</v>
      </c>
      <c r="U646" s="5" t="s">
        <v>123</v>
      </c>
      <c r="X646"/>
    </row>
    <row r="647" spans="1:24" s="2" customFormat="1" outlineLevel="1" x14ac:dyDescent="0.25">
      <c r="A647" s="2">
        <v>0</v>
      </c>
      <c r="B647" s="8">
        <v>0</v>
      </c>
      <c r="C647" s="8">
        <v>0</v>
      </c>
      <c r="D647" s="7" t="s">
        <v>921</v>
      </c>
      <c r="E647" s="3" t="str">
        <f t="shared" si="585"/>
        <v>C1</v>
      </c>
      <c r="F647" s="7" t="s">
        <v>94</v>
      </c>
      <c r="G647" s="4" t="s">
        <v>103</v>
      </c>
      <c r="H647" s="4">
        <v>2</v>
      </c>
      <c r="I647" s="4">
        <v>25</v>
      </c>
      <c r="J647" s="4"/>
      <c r="K647" s="4"/>
      <c r="L647" s="5">
        <v>1</v>
      </c>
      <c r="M647" s="5">
        <f t="shared" si="586"/>
        <v>2</v>
      </c>
      <c r="N647" s="5">
        <v>2</v>
      </c>
      <c r="O647" s="5">
        <v>1</v>
      </c>
      <c r="P647" s="11">
        <v>1</v>
      </c>
      <c r="Q647" s="5">
        <f t="shared" si="587"/>
        <v>2</v>
      </c>
      <c r="R647" s="6">
        <f t="shared" si="588"/>
        <v>2</v>
      </c>
      <c r="S647" s="53" t="str">
        <f>IF(J647="",IF(LEFT(G647,1)="c",IF(I647&lt;&gt;"S",VLOOKUP(G647,'DATOS GENERALES'!$B$36:$C$52,2,FALSE),""),""),IF(T647="pvc",VLOOKUP(VLOOKUP(J647,'DATOS GENERALES'!$B$58:$E$83,3,FALSE),'DATOS GENERALES'!$B$36:$C$52,2,FALSE),VLOOKUP(VLOOKUP(J647,'DATOS GENERALES'!$B$58:$E$83,4,FALSE),'DATOS GENERALES'!$B$36:$C$52,2,FALSE)))</f>
        <v>CUADRADA 150X150X100</v>
      </c>
      <c r="T647" s="5" t="s">
        <v>48</v>
      </c>
      <c r="U647" s="5" t="s">
        <v>123</v>
      </c>
      <c r="X647"/>
    </row>
    <row r="648" spans="1:24" s="2" customFormat="1" outlineLevel="1" x14ac:dyDescent="0.25">
      <c r="A648" s="2">
        <v>0</v>
      </c>
      <c r="B648" s="8">
        <v>0</v>
      </c>
      <c r="C648" s="8">
        <v>0</v>
      </c>
      <c r="D648" s="7" t="s">
        <v>921</v>
      </c>
      <c r="E648" s="3" t="str">
        <f t="shared" si="585"/>
        <v>BE-18</v>
      </c>
      <c r="F648" s="4" t="s">
        <v>103</v>
      </c>
      <c r="G648" s="7" t="s">
        <v>921</v>
      </c>
      <c r="H648" s="4">
        <v>0.9</v>
      </c>
      <c r="I648" s="4">
        <v>25</v>
      </c>
      <c r="J648" s="4" t="s">
        <v>87</v>
      </c>
      <c r="K648" s="4"/>
      <c r="L648" s="5">
        <v>1</v>
      </c>
      <c r="M648" s="5">
        <f t="shared" si="586"/>
        <v>0.9</v>
      </c>
      <c r="N648" s="5">
        <v>0</v>
      </c>
      <c r="O648" s="5">
        <v>2</v>
      </c>
      <c r="P648" s="11">
        <v>1</v>
      </c>
      <c r="Q648" s="5">
        <f t="shared" si="587"/>
        <v>0.9</v>
      </c>
      <c r="R648" s="6">
        <f t="shared" si="588"/>
        <v>0.9</v>
      </c>
      <c r="S648" s="53" t="str">
        <f>IF(J648="",IF(LEFT(G648,1)="c",IF(I648&lt;&gt;"S",VLOOKUP(G648,'DATOS GENERALES'!$B$36:$C$52,2,FALSE),""),""),IF(T648="pvc",VLOOKUP(VLOOKUP(J648,'DATOS GENERALES'!$B$58:$E$83,3,FALSE),'DATOS GENERALES'!$B$36:$C$52,2,FALSE),VLOOKUP(VLOOKUP(J648,'DATOS GENERALES'!$B$58:$E$83,4,FALSE),'DATOS GENERALES'!$B$36:$C$52,2,FALSE)))</f>
        <v>CUADRADA GANG</v>
      </c>
      <c r="T648" s="5" t="s">
        <v>45</v>
      </c>
      <c r="U648" s="5" t="s">
        <v>123</v>
      </c>
      <c r="X648"/>
    </row>
    <row r="649" spans="1:24" s="2" customFormat="1" outlineLevel="1" x14ac:dyDescent="0.25">
      <c r="A649" s="2">
        <v>0</v>
      </c>
      <c r="B649" s="8">
        <v>0</v>
      </c>
      <c r="C649" s="8">
        <v>0</v>
      </c>
      <c r="D649" s="7" t="s">
        <v>922</v>
      </c>
      <c r="E649" s="3" t="str">
        <f t="shared" si="585"/>
        <v>EM-18</v>
      </c>
      <c r="F649" s="7" t="s">
        <v>921</v>
      </c>
      <c r="G649" s="7" t="s">
        <v>922</v>
      </c>
      <c r="H649" s="4">
        <v>1.3</v>
      </c>
      <c r="I649" s="4">
        <v>25</v>
      </c>
      <c r="J649" s="4" t="s">
        <v>86</v>
      </c>
      <c r="K649" s="4"/>
      <c r="L649" s="5">
        <v>1</v>
      </c>
      <c r="M649" s="5">
        <f t="shared" si="586"/>
        <v>1.3</v>
      </c>
      <c r="N649" s="5">
        <v>0</v>
      </c>
      <c r="O649" s="5">
        <v>2</v>
      </c>
      <c r="P649" s="11">
        <v>1</v>
      </c>
      <c r="Q649" s="5">
        <f t="shared" si="587"/>
        <v>1.3</v>
      </c>
      <c r="R649" s="6">
        <f t="shared" si="588"/>
        <v>1.3</v>
      </c>
      <c r="S649" s="53" t="str">
        <f>IF(J649="",IF(LEFT(G649,1)="c",IF(I649&lt;&gt;"S",VLOOKUP(G649,'DATOS GENERALES'!$B$36:$C$52,2,FALSE),""),""),IF(T649="pvc",VLOOKUP(VLOOKUP(J649,'DATOS GENERALES'!$B$58:$E$83,3,FALSE),'DATOS GENERALES'!$B$36:$C$52,2,FALSE),VLOOKUP(VLOOKUP(J649,'DATOS GENERALES'!$B$58:$E$83,4,FALSE),'DATOS GENERALES'!$B$36:$C$52,2,FALSE)))</f>
        <v>CUADRADA GANG</v>
      </c>
      <c r="T649" s="5" t="s">
        <v>45</v>
      </c>
      <c r="U649" s="5" t="s">
        <v>123</v>
      </c>
      <c r="X649"/>
    </row>
    <row r="650" spans="1:24" s="2" customFormat="1" outlineLevel="1" x14ac:dyDescent="0.25">
      <c r="B650" s="8"/>
      <c r="C650" s="8"/>
      <c r="D650" s="7" t="str">
        <f>+D649</f>
        <v>EM-18</v>
      </c>
      <c r="E650" s="3"/>
      <c r="F650" s="4"/>
      <c r="G650" s="4"/>
      <c r="H650" s="4"/>
      <c r="I650" s="4"/>
      <c r="J650" s="4"/>
      <c r="K650" s="4"/>
      <c r="L650" s="5"/>
      <c r="M650" s="5"/>
      <c r="N650" s="5"/>
      <c r="O650" s="5"/>
      <c r="P650" s="11"/>
      <c r="Q650" s="5"/>
      <c r="R650" s="6">
        <f>SUM(R646:R648)</f>
        <v>3.4</v>
      </c>
      <c r="S650" s="53"/>
      <c r="T650" s="5"/>
      <c r="U650" s="5" t="str">
        <f>+U649</f>
        <v>FPLR 2X18</v>
      </c>
      <c r="X650"/>
    </row>
    <row r="651" spans="1:24" s="2" customFormat="1" outlineLevel="1" x14ac:dyDescent="0.25">
      <c r="B651" s="8"/>
      <c r="C651" s="8"/>
      <c r="D651" s="70"/>
      <c r="E651" s="3"/>
      <c r="F651" s="4"/>
      <c r="G651" s="4"/>
      <c r="H651" s="4"/>
      <c r="I651" s="4"/>
      <c r="J651" s="4"/>
      <c r="K651" s="4"/>
      <c r="L651" s="5"/>
      <c r="M651" s="5"/>
      <c r="N651" s="5"/>
      <c r="O651" s="5"/>
      <c r="P651" s="11"/>
      <c r="Q651" s="5"/>
      <c r="R651" s="6"/>
      <c r="S651" s="53"/>
      <c r="T651" s="5"/>
      <c r="U651" s="5"/>
      <c r="X651"/>
    </row>
    <row r="652" spans="1:24" s="2" customFormat="1" outlineLevel="1" x14ac:dyDescent="0.25">
      <c r="A652" s="2">
        <v>0</v>
      </c>
      <c r="B652" s="8">
        <v>0</v>
      </c>
      <c r="C652" s="8">
        <v>0</v>
      </c>
      <c r="D652" s="7" t="s">
        <v>923</v>
      </c>
      <c r="E652" s="3" t="str">
        <f t="shared" ref="E652:E655" si="589">G652</f>
        <v>S12</v>
      </c>
      <c r="F652" s="4"/>
      <c r="G652" s="7" t="s">
        <v>94</v>
      </c>
      <c r="H652" s="4">
        <v>0.5</v>
      </c>
      <c r="I652" s="4">
        <v>25</v>
      </c>
      <c r="J652" s="4" t="s">
        <v>94</v>
      </c>
      <c r="K652" s="4"/>
      <c r="L652" s="5">
        <v>1</v>
      </c>
      <c r="M652" s="5">
        <f t="shared" ref="M652:M655" si="590">IF(I652&lt;&gt;"S",(H652+B652+A652+C652)*L652,0)</f>
        <v>0.5</v>
      </c>
      <c r="N652" s="5">
        <v>1</v>
      </c>
      <c r="O652" s="5">
        <v>2</v>
      </c>
      <c r="P652" s="11">
        <v>1</v>
      </c>
      <c r="Q652" s="5">
        <f t="shared" ref="Q652:Q655" si="591">IF(M652=0,IF(H652=0,0,H652+C652+B652+A652),M652)</f>
        <v>0.5</v>
      </c>
      <c r="R652" s="6">
        <f t="shared" ref="R652:R655" si="592">Q652*P652</f>
        <v>0.5</v>
      </c>
      <c r="S652" s="53" t="str">
        <f>IF(J652="",IF(LEFT(G652,1)="c",IF(I652&lt;&gt;"S",VLOOKUP(G652,'DATOS GENERALES'!$B$36:$C$52,2,FALSE),""),""),IF(T652="pvc",VLOOKUP(VLOOKUP(J652,'DATOS GENERALES'!$B$58:$E$83,3,FALSE),'DATOS GENERALES'!$B$36:$C$52,2,FALSE),VLOOKUP(VLOOKUP(J652,'DATOS GENERALES'!$B$58:$E$83,4,FALSE),'DATOS GENERALES'!$B$36:$C$52,2,FALSE)))</f>
        <v>ACCESORIO SALIDA BANDEJA</v>
      </c>
      <c r="T652" s="5" t="s">
        <v>48</v>
      </c>
      <c r="U652" s="5" t="s">
        <v>123</v>
      </c>
      <c r="X652"/>
    </row>
    <row r="653" spans="1:24" s="2" customFormat="1" outlineLevel="1" x14ac:dyDescent="0.25">
      <c r="A653" s="2">
        <v>0</v>
      </c>
      <c r="B653" s="8">
        <v>0</v>
      </c>
      <c r="C653" s="8">
        <v>0</v>
      </c>
      <c r="D653" s="7" t="s">
        <v>923</v>
      </c>
      <c r="E653" s="3" t="str">
        <f t="shared" si="589"/>
        <v>C1</v>
      </c>
      <c r="F653" s="7" t="s">
        <v>94</v>
      </c>
      <c r="G653" s="4" t="s">
        <v>103</v>
      </c>
      <c r="H653" s="4">
        <v>3.5</v>
      </c>
      <c r="I653" s="4">
        <v>25</v>
      </c>
      <c r="J653" s="4"/>
      <c r="K653" s="4"/>
      <c r="L653" s="5">
        <v>1</v>
      </c>
      <c r="M653" s="5">
        <f t="shared" si="590"/>
        <v>3.5</v>
      </c>
      <c r="N653" s="5">
        <v>2</v>
      </c>
      <c r="O653" s="5">
        <v>1</v>
      </c>
      <c r="P653" s="11">
        <v>1</v>
      </c>
      <c r="Q653" s="5">
        <f t="shared" si="591"/>
        <v>3.5</v>
      </c>
      <c r="R653" s="6">
        <f t="shared" si="592"/>
        <v>3.5</v>
      </c>
      <c r="S653" s="53" t="str">
        <f>IF(J653="",IF(LEFT(G653,1)="c",IF(I653&lt;&gt;"S",VLOOKUP(G653,'DATOS GENERALES'!$B$36:$C$52,2,FALSE),""),""),IF(T653="pvc",VLOOKUP(VLOOKUP(J653,'DATOS GENERALES'!$B$58:$E$83,3,FALSE),'DATOS GENERALES'!$B$36:$C$52,2,FALSE),VLOOKUP(VLOOKUP(J653,'DATOS GENERALES'!$B$58:$E$83,4,FALSE),'DATOS GENERALES'!$B$36:$C$52,2,FALSE)))</f>
        <v>CUADRADA 150X150X100</v>
      </c>
      <c r="T653" s="5" t="s">
        <v>48</v>
      </c>
      <c r="U653" s="5" t="s">
        <v>123</v>
      </c>
      <c r="X653"/>
    </row>
    <row r="654" spans="1:24" s="2" customFormat="1" outlineLevel="1" x14ac:dyDescent="0.25">
      <c r="A654" s="2">
        <v>0</v>
      </c>
      <c r="B654" s="8">
        <v>0</v>
      </c>
      <c r="C654" s="8">
        <v>0</v>
      </c>
      <c r="D654" s="7" t="s">
        <v>923</v>
      </c>
      <c r="E654" s="3" t="str">
        <f t="shared" si="589"/>
        <v>BE-19</v>
      </c>
      <c r="F654" s="4" t="s">
        <v>103</v>
      </c>
      <c r="G654" s="7" t="s">
        <v>923</v>
      </c>
      <c r="H654" s="4">
        <v>0.9</v>
      </c>
      <c r="I654" s="4">
        <v>25</v>
      </c>
      <c r="J654" s="4" t="s">
        <v>87</v>
      </c>
      <c r="K654" s="4"/>
      <c r="L654" s="5">
        <v>1</v>
      </c>
      <c r="M654" s="5">
        <f t="shared" si="590"/>
        <v>0.9</v>
      </c>
      <c r="N654" s="5">
        <v>0</v>
      </c>
      <c r="O654" s="5">
        <v>2</v>
      </c>
      <c r="P654" s="11">
        <v>1</v>
      </c>
      <c r="Q654" s="5">
        <f t="shared" si="591"/>
        <v>0.9</v>
      </c>
      <c r="R654" s="6">
        <f t="shared" si="592"/>
        <v>0.9</v>
      </c>
      <c r="S654" s="53" t="str">
        <f>IF(J654="",IF(LEFT(G654,1)="c",IF(I654&lt;&gt;"S",VLOOKUP(G654,'DATOS GENERALES'!$B$36:$C$52,2,FALSE),""),""),IF(T654="pvc",VLOOKUP(VLOOKUP(J654,'DATOS GENERALES'!$B$58:$E$83,3,FALSE),'DATOS GENERALES'!$B$36:$C$52,2,FALSE),VLOOKUP(VLOOKUP(J654,'DATOS GENERALES'!$B$58:$E$83,4,FALSE),'DATOS GENERALES'!$B$36:$C$52,2,FALSE)))</f>
        <v>CUADRADA GANG</v>
      </c>
      <c r="T654" s="5" t="s">
        <v>45</v>
      </c>
      <c r="U654" s="5" t="s">
        <v>123</v>
      </c>
      <c r="X654"/>
    </row>
    <row r="655" spans="1:24" s="2" customFormat="1" outlineLevel="1" x14ac:dyDescent="0.25">
      <c r="A655" s="2">
        <v>0</v>
      </c>
      <c r="B655" s="8">
        <v>0</v>
      </c>
      <c r="C655" s="8">
        <v>0</v>
      </c>
      <c r="D655" s="7" t="s">
        <v>924</v>
      </c>
      <c r="E655" s="3" t="str">
        <f t="shared" si="589"/>
        <v>EM-19</v>
      </c>
      <c r="F655" s="7" t="s">
        <v>923</v>
      </c>
      <c r="G655" s="7" t="s">
        <v>924</v>
      </c>
      <c r="H655" s="4">
        <v>1.3</v>
      </c>
      <c r="I655" s="4">
        <v>25</v>
      </c>
      <c r="J655" s="4" t="s">
        <v>86</v>
      </c>
      <c r="K655" s="4"/>
      <c r="L655" s="5">
        <v>1</v>
      </c>
      <c r="M655" s="5">
        <f t="shared" si="590"/>
        <v>1.3</v>
      </c>
      <c r="N655" s="5">
        <v>0</v>
      </c>
      <c r="O655" s="5">
        <v>2</v>
      </c>
      <c r="P655" s="11">
        <v>1</v>
      </c>
      <c r="Q655" s="5">
        <f t="shared" si="591"/>
        <v>1.3</v>
      </c>
      <c r="R655" s="6">
        <f t="shared" si="592"/>
        <v>1.3</v>
      </c>
      <c r="S655" s="53" t="str">
        <f>IF(J655="",IF(LEFT(G655,1)="c",IF(I655&lt;&gt;"S",VLOOKUP(G655,'DATOS GENERALES'!$B$36:$C$52,2,FALSE),""),""),IF(T655="pvc",VLOOKUP(VLOOKUP(J655,'DATOS GENERALES'!$B$58:$E$83,3,FALSE),'DATOS GENERALES'!$B$36:$C$52,2,FALSE),VLOOKUP(VLOOKUP(J655,'DATOS GENERALES'!$B$58:$E$83,4,FALSE),'DATOS GENERALES'!$B$36:$C$52,2,FALSE)))</f>
        <v>CUADRADA GANG</v>
      </c>
      <c r="T655" s="5" t="s">
        <v>45</v>
      </c>
      <c r="U655" s="5" t="s">
        <v>123</v>
      </c>
      <c r="X655"/>
    </row>
    <row r="656" spans="1:24" s="2" customFormat="1" outlineLevel="1" x14ac:dyDescent="0.25">
      <c r="B656" s="8"/>
      <c r="C656" s="8"/>
      <c r="D656" s="7" t="str">
        <f>+D655</f>
        <v>EM-19</v>
      </c>
      <c r="E656" s="3"/>
      <c r="F656" s="4"/>
      <c r="G656" s="4"/>
      <c r="H656" s="4"/>
      <c r="I656" s="4"/>
      <c r="J656" s="4"/>
      <c r="K656" s="4"/>
      <c r="L656" s="5"/>
      <c r="M656" s="5"/>
      <c r="N656" s="5"/>
      <c r="O656" s="5"/>
      <c r="P656" s="11"/>
      <c r="Q656" s="5"/>
      <c r="R656" s="6">
        <f>SUM(R652:R654)</f>
        <v>4.9000000000000004</v>
      </c>
      <c r="S656" s="53"/>
      <c r="T656" s="5"/>
      <c r="U656" s="5" t="str">
        <f>+U655</f>
        <v>FPLR 2X18</v>
      </c>
      <c r="X656"/>
    </row>
    <row r="657" spans="1:24" s="2" customFormat="1" outlineLevel="1" x14ac:dyDescent="0.25">
      <c r="B657" s="8"/>
      <c r="C657" s="8"/>
      <c r="D657" s="67"/>
      <c r="E657" s="3"/>
      <c r="F657" s="4"/>
      <c r="G657" s="7"/>
      <c r="H657" s="4"/>
      <c r="I657" s="4"/>
      <c r="J657" s="4"/>
      <c r="K657" s="4"/>
      <c r="L657" s="5"/>
      <c r="M657" s="5"/>
      <c r="N657" s="5"/>
      <c r="O657" s="5"/>
      <c r="P657" s="11"/>
      <c r="Q657" s="5"/>
      <c r="R657" s="6"/>
      <c r="S657" s="53"/>
      <c r="T657" s="5"/>
      <c r="U657" s="5"/>
      <c r="X657"/>
    </row>
    <row r="658" spans="1:24" s="2" customFormat="1" outlineLevel="1" x14ac:dyDescent="0.25">
      <c r="A658" s="2">
        <v>0</v>
      </c>
      <c r="B658" s="8">
        <v>0</v>
      </c>
      <c r="C658" s="8">
        <v>0</v>
      </c>
      <c r="D658" s="7" t="s">
        <v>1000</v>
      </c>
      <c r="E658" s="3" t="str">
        <f t="shared" ref="E658:E660" si="593">G658</f>
        <v>S12</v>
      </c>
      <c r="F658" s="4"/>
      <c r="G658" s="7" t="s">
        <v>94</v>
      </c>
      <c r="H658" s="4">
        <v>0.5</v>
      </c>
      <c r="I658" s="4">
        <v>25</v>
      </c>
      <c r="J658" s="4" t="s">
        <v>94</v>
      </c>
      <c r="K658" s="4"/>
      <c r="L658" s="5">
        <v>1</v>
      </c>
      <c r="M658" s="5">
        <f t="shared" ref="M658:M660" si="594">IF(I658&lt;&gt;"S",(H658+B658+A658+C658)*L658,0)</f>
        <v>0.5</v>
      </c>
      <c r="N658" s="5">
        <v>1</v>
      </c>
      <c r="O658" s="5">
        <v>2</v>
      </c>
      <c r="P658" s="11">
        <v>1</v>
      </c>
      <c r="Q658" s="5">
        <f t="shared" ref="Q658:Q660" si="595">IF(M658=0,IF(H658=0,0,H658+C658+B658+A658),M658)</f>
        <v>0.5</v>
      </c>
      <c r="R658" s="6">
        <f t="shared" ref="R658:R660" si="596">Q658*P658</f>
        <v>0.5</v>
      </c>
      <c r="S658" s="53" t="str">
        <f>IF(J658="",IF(LEFT(G658,1)="c",IF(I658&lt;&gt;"S",VLOOKUP(G658,'DATOS GENERALES'!$B$36:$C$52,2,FALSE),""),""),IF(T658="pvc",VLOOKUP(VLOOKUP(J658,'DATOS GENERALES'!$B$58:$E$83,3,FALSE),'DATOS GENERALES'!$B$36:$C$52,2,FALSE),VLOOKUP(VLOOKUP(J658,'DATOS GENERALES'!$B$58:$E$83,4,FALSE),'DATOS GENERALES'!$B$36:$C$52,2,FALSE)))</f>
        <v>ACCESORIO SALIDA BANDEJA</v>
      </c>
      <c r="T658" s="5" t="s">
        <v>48</v>
      </c>
      <c r="U658" s="5" t="s">
        <v>123</v>
      </c>
      <c r="X658"/>
    </row>
    <row r="659" spans="1:24" s="2" customFormat="1" outlineLevel="1" x14ac:dyDescent="0.25">
      <c r="A659" s="2">
        <v>0.5</v>
      </c>
      <c r="B659" s="8">
        <v>0</v>
      </c>
      <c r="C659" s="8">
        <v>0.5</v>
      </c>
      <c r="D659" s="7" t="s">
        <v>1000</v>
      </c>
      <c r="E659" s="3" t="str">
        <f t="shared" si="593"/>
        <v>MC-P2-01</v>
      </c>
      <c r="F659" s="7" t="s">
        <v>94</v>
      </c>
      <c r="G659" s="7" t="s">
        <v>997</v>
      </c>
      <c r="H659" s="4">
        <v>2</v>
      </c>
      <c r="I659" s="4">
        <v>25</v>
      </c>
      <c r="J659" s="4" t="s">
        <v>168</v>
      </c>
      <c r="K659" s="4"/>
      <c r="L659" s="5">
        <v>1</v>
      </c>
      <c r="M659" s="5">
        <f t="shared" si="594"/>
        <v>3</v>
      </c>
      <c r="N659" s="5">
        <v>1</v>
      </c>
      <c r="O659" s="5">
        <v>2</v>
      </c>
      <c r="P659" s="11">
        <v>1</v>
      </c>
      <c r="Q659" s="5">
        <f t="shared" si="595"/>
        <v>3</v>
      </c>
      <c r="R659" s="6">
        <f t="shared" si="596"/>
        <v>3</v>
      </c>
      <c r="S659" s="53" t="str">
        <f>IF(J659="",IF(LEFT(G659,1)="c",IF(I659&lt;&gt;"S",VLOOKUP(G659,'DATOS GENERALES'!$B$36:$C$52,2,FALSE),""),""),IF(T659="pvc",VLOOKUP(VLOOKUP(J659,'DATOS GENERALES'!$B$58:$E$83,3,FALSE),'DATOS GENERALES'!$B$36:$C$52,2,FALSE),VLOOKUP(VLOOKUP(J659,'DATOS GENERALES'!$B$58:$E$83,4,FALSE),'DATOS GENERALES'!$B$36:$C$52,2,FALSE)))</f>
        <v>RECTANGULAR CONDUIT</v>
      </c>
      <c r="T659" s="5" t="s">
        <v>48</v>
      </c>
      <c r="U659" s="5" t="s">
        <v>123</v>
      </c>
      <c r="X659"/>
    </row>
    <row r="660" spans="1:24" s="2" customFormat="1" outlineLevel="1" x14ac:dyDescent="0.25">
      <c r="A660" s="2">
        <v>0.5</v>
      </c>
      <c r="B660" s="8">
        <v>0</v>
      </c>
      <c r="C660" s="8">
        <v>0.5</v>
      </c>
      <c r="D660" s="7" t="s">
        <v>1001</v>
      </c>
      <c r="E660" s="3" t="str">
        <f t="shared" si="593"/>
        <v>SA-P2-01</v>
      </c>
      <c r="F660" s="7" t="s">
        <v>997</v>
      </c>
      <c r="G660" s="7" t="s">
        <v>996</v>
      </c>
      <c r="H660" s="4">
        <v>3</v>
      </c>
      <c r="I660" s="4">
        <v>25</v>
      </c>
      <c r="J660" s="4" t="s">
        <v>167</v>
      </c>
      <c r="K660" s="4"/>
      <c r="L660" s="5">
        <v>2</v>
      </c>
      <c r="M660" s="5">
        <f t="shared" si="594"/>
        <v>8</v>
      </c>
      <c r="N660" s="5">
        <v>2</v>
      </c>
      <c r="O660" s="5">
        <v>4</v>
      </c>
      <c r="P660" s="11">
        <v>1</v>
      </c>
      <c r="Q660" s="5">
        <f t="shared" si="595"/>
        <v>8</v>
      </c>
      <c r="R660" s="6">
        <f t="shared" si="596"/>
        <v>8</v>
      </c>
      <c r="S660" s="53" t="str">
        <f>IF(J660="",IF(LEFT(G660,1)="c",IF(I660&lt;&gt;"S",VLOOKUP(G660,'DATOS GENERALES'!$B$36:$C$52,2,FALSE),""),""),IF(T660="pvc",VLOOKUP(VLOOKUP(J660,'DATOS GENERALES'!$B$58:$E$83,3,FALSE),'DATOS GENERALES'!$B$36:$C$52,2,FALSE),VLOOKUP(VLOOKUP(J660,'DATOS GENERALES'!$B$58:$E$83,4,FALSE),'DATOS GENERALES'!$B$36:$C$52,2,FALSE)))</f>
        <v>CUADRADA 100X100X50</v>
      </c>
      <c r="T660" s="5" t="s">
        <v>45</v>
      </c>
      <c r="U660" s="5" t="s">
        <v>123</v>
      </c>
      <c r="X660"/>
    </row>
    <row r="661" spans="1:24" s="2" customFormat="1" outlineLevel="1" x14ac:dyDescent="0.25">
      <c r="B661" s="8"/>
      <c r="C661" s="8"/>
      <c r="D661" s="67"/>
      <c r="E661" s="3"/>
      <c r="F661" s="4"/>
      <c r="G661" s="7"/>
      <c r="H661" s="4"/>
      <c r="I661" s="4"/>
      <c r="J661" s="4"/>
      <c r="K661" s="4"/>
      <c r="L661" s="5"/>
      <c r="M661" s="5"/>
      <c r="N661" s="5"/>
      <c r="O661" s="5"/>
      <c r="P661" s="11"/>
      <c r="Q661" s="5"/>
      <c r="R661" s="6"/>
      <c r="S661" s="53"/>
      <c r="T661" s="5"/>
      <c r="U661" s="5"/>
      <c r="X661"/>
    </row>
    <row r="662" spans="1:24" s="2" customFormat="1" outlineLevel="1" x14ac:dyDescent="0.25">
      <c r="B662" s="8"/>
      <c r="C662" s="8"/>
      <c r="D662" s="67"/>
      <c r="E662" s="3"/>
      <c r="F662" s="4"/>
      <c r="G662" s="7"/>
      <c r="H662" s="4"/>
      <c r="I662" s="4"/>
      <c r="J662" s="4"/>
      <c r="K662" s="4"/>
      <c r="L662" s="5"/>
      <c r="M662" s="5"/>
      <c r="N662" s="5"/>
      <c r="O662" s="5"/>
      <c r="P662" s="11"/>
      <c r="Q662" s="5"/>
      <c r="R662" s="6"/>
      <c r="S662" s="53"/>
      <c r="T662" s="5"/>
      <c r="U662" s="5"/>
      <c r="X662"/>
    </row>
    <row r="663" spans="1:24" s="2" customFormat="1" outlineLevel="1" x14ac:dyDescent="0.25">
      <c r="B663" s="8"/>
      <c r="C663" s="8"/>
      <c r="D663" s="67"/>
      <c r="E663" s="3"/>
      <c r="F663" s="4"/>
      <c r="G663" s="7"/>
      <c r="H663" s="4"/>
      <c r="I663" s="4"/>
      <c r="J663" s="4"/>
      <c r="K663" s="4"/>
      <c r="L663" s="5"/>
      <c r="M663" s="5"/>
      <c r="N663" s="5"/>
      <c r="O663" s="5"/>
      <c r="P663" s="11"/>
      <c r="Q663" s="5"/>
      <c r="R663" s="6"/>
      <c r="S663" s="53"/>
      <c r="T663" s="5"/>
      <c r="U663" s="5"/>
      <c r="X663"/>
    </row>
    <row r="664" spans="1:24" s="2" customFormat="1" outlineLevel="1" x14ac:dyDescent="0.25">
      <c r="B664" s="8"/>
      <c r="C664" s="8"/>
      <c r="D664" s="67"/>
      <c r="E664" s="3"/>
      <c r="F664" s="4"/>
      <c r="G664" s="7"/>
      <c r="H664" s="4"/>
      <c r="I664" s="4"/>
      <c r="J664" s="4"/>
      <c r="K664" s="4"/>
      <c r="L664" s="5"/>
      <c r="M664" s="5"/>
      <c r="N664" s="5"/>
      <c r="O664" s="5"/>
      <c r="P664" s="11"/>
      <c r="Q664" s="5"/>
      <c r="R664" s="6"/>
      <c r="S664" s="53"/>
      <c r="T664" s="5"/>
      <c r="U664" s="5"/>
      <c r="X664"/>
    </row>
    <row r="665" spans="1:24" s="2" customFormat="1" outlineLevel="1" x14ac:dyDescent="0.25">
      <c r="B665" s="8"/>
      <c r="C665" s="8"/>
      <c r="D665" s="67"/>
      <c r="E665" s="3"/>
      <c r="F665" s="4"/>
      <c r="G665" s="7"/>
      <c r="H665" s="4"/>
      <c r="I665" s="4"/>
      <c r="J665" s="4"/>
      <c r="K665" s="4"/>
      <c r="L665" s="5"/>
      <c r="M665" s="5"/>
      <c r="N665" s="5"/>
      <c r="O665" s="5"/>
      <c r="P665" s="11"/>
      <c r="Q665" s="5"/>
      <c r="R665" s="6"/>
      <c r="S665" s="53"/>
      <c r="T665" s="5"/>
      <c r="U665" s="5"/>
      <c r="X665"/>
    </row>
    <row r="666" spans="1:24" s="2" customFormat="1" outlineLevel="1" x14ac:dyDescent="0.25">
      <c r="B666" s="8"/>
      <c r="C666" s="8"/>
      <c r="D666" s="68"/>
      <c r="E666" s="3"/>
      <c r="F666" s="4"/>
      <c r="G666" s="7"/>
      <c r="H666" s="4"/>
      <c r="I666" s="4"/>
      <c r="J666" s="4"/>
      <c r="K666" s="4"/>
      <c r="L666" s="5"/>
      <c r="M666" s="5"/>
      <c r="N666" s="5"/>
      <c r="O666" s="5"/>
      <c r="P666" s="11"/>
      <c r="Q666" s="5"/>
      <c r="R666" s="6"/>
      <c r="S666" s="53"/>
      <c r="T666" s="5"/>
      <c r="U666" s="5"/>
      <c r="X666"/>
    </row>
    <row r="667" spans="1:24" x14ac:dyDescent="0.25">
      <c r="G667" s="65"/>
      <c r="H667" s="65"/>
      <c r="I667" s="65"/>
      <c r="J667" s="65"/>
      <c r="K667" s="65"/>
      <c r="L667" s="108"/>
      <c r="M667" s="108"/>
      <c r="N667" s="108"/>
      <c r="O667" s="108"/>
      <c r="S667" s="107"/>
    </row>
    <row r="668" spans="1:24" x14ac:dyDescent="0.25">
      <c r="G668" s="65"/>
      <c r="H668" s="65"/>
      <c r="I668" s="65"/>
      <c r="J668" s="65"/>
      <c r="K668" s="65"/>
      <c r="L668" s="108"/>
      <c r="M668" s="108"/>
      <c r="N668" s="108"/>
      <c r="O668" s="108"/>
      <c r="S668" s="107"/>
    </row>
    <row r="669" spans="1:24" ht="14.4" thickBot="1" x14ac:dyDescent="0.3">
      <c r="G669" s="65"/>
      <c r="H669" s="65"/>
      <c r="I669" s="65"/>
      <c r="J669" s="65"/>
      <c r="K669" s="65"/>
      <c r="L669" s="108"/>
      <c r="M669" s="108"/>
      <c r="N669" s="108"/>
      <c r="O669" s="108"/>
      <c r="S669" s="107"/>
    </row>
    <row r="670" spans="1:24" ht="58.8" customHeight="1" thickBot="1" x14ac:dyDescent="0.3">
      <c r="M670" s="98" t="s">
        <v>24</v>
      </c>
      <c r="N670" s="98">
        <f>+N7672</f>
        <v>0</v>
      </c>
      <c r="O670" s="98" t="s">
        <v>25</v>
      </c>
      <c r="S670" s="110" t="s">
        <v>116</v>
      </c>
      <c r="T670" s="111" t="s">
        <v>117</v>
      </c>
    </row>
    <row r="671" spans="1:24" ht="14.4" thickBot="1" x14ac:dyDescent="0.3">
      <c r="M671" s="98" t="s">
        <v>21</v>
      </c>
      <c r="N671" s="98" t="s">
        <v>22</v>
      </c>
      <c r="O671" s="98" t="s">
        <v>22</v>
      </c>
      <c r="S671" s="112" t="s">
        <v>56</v>
      </c>
      <c r="T671" s="69">
        <f t="shared" ref="T671:T684" si="597">COUNTIF($S$591:$S$666,S671)</f>
        <v>3</v>
      </c>
    </row>
    <row r="672" spans="1:24" ht="14.4" thickBot="1" x14ac:dyDescent="0.3">
      <c r="H672" s="203" t="s">
        <v>151</v>
      </c>
      <c r="I672" s="204"/>
      <c r="J672" s="204"/>
      <c r="K672" s="204"/>
      <c r="L672" s="205"/>
      <c r="M672" s="87">
        <f>SUMIFS(M591:M666,$I591:$I666,"BE",$T591:$T666,"BE")</f>
        <v>0</v>
      </c>
      <c r="N672" s="87">
        <f>SUMIFS(N591:N666,I591:I666,"BE",T591:T666,"BE")</f>
        <v>0</v>
      </c>
      <c r="O672" s="87">
        <f>SUMIFS(O591:O666,I591:I666,"BE",T591:T666,"BE")</f>
        <v>0</v>
      </c>
      <c r="S672" s="113" t="s">
        <v>57</v>
      </c>
      <c r="T672" s="69">
        <f t="shared" si="597"/>
        <v>0</v>
      </c>
    </row>
    <row r="673" spans="7:20" ht="14.4" thickBot="1" x14ac:dyDescent="0.3">
      <c r="H673" s="203" t="s">
        <v>158</v>
      </c>
      <c r="I673" s="204"/>
      <c r="J673" s="204"/>
      <c r="K673" s="204"/>
      <c r="L673" s="205"/>
      <c r="M673" s="87">
        <f>SUMIFS(M591:M666,I591:I666,25,T591:T666,"PVC")</f>
        <v>14.600000000000001</v>
      </c>
      <c r="N673" s="87">
        <f>SUMIFS(N591:N666,I591:I666,25,T591:T666,"PVC")</f>
        <v>2</v>
      </c>
      <c r="O673" s="87">
        <f>SUMIFS(O591:O666,I591:I666,25,T591:T666,"PVC")</f>
        <v>16</v>
      </c>
      <c r="S673" s="113" t="s">
        <v>58</v>
      </c>
      <c r="T673" s="69">
        <f t="shared" si="597"/>
        <v>0</v>
      </c>
    </row>
    <row r="674" spans="7:20" ht="14.4" thickBot="1" x14ac:dyDescent="0.3">
      <c r="H674" s="203" t="s">
        <v>159</v>
      </c>
      <c r="I674" s="204"/>
      <c r="J674" s="204"/>
      <c r="K674" s="204"/>
      <c r="L674" s="205"/>
      <c r="M674" s="87">
        <f>SUMIFS(M591:M666,I591:I666,50,T591:T666,"PVC")</f>
        <v>0</v>
      </c>
      <c r="N674" s="87">
        <f>SUMIFS(N591:N666,I591:I666,50,T591:T666,"PVC")</f>
        <v>0</v>
      </c>
      <c r="O674" s="87">
        <f>SUMIFS(O591:O666,I591:I666,50,T591:T666,"PVC")</f>
        <v>0</v>
      </c>
      <c r="S674" s="113" t="s">
        <v>59</v>
      </c>
      <c r="T674" s="69">
        <f t="shared" si="597"/>
        <v>0</v>
      </c>
    </row>
    <row r="675" spans="7:20" ht="14.4" thickBot="1" x14ac:dyDescent="0.3">
      <c r="H675" s="203" t="s">
        <v>187</v>
      </c>
      <c r="I675" s="204"/>
      <c r="J675" s="204"/>
      <c r="K675" s="204"/>
      <c r="L675" s="205"/>
      <c r="M675" s="87">
        <f>SUMIFS(M591:M666,I591:I666,100,T591:T666,"PVC")</f>
        <v>0</v>
      </c>
      <c r="N675" s="87">
        <f>SUMIFS(N591:N666,I591:I666,100,T591:T666,"PVC")</f>
        <v>0</v>
      </c>
      <c r="O675" s="87">
        <f>SUMIFS(O591:O666,I591:I666,100,T591:T666,"PVC")</f>
        <v>0</v>
      </c>
      <c r="S675" s="113" t="s">
        <v>53</v>
      </c>
      <c r="T675" s="69">
        <f t="shared" si="597"/>
        <v>0</v>
      </c>
    </row>
    <row r="676" spans="7:20" ht="14.4" thickBot="1" x14ac:dyDescent="0.3">
      <c r="H676" s="203" t="s">
        <v>160</v>
      </c>
      <c r="I676" s="204"/>
      <c r="J676" s="204"/>
      <c r="K676" s="204"/>
      <c r="L676" s="205"/>
      <c r="M676" s="87">
        <f>SUMIFS(M591:M666,I591:I666,25,T591:T666,"EMT")</f>
        <v>95.5</v>
      </c>
      <c r="N676" s="87">
        <f>SUMIFS(N591:N666,I591:I666,25,T591:T666,"EMT")</f>
        <v>57</v>
      </c>
      <c r="O676" s="87">
        <f>SUMIFS(O591:O666,I591:I666,25,T591:T666,"EMT")</f>
        <v>76</v>
      </c>
      <c r="S676" s="113" t="s">
        <v>54</v>
      </c>
      <c r="T676" s="69">
        <f t="shared" si="597"/>
        <v>0</v>
      </c>
    </row>
    <row r="677" spans="7:20" ht="14.4" thickBot="1" x14ac:dyDescent="0.3">
      <c r="H677" s="203" t="s">
        <v>161</v>
      </c>
      <c r="I677" s="204"/>
      <c r="J677" s="204"/>
      <c r="K677" s="204"/>
      <c r="L677" s="205"/>
      <c r="M677" s="114">
        <f>SUMIFS(M591:M666,I591:I666,50,T591:T666,"EMT")</f>
        <v>0</v>
      </c>
      <c r="N677" s="114">
        <f>SUMIFS(N591:N666,I591:I666,50,T591:T666,"EMT")</f>
        <v>0</v>
      </c>
      <c r="O677" s="114">
        <f>SUMIFS(O591:O666,I591:I666,50,T591:T666,"EMT")</f>
        <v>0</v>
      </c>
      <c r="S677" s="113" t="s">
        <v>55</v>
      </c>
      <c r="T677" s="69">
        <f t="shared" si="597"/>
        <v>6</v>
      </c>
    </row>
    <row r="678" spans="7:20" ht="14.4" thickBot="1" x14ac:dyDescent="0.3">
      <c r="H678" s="203" t="s">
        <v>188</v>
      </c>
      <c r="I678" s="204"/>
      <c r="J678" s="204"/>
      <c r="K678" s="204"/>
      <c r="L678" s="205"/>
      <c r="M678" s="87">
        <f>SUMIFS(M591:M666,I591:I666,25,T591:T666,"TUBO FLEX")</f>
        <v>0</v>
      </c>
      <c r="N678" s="87">
        <f>SUMIFS(N591:N666,I591:I666,25,T591:T666,"TUBO FLEX")</f>
        <v>0</v>
      </c>
      <c r="O678" s="87">
        <f>SUMIFS(O591:O666,I591:I666,25,T591:T666,"TUBO FLEX")</f>
        <v>0</v>
      </c>
      <c r="S678" s="113" t="s">
        <v>60</v>
      </c>
      <c r="T678" s="69">
        <f t="shared" si="597"/>
        <v>1</v>
      </c>
    </row>
    <row r="679" spans="7:20" ht="14.4" thickBot="1" x14ac:dyDescent="0.3">
      <c r="H679" s="203" t="s">
        <v>189</v>
      </c>
      <c r="I679" s="204"/>
      <c r="J679" s="204"/>
      <c r="K679" s="204"/>
      <c r="L679" s="205"/>
      <c r="M679" s="114">
        <f>SUMIFS(M591:M666,I591:I666,50,T591:T666,"TUBO FLEX")</f>
        <v>0</v>
      </c>
      <c r="N679" s="114">
        <f>SUMIFS(N591:N666,I591:I666,50,T591:T666,"TUBO FLEX")</f>
        <v>0</v>
      </c>
      <c r="O679" s="114">
        <f>SUMIFS(O591:O666,I591:I666,50,T591:T666,"TUBO FLEX")</f>
        <v>0</v>
      </c>
      <c r="S679" s="113" t="s">
        <v>61</v>
      </c>
      <c r="T679" s="69">
        <f t="shared" si="597"/>
        <v>16</v>
      </c>
    </row>
    <row r="680" spans="7:20" x14ac:dyDescent="0.25">
      <c r="S680" s="113" t="s">
        <v>62</v>
      </c>
      <c r="T680" s="69">
        <f t="shared" si="597"/>
        <v>0</v>
      </c>
    </row>
    <row r="681" spans="7:20" x14ac:dyDescent="0.25">
      <c r="S681" s="113" t="s">
        <v>216</v>
      </c>
      <c r="T681" s="69">
        <f t="shared" si="597"/>
        <v>20</v>
      </c>
    </row>
    <row r="682" spans="7:20" x14ac:dyDescent="0.25">
      <c r="S682" s="113" t="s">
        <v>175</v>
      </c>
      <c r="T682" s="69">
        <f t="shared" si="597"/>
        <v>1</v>
      </c>
    </row>
    <row r="683" spans="7:20" x14ac:dyDescent="0.25">
      <c r="S683" s="113" t="s">
        <v>185</v>
      </c>
      <c r="T683" s="69">
        <f t="shared" si="597"/>
        <v>0</v>
      </c>
    </row>
    <row r="684" spans="7:20" ht="14.4" thickBot="1" x14ac:dyDescent="0.3">
      <c r="S684" s="115"/>
      <c r="T684" s="69">
        <f t="shared" si="597"/>
        <v>0</v>
      </c>
    </row>
    <row r="685" spans="7:20" x14ac:dyDescent="0.25">
      <c r="G685" s="65"/>
      <c r="H685" s="65"/>
      <c r="I685" s="65"/>
      <c r="J685" s="65"/>
      <c r="K685" s="65"/>
      <c r="L685" s="108"/>
      <c r="M685" s="108"/>
      <c r="N685" s="108"/>
      <c r="O685" s="108"/>
      <c r="S685" s="107"/>
    </row>
    <row r="686" spans="7:20" x14ac:dyDescent="0.25">
      <c r="G686" s="65"/>
      <c r="H686" s="65"/>
      <c r="I686" s="65"/>
      <c r="J686" s="65"/>
      <c r="K686" s="65"/>
      <c r="L686" s="108"/>
      <c r="M686" s="108"/>
      <c r="N686" s="108"/>
      <c r="O686" s="108"/>
      <c r="S686" s="107"/>
    </row>
    <row r="687" spans="7:20" x14ac:dyDescent="0.25">
      <c r="G687" s="65"/>
      <c r="H687" s="65"/>
      <c r="I687" s="65"/>
      <c r="J687" s="65"/>
      <c r="K687" s="65"/>
      <c r="L687" s="108"/>
      <c r="M687" s="108"/>
      <c r="N687" s="108"/>
      <c r="O687" s="108"/>
      <c r="S687" s="107"/>
    </row>
    <row r="688" spans="7:20" x14ac:dyDescent="0.25">
      <c r="S688" s="107"/>
    </row>
    <row r="689" spans="1:24" ht="54.6" customHeight="1" x14ac:dyDescent="0.25">
      <c r="A689" s="208" t="s">
        <v>149</v>
      </c>
      <c r="B689" s="208" t="s">
        <v>180</v>
      </c>
      <c r="C689" s="208" t="s">
        <v>147</v>
      </c>
      <c r="E689" s="209" t="s">
        <v>0</v>
      </c>
      <c r="F689" s="209"/>
      <c r="G689" s="209"/>
      <c r="H689" s="210" t="s">
        <v>121</v>
      </c>
      <c r="I689" s="210" t="s">
        <v>122</v>
      </c>
      <c r="J689" s="210" t="s">
        <v>119</v>
      </c>
      <c r="K689" s="210" t="s">
        <v>120</v>
      </c>
      <c r="L689" s="210" t="s">
        <v>182</v>
      </c>
      <c r="M689" s="143" t="s">
        <v>162</v>
      </c>
      <c r="N689" s="143" t="s">
        <v>184</v>
      </c>
      <c r="O689" s="143" t="s">
        <v>163</v>
      </c>
      <c r="P689" s="212" t="s">
        <v>46</v>
      </c>
      <c r="Q689" s="209"/>
      <c r="R689" s="209"/>
      <c r="S689" s="206" t="s">
        <v>51</v>
      </c>
      <c r="T689" s="206" t="s">
        <v>47</v>
      </c>
      <c r="U689" s="206" t="s">
        <v>78</v>
      </c>
    </row>
    <row r="690" spans="1:24" x14ac:dyDescent="0.25">
      <c r="A690" s="208"/>
      <c r="B690" s="208"/>
      <c r="C690" s="208"/>
      <c r="D690" t="s">
        <v>148</v>
      </c>
      <c r="E690" s="144" t="s">
        <v>79</v>
      </c>
      <c r="F690" s="145" t="s">
        <v>1</v>
      </c>
      <c r="G690" s="144" t="s">
        <v>2</v>
      </c>
      <c r="H690" s="211"/>
      <c r="I690" s="211"/>
      <c r="J690" s="211"/>
      <c r="K690" s="211"/>
      <c r="L690" s="211"/>
      <c r="M690" s="146" t="s">
        <v>21</v>
      </c>
      <c r="N690" s="146" t="s">
        <v>22</v>
      </c>
      <c r="O690" s="146" t="s">
        <v>22</v>
      </c>
      <c r="P690" s="144" t="s">
        <v>3</v>
      </c>
      <c r="Q690" s="144" t="s">
        <v>14</v>
      </c>
      <c r="R690" s="144" t="s">
        <v>13</v>
      </c>
      <c r="S690" s="207"/>
      <c r="T690" s="207"/>
      <c r="U690" s="207"/>
    </row>
    <row r="691" spans="1:24" x14ac:dyDescent="0.25">
      <c r="E691" s="99" t="s">
        <v>304</v>
      </c>
      <c r="F691" s="116"/>
      <c r="G691" s="64"/>
      <c r="H691" s="64"/>
      <c r="I691" s="64"/>
      <c r="J691" s="64"/>
      <c r="K691" s="64"/>
      <c r="L691" s="17"/>
      <c r="M691" s="17"/>
      <c r="N691" s="17"/>
      <c r="O691" s="17"/>
      <c r="P691" s="18"/>
      <c r="Q691" s="18"/>
      <c r="R691" s="18"/>
      <c r="S691" s="54"/>
      <c r="T691" s="19"/>
      <c r="U691" s="19"/>
    </row>
    <row r="692" spans="1:24" s="2" customFormat="1" outlineLevel="1" x14ac:dyDescent="0.25">
      <c r="B692" s="8"/>
      <c r="C692" s="8"/>
      <c r="D692" s="68"/>
      <c r="E692" s="3"/>
      <c r="F692" s="4"/>
      <c r="G692" s="4"/>
      <c r="H692" s="4"/>
      <c r="I692" s="4"/>
      <c r="J692" s="4"/>
      <c r="K692" s="4"/>
      <c r="L692" s="5"/>
      <c r="M692" s="5"/>
      <c r="N692" s="5"/>
      <c r="O692" s="5"/>
      <c r="P692" s="11"/>
      <c r="Q692" s="5"/>
      <c r="R692" s="6"/>
      <c r="S692" s="53"/>
      <c r="T692" s="5"/>
      <c r="U692" s="5"/>
      <c r="X692"/>
    </row>
    <row r="693" spans="1:24" s="2" customFormat="1" outlineLevel="1" x14ac:dyDescent="0.25">
      <c r="A693" s="2">
        <v>0</v>
      </c>
      <c r="B693" s="8">
        <v>0</v>
      </c>
      <c r="C693" s="8">
        <v>0</v>
      </c>
      <c r="D693" s="7" t="s">
        <v>930</v>
      </c>
      <c r="E693" s="3" t="str">
        <f t="shared" ref="E693:E694" si="598">G693</f>
        <v>S12</v>
      </c>
      <c r="F693" s="4"/>
      <c r="G693" s="7" t="s">
        <v>94</v>
      </c>
      <c r="H693" s="4">
        <v>0.5</v>
      </c>
      <c r="I693" s="4">
        <v>25</v>
      </c>
      <c r="J693" s="4" t="s">
        <v>94</v>
      </c>
      <c r="K693" s="4"/>
      <c r="L693" s="5">
        <v>1</v>
      </c>
      <c r="M693" s="5">
        <f t="shared" ref="M693:M694" si="599">IF(I693&lt;&gt;"S",(H693+B693+A693+C693)*L693,0)</f>
        <v>0.5</v>
      </c>
      <c r="N693" s="5">
        <v>1</v>
      </c>
      <c r="O693" s="5">
        <v>2</v>
      </c>
      <c r="P693" s="11">
        <v>1</v>
      </c>
      <c r="Q693" s="5">
        <f t="shared" ref="Q693:Q694" si="600">IF(M693=0,IF(H693=0,0,H693+C693+B693+A693),M693)</f>
        <v>0.5</v>
      </c>
      <c r="R693" s="6">
        <f t="shared" ref="R693:R694" si="601">Q693*P693</f>
        <v>0.5</v>
      </c>
      <c r="S693" s="53" t="str">
        <f>IF(J693="",IF(LEFT(G693,1)="c",IF(I693&lt;&gt;"S",VLOOKUP(G693,'DATOS GENERALES'!$B$36:$C$52,2,FALSE),""),""),IF(T693="pvc",VLOOKUP(VLOOKUP(J693,'DATOS GENERALES'!$B$58:$E$83,3,FALSE),'DATOS GENERALES'!$B$36:$C$52,2,FALSE),VLOOKUP(VLOOKUP(J693,'DATOS GENERALES'!$B$58:$E$83,4,FALSE),'DATOS GENERALES'!$B$36:$C$52,2,FALSE)))</f>
        <v>ACCESORIO SALIDA BANDEJA</v>
      </c>
      <c r="T693" s="5" t="s">
        <v>48</v>
      </c>
      <c r="U693" s="5" t="s">
        <v>123</v>
      </c>
      <c r="X693"/>
    </row>
    <row r="694" spans="1:24" s="2" customFormat="1" outlineLevel="1" x14ac:dyDescent="0.25">
      <c r="A694" s="2">
        <v>0</v>
      </c>
      <c r="B694" s="8">
        <v>0</v>
      </c>
      <c r="C694" s="8">
        <v>0</v>
      </c>
      <c r="D694" s="7" t="s">
        <v>930</v>
      </c>
      <c r="E694" s="3" t="str">
        <f t="shared" si="598"/>
        <v>DH-P5-01</v>
      </c>
      <c r="F694" s="7" t="s">
        <v>931</v>
      </c>
      <c r="G694" s="7" t="s">
        <v>930</v>
      </c>
      <c r="H694" s="4">
        <v>4.5</v>
      </c>
      <c r="I694" s="4">
        <v>25</v>
      </c>
      <c r="J694" s="4" t="s">
        <v>84</v>
      </c>
      <c r="K694" s="4"/>
      <c r="L694" s="5">
        <v>1</v>
      </c>
      <c r="M694" s="5">
        <f t="shared" si="599"/>
        <v>4.5</v>
      </c>
      <c r="N694" s="5">
        <v>0</v>
      </c>
      <c r="O694" s="5">
        <v>2</v>
      </c>
      <c r="P694" s="11">
        <v>1</v>
      </c>
      <c r="Q694" s="5">
        <f t="shared" si="600"/>
        <v>4.5</v>
      </c>
      <c r="R694" s="6">
        <f t="shared" si="601"/>
        <v>4.5</v>
      </c>
      <c r="S694" s="53" t="str">
        <f>IF(J694="",IF(LEFT(G694,1)="c",IF(I694&lt;&gt;"S",VLOOKUP(G694,'DATOS GENERALES'!$B$36:$C$52,2,FALSE),""),""),IF(T694="pvc",VLOOKUP(VLOOKUP(J694,'DATOS GENERALES'!$B$58:$E$83,3,FALSE),'DATOS GENERALES'!$B$36:$C$52,2,FALSE),VLOOKUP(VLOOKUP(J694,'DATOS GENERALES'!$B$58:$E$83,4,FALSE),'DATOS GENERALES'!$B$36:$C$52,2,FALSE)))</f>
        <v>OCTOGONAL CONDUIT</v>
      </c>
      <c r="T694" s="5" t="s">
        <v>48</v>
      </c>
      <c r="U694" s="5" t="s">
        <v>123</v>
      </c>
      <c r="X694"/>
    </row>
    <row r="695" spans="1:24" s="2" customFormat="1" outlineLevel="1" x14ac:dyDescent="0.25">
      <c r="B695" s="8"/>
      <c r="C695" s="8"/>
      <c r="D695" s="70"/>
      <c r="E695" s="3"/>
      <c r="F695" s="4"/>
      <c r="G695" s="4"/>
      <c r="H695" s="4"/>
      <c r="I695" s="4"/>
      <c r="J695" s="4"/>
      <c r="K695" s="4"/>
      <c r="L695" s="5"/>
      <c r="M695" s="5"/>
      <c r="N695" s="5"/>
      <c r="O695" s="5"/>
      <c r="P695" s="11"/>
      <c r="Q695" s="5"/>
      <c r="R695" s="6"/>
      <c r="S695" s="53"/>
      <c r="T695" s="5"/>
      <c r="U695" s="5"/>
      <c r="X695"/>
    </row>
    <row r="696" spans="1:24" s="2" customFormat="1" outlineLevel="1" x14ac:dyDescent="0.25">
      <c r="A696" s="2">
        <v>0</v>
      </c>
      <c r="B696" s="8">
        <v>0</v>
      </c>
      <c r="C696" s="8">
        <v>0</v>
      </c>
      <c r="D696" s="7" t="s">
        <v>931</v>
      </c>
      <c r="E696" s="3" t="str">
        <f t="shared" ref="E696:E697" si="602">G696</f>
        <v>S12</v>
      </c>
      <c r="F696" s="4"/>
      <c r="G696" s="7" t="s">
        <v>94</v>
      </c>
      <c r="H696" s="4">
        <v>0.5</v>
      </c>
      <c r="I696" s="4">
        <v>25</v>
      </c>
      <c r="J696" s="4" t="s">
        <v>94</v>
      </c>
      <c r="K696" s="4"/>
      <c r="L696" s="5">
        <v>1</v>
      </c>
      <c r="M696" s="5">
        <f t="shared" ref="M696:M697" si="603">IF(I696&lt;&gt;"S",(H696+B696+A696+C696)*L696,0)</f>
        <v>0.5</v>
      </c>
      <c r="N696" s="5">
        <v>1</v>
      </c>
      <c r="O696" s="5">
        <v>2</v>
      </c>
      <c r="P696" s="11">
        <v>1</v>
      </c>
      <c r="Q696" s="5">
        <f t="shared" ref="Q696:Q697" si="604">IF(M696=0,IF(H696=0,0,H696+C696+B696+A696),M696)</f>
        <v>0.5</v>
      </c>
      <c r="R696" s="6">
        <f t="shared" ref="R696:R697" si="605">Q696*P696</f>
        <v>0.5</v>
      </c>
      <c r="S696" s="53" t="str">
        <f>IF(J696="",IF(LEFT(G696,1)="c",IF(I696&lt;&gt;"S",VLOOKUP(G696,'DATOS GENERALES'!$B$36:$C$52,2,FALSE),""),""),IF(T696="pvc",VLOOKUP(VLOOKUP(J696,'DATOS GENERALES'!$B$58:$E$83,3,FALSE),'DATOS GENERALES'!$B$36:$C$52,2,FALSE),VLOOKUP(VLOOKUP(J696,'DATOS GENERALES'!$B$58:$E$83,4,FALSE),'DATOS GENERALES'!$B$36:$C$52,2,FALSE)))</f>
        <v>ACCESORIO SALIDA BANDEJA</v>
      </c>
      <c r="T696" s="5" t="s">
        <v>48</v>
      </c>
      <c r="U696" s="5" t="s">
        <v>123</v>
      </c>
      <c r="X696"/>
    </row>
    <row r="697" spans="1:24" s="2" customFormat="1" outlineLevel="1" x14ac:dyDescent="0.25">
      <c r="A697" s="2">
        <v>0</v>
      </c>
      <c r="B697" s="8">
        <v>0</v>
      </c>
      <c r="C697" s="8">
        <v>0</v>
      </c>
      <c r="D697" s="7" t="s">
        <v>931</v>
      </c>
      <c r="E697" s="3" t="str">
        <f t="shared" si="602"/>
        <v>DH-P5-02</v>
      </c>
      <c r="F697" s="7" t="s">
        <v>932</v>
      </c>
      <c r="G697" s="7" t="s">
        <v>931</v>
      </c>
      <c r="H697" s="4">
        <v>5</v>
      </c>
      <c r="I697" s="4">
        <v>25</v>
      </c>
      <c r="J697" s="4" t="s">
        <v>84</v>
      </c>
      <c r="K697" s="4"/>
      <c r="L697" s="5">
        <v>1</v>
      </c>
      <c r="M697" s="5">
        <f t="shared" si="603"/>
        <v>5</v>
      </c>
      <c r="N697" s="5">
        <v>0</v>
      </c>
      <c r="O697" s="5">
        <v>2</v>
      </c>
      <c r="P697" s="11">
        <v>1</v>
      </c>
      <c r="Q697" s="5">
        <f t="shared" si="604"/>
        <v>5</v>
      </c>
      <c r="R697" s="6">
        <f t="shared" si="605"/>
        <v>5</v>
      </c>
      <c r="S697" s="53" t="str">
        <f>IF(J697="",IF(LEFT(G697,1)="c",IF(I697&lt;&gt;"S",VLOOKUP(G697,'DATOS GENERALES'!$B$36:$C$52,2,FALSE),""),""),IF(T697="pvc",VLOOKUP(VLOOKUP(J697,'DATOS GENERALES'!$B$58:$E$83,3,FALSE),'DATOS GENERALES'!$B$36:$C$52,2,FALSE),VLOOKUP(VLOOKUP(J697,'DATOS GENERALES'!$B$58:$E$83,4,FALSE),'DATOS GENERALES'!$B$36:$C$52,2,FALSE)))</f>
        <v>OCTOGONAL CONDUIT</v>
      </c>
      <c r="T697" s="5" t="s">
        <v>48</v>
      </c>
      <c r="U697" s="5" t="s">
        <v>123</v>
      </c>
      <c r="X697"/>
    </row>
    <row r="698" spans="1:24" s="2" customFormat="1" outlineLevel="1" x14ac:dyDescent="0.25">
      <c r="B698" s="8"/>
      <c r="C698" s="8"/>
      <c r="D698" s="70"/>
      <c r="E698" s="3"/>
      <c r="F698" s="4"/>
      <c r="G698" s="4"/>
      <c r="H698" s="4"/>
      <c r="I698" s="4"/>
      <c r="J698" s="4"/>
      <c r="K698" s="4"/>
      <c r="L698" s="5"/>
      <c r="M698" s="5"/>
      <c r="N698" s="5"/>
      <c r="O698" s="5"/>
      <c r="P698" s="11"/>
      <c r="Q698" s="5"/>
      <c r="R698" s="6"/>
      <c r="S698" s="53"/>
      <c r="T698" s="5"/>
      <c r="U698" s="5"/>
      <c r="X698"/>
    </row>
    <row r="699" spans="1:24" s="2" customFormat="1" outlineLevel="1" x14ac:dyDescent="0.25">
      <c r="A699" s="2">
        <v>0</v>
      </c>
      <c r="B699" s="8">
        <v>0</v>
      </c>
      <c r="C699" s="8">
        <v>0</v>
      </c>
      <c r="D699" s="7" t="s">
        <v>932</v>
      </c>
      <c r="E699" s="3" t="str">
        <f t="shared" ref="E699:E700" si="606">G699</f>
        <v>S12</v>
      </c>
      <c r="F699" s="4"/>
      <c r="G699" s="7" t="s">
        <v>94</v>
      </c>
      <c r="H699" s="4">
        <v>0.5</v>
      </c>
      <c r="I699" s="4">
        <v>25</v>
      </c>
      <c r="J699" s="4" t="s">
        <v>94</v>
      </c>
      <c r="K699" s="4"/>
      <c r="L699" s="5">
        <v>1</v>
      </c>
      <c r="M699" s="5">
        <f t="shared" ref="M699:M700" si="607">IF(I699&lt;&gt;"S",(H699+B699+A699+C699)*L699,0)</f>
        <v>0.5</v>
      </c>
      <c r="N699" s="5">
        <v>1</v>
      </c>
      <c r="O699" s="5">
        <v>2</v>
      </c>
      <c r="P699" s="11">
        <v>1</v>
      </c>
      <c r="Q699" s="5">
        <f t="shared" ref="Q699:Q700" si="608">IF(M699=0,IF(H699=0,0,H699+C699+B699+A699),M699)</f>
        <v>0.5</v>
      </c>
      <c r="R699" s="6">
        <f t="shared" ref="R699:R700" si="609">Q699*P699</f>
        <v>0.5</v>
      </c>
      <c r="S699" s="53" t="str">
        <f>IF(J699="",IF(LEFT(G699,1)="c",IF(I699&lt;&gt;"S",VLOOKUP(G699,'DATOS GENERALES'!$B$36:$C$52,2,FALSE),""),""),IF(T699="pvc",VLOOKUP(VLOOKUP(J699,'DATOS GENERALES'!$B$58:$E$83,3,FALSE),'DATOS GENERALES'!$B$36:$C$52,2,FALSE),VLOOKUP(VLOOKUP(J699,'DATOS GENERALES'!$B$58:$E$83,4,FALSE),'DATOS GENERALES'!$B$36:$C$52,2,FALSE)))</f>
        <v>ACCESORIO SALIDA BANDEJA</v>
      </c>
      <c r="T699" s="5" t="s">
        <v>48</v>
      </c>
      <c r="U699" s="5" t="s">
        <v>123</v>
      </c>
      <c r="X699"/>
    </row>
    <row r="700" spans="1:24" s="2" customFormat="1" outlineLevel="1" x14ac:dyDescent="0.25">
      <c r="A700" s="2">
        <v>0</v>
      </c>
      <c r="B700" s="8">
        <v>0</v>
      </c>
      <c r="C700" s="8">
        <v>0</v>
      </c>
      <c r="D700" s="7" t="s">
        <v>932</v>
      </c>
      <c r="E700" s="3" t="str">
        <f t="shared" si="606"/>
        <v>DH-P5-03</v>
      </c>
      <c r="F700" s="7" t="s">
        <v>935</v>
      </c>
      <c r="G700" s="7" t="s">
        <v>932</v>
      </c>
      <c r="H700" s="4">
        <v>6</v>
      </c>
      <c r="I700" s="4">
        <v>25</v>
      </c>
      <c r="J700" s="4" t="s">
        <v>84</v>
      </c>
      <c r="K700" s="4"/>
      <c r="L700" s="5">
        <v>1</v>
      </c>
      <c r="M700" s="5">
        <f t="shared" si="607"/>
        <v>6</v>
      </c>
      <c r="N700" s="5">
        <v>0</v>
      </c>
      <c r="O700" s="5">
        <v>2</v>
      </c>
      <c r="P700" s="11">
        <v>1</v>
      </c>
      <c r="Q700" s="5">
        <f t="shared" si="608"/>
        <v>6</v>
      </c>
      <c r="R700" s="6">
        <f t="shared" si="609"/>
        <v>6</v>
      </c>
      <c r="S700" s="53" t="str">
        <f>IF(J700="",IF(LEFT(G700,1)="c",IF(I700&lt;&gt;"S",VLOOKUP(G700,'DATOS GENERALES'!$B$36:$C$52,2,FALSE),""),""),IF(T700="pvc",VLOOKUP(VLOOKUP(J700,'DATOS GENERALES'!$B$58:$E$83,3,FALSE),'DATOS GENERALES'!$B$36:$C$52,2,FALSE),VLOOKUP(VLOOKUP(J700,'DATOS GENERALES'!$B$58:$E$83,4,FALSE),'DATOS GENERALES'!$B$36:$C$52,2,FALSE)))</f>
        <v>OCTOGONAL CONDUIT</v>
      </c>
      <c r="T700" s="5" t="s">
        <v>48</v>
      </c>
      <c r="U700" s="5" t="s">
        <v>123</v>
      </c>
      <c r="X700"/>
    </row>
    <row r="701" spans="1:24" s="2" customFormat="1" outlineLevel="1" x14ac:dyDescent="0.25">
      <c r="B701" s="8"/>
      <c r="C701" s="8"/>
      <c r="D701" s="70"/>
      <c r="E701" s="3"/>
      <c r="F701" s="4"/>
      <c r="G701" s="4"/>
      <c r="H701" s="4"/>
      <c r="I701" s="4"/>
      <c r="J701" s="4"/>
      <c r="K701" s="4"/>
      <c r="L701" s="5"/>
      <c r="M701" s="5"/>
      <c r="N701" s="5"/>
      <c r="O701" s="5"/>
      <c r="P701" s="11"/>
      <c r="Q701" s="5"/>
      <c r="R701" s="6"/>
      <c r="S701" s="53"/>
      <c r="T701" s="5"/>
      <c r="U701" s="5"/>
      <c r="X701"/>
    </row>
    <row r="702" spans="1:24" s="2" customFormat="1" outlineLevel="1" x14ac:dyDescent="0.25">
      <c r="A702" s="2">
        <v>0</v>
      </c>
      <c r="B702" s="8">
        <v>0</v>
      </c>
      <c r="C702" s="8">
        <v>0</v>
      </c>
      <c r="D702" s="7" t="s">
        <v>933</v>
      </c>
      <c r="E702" s="3" t="str">
        <f t="shared" ref="E702:E703" si="610">G702</f>
        <v>S12</v>
      </c>
      <c r="F702" s="4"/>
      <c r="G702" s="7" t="s">
        <v>94</v>
      </c>
      <c r="H702" s="4">
        <v>0.5</v>
      </c>
      <c r="I702" s="4">
        <v>25</v>
      </c>
      <c r="J702" s="4" t="s">
        <v>94</v>
      </c>
      <c r="K702" s="4"/>
      <c r="L702" s="5">
        <v>1</v>
      </c>
      <c r="M702" s="5">
        <f t="shared" ref="M702:M703" si="611">IF(I702&lt;&gt;"S",(H702+B702+A702+C702)*L702,0)</f>
        <v>0.5</v>
      </c>
      <c r="N702" s="5">
        <v>1</v>
      </c>
      <c r="O702" s="5">
        <v>2</v>
      </c>
      <c r="P702" s="11">
        <v>1</v>
      </c>
      <c r="Q702" s="5">
        <f t="shared" ref="Q702:Q703" si="612">IF(M702=0,IF(H702=0,0,H702+C702+B702+A702),M702)</f>
        <v>0.5</v>
      </c>
      <c r="R702" s="6">
        <f t="shared" ref="R702:R703" si="613">Q702*P702</f>
        <v>0.5</v>
      </c>
      <c r="S702" s="53" t="str">
        <f>IF(J702="",IF(LEFT(G702,1)="c",IF(I702&lt;&gt;"S",VLOOKUP(G702,'DATOS GENERALES'!$B$36:$C$52,2,FALSE),""),""),IF(T702="pvc",VLOOKUP(VLOOKUP(J702,'DATOS GENERALES'!$B$58:$E$83,3,FALSE),'DATOS GENERALES'!$B$36:$C$52,2,FALSE),VLOOKUP(VLOOKUP(J702,'DATOS GENERALES'!$B$58:$E$83,4,FALSE),'DATOS GENERALES'!$B$36:$C$52,2,FALSE)))</f>
        <v>ACCESORIO SALIDA BANDEJA</v>
      </c>
      <c r="T702" s="5" t="s">
        <v>48</v>
      </c>
      <c r="U702" s="5" t="s">
        <v>123</v>
      </c>
      <c r="X702"/>
    </row>
    <row r="703" spans="1:24" s="2" customFormat="1" outlineLevel="1" x14ac:dyDescent="0.25">
      <c r="A703" s="2">
        <v>0</v>
      </c>
      <c r="B703" s="8">
        <v>0</v>
      </c>
      <c r="C703" s="8">
        <v>0</v>
      </c>
      <c r="D703" s="7" t="s">
        <v>933</v>
      </c>
      <c r="E703" s="3" t="str">
        <f t="shared" si="610"/>
        <v>DH-P5-04</v>
      </c>
      <c r="F703" s="7" t="s">
        <v>934</v>
      </c>
      <c r="G703" s="7" t="s">
        <v>933</v>
      </c>
      <c r="H703" s="4">
        <v>4.5</v>
      </c>
      <c r="I703" s="4">
        <v>25</v>
      </c>
      <c r="J703" s="4" t="s">
        <v>84</v>
      </c>
      <c r="K703" s="4"/>
      <c r="L703" s="5">
        <v>1</v>
      </c>
      <c r="M703" s="5">
        <f t="shared" si="611"/>
        <v>4.5</v>
      </c>
      <c r="N703" s="5">
        <v>0</v>
      </c>
      <c r="O703" s="5">
        <v>2</v>
      </c>
      <c r="P703" s="11">
        <v>1</v>
      </c>
      <c r="Q703" s="5">
        <f t="shared" si="612"/>
        <v>4.5</v>
      </c>
      <c r="R703" s="6">
        <f t="shared" si="613"/>
        <v>4.5</v>
      </c>
      <c r="S703" s="53" t="str">
        <f>IF(J703="",IF(LEFT(G703,1)="c",IF(I703&lt;&gt;"S",VLOOKUP(G703,'DATOS GENERALES'!$B$36:$C$52,2,FALSE),""),""),IF(T703="pvc",VLOOKUP(VLOOKUP(J703,'DATOS GENERALES'!$B$58:$E$83,3,FALSE),'DATOS GENERALES'!$B$36:$C$52,2,FALSE),VLOOKUP(VLOOKUP(J703,'DATOS GENERALES'!$B$58:$E$83,4,FALSE),'DATOS GENERALES'!$B$36:$C$52,2,FALSE)))</f>
        <v>OCTOGONAL CONDUIT</v>
      </c>
      <c r="T703" s="5" t="s">
        <v>48</v>
      </c>
      <c r="U703" s="5" t="s">
        <v>123</v>
      </c>
      <c r="X703"/>
    </row>
    <row r="704" spans="1:24" s="2" customFormat="1" outlineLevel="1" x14ac:dyDescent="0.25">
      <c r="B704" s="8"/>
      <c r="C704" s="8"/>
      <c r="D704" s="70"/>
      <c r="E704" s="3"/>
      <c r="F704" s="4"/>
      <c r="G704" s="4"/>
      <c r="H704" s="4"/>
      <c r="I704" s="4"/>
      <c r="J704" s="4"/>
      <c r="K704" s="4"/>
      <c r="L704" s="5"/>
      <c r="M704" s="5"/>
      <c r="N704" s="5"/>
      <c r="O704" s="5"/>
      <c r="P704" s="11"/>
      <c r="Q704" s="5"/>
      <c r="R704" s="6"/>
      <c r="S704" s="53"/>
      <c r="T704" s="5"/>
      <c r="U704" s="5"/>
      <c r="X704"/>
    </row>
    <row r="705" spans="1:24" s="2" customFormat="1" outlineLevel="1" x14ac:dyDescent="0.25">
      <c r="A705" s="2">
        <v>0</v>
      </c>
      <c r="B705" s="8">
        <v>0</v>
      </c>
      <c r="C705" s="8">
        <v>0</v>
      </c>
      <c r="D705" s="7" t="s">
        <v>934</v>
      </c>
      <c r="E705" s="3" t="str">
        <f t="shared" ref="E705:E706" si="614">G705</f>
        <v>S12</v>
      </c>
      <c r="F705" s="4"/>
      <c r="G705" s="7" t="s">
        <v>94</v>
      </c>
      <c r="H705" s="4">
        <v>0.5</v>
      </c>
      <c r="I705" s="4">
        <v>25</v>
      </c>
      <c r="J705" s="4" t="s">
        <v>94</v>
      </c>
      <c r="K705" s="4"/>
      <c r="L705" s="5">
        <v>1</v>
      </c>
      <c r="M705" s="5">
        <f t="shared" ref="M705:M706" si="615">IF(I705&lt;&gt;"S",(H705+B705+A705+C705)*L705,0)</f>
        <v>0.5</v>
      </c>
      <c r="N705" s="5">
        <v>1</v>
      </c>
      <c r="O705" s="5">
        <v>2</v>
      </c>
      <c r="P705" s="11">
        <v>1</v>
      </c>
      <c r="Q705" s="5">
        <f t="shared" ref="Q705:Q706" si="616">IF(M705=0,IF(H705=0,0,H705+C705+B705+A705),M705)</f>
        <v>0.5</v>
      </c>
      <c r="R705" s="6">
        <f t="shared" ref="R705:R706" si="617">Q705*P705</f>
        <v>0.5</v>
      </c>
      <c r="S705" s="53" t="str">
        <f>IF(J705="",IF(LEFT(G705,1)="c",IF(I705&lt;&gt;"S",VLOOKUP(G705,'DATOS GENERALES'!$B$36:$C$52,2,FALSE),""),""),IF(T705="pvc",VLOOKUP(VLOOKUP(J705,'DATOS GENERALES'!$B$58:$E$83,3,FALSE),'DATOS GENERALES'!$B$36:$C$52,2,FALSE),VLOOKUP(VLOOKUP(J705,'DATOS GENERALES'!$B$58:$E$83,4,FALSE),'DATOS GENERALES'!$B$36:$C$52,2,FALSE)))</f>
        <v>ACCESORIO SALIDA BANDEJA</v>
      </c>
      <c r="T705" s="5" t="s">
        <v>48</v>
      </c>
      <c r="U705" s="5" t="s">
        <v>123</v>
      </c>
      <c r="X705"/>
    </row>
    <row r="706" spans="1:24" s="2" customFormat="1" outlineLevel="1" x14ac:dyDescent="0.25">
      <c r="A706" s="2">
        <v>0</v>
      </c>
      <c r="B706" s="8">
        <v>0</v>
      </c>
      <c r="C706" s="8">
        <v>0</v>
      </c>
      <c r="D706" s="7" t="s">
        <v>934</v>
      </c>
      <c r="E706" s="3" t="str">
        <f t="shared" si="614"/>
        <v>DH-P5-05</v>
      </c>
      <c r="F706" s="7" t="s">
        <v>935</v>
      </c>
      <c r="G706" s="7" t="s">
        <v>934</v>
      </c>
      <c r="H706" s="4">
        <v>5</v>
      </c>
      <c r="I706" s="4">
        <v>25</v>
      </c>
      <c r="J706" s="4" t="s">
        <v>84</v>
      </c>
      <c r="K706" s="4"/>
      <c r="L706" s="5">
        <v>1</v>
      </c>
      <c r="M706" s="5">
        <f t="shared" si="615"/>
        <v>5</v>
      </c>
      <c r="N706" s="5">
        <v>0</v>
      </c>
      <c r="O706" s="5">
        <v>2</v>
      </c>
      <c r="P706" s="11">
        <v>1</v>
      </c>
      <c r="Q706" s="5">
        <f t="shared" si="616"/>
        <v>5</v>
      </c>
      <c r="R706" s="6">
        <f t="shared" si="617"/>
        <v>5</v>
      </c>
      <c r="S706" s="53" t="str">
        <f>IF(J706="",IF(LEFT(G706,1)="c",IF(I706&lt;&gt;"S",VLOOKUP(G706,'DATOS GENERALES'!$B$36:$C$52,2,FALSE),""),""),IF(T706="pvc",VLOOKUP(VLOOKUP(J706,'DATOS GENERALES'!$B$58:$E$83,3,FALSE),'DATOS GENERALES'!$B$36:$C$52,2,FALSE),VLOOKUP(VLOOKUP(J706,'DATOS GENERALES'!$B$58:$E$83,4,FALSE),'DATOS GENERALES'!$B$36:$C$52,2,FALSE)))</f>
        <v>OCTOGONAL CONDUIT</v>
      </c>
      <c r="T706" s="5" t="s">
        <v>48</v>
      </c>
      <c r="U706" s="5" t="s">
        <v>123</v>
      </c>
      <c r="X706"/>
    </row>
    <row r="707" spans="1:24" s="2" customFormat="1" outlineLevel="1" x14ac:dyDescent="0.25">
      <c r="B707" s="8"/>
      <c r="C707" s="8"/>
      <c r="D707" s="70"/>
      <c r="E707" s="3"/>
      <c r="F707" s="4"/>
      <c r="G707" s="4"/>
      <c r="H707" s="4"/>
      <c r="I707" s="4"/>
      <c r="J707" s="4"/>
      <c r="K707" s="4"/>
      <c r="L707" s="5"/>
      <c r="M707" s="5"/>
      <c r="N707" s="5"/>
      <c r="O707" s="5"/>
      <c r="P707" s="11"/>
      <c r="Q707" s="5"/>
      <c r="R707" s="6"/>
      <c r="S707" s="53"/>
      <c r="T707" s="5"/>
      <c r="U707" s="5"/>
      <c r="X707"/>
    </row>
    <row r="708" spans="1:24" s="2" customFormat="1" outlineLevel="1" x14ac:dyDescent="0.25">
      <c r="A708" s="2">
        <v>0</v>
      </c>
      <c r="B708" s="8">
        <v>0</v>
      </c>
      <c r="C708" s="8">
        <v>0</v>
      </c>
      <c r="D708" s="7" t="s">
        <v>935</v>
      </c>
      <c r="E708" s="3" t="str">
        <f t="shared" ref="E708:E709" si="618">G708</f>
        <v>S12</v>
      </c>
      <c r="F708" s="4"/>
      <c r="G708" s="7" t="s">
        <v>94</v>
      </c>
      <c r="H708" s="4">
        <v>0.5</v>
      </c>
      <c r="I708" s="4">
        <v>25</v>
      </c>
      <c r="J708" s="4" t="s">
        <v>94</v>
      </c>
      <c r="K708" s="4"/>
      <c r="L708" s="5">
        <v>1</v>
      </c>
      <c r="M708" s="5">
        <f t="shared" ref="M708:M709" si="619">IF(I708&lt;&gt;"S",(H708+B708+A708+C708)*L708,0)</f>
        <v>0.5</v>
      </c>
      <c r="N708" s="5">
        <v>1</v>
      </c>
      <c r="O708" s="5">
        <v>2</v>
      </c>
      <c r="P708" s="11">
        <v>1</v>
      </c>
      <c r="Q708" s="5">
        <f t="shared" ref="Q708:Q709" si="620">IF(M708=0,IF(H708=0,0,H708+C708+B708+A708),M708)</f>
        <v>0.5</v>
      </c>
      <c r="R708" s="6">
        <f t="shared" ref="R708:R709" si="621">Q708*P708</f>
        <v>0.5</v>
      </c>
      <c r="S708" s="53" t="str">
        <f>IF(J708="",IF(LEFT(G708,1)="c",IF(I708&lt;&gt;"S",VLOOKUP(G708,'DATOS GENERALES'!$B$36:$C$52,2,FALSE),""),""),IF(T708="pvc",VLOOKUP(VLOOKUP(J708,'DATOS GENERALES'!$B$58:$E$83,3,FALSE),'DATOS GENERALES'!$B$36:$C$52,2,FALSE),VLOOKUP(VLOOKUP(J708,'DATOS GENERALES'!$B$58:$E$83,4,FALSE),'DATOS GENERALES'!$B$36:$C$52,2,FALSE)))</f>
        <v>ACCESORIO SALIDA BANDEJA</v>
      </c>
      <c r="T708" s="5" t="s">
        <v>48</v>
      </c>
      <c r="U708" s="5" t="s">
        <v>123</v>
      </c>
      <c r="X708"/>
    </row>
    <row r="709" spans="1:24" s="2" customFormat="1" outlineLevel="1" x14ac:dyDescent="0.25">
      <c r="A709" s="2">
        <v>0</v>
      </c>
      <c r="B709" s="8">
        <v>0</v>
      </c>
      <c r="C709" s="8">
        <v>0</v>
      </c>
      <c r="D709" s="7" t="s">
        <v>935</v>
      </c>
      <c r="E709" s="3" t="str">
        <f t="shared" si="618"/>
        <v>DH-P5-06</v>
      </c>
      <c r="F709" s="7" t="s">
        <v>94</v>
      </c>
      <c r="G709" s="7" t="s">
        <v>935</v>
      </c>
      <c r="H709" s="4">
        <v>3</v>
      </c>
      <c r="I709" s="4">
        <v>25</v>
      </c>
      <c r="J709" s="4" t="s">
        <v>84</v>
      </c>
      <c r="K709" s="4"/>
      <c r="L709" s="5">
        <v>1</v>
      </c>
      <c r="M709" s="5">
        <f t="shared" si="619"/>
        <v>3</v>
      </c>
      <c r="N709" s="5">
        <v>2</v>
      </c>
      <c r="O709" s="5">
        <v>2</v>
      </c>
      <c r="P709" s="11">
        <v>1</v>
      </c>
      <c r="Q709" s="5">
        <f t="shared" si="620"/>
        <v>3</v>
      </c>
      <c r="R709" s="6">
        <f t="shared" si="621"/>
        <v>3</v>
      </c>
      <c r="S709" s="53" t="str">
        <f>IF(J709="",IF(LEFT(G709,1)="c",IF(I709&lt;&gt;"S",VLOOKUP(G709,'DATOS GENERALES'!$B$36:$C$52,2,FALSE),""),""),IF(T709="pvc",VLOOKUP(VLOOKUP(J709,'DATOS GENERALES'!$B$58:$E$83,3,FALSE),'DATOS GENERALES'!$B$36:$C$52,2,FALSE),VLOOKUP(VLOOKUP(J709,'DATOS GENERALES'!$B$58:$E$83,4,FALSE),'DATOS GENERALES'!$B$36:$C$52,2,FALSE)))</f>
        <v>OCTOGONAL CONDUIT</v>
      </c>
      <c r="T709" s="5" t="s">
        <v>48</v>
      </c>
      <c r="U709" s="5" t="s">
        <v>123</v>
      </c>
      <c r="X709"/>
    </row>
    <row r="710" spans="1:24" s="2" customFormat="1" outlineLevel="1" x14ac:dyDescent="0.25">
      <c r="B710" s="8"/>
      <c r="C710" s="8"/>
      <c r="D710" s="70"/>
      <c r="E710" s="3"/>
      <c r="F710" s="4"/>
      <c r="G710" s="4"/>
      <c r="H710" s="4"/>
      <c r="I710" s="4"/>
      <c r="J710" s="4"/>
      <c r="K710" s="4"/>
      <c r="L710" s="5"/>
      <c r="M710" s="5"/>
      <c r="N710" s="5"/>
      <c r="O710" s="5"/>
      <c r="P710" s="11"/>
      <c r="Q710" s="5"/>
      <c r="R710" s="6"/>
      <c r="S710" s="53"/>
      <c r="T710" s="5"/>
      <c r="U710" s="5"/>
      <c r="X710"/>
    </row>
    <row r="711" spans="1:24" s="2" customFormat="1" outlineLevel="1" x14ac:dyDescent="0.25">
      <c r="A711" s="2">
        <v>0</v>
      </c>
      <c r="B711" s="8">
        <v>0</v>
      </c>
      <c r="C711" s="8">
        <v>0</v>
      </c>
      <c r="D711" s="7" t="s">
        <v>936</v>
      </c>
      <c r="E711" s="3" t="str">
        <f t="shared" ref="E711:E712" si="622">G711</f>
        <v>S12</v>
      </c>
      <c r="F711" s="4"/>
      <c r="G711" s="7" t="s">
        <v>94</v>
      </c>
      <c r="H711" s="4">
        <v>0.5</v>
      </c>
      <c r="I711" s="4">
        <v>25</v>
      </c>
      <c r="J711" s="4" t="s">
        <v>94</v>
      </c>
      <c r="K711" s="4"/>
      <c r="L711" s="5">
        <v>1</v>
      </c>
      <c r="M711" s="5">
        <f t="shared" ref="M711:M712" si="623">IF(I711&lt;&gt;"S",(H711+B711+A711+C711)*L711,0)</f>
        <v>0.5</v>
      </c>
      <c r="N711" s="5">
        <v>1</v>
      </c>
      <c r="O711" s="5">
        <v>1</v>
      </c>
      <c r="P711" s="11">
        <v>1</v>
      </c>
      <c r="Q711" s="5">
        <f t="shared" ref="Q711:Q712" si="624">IF(M711=0,IF(H711=0,0,H711+C711+B711+A711),M711)</f>
        <v>0.5</v>
      </c>
      <c r="R711" s="6">
        <f t="shared" ref="R711:R712" si="625">Q711*P711</f>
        <v>0.5</v>
      </c>
      <c r="S711" s="53" t="str">
        <f>IF(J711="",IF(LEFT(G711,1)="c",IF(I711&lt;&gt;"S",VLOOKUP(G711,'DATOS GENERALES'!$B$36:$C$52,2,FALSE),""),""),IF(T711="pvc",VLOOKUP(VLOOKUP(J711,'DATOS GENERALES'!$B$58:$E$83,3,FALSE),'DATOS GENERALES'!$B$36:$C$52,2,FALSE),VLOOKUP(VLOOKUP(J711,'DATOS GENERALES'!$B$58:$E$83,4,FALSE),'DATOS GENERALES'!$B$36:$C$52,2,FALSE)))</f>
        <v>ACCESORIO SALIDA BANDEJA</v>
      </c>
      <c r="T711" s="5" t="s">
        <v>48</v>
      </c>
      <c r="U711" s="5" t="s">
        <v>123</v>
      </c>
      <c r="X711"/>
    </row>
    <row r="712" spans="1:24" s="2" customFormat="1" outlineLevel="1" x14ac:dyDescent="0.25">
      <c r="A712" s="2">
        <v>0</v>
      </c>
      <c r="B712" s="8">
        <v>0</v>
      </c>
      <c r="C712" s="8">
        <v>0</v>
      </c>
      <c r="D712" s="7" t="s">
        <v>936</v>
      </c>
      <c r="E712" s="3" t="str">
        <f t="shared" si="622"/>
        <v>DH-P5-07</v>
      </c>
      <c r="F712" s="7" t="s">
        <v>94</v>
      </c>
      <c r="G712" s="7" t="s">
        <v>936</v>
      </c>
      <c r="H712" s="4">
        <v>1</v>
      </c>
      <c r="I712" s="4">
        <v>25</v>
      </c>
      <c r="J712" s="4" t="s">
        <v>84</v>
      </c>
      <c r="K712" s="4"/>
      <c r="L712" s="5">
        <v>1</v>
      </c>
      <c r="M712" s="5">
        <f t="shared" si="623"/>
        <v>1</v>
      </c>
      <c r="N712" s="5">
        <v>2</v>
      </c>
      <c r="O712" s="5">
        <v>2</v>
      </c>
      <c r="P712" s="11">
        <v>1</v>
      </c>
      <c r="Q712" s="5">
        <f t="shared" si="624"/>
        <v>1</v>
      </c>
      <c r="R712" s="6">
        <f t="shared" si="625"/>
        <v>1</v>
      </c>
      <c r="S712" s="53" t="str">
        <f>IF(J712="",IF(LEFT(G712,1)="c",IF(I712&lt;&gt;"S",VLOOKUP(G712,'DATOS GENERALES'!$B$36:$C$52,2,FALSE),""),""),IF(T712="pvc",VLOOKUP(VLOOKUP(J712,'DATOS GENERALES'!$B$58:$E$83,3,FALSE),'DATOS GENERALES'!$B$36:$C$52,2,FALSE),VLOOKUP(VLOOKUP(J712,'DATOS GENERALES'!$B$58:$E$83,4,FALSE),'DATOS GENERALES'!$B$36:$C$52,2,FALSE)))</f>
        <v>OCTOGONAL CONDUIT</v>
      </c>
      <c r="T712" s="5" t="s">
        <v>48</v>
      </c>
      <c r="U712" s="5" t="s">
        <v>123</v>
      </c>
      <c r="X712"/>
    </row>
    <row r="713" spans="1:24" s="2" customFormat="1" outlineLevel="1" x14ac:dyDescent="0.25">
      <c r="B713" s="8"/>
      <c r="C713" s="8"/>
      <c r="D713" s="70"/>
      <c r="E713" s="3"/>
      <c r="F713" s="4"/>
      <c r="G713" s="4"/>
      <c r="H713" s="4"/>
      <c r="I713" s="4"/>
      <c r="J713" s="4"/>
      <c r="K713" s="4"/>
      <c r="L713" s="5"/>
      <c r="M713" s="5"/>
      <c r="N713" s="5"/>
      <c r="O713" s="5"/>
      <c r="P713" s="11"/>
      <c r="Q713" s="5"/>
      <c r="R713" s="6"/>
      <c r="S713" s="53"/>
      <c r="T713" s="5"/>
      <c r="U713" s="5"/>
      <c r="X713"/>
    </row>
    <row r="714" spans="1:24" s="2" customFormat="1" outlineLevel="1" x14ac:dyDescent="0.25">
      <c r="A714" s="2">
        <v>0</v>
      </c>
      <c r="B714" s="8">
        <v>0</v>
      </c>
      <c r="C714" s="8">
        <v>0</v>
      </c>
      <c r="D714" s="7" t="s">
        <v>937</v>
      </c>
      <c r="E714" s="3" t="str">
        <f t="shared" ref="E714:E715" si="626">G714</f>
        <v>S12</v>
      </c>
      <c r="F714" s="4"/>
      <c r="G714" s="7" t="s">
        <v>94</v>
      </c>
      <c r="H714" s="4">
        <v>0.5</v>
      </c>
      <c r="I714" s="4">
        <v>25</v>
      </c>
      <c r="J714" s="4" t="s">
        <v>94</v>
      </c>
      <c r="K714" s="4"/>
      <c r="L714" s="5">
        <v>1</v>
      </c>
      <c r="M714" s="5">
        <f t="shared" ref="M714:M715" si="627">IF(I714&lt;&gt;"S",(H714+B714+A714+C714)*L714,0)</f>
        <v>0.5</v>
      </c>
      <c r="N714" s="5">
        <v>1</v>
      </c>
      <c r="O714" s="5">
        <v>2</v>
      </c>
      <c r="P714" s="11">
        <v>1</v>
      </c>
      <c r="Q714" s="5">
        <f t="shared" ref="Q714:Q715" si="628">IF(M714=0,IF(H714=0,0,H714+C714+B714+A714),M714)</f>
        <v>0.5</v>
      </c>
      <c r="R714" s="6">
        <f t="shared" ref="R714:R715" si="629">Q714*P714</f>
        <v>0.5</v>
      </c>
      <c r="S714" s="53" t="str">
        <f>IF(J714="",IF(LEFT(G714,1)="c",IF(I714&lt;&gt;"S",VLOOKUP(G714,'DATOS GENERALES'!$B$36:$C$52,2,FALSE),""),""),IF(T714="pvc",VLOOKUP(VLOOKUP(J714,'DATOS GENERALES'!$B$58:$E$83,3,FALSE),'DATOS GENERALES'!$B$36:$C$52,2,FALSE),VLOOKUP(VLOOKUP(J714,'DATOS GENERALES'!$B$58:$E$83,4,FALSE),'DATOS GENERALES'!$B$36:$C$52,2,FALSE)))</f>
        <v>ACCESORIO SALIDA BANDEJA</v>
      </c>
      <c r="T714" s="5" t="s">
        <v>48</v>
      </c>
      <c r="U714" s="5" t="s">
        <v>123</v>
      </c>
      <c r="X714"/>
    </row>
    <row r="715" spans="1:24" s="2" customFormat="1" outlineLevel="1" x14ac:dyDescent="0.25">
      <c r="A715" s="2">
        <v>0</v>
      </c>
      <c r="B715" s="8">
        <v>0</v>
      </c>
      <c r="C715" s="8">
        <v>0</v>
      </c>
      <c r="D715" s="7" t="s">
        <v>937</v>
      </c>
      <c r="E715" s="3" t="str">
        <f t="shared" si="626"/>
        <v>DH-P5-08</v>
      </c>
      <c r="F715" s="7" t="s">
        <v>94</v>
      </c>
      <c r="G715" s="7" t="s">
        <v>937</v>
      </c>
      <c r="H715" s="4">
        <v>6</v>
      </c>
      <c r="I715" s="4">
        <v>25</v>
      </c>
      <c r="J715" s="4" t="s">
        <v>84</v>
      </c>
      <c r="K715" s="4"/>
      <c r="L715" s="5">
        <v>1</v>
      </c>
      <c r="M715" s="5">
        <f t="shared" si="627"/>
        <v>6</v>
      </c>
      <c r="N715" s="5">
        <v>2</v>
      </c>
      <c r="O715" s="5">
        <v>2</v>
      </c>
      <c r="P715" s="11">
        <v>1</v>
      </c>
      <c r="Q715" s="5">
        <f t="shared" si="628"/>
        <v>6</v>
      </c>
      <c r="R715" s="6">
        <f t="shared" si="629"/>
        <v>6</v>
      </c>
      <c r="S715" s="53" t="str">
        <f>IF(J715="",IF(LEFT(G715,1)="c",IF(I715&lt;&gt;"S",VLOOKUP(G715,'DATOS GENERALES'!$B$36:$C$52,2,FALSE),""),""),IF(T715="pvc",VLOOKUP(VLOOKUP(J715,'DATOS GENERALES'!$B$58:$E$83,3,FALSE),'DATOS GENERALES'!$B$36:$C$52,2,FALSE),VLOOKUP(VLOOKUP(J715,'DATOS GENERALES'!$B$58:$E$83,4,FALSE),'DATOS GENERALES'!$B$36:$C$52,2,FALSE)))</f>
        <v>OCTOGONAL CONDUIT</v>
      </c>
      <c r="T715" s="5" t="s">
        <v>48</v>
      </c>
      <c r="U715" s="5" t="s">
        <v>123</v>
      </c>
      <c r="X715"/>
    </row>
    <row r="716" spans="1:24" s="2" customFormat="1" outlineLevel="1" x14ac:dyDescent="0.25">
      <c r="B716" s="8"/>
      <c r="C716" s="8"/>
      <c r="D716" s="70"/>
      <c r="E716" s="3"/>
      <c r="F716" s="4"/>
      <c r="G716" s="4"/>
      <c r="H716" s="4"/>
      <c r="I716" s="4"/>
      <c r="J716" s="4"/>
      <c r="K716" s="4"/>
      <c r="L716" s="5"/>
      <c r="M716" s="5"/>
      <c r="N716" s="5"/>
      <c r="O716" s="5"/>
      <c r="P716" s="11"/>
      <c r="Q716" s="5"/>
      <c r="R716" s="6"/>
      <c r="S716" s="53"/>
      <c r="T716" s="5"/>
      <c r="U716" s="5"/>
      <c r="X716"/>
    </row>
    <row r="717" spans="1:24" s="2" customFormat="1" outlineLevel="1" x14ac:dyDescent="0.25">
      <c r="A717" s="2">
        <v>0</v>
      </c>
      <c r="B717" s="8">
        <v>0</v>
      </c>
      <c r="C717" s="8">
        <v>0</v>
      </c>
      <c r="D717" s="7" t="s">
        <v>938</v>
      </c>
      <c r="E717" s="3" t="str">
        <f t="shared" ref="E717:E718" si="630">G717</f>
        <v>S12</v>
      </c>
      <c r="F717" s="4"/>
      <c r="G717" s="7" t="s">
        <v>94</v>
      </c>
      <c r="H717" s="4">
        <v>0.5</v>
      </c>
      <c r="I717" s="4">
        <v>25</v>
      </c>
      <c r="J717" s="4" t="s">
        <v>94</v>
      </c>
      <c r="K717" s="4"/>
      <c r="L717" s="5">
        <v>1</v>
      </c>
      <c r="M717" s="5">
        <f t="shared" ref="M717:M718" si="631">IF(I717&lt;&gt;"S",(H717+B717+A717+C717)*L717,0)</f>
        <v>0.5</v>
      </c>
      <c r="N717" s="5">
        <v>1</v>
      </c>
      <c r="O717" s="5">
        <v>2</v>
      </c>
      <c r="P717" s="11">
        <v>1</v>
      </c>
      <c r="Q717" s="5">
        <f t="shared" ref="Q717:Q718" si="632">IF(M717=0,IF(H717=0,0,H717+C717+B717+A717),M717)</f>
        <v>0.5</v>
      </c>
      <c r="R717" s="6">
        <f t="shared" ref="R717:R718" si="633">Q717*P717</f>
        <v>0.5</v>
      </c>
      <c r="S717" s="53" t="str">
        <f>IF(J717="",IF(LEFT(G717,1)="c",IF(I717&lt;&gt;"S",VLOOKUP(G717,'DATOS GENERALES'!$B$36:$C$52,2,FALSE),""),""),IF(T717="pvc",VLOOKUP(VLOOKUP(J717,'DATOS GENERALES'!$B$58:$E$83,3,FALSE),'DATOS GENERALES'!$B$36:$C$52,2,FALSE),VLOOKUP(VLOOKUP(J717,'DATOS GENERALES'!$B$58:$E$83,4,FALSE),'DATOS GENERALES'!$B$36:$C$52,2,FALSE)))</f>
        <v>ACCESORIO SALIDA BANDEJA</v>
      </c>
      <c r="T717" s="5" t="s">
        <v>48</v>
      </c>
      <c r="U717" s="5" t="s">
        <v>123</v>
      </c>
      <c r="X717"/>
    </row>
    <row r="718" spans="1:24" s="2" customFormat="1" outlineLevel="1" x14ac:dyDescent="0.25">
      <c r="A718" s="2">
        <v>0</v>
      </c>
      <c r="B718" s="8">
        <v>0</v>
      </c>
      <c r="C718" s="8">
        <v>0</v>
      </c>
      <c r="D718" s="7" t="s">
        <v>938</v>
      </c>
      <c r="E718" s="3" t="str">
        <f t="shared" si="630"/>
        <v>DH-P5-09</v>
      </c>
      <c r="F718" s="7" t="s">
        <v>953</v>
      </c>
      <c r="G718" s="7" t="s">
        <v>938</v>
      </c>
      <c r="H718" s="4">
        <v>3</v>
      </c>
      <c r="I718" s="4">
        <v>25</v>
      </c>
      <c r="J718" s="4" t="s">
        <v>84</v>
      </c>
      <c r="K718" s="4"/>
      <c r="L718" s="5">
        <v>1</v>
      </c>
      <c r="M718" s="5">
        <f t="shared" si="631"/>
        <v>3</v>
      </c>
      <c r="N718" s="5">
        <v>0</v>
      </c>
      <c r="O718" s="5">
        <v>2</v>
      </c>
      <c r="P718" s="11">
        <v>1</v>
      </c>
      <c r="Q718" s="5">
        <f t="shared" si="632"/>
        <v>3</v>
      </c>
      <c r="R718" s="6">
        <f t="shared" si="633"/>
        <v>3</v>
      </c>
      <c r="S718" s="53" t="str">
        <f>IF(J718="",IF(LEFT(G718,1)="c",IF(I718&lt;&gt;"S",VLOOKUP(G718,'DATOS GENERALES'!$B$36:$C$52,2,FALSE),""),""),IF(T718="pvc",VLOOKUP(VLOOKUP(J718,'DATOS GENERALES'!$B$58:$E$83,3,FALSE),'DATOS GENERALES'!$B$36:$C$52,2,FALSE),VLOOKUP(VLOOKUP(J718,'DATOS GENERALES'!$B$58:$E$83,4,FALSE),'DATOS GENERALES'!$B$36:$C$52,2,FALSE)))</f>
        <v>OCTOGONAL CONDUIT</v>
      </c>
      <c r="T718" s="5" t="s">
        <v>48</v>
      </c>
      <c r="U718" s="5" t="s">
        <v>123</v>
      </c>
      <c r="X718"/>
    </row>
    <row r="719" spans="1:24" s="2" customFormat="1" outlineLevel="1" x14ac:dyDescent="0.25">
      <c r="B719" s="8"/>
      <c r="C719" s="8"/>
      <c r="D719" s="70"/>
      <c r="E719" s="3"/>
      <c r="F719" s="4"/>
      <c r="G719" s="4"/>
      <c r="H719" s="4"/>
      <c r="I719" s="4"/>
      <c r="J719" s="4"/>
      <c r="K719" s="4"/>
      <c r="L719" s="5"/>
      <c r="M719" s="5"/>
      <c r="N719" s="5"/>
      <c r="O719" s="5"/>
      <c r="P719" s="11"/>
      <c r="Q719" s="5"/>
      <c r="R719" s="6"/>
      <c r="S719" s="53"/>
      <c r="T719" s="5"/>
      <c r="U719" s="5"/>
      <c r="X719"/>
    </row>
    <row r="720" spans="1:24" s="2" customFormat="1" outlineLevel="1" x14ac:dyDescent="0.25">
      <c r="A720" s="2">
        <v>0</v>
      </c>
      <c r="B720" s="8">
        <v>0</v>
      </c>
      <c r="C720" s="8">
        <v>0</v>
      </c>
      <c r="D720" s="7" t="s">
        <v>939</v>
      </c>
      <c r="E720" s="3" t="str">
        <f t="shared" ref="E720:E721" si="634">G720</f>
        <v>S12</v>
      </c>
      <c r="F720" s="4"/>
      <c r="G720" s="7" t="s">
        <v>94</v>
      </c>
      <c r="H720" s="4">
        <v>0.5</v>
      </c>
      <c r="I720" s="4">
        <v>25</v>
      </c>
      <c r="J720" s="4" t="s">
        <v>94</v>
      </c>
      <c r="K720" s="4"/>
      <c r="L720" s="5">
        <v>1</v>
      </c>
      <c r="M720" s="5">
        <f t="shared" ref="M720:M721" si="635">IF(I720&lt;&gt;"S",(H720+B720+A720+C720)*L720,0)</f>
        <v>0.5</v>
      </c>
      <c r="N720" s="5">
        <v>1</v>
      </c>
      <c r="O720" s="5">
        <v>2</v>
      </c>
      <c r="P720" s="11">
        <v>1</v>
      </c>
      <c r="Q720" s="5">
        <f t="shared" ref="Q720:Q721" si="636">IF(M720=0,IF(H720=0,0,H720+C720+B720+A720),M720)</f>
        <v>0.5</v>
      </c>
      <c r="R720" s="6">
        <f t="shared" ref="R720:R721" si="637">Q720*P720</f>
        <v>0.5</v>
      </c>
      <c r="S720" s="53" t="str">
        <f>IF(J720="",IF(LEFT(G720,1)="c",IF(I720&lt;&gt;"S",VLOOKUP(G720,'DATOS GENERALES'!$B$36:$C$52,2,FALSE),""),""),IF(T720="pvc",VLOOKUP(VLOOKUP(J720,'DATOS GENERALES'!$B$58:$E$83,3,FALSE),'DATOS GENERALES'!$B$36:$C$52,2,FALSE),VLOOKUP(VLOOKUP(J720,'DATOS GENERALES'!$B$58:$E$83,4,FALSE),'DATOS GENERALES'!$B$36:$C$52,2,FALSE)))</f>
        <v>ACCESORIO SALIDA BANDEJA</v>
      </c>
      <c r="T720" s="5" t="s">
        <v>48</v>
      </c>
      <c r="U720" s="5" t="s">
        <v>123</v>
      </c>
      <c r="X720"/>
    </row>
    <row r="721" spans="1:24" s="2" customFormat="1" outlineLevel="1" x14ac:dyDescent="0.25">
      <c r="A721" s="2">
        <v>0</v>
      </c>
      <c r="B721" s="8">
        <v>0</v>
      </c>
      <c r="C721" s="8">
        <v>0</v>
      </c>
      <c r="D721" s="7" t="s">
        <v>939</v>
      </c>
      <c r="E721" s="3" t="str">
        <f t="shared" si="634"/>
        <v>DH-P5-10</v>
      </c>
      <c r="F721" s="7" t="s">
        <v>94</v>
      </c>
      <c r="G721" s="7" t="s">
        <v>939</v>
      </c>
      <c r="H721" s="4">
        <v>6</v>
      </c>
      <c r="I721" s="4">
        <v>25</v>
      </c>
      <c r="J721" s="4" t="s">
        <v>84</v>
      </c>
      <c r="K721" s="4"/>
      <c r="L721" s="5">
        <v>1</v>
      </c>
      <c r="M721" s="5">
        <f t="shared" si="635"/>
        <v>6</v>
      </c>
      <c r="N721" s="5">
        <v>2</v>
      </c>
      <c r="O721" s="5">
        <v>2</v>
      </c>
      <c r="P721" s="11">
        <v>1</v>
      </c>
      <c r="Q721" s="5">
        <f t="shared" si="636"/>
        <v>6</v>
      </c>
      <c r="R721" s="6">
        <f t="shared" si="637"/>
        <v>6</v>
      </c>
      <c r="S721" s="53" t="str">
        <f>IF(J721="",IF(LEFT(G721,1)="c",IF(I721&lt;&gt;"S",VLOOKUP(G721,'DATOS GENERALES'!$B$36:$C$52,2,FALSE),""),""),IF(T721="pvc",VLOOKUP(VLOOKUP(J721,'DATOS GENERALES'!$B$58:$E$83,3,FALSE),'DATOS GENERALES'!$B$36:$C$52,2,FALSE),VLOOKUP(VLOOKUP(J721,'DATOS GENERALES'!$B$58:$E$83,4,FALSE),'DATOS GENERALES'!$B$36:$C$52,2,FALSE)))</f>
        <v>OCTOGONAL CONDUIT</v>
      </c>
      <c r="T721" s="5" t="s">
        <v>48</v>
      </c>
      <c r="U721" s="5" t="s">
        <v>123</v>
      </c>
      <c r="X721"/>
    </row>
    <row r="722" spans="1:24" s="2" customFormat="1" outlineLevel="1" x14ac:dyDescent="0.25">
      <c r="B722" s="8"/>
      <c r="C722" s="8"/>
      <c r="D722" s="70"/>
      <c r="E722" s="3"/>
      <c r="F722" s="4"/>
      <c r="G722" s="4"/>
      <c r="H722" s="4"/>
      <c r="I722" s="4"/>
      <c r="J722" s="4"/>
      <c r="K722" s="4"/>
      <c r="L722" s="5"/>
      <c r="M722" s="5"/>
      <c r="N722" s="5"/>
      <c r="O722" s="5"/>
      <c r="P722" s="11"/>
      <c r="Q722" s="5"/>
      <c r="R722" s="6"/>
      <c r="S722" s="53"/>
      <c r="T722" s="5"/>
      <c r="U722" s="5"/>
      <c r="X722"/>
    </row>
    <row r="723" spans="1:24" s="2" customFormat="1" outlineLevel="1" x14ac:dyDescent="0.25">
      <c r="A723" s="2">
        <v>0</v>
      </c>
      <c r="B723" s="8">
        <v>0</v>
      </c>
      <c r="C723" s="8">
        <v>0</v>
      </c>
      <c r="D723" s="7" t="s">
        <v>940</v>
      </c>
      <c r="E723" s="3" t="str">
        <f t="shared" ref="E723:E724" si="638">G723</f>
        <v>S12</v>
      </c>
      <c r="F723" s="4"/>
      <c r="G723" s="7" t="s">
        <v>94</v>
      </c>
      <c r="H723" s="4">
        <v>0.5</v>
      </c>
      <c r="I723" s="4">
        <v>25</v>
      </c>
      <c r="J723" s="4" t="s">
        <v>94</v>
      </c>
      <c r="K723" s="4"/>
      <c r="L723" s="5">
        <v>1</v>
      </c>
      <c r="M723" s="5">
        <f t="shared" ref="M723:M724" si="639">IF(I723&lt;&gt;"S",(H723+B723+A723+C723)*L723,0)</f>
        <v>0.5</v>
      </c>
      <c r="N723" s="5">
        <v>1</v>
      </c>
      <c r="O723" s="5">
        <v>2</v>
      </c>
      <c r="P723" s="11">
        <v>1</v>
      </c>
      <c r="Q723" s="5">
        <f t="shared" ref="Q723:Q724" si="640">IF(M723=0,IF(H723=0,0,H723+C723+B723+A723),M723)</f>
        <v>0.5</v>
      </c>
      <c r="R723" s="6">
        <f t="shared" ref="R723:R724" si="641">Q723*P723</f>
        <v>0.5</v>
      </c>
      <c r="S723" s="53" t="str">
        <f>IF(J723="",IF(LEFT(G723,1)="c",IF(I723&lt;&gt;"S",VLOOKUP(G723,'DATOS GENERALES'!$B$36:$C$52,2,FALSE),""),""),IF(T723="pvc",VLOOKUP(VLOOKUP(J723,'DATOS GENERALES'!$B$58:$E$83,3,FALSE),'DATOS GENERALES'!$B$36:$C$52,2,FALSE),VLOOKUP(VLOOKUP(J723,'DATOS GENERALES'!$B$58:$E$83,4,FALSE),'DATOS GENERALES'!$B$36:$C$52,2,FALSE)))</f>
        <v>ACCESORIO SALIDA BANDEJA</v>
      </c>
      <c r="T723" s="5" t="s">
        <v>48</v>
      </c>
      <c r="U723" s="5" t="s">
        <v>123</v>
      </c>
      <c r="X723"/>
    </row>
    <row r="724" spans="1:24" s="2" customFormat="1" outlineLevel="1" x14ac:dyDescent="0.25">
      <c r="A724" s="2">
        <v>0</v>
      </c>
      <c r="B724" s="8">
        <v>0</v>
      </c>
      <c r="C724" s="8">
        <v>0</v>
      </c>
      <c r="D724" s="7" t="s">
        <v>940</v>
      </c>
      <c r="E724" s="3" t="str">
        <f t="shared" si="638"/>
        <v>DH-P5-11</v>
      </c>
      <c r="F724" s="7" t="s">
        <v>94</v>
      </c>
      <c r="G724" s="7" t="s">
        <v>940</v>
      </c>
      <c r="H724" s="4">
        <v>6</v>
      </c>
      <c r="I724" s="4">
        <v>25</v>
      </c>
      <c r="J724" s="4" t="s">
        <v>84</v>
      </c>
      <c r="K724" s="4"/>
      <c r="L724" s="5">
        <v>1</v>
      </c>
      <c r="M724" s="5">
        <f t="shared" si="639"/>
        <v>6</v>
      </c>
      <c r="N724" s="5">
        <v>2</v>
      </c>
      <c r="O724" s="5">
        <v>2</v>
      </c>
      <c r="P724" s="11">
        <v>1</v>
      </c>
      <c r="Q724" s="5">
        <f t="shared" si="640"/>
        <v>6</v>
      </c>
      <c r="R724" s="6">
        <f t="shared" si="641"/>
        <v>6</v>
      </c>
      <c r="S724" s="53" t="str">
        <f>IF(J724="",IF(LEFT(G724,1)="c",IF(I724&lt;&gt;"S",VLOOKUP(G724,'DATOS GENERALES'!$B$36:$C$52,2,FALSE),""),""),IF(T724="pvc",VLOOKUP(VLOOKUP(J724,'DATOS GENERALES'!$B$58:$E$83,3,FALSE),'DATOS GENERALES'!$B$36:$C$52,2,FALSE),VLOOKUP(VLOOKUP(J724,'DATOS GENERALES'!$B$58:$E$83,4,FALSE),'DATOS GENERALES'!$B$36:$C$52,2,FALSE)))</f>
        <v>OCTOGONAL CONDUIT</v>
      </c>
      <c r="T724" s="5" t="s">
        <v>48</v>
      </c>
      <c r="U724" s="5" t="s">
        <v>123</v>
      </c>
      <c r="X724"/>
    </row>
    <row r="725" spans="1:24" s="2" customFormat="1" outlineLevel="1" x14ac:dyDescent="0.25">
      <c r="B725" s="8"/>
      <c r="C725" s="8"/>
      <c r="D725" s="70"/>
      <c r="E725" s="3"/>
      <c r="F725" s="4"/>
      <c r="G725" s="4"/>
      <c r="H725" s="4"/>
      <c r="I725" s="4"/>
      <c r="J725" s="4"/>
      <c r="K725" s="4"/>
      <c r="L725" s="5"/>
      <c r="M725" s="5"/>
      <c r="N725" s="5"/>
      <c r="O725" s="5"/>
      <c r="P725" s="11"/>
      <c r="Q725" s="5"/>
      <c r="R725" s="6"/>
      <c r="S725" s="53"/>
      <c r="T725" s="5"/>
      <c r="U725" s="5"/>
      <c r="X725"/>
    </row>
    <row r="726" spans="1:24" s="2" customFormat="1" outlineLevel="1" x14ac:dyDescent="0.25">
      <c r="A726" s="2">
        <v>0</v>
      </c>
      <c r="B726" s="8">
        <v>0</v>
      </c>
      <c r="C726" s="8">
        <v>0</v>
      </c>
      <c r="D726" s="7" t="s">
        <v>941</v>
      </c>
      <c r="E726" s="3" t="str">
        <f t="shared" ref="E726:E727" si="642">G726</f>
        <v>S12</v>
      </c>
      <c r="F726" s="4"/>
      <c r="G726" s="7" t="s">
        <v>94</v>
      </c>
      <c r="H726" s="4">
        <v>0.5</v>
      </c>
      <c r="I726" s="4">
        <v>25</v>
      </c>
      <c r="J726" s="4" t="s">
        <v>94</v>
      </c>
      <c r="K726" s="4"/>
      <c r="L726" s="5">
        <v>1</v>
      </c>
      <c r="M726" s="5">
        <f t="shared" ref="M726:M727" si="643">IF(I726&lt;&gt;"S",(H726+B726+A726+C726)*L726,0)</f>
        <v>0.5</v>
      </c>
      <c r="N726" s="5">
        <v>1</v>
      </c>
      <c r="O726" s="5">
        <v>2</v>
      </c>
      <c r="P726" s="11">
        <v>1</v>
      </c>
      <c r="Q726" s="5">
        <f t="shared" ref="Q726:Q727" si="644">IF(M726=0,IF(H726=0,0,H726+C726+B726+A726),M726)</f>
        <v>0.5</v>
      </c>
      <c r="R726" s="6">
        <f t="shared" ref="R726:R727" si="645">Q726*P726</f>
        <v>0.5</v>
      </c>
      <c r="S726" s="53" t="str">
        <f>IF(J726="",IF(LEFT(G726,1)="c",IF(I726&lt;&gt;"S",VLOOKUP(G726,'DATOS GENERALES'!$B$36:$C$52,2,FALSE),""),""),IF(T726="pvc",VLOOKUP(VLOOKUP(J726,'DATOS GENERALES'!$B$58:$E$83,3,FALSE),'DATOS GENERALES'!$B$36:$C$52,2,FALSE),VLOOKUP(VLOOKUP(J726,'DATOS GENERALES'!$B$58:$E$83,4,FALSE),'DATOS GENERALES'!$B$36:$C$52,2,FALSE)))</f>
        <v>ACCESORIO SALIDA BANDEJA</v>
      </c>
      <c r="T726" s="5" t="s">
        <v>48</v>
      </c>
      <c r="U726" s="5" t="s">
        <v>123</v>
      </c>
      <c r="X726"/>
    </row>
    <row r="727" spans="1:24" s="2" customFormat="1" outlineLevel="1" x14ac:dyDescent="0.25">
      <c r="A727" s="2">
        <v>0</v>
      </c>
      <c r="B727" s="8">
        <v>0</v>
      </c>
      <c r="C727" s="8">
        <v>0</v>
      </c>
      <c r="D727" s="7" t="s">
        <v>941</v>
      </c>
      <c r="E727" s="3" t="str">
        <f t="shared" si="642"/>
        <v>DH-P5-12</v>
      </c>
      <c r="F727" s="7" t="s">
        <v>916</v>
      </c>
      <c r="G727" s="7" t="s">
        <v>941</v>
      </c>
      <c r="H727" s="4">
        <v>6</v>
      </c>
      <c r="I727" s="4">
        <v>25</v>
      </c>
      <c r="J727" s="4" t="s">
        <v>84</v>
      </c>
      <c r="K727" s="4"/>
      <c r="L727" s="5">
        <v>1</v>
      </c>
      <c r="M727" s="5">
        <f t="shared" si="643"/>
        <v>6</v>
      </c>
      <c r="N727" s="5">
        <v>0</v>
      </c>
      <c r="O727" s="5">
        <v>2</v>
      </c>
      <c r="P727" s="11">
        <v>1</v>
      </c>
      <c r="Q727" s="5">
        <f t="shared" si="644"/>
        <v>6</v>
      </c>
      <c r="R727" s="6">
        <f t="shared" si="645"/>
        <v>6</v>
      </c>
      <c r="S727" s="53" t="str">
        <f>IF(J727="",IF(LEFT(G727,1)="c",IF(I727&lt;&gt;"S",VLOOKUP(G727,'DATOS GENERALES'!$B$36:$C$52,2,FALSE),""),""),IF(T727="pvc",VLOOKUP(VLOOKUP(J727,'DATOS GENERALES'!$B$58:$E$83,3,FALSE),'DATOS GENERALES'!$B$36:$C$52,2,FALSE),VLOOKUP(VLOOKUP(J727,'DATOS GENERALES'!$B$58:$E$83,4,FALSE),'DATOS GENERALES'!$B$36:$C$52,2,FALSE)))</f>
        <v>OCTOGONAL CONDUIT</v>
      </c>
      <c r="T727" s="5" t="s">
        <v>48</v>
      </c>
      <c r="U727" s="5" t="s">
        <v>123</v>
      </c>
      <c r="X727"/>
    </row>
    <row r="728" spans="1:24" s="2" customFormat="1" outlineLevel="1" x14ac:dyDescent="0.25">
      <c r="B728" s="8"/>
      <c r="C728" s="8"/>
      <c r="D728" s="70"/>
      <c r="E728" s="3"/>
      <c r="F728" s="4"/>
      <c r="G728" s="4"/>
      <c r="H728" s="4"/>
      <c r="I728" s="4"/>
      <c r="J728" s="4"/>
      <c r="K728" s="4"/>
      <c r="L728" s="5"/>
      <c r="M728" s="5"/>
      <c r="N728" s="5"/>
      <c r="O728" s="5"/>
      <c r="P728" s="11"/>
      <c r="Q728" s="5"/>
      <c r="R728" s="6"/>
      <c r="S728" s="53"/>
      <c r="T728" s="5"/>
      <c r="U728" s="5"/>
      <c r="X728"/>
    </row>
    <row r="729" spans="1:24" s="2" customFormat="1" outlineLevel="1" x14ac:dyDescent="0.25">
      <c r="A729" s="2">
        <v>0</v>
      </c>
      <c r="B729" s="8">
        <v>0</v>
      </c>
      <c r="C729" s="8">
        <v>0</v>
      </c>
      <c r="D729" s="7" t="s">
        <v>942</v>
      </c>
      <c r="E729" s="3" t="str">
        <f t="shared" ref="E729:E730" si="646">G729</f>
        <v>S12</v>
      </c>
      <c r="F729" s="4"/>
      <c r="G729" s="7" t="s">
        <v>94</v>
      </c>
      <c r="H729" s="4">
        <v>0.5</v>
      </c>
      <c r="I729" s="4">
        <v>25</v>
      </c>
      <c r="J729" s="4" t="s">
        <v>94</v>
      </c>
      <c r="K729" s="4"/>
      <c r="L729" s="5">
        <v>1</v>
      </c>
      <c r="M729" s="5">
        <f t="shared" ref="M729:M730" si="647">IF(I729&lt;&gt;"S",(H729+B729+A729+C729)*L729,0)</f>
        <v>0.5</v>
      </c>
      <c r="N729" s="5">
        <v>1</v>
      </c>
      <c r="O729" s="5">
        <v>2</v>
      </c>
      <c r="P729" s="11">
        <v>1</v>
      </c>
      <c r="Q729" s="5">
        <f t="shared" ref="Q729:Q730" si="648">IF(M729=0,IF(H729=0,0,H729+C729+B729+A729),M729)</f>
        <v>0.5</v>
      </c>
      <c r="R729" s="6">
        <f t="shared" ref="R729:R730" si="649">Q729*P729</f>
        <v>0.5</v>
      </c>
      <c r="S729" s="53" t="str">
        <f>IF(J729="",IF(LEFT(G729,1)="c",IF(I729&lt;&gt;"S",VLOOKUP(G729,'DATOS GENERALES'!$B$36:$C$52,2,FALSE),""),""),IF(T729="pvc",VLOOKUP(VLOOKUP(J729,'DATOS GENERALES'!$B$58:$E$83,3,FALSE),'DATOS GENERALES'!$B$36:$C$52,2,FALSE),VLOOKUP(VLOOKUP(J729,'DATOS GENERALES'!$B$58:$E$83,4,FALSE),'DATOS GENERALES'!$B$36:$C$52,2,FALSE)))</f>
        <v>ACCESORIO SALIDA BANDEJA</v>
      </c>
      <c r="T729" s="5" t="s">
        <v>48</v>
      </c>
      <c r="U729" s="5" t="s">
        <v>123</v>
      </c>
      <c r="X729"/>
    </row>
    <row r="730" spans="1:24" s="2" customFormat="1" outlineLevel="1" x14ac:dyDescent="0.25">
      <c r="A730" s="2">
        <v>0</v>
      </c>
      <c r="B730" s="8">
        <v>0</v>
      </c>
      <c r="C730" s="8">
        <v>0</v>
      </c>
      <c r="D730" s="7" t="s">
        <v>942</v>
      </c>
      <c r="E730" s="3" t="str">
        <f t="shared" si="646"/>
        <v>DH-P5-13</v>
      </c>
      <c r="F730" s="7" t="s">
        <v>94</v>
      </c>
      <c r="G730" s="7" t="s">
        <v>942</v>
      </c>
      <c r="H730" s="4">
        <v>2</v>
      </c>
      <c r="I730" s="4">
        <v>25</v>
      </c>
      <c r="J730" s="4" t="s">
        <v>84</v>
      </c>
      <c r="K730" s="4"/>
      <c r="L730" s="5">
        <v>1</v>
      </c>
      <c r="M730" s="5">
        <f t="shared" si="647"/>
        <v>2</v>
      </c>
      <c r="N730" s="5">
        <v>2</v>
      </c>
      <c r="O730" s="5">
        <v>2</v>
      </c>
      <c r="P730" s="11">
        <v>1</v>
      </c>
      <c r="Q730" s="5">
        <f t="shared" si="648"/>
        <v>2</v>
      </c>
      <c r="R730" s="6">
        <f t="shared" si="649"/>
        <v>2</v>
      </c>
      <c r="S730" s="53" t="str">
        <f>IF(J730="",IF(LEFT(G730,1)="c",IF(I730&lt;&gt;"S",VLOOKUP(G730,'DATOS GENERALES'!$B$36:$C$52,2,FALSE),""),""),IF(T730="pvc",VLOOKUP(VLOOKUP(J730,'DATOS GENERALES'!$B$58:$E$83,3,FALSE),'DATOS GENERALES'!$B$36:$C$52,2,FALSE),VLOOKUP(VLOOKUP(J730,'DATOS GENERALES'!$B$58:$E$83,4,FALSE),'DATOS GENERALES'!$B$36:$C$52,2,FALSE)))</f>
        <v>OCTOGONAL CONDUIT</v>
      </c>
      <c r="T730" s="5" t="s">
        <v>48</v>
      </c>
      <c r="U730" s="5" t="s">
        <v>123</v>
      </c>
      <c r="X730"/>
    </row>
    <row r="731" spans="1:24" s="2" customFormat="1" outlineLevel="1" x14ac:dyDescent="0.25">
      <c r="B731" s="8"/>
      <c r="C731" s="8"/>
      <c r="D731" s="70"/>
      <c r="E731" s="3"/>
      <c r="F731" s="4"/>
      <c r="G731" s="4"/>
      <c r="H731" s="4"/>
      <c r="I731" s="4"/>
      <c r="J731" s="4"/>
      <c r="K731" s="4"/>
      <c r="L731" s="5"/>
      <c r="M731" s="5"/>
      <c r="N731" s="5"/>
      <c r="O731" s="5"/>
      <c r="P731" s="11"/>
      <c r="Q731" s="5"/>
      <c r="R731" s="6"/>
      <c r="S731" s="53"/>
      <c r="T731" s="5"/>
      <c r="U731" s="5"/>
      <c r="X731"/>
    </row>
    <row r="732" spans="1:24" s="2" customFormat="1" outlineLevel="1" x14ac:dyDescent="0.25">
      <c r="A732" s="2">
        <v>0</v>
      </c>
      <c r="B732" s="8">
        <v>0</v>
      </c>
      <c r="C732" s="8">
        <v>0</v>
      </c>
      <c r="D732" s="7" t="s">
        <v>943</v>
      </c>
      <c r="E732" s="3" t="str">
        <f t="shared" ref="E732:E733" si="650">G732</f>
        <v>S12</v>
      </c>
      <c r="F732" s="4"/>
      <c r="G732" s="7" t="s">
        <v>94</v>
      </c>
      <c r="H732" s="4">
        <v>0.5</v>
      </c>
      <c r="I732" s="4">
        <v>25</v>
      </c>
      <c r="J732" s="4" t="s">
        <v>94</v>
      </c>
      <c r="K732" s="4"/>
      <c r="L732" s="5">
        <v>1</v>
      </c>
      <c r="M732" s="5">
        <f t="shared" ref="M732:M733" si="651">IF(I732&lt;&gt;"S",(H732+B732+A732+C732)*L732,0)</f>
        <v>0.5</v>
      </c>
      <c r="N732" s="5">
        <v>1</v>
      </c>
      <c r="O732" s="5">
        <v>2</v>
      </c>
      <c r="P732" s="11">
        <v>1</v>
      </c>
      <c r="Q732" s="5">
        <f t="shared" ref="Q732:Q733" si="652">IF(M732=0,IF(H732=0,0,H732+C732+B732+A732),M732)</f>
        <v>0.5</v>
      </c>
      <c r="R732" s="6">
        <f t="shared" ref="R732:R733" si="653">Q732*P732</f>
        <v>0.5</v>
      </c>
      <c r="S732" s="53" t="str">
        <f>IF(J732="",IF(LEFT(G732,1)="c",IF(I732&lt;&gt;"S",VLOOKUP(G732,'DATOS GENERALES'!$B$36:$C$52,2,FALSE),""),""),IF(T732="pvc",VLOOKUP(VLOOKUP(J732,'DATOS GENERALES'!$B$58:$E$83,3,FALSE),'DATOS GENERALES'!$B$36:$C$52,2,FALSE),VLOOKUP(VLOOKUP(J732,'DATOS GENERALES'!$B$58:$E$83,4,FALSE),'DATOS GENERALES'!$B$36:$C$52,2,FALSE)))</f>
        <v>ACCESORIO SALIDA BANDEJA</v>
      </c>
      <c r="T732" s="5" t="s">
        <v>48</v>
      </c>
      <c r="U732" s="5" t="s">
        <v>123</v>
      </c>
      <c r="X732"/>
    </row>
    <row r="733" spans="1:24" s="2" customFormat="1" outlineLevel="1" x14ac:dyDescent="0.25">
      <c r="A733" s="2">
        <v>0</v>
      </c>
      <c r="B733" s="8">
        <v>0</v>
      </c>
      <c r="C733" s="8">
        <v>0</v>
      </c>
      <c r="D733" s="7" t="s">
        <v>943</v>
      </c>
      <c r="E733" s="3" t="str">
        <f t="shared" si="650"/>
        <v>DH-P5-14</v>
      </c>
      <c r="F733" s="7" t="s">
        <v>94</v>
      </c>
      <c r="G733" s="7" t="s">
        <v>943</v>
      </c>
      <c r="H733" s="4">
        <v>6</v>
      </c>
      <c r="I733" s="4">
        <v>25</v>
      </c>
      <c r="J733" s="4" t="s">
        <v>84</v>
      </c>
      <c r="K733" s="4"/>
      <c r="L733" s="5">
        <v>1</v>
      </c>
      <c r="M733" s="5">
        <f t="shared" si="651"/>
        <v>6</v>
      </c>
      <c r="N733" s="5">
        <v>2</v>
      </c>
      <c r="O733" s="5">
        <v>2</v>
      </c>
      <c r="P733" s="11">
        <v>1</v>
      </c>
      <c r="Q733" s="5">
        <f t="shared" si="652"/>
        <v>6</v>
      </c>
      <c r="R733" s="6">
        <f t="shared" si="653"/>
        <v>6</v>
      </c>
      <c r="S733" s="53" t="str">
        <f>IF(J733="",IF(LEFT(G733,1)="c",IF(I733&lt;&gt;"S",VLOOKUP(G733,'DATOS GENERALES'!$B$36:$C$52,2,FALSE),""),""),IF(T733="pvc",VLOOKUP(VLOOKUP(J733,'DATOS GENERALES'!$B$58:$E$83,3,FALSE),'DATOS GENERALES'!$B$36:$C$52,2,FALSE),VLOOKUP(VLOOKUP(J733,'DATOS GENERALES'!$B$58:$E$83,4,FALSE),'DATOS GENERALES'!$B$36:$C$52,2,FALSE)))</f>
        <v>OCTOGONAL CONDUIT</v>
      </c>
      <c r="T733" s="5" t="s">
        <v>48</v>
      </c>
      <c r="U733" s="5" t="s">
        <v>123</v>
      </c>
      <c r="X733"/>
    </row>
    <row r="734" spans="1:24" s="2" customFormat="1" outlineLevel="1" x14ac:dyDescent="0.25">
      <c r="B734" s="8"/>
      <c r="C734" s="8"/>
      <c r="D734" s="7"/>
      <c r="E734" s="3"/>
      <c r="F734" s="4"/>
      <c r="G734" s="7"/>
      <c r="H734" s="4"/>
      <c r="I734" s="4"/>
      <c r="J734" s="4"/>
      <c r="K734" s="4"/>
      <c r="L734" s="5"/>
      <c r="M734" s="5"/>
      <c r="N734" s="5"/>
      <c r="O734" s="5"/>
      <c r="P734" s="11"/>
      <c r="Q734" s="5"/>
      <c r="R734" s="6"/>
      <c r="S734" s="53"/>
      <c r="T734" s="5"/>
      <c r="U734" s="5"/>
      <c r="X734"/>
    </row>
    <row r="735" spans="1:24" s="2" customFormat="1" outlineLevel="1" x14ac:dyDescent="0.25">
      <c r="A735" s="2">
        <v>0</v>
      </c>
      <c r="B735" s="8">
        <v>0</v>
      </c>
      <c r="C735" s="8">
        <v>0</v>
      </c>
      <c r="D735" s="7" t="s">
        <v>944</v>
      </c>
      <c r="E735" s="3" t="str">
        <f t="shared" ref="E735:E736" si="654">G735</f>
        <v>S12</v>
      </c>
      <c r="F735" s="4"/>
      <c r="G735" s="7" t="s">
        <v>94</v>
      </c>
      <c r="H735" s="4">
        <v>0.5</v>
      </c>
      <c r="I735" s="4">
        <v>25</v>
      </c>
      <c r="J735" s="4" t="s">
        <v>94</v>
      </c>
      <c r="K735" s="4"/>
      <c r="L735" s="5">
        <v>1</v>
      </c>
      <c r="M735" s="5">
        <f t="shared" ref="M735:M736" si="655">IF(I735&lt;&gt;"S",(H735+B735+A735+C735)*L735,0)</f>
        <v>0.5</v>
      </c>
      <c r="N735" s="5">
        <v>1</v>
      </c>
      <c r="O735" s="5">
        <v>2</v>
      </c>
      <c r="P735" s="11">
        <v>1</v>
      </c>
      <c r="Q735" s="5">
        <f t="shared" ref="Q735:Q736" si="656">IF(M735=0,IF(H735=0,0,H735+C735+B735+A735),M735)</f>
        <v>0.5</v>
      </c>
      <c r="R735" s="6">
        <f t="shared" ref="R735:R736" si="657">Q735*P735</f>
        <v>0.5</v>
      </c>
      <c r="S735" s="53" t="str">
        <f>IF(J735="",IF(LEFT(G735,1)="c",IF(I735&lt;&gt;"S",VLOOKUP(G735,'DATOS GENERALES'!$B$36:$C$52,2,FALSE),""),""),IF(T735="pvc",VLOOKUP(VLOOKUP(J735,'DATOS GENERALES'!$B$58:$E$83,3,FALSE),'DATOS GENERALES'!$B$36:$C$52,2,FALSE),VLOOKUP(VLOOKUP(J735,'DATOS GENERALES'!$B$58:$E$83,4,FALSE),'DATOS GENERALES'!$B$36:$C$52,2,FALSE)))</f>
        <v>ACCESORIO SALIDA BANDEJA</v>
      </c>
      <c r="T735" s="5" t="s">
        <v>48</v>
      </c>
      <c r="U735" s="5" t="s">
        <v>123</v>
      </c>
      <c r="X735"/>
    </row>
    <row r="736" spans="1:24" s="2" customFormat="1" outlineLevel="1" x14ac:dyDescent="0.25">
      <c r="A736" s="2">
        <v>0</v>
      </c>
      <c r="B736" s="8">
        <v>0</v>
      </c>
      <c r="C736" s="8">
        <v>0</v>
      </c>
      <c r="D736" s="7" t="s">
        <v>944</v>
      </c>
      <c r="E736" s="3" t="str">
        <f t="shared" si="654"/>
        <v>DH-P5-15</v>
      </c>
      <c r="F736" s="7" t="s">
        <v>94</v>
      </c>
      <c r="G736" s="7" t="s">
        <v>944</v>
      </c>
      <c r="H736" s="4">
        <v>3.5</v>
      </c>
      <c r="I736" s="4">
        <v>25</v>
      </c>
      <c r="J736" s="4" t="s">
        <v>84</v>
      </c>
      <c r="K736" s="4"/>
      <c r="L736" s="5">
        <v>1</v>
      </c>
      <c r="M736" s="5">
        <f t="shared" si="655"/>
        <v>3.5</v>
      </c>
      <c r="N736" s="5">
        <v>2</v>
      </c>
      <c r="O736" s="5">
        <v>2</v>
      </c>
      <c r="P736" s="11">
        <v>1</v>
      </c>
      <c r="Q736" s="5">
        <f t="shared" si="656"/>
        <v>3.5</v>
      </c>
      <c r="R736" s="6">
        <f t="shared" si="657"/>
        <v>3.5</v>
      </c>
      <c r="S736" s="53" t="str">
        <f>IF(J736="",IF(LEFT(G736,1)="c",IF(I736&lt;&gt;"S",VLOOKUP(G736,'DATOS GENERALES'!$B$36:$C$52,2,FALSE),""),""),IF(T736="pvc",VLOOKUP(VLOOKUP(J736,'DATOS GENERALES'!$B$58:$E$83,3,FALSE),'DATOS GENERALES'!$B$36:$C$52,2,FALSE),VLOOKUP(VLOOKUP(J736,'DATOS GENERALES'!$B$58:$E$83,4,FALSE),'DATOS GENERALES'!$B$36:$C$52,2,FALSE)))</f>
        <v>OCTOGONAL CONDUIT</v>
      </c>
      <c r="T736" s="5" t="s">
        <v>48</v>
      </c>
      <c r="U736" s="5" t="s">
        <v>123</v>
      </c>
      <c r="X736"/>
    </row>
    <row r="737" spans="1:24" s="2" customFormat="1" outlineLevel="1" x14ac:dyDescent="0.25">
      <c r="B737" s="8"/>
      <c r="C737" s="8"/>
      <c r="D737" s="70"/>
      <c r="E737" s="3"/>
      <c r="F737" s="4"/>
      <c r="G737" s="4"/>
      <c r="H737" s="4"/>
      <c r="I737" s="4"/>
      <c r="J737" s="4"/>
      <c r="K737" s="4"/>
      <c r="L737" s="5"/>
      <c r="M737" s="5"/>
      <c r="N737" s="5"/>
      <c r="O737" s="5"/>
      <c r="P737" s="11"/>
      <c r="Q737" s="5"/>
      <c r="R737" s="6"/>
      <c r="S737" s="53"/>
      <c r="T737" s="5"/>
      <c r="U737" s="5"/>
      <c r="X737"/>
    </row>
    <row r="738" spans="1:24" s="2" customFormat="1" outlineLevel="1" x14ac:dyDescent="0.25">
      <c r="A738" s="2">
        <v>0</v>
      </c>
      <c r="B738" s="8">
        <v>0</v>
      </c>
      <c r="C738" s="8">
        <v>0</v>
      </c>
      <c r="D738" s="7" t="s">
        <v>953</v>
      </c>
      <c r="E738" s="3" t="str">
        <f t="shared" ref="E738:E739" si="658">G738</f>
        <v>S12</v>
      </c>
      <c r="F738" s="4"/>
      <c r="G738" s="7" t="s">
        <v>94</v>
      </c>
      <c r="H738" s="4">
        <v>0.5</v>
      </c>
      <c r="I738" s="4">
        <v>25</v>
      </c>
      <c r="J738" s="4" t="s">
        <v>94</v>
      </c>
      <c r="K738" s="4"/>
      <c r="L738" s="5">
        <v>1</v>
      </c>
      <c r="M738" s="5">
        <f t="shared" ref="M738:M739" si="659">IF(I738&lt;&gt;"S",(H738+B738+A738+C738)*L738,0)</f>
        <v>0.5</v>
      </c>
      <c r="N738" s="5">
        <v>1</v>
      </c>
      <c r="O738" s="5">
        <v>2</v>
      </c>
      <c r="P738" s="11">
        <v>1</v>
      </c>
      <c r="Q738" s="5">
        <f t="shared" ref="Q738:Q739" si="660">IF(M738=0,IF(H738=0,0,H738+C738+B738+A738),M738)</f>
        <v>0.5</v>
      </c>
      <c r="R738" s="6">
        <f t="shared" ref="R738:R739" si="661">Q738*P738</f>
        <v>0.5</v>
      </c>
      <c r="S738" s="53" t="str">
        <f>IF(J738="",IF(LEFT(G738,1)="c",IF(I738&lt;&gt;"S",VLOOKUP(G738,'DATOS GENERALES'!$B$36:$C$52,2,FALSE),""),""),IF(T738="pvc",VLOOKUP(VLOOKUP(J738,'DATOS GENERALES'!$B$58:$E$83,3,FALSE),'DATOS GENERALES'!$B$36:$C$52,2,FALSE),VLOOKUP(VLOOKUP(J738,'DATOS GENERALES'!$B$58:$E$83,4,FALSE),'DATOS GENERALES'!$B$36:$C$52,2,FALSE)))</f>
        <v>ACCESORIO SALIDA BANDEJA</v>
      </c>
      <c r="T738" s="5" t="s">
        <v>48</v>
      </c>
      <c r="U738" s="5" t="s">
        <v>123</v>
      </c>
      <c r="X738"/>
    </row>
    <row r="739" spans="1:24" s="2" customFormat="1" outlineLevel="1" x14ac:dyDescent="0.25">
      <c r="A739" s="2">
        <v>0</v>
      </c>
      <c r="B739" s="8">
        <v>0</v>
      </c>
      <c r="C739" s="8">
        <v>0</v>
      </c>
      <c r="D739" s="7" t="s">
        <v>953</v>
      </c>
      <c r="E739" s="3" t="str">
        <f t="shared" si="658"/>
        <v>DT-P5-11</v>
      </c>
      <c r="F739" s="7" t="s">
        <v>94</v>
      </c>
      <c r="G739" s="7" t="s">
        <v>953</v>
      </c>
      <c r="H739" s="4">
        <v>2.5</v>
      </c>
      <c r="I739" s="4">
        <v>25</v>
      </c>
      <c r="J739" s="4" t="s">
        <v>84</v>
      </c>
      <c r="K739" s="4"/>
      <c r="L739" s="5">
        <v>1</v>
      </c>
      <c r="M739" s="5">
        <f t="shared" si="659"/>
        <v>2.5</v>
      </c>
      <c r="N739" s="5">
        <v>2</v>
      </c>
      <c r="O739" s="5">
        <v>2</v>
      </c>
      <c r="P739" s="11">
        <v>1</v>
      </c>
      <c r="Q739" s="5">
        <f t="shared" si="660"/>
        <v>2.5</v>
      </c>
      <c r="R739" s="6">
        <f t="shared" si="661"/>
        <v>2.5</v>
      </c>
      <c r="S739" s="53" t="str">
        <f>IF(J739="",IF(LEFT(G739,1)="c",IF(I739&lt;&gt;"S",VLOOKUP(G739,'DATOS GENERALES'!$B$36:$C$52,2,FALSE),""),""),IF(T739="pvc",VLOOKUP(VLOOKUP(J739,'DATOS GENERALES'!$B$58:$E$83,3,FALSE),'DATOS GENERALES'!$B$36:$C$52,2,FALSE),VLOOKUP(VLOOKUP(J739,'DATOS GENERALES'!$B$58:$E$83,4,FALSE),'DATOS GENERALES'!$B$36:$C$52,2,FALSE)))</f>
        <v>OCTOGONAL CONDUIT</v>
      </c>
      <c r="T739" s="5" t="s">
        <v>48</v>
      </c>
      <c r="U739" s="5" t="s">
        <v>123</v>
      </c>
      <c r="X739"/>
    </row>
    <row r="740" spans="1:24" s="2" customFormat="1" outlineLevel="1" x14ac:dyDescent="0.25">
      <c r="B740" s="8"/>
      <c r="C740" s="8"/>
      <c r="D740" s="70"/>
      <c r="E740" s="3"/>
      <c r="F740" s="4"/>
      <c r="G740" s="4"/>
      <c r="H740" s="4"/>
      <c r="I740" s="4"/>
      <c r="J740" s="4"/>
      <c r="K740" s="4"/>
      <c r="L740" s="5"/>
      <c r="M740" s="5"/>
      <c r="N740" s="5"/>
      <c r="O740" s="5"/>
      <c r="P740" s="11"/>
      <c r="Q740" s="5"/>
      <c r="R740" s="6"/>
      <c r="S740" s="53"/>
      <c r="T740" s="5"/>
      <c r="U740" s="5"/>
      <c r="X740"/>
    </row>
    <row r="741" spans="1:24" s="2" customFormat="1" outlineLevel="1" x14ac:dyDescent="0.25">
      <c r="A741" s="2">
        <v>0</v>
      </c>
      <c r="B741" s="8">
        <v>0</v>
      </c>
      <c r="C741" s="8">
        <v>0</v>
      </c>
      <c r="D741" s="7" t="s">
        <v>945</v>
      </c>
      <c r="E741" s="3" t="str">
        <f t="shared" ref="E741:E744" si="662">G741</f>
        <v>S12</v>
      </c>
      <c r="F741" s="4"/>
      <c r="G741" s="7" t="s">
        <v>94</v>
      </c>
      <c r="H741" s="4">
        <v>0.5</v>
      </c>
      <c r="I741" s="4">
        <v>25</v>
      </c>
      <c r="J741" s="4" t="s">
        <v>94</v>
      </c>
      <c r="K741" s="4"/>
      <c r="L741" s="5">
        <v>1</v>
      </c>
      <c r="M741" s="5">
        <f t="shared" ref="M741:M744" si="663">IF(I741&lt;&gt;"S",(H741+B741+A741+C741)*L741,0)</f>
        <v>0.5</v>
      </c>
      <c r="N741" s="5">
        <v>1</v>
      </c>
      <c r="O741" s="5">
        <v>2</v>
      </c>
      <c r="P741" s="11">
        <v>1</v>
      </c>
      <c r="Q741" s="5">
        <f t="shared" ref="Q741:Q744" si="664">IF(M741=0,IF(H741=0,0,H741+C741+B741+A741),M741)</f>
        <v>0.5</v>
      </c>
      <c r="R741" s="6">
        <f t="shared" ref="R741:R744" si="665">Q741*P741</f>
        <v>0.5</v>
      </c>
      <c r="S741" s="53" t="str">
        <f>IF(J741="",IF(LEFT(G741,1)="c",IF(I741&lt;&gt;"S",VLOOKUP(G741,'DATOS GENERALES'!$B$36:$C$52,2,FALSE),""),""),IF(T741="pvc",VLOOKUP(VLOOKUP(J741,'DATOS GENERALES'!$B$58:$E$83,3,FALSE),'DATOS GENERALES'!$B$36:$C$52,2,FALSE),VLOOKUP(VLOOKUP(J741,'DATOS GENERALES'!$B$58:$E$83,4,FALSE),'DATOS GENERALES'!$B$36:$C$52,2,FALSE)))</f>
        <v>ACCESORIO SALIDA BANDEJA</v>
      </c>
      <c r="T741" s="5" t="s">
        <v>48</v>
      </c>
      <c r="U741" s="5" t="s">
        <v>123</v>
      </c>
      <c r="X741"/>
    </row>
    <row r="742" spans="1:24" s="2" customFormat="1" outlineLevel="1" x14ac:dyDescent="0.25">
      <c r="A742" s="2">
        <v>0</v>
      </c>
      <c r="B742" s="8">
        <v>0</v>
      </c>
      <c r="C742" s="8">
        <v>0</v>
      </c>
      <c r="D742" s="7" t="s">
        <v>945</v>
      </c>
      <c r="E742" s="3" t="str">
        <f t="shared" si="662"/>
        <v>C1</v>
      </c>
      <c r="F742" s="7" t="s">
        <v>94</v>
      </c>
      <c r="G742" s="4" t="s">
        <v>103</v>
      </c>
      <c r="H742" s="4">
        <v>5</v>
      </c>
      <c r="I742" s="4">
        <v>25</v>
      </c>
      <c r="J742" s="4"/>
      <c r="K742" s="4"/>
      <c r="L742" s="5">
        <v>1</v>
      </c>
      <c r="M742" s="5">
        <f t="shared" si="663"/>
        <v>5</v>
      </c>
      <c r="N742" s="5">
        <v>2</v>
      </c>
      <c r="O742" s="5">
        <v>1</v>
      </c>
      <c r="P742" s="11">
        <v>1</v>
      </c>
      <c r="Q742" s="5">
        <f t="shared" si="664"/>
        <v>5</v>
      </c>
      <c r="R742" s="6">
        <f t="shared" si="665"/>
        <v>5</v>
      </c>
      <c r="S742" s="53" t="str">
        <f>IF(J742="",IF(LEFT(G742,1)="c",IF(I742&lt;&gt;"S",VLOOKUP(G742,'DATOS GENERALES'!$B$36:$C$52,2,FALSE),""),""),IF(T742="pvc",VLOOKUP(VLOOKUP(J742,'DATOS GENERALES'!$B$58:$E$83,3,FALSE),'DATOS GENERALES'!$B$36:$C$52,2,FALSE),VLOOKUP(VLOOKUP(J742,'DATOS GENERALES'!$B$58:$E$83,4,FALSE),'DATOS GENERALES'!$B$36:$C$52,2,FALSE)))</f>
        <v>CUADRADA 150X150X100</v>
      </c>
      <c r="T742" s="5" t="s">
        <v>48</v>
      </c>
      <c r="U742" s="5" t="s">
        <v>123</v>
      </c>
      <c r="X742"/>
    </row>
    <row r="743" spans="1:24" s="2" customFormat="1" outlineLevel="1" x14ac:dyDescent="0.25">
      <c r="A743" s="2">
        <v>0</v>
      </c>
      <c r="B743" s="8">
        <v>0</v>
      </c>
      <c r="C743" s="8">
        <v>0</v>
      </c>
      <c r="D743" s="7" t="s">
        <v>945</v>
      </c>
      <c r="E743" s="3" t="str">
        <f t="shared" si="662"/>
        <v>BE-20</v>
      </c>
      <c r="F743" s="4" t="s">
        <v>103</v>
      </c>
      <c r="G743" s="7" t="s">
        <v>945</v>
      </c>
      <c r="H743" s="4">
        <v>0.9</v>
      </c>
      <c r="I743" s="4">
        <v>25</v>
      </c>
      <c r="J743" s="4" t="s">
        <v>87</v>
      </c>
      <c r="K743" s="4"/>
      <c r="L743" s="5">
        <v>1</v>
      </c>
      <c r="M743" s="5">
        <f t="shared" si="663"/>
        <v>0.9</v>
      </c>
      <c r="N743" s="5">
        <v>0</v>
      </c>
      <c r="O743" s="5">
        <v>2</v>
      </c>
      <c r="P743" s="11">
        <v>1</v>
      </c>
      <c r="Q743" s="5">
        <f t="shared" si="664"/>
        <v>0.9</v>
      </c>
      <c r="R743" s="6">
        <f t="shared" si="665"/>
        <v>0.9</v>
      </c>
      <c r="S743" s="53" t="str">
        <f>IF(J743="",IF(LEFT(G743,1)="c",IF(I743&lt;&gt;"S",VLOOKUP(G743,'DATOS GENERALES'!$B$36:$C$52,2,FALSE),""),""),IF(T743="pvc",VLOOKUP(VLOOKUP(J743,'DATOS GENERALES'!$B$58:$E$83,3,FALSE),'DATOS GENERALES'!$B$36:$C$52,2,FALSE),VLOOKUP(VLOOKUP(J743,'DATOS GENERALES'!$B$58:$E$83,4,FALSE),'DATOS GENERALES'!$B$36:$C$52,2,FALSE)))</f>
        <v>CUADRADA GANG</v>
      </c>
      <c r="T743" s="5" t="s">
        <v>45</v>
      </c>
      <c r="U743" s="5" t="s">
        <v>123</v>
      </c>
      <c r="X743"/>
    </row>
    <row r="744" spans="1:24" s="2" customFormat="1" outlineLevel="1" x14ac:dyDescent="0.25">
      <c r="A744" s="2">
        <v>0</v>
      </c>
      <c r="B744" s="8">
        <v>0</v>
      </c>
      <c r="C744" s="8">
        <v>0</v>
      </c>
      <c r="D744" s="7" t="s">
        <v>946</v>
      </c>
      <c r="E744" s="3" t="str">
        <f t="shared" si="662"/>
        <v>EM-20</v>
      </c>
      <c r="F744" s="7" t="s">
        <v>945</v>
      </c>
      <c r="G744" s="7" t="s">
        <v>946</v>
      </c>
      <c r="H744" s="4">
        <v>1.3</v>
      </c>
      <c r="I744" s="4">
        <v>25</v>
      </c>
      <c r="J744" s="4" t="s">
        <v>86</v>
      </c>
      <c r="K744" s="4"/>
      <c r="L744" s="5">
        <v>1</v>
      </c>
      <c r="M744" s="5">
        <f t="shared" si="663"/>
        <v>1.3</v>
      </c>
      <c r="N744" s="5">
        <v>0</v>
      </c>
      <c r="O744" s="5">
        <v>2</v>
      </c>
      <c r="P744" s="11">
        <v>1</v>
      </c>
      <c r="Q744" s="5">
        <f t="shared" si="664"/>
        <v>1.3</v>
      </c>
      <c r="R744" s="6">
        <f t="shared" si="665"/>
        <v>1.3</v>
      </c>
      <c r="S744" s="53" t="str">
        <f>IF(J744="",IF(LEFT(G744,1)="c",IF(I744&lt;&gt;"S",VLOOKUP(G744,'DATOS GENERALES'!$B$36:$C$52,2,FALSE),""),""),IF(T744="pvc",VLOOKUP(VLOOKUP(J744,'DATOS GENERALES'!$B$58:$E$83,3,FALSE),'DATOS GENERALES'!$B$36:$C$52,2,FALSE),VLOOKUP(VLOOKUP(J744,'DATOS GENERALES'!$B$58:$E$83,4,FALSE),'DATOS GENERALES'!$B$36:$C$52,2,FALSE)))</f>
        <v>CUADRADA GANG</v>
      </c>
      <c r="T744" s="5" t="s">
        <v>45</v>
      </c>
      <c r="U744" s="5" t="s">
        <v>123</v>
      </c>
      <c r="X744"/>
    </row>
    <row r="745" spans="1:24" s="2" customFormat="1" outlineLevel="1" x14ac:dyDescent="0.25">
      <c r="B745" s="8"/>
      <c r="C745" s="8"/>
      <c r="D745" s="7" t="str">
        <f>+D744</f>
        <v>EM-20</v>
      </c>
      <c r="E745" s="3"/>
      <c r="F745" s="4"/>
      <c r="G745" s="4"/>
      <c r="H745" s="4"/>
      <c r="I745" s="4"/>
      <c r="J745" s="4"/>
      <c r="K745" s="4"/>
      <c r="L745" s="5"/>
      <c r="M745" s="5"/>
      <c r="N745" s="5"/>
      <c r="O745" s="5"/>
      <c r="P745" s="11"/>
      <c r="Q745" s="5"/>
      <c r="R745" s="6">
        <f>SUM(R741:R743)</f>
        <v>6.4</v>
      </c>
      <c r="S745" s="53"/>
      <c r="T745" s="5"/>
      <c r="U745" s="5" t="str">
        <f>+U744</f>
        <v>FPLR 2X18</v>
      </c>
      <c r="X745"/>
    </row>
    <row r="746" spans="1:24" s="2" customFormat="1" outlineLevel="1" x14ac:dyDescent="0.25">
      <c r="B746" s="8"/>
      <c r="C746" s="8"/>
      <c r="D746" s="70"/>
      <c r="E746" s="3"/>
      <c r="F746" s="4"/>
      <c r="G746" s="4"/>
      <c r="H746" s="4"/>
      <c r="I746" s="4"/>
      <c r="J746" s="4"/>
      <c r="K746" s="4"/>
      <c r="L746" s="5"/>
      <c r="M746" s="5"/>
      <c r="N746" s="5"/>
      <c r="O746" s="5"/>
      <c r="P746" s="11"/>
      <c r="Q746" s="5"/>
      <c r="R746" s="6"/>
      <c r="S746" s="53"/>
      <c r="T746" s="5"/>
      <c r="U746" s="5"/>
      <c r="X746"/>
    </row>
    <row r="747" spans="1:24" s="2" customFormat="1" outlineLevel="1" x14ac:dyDescent="0.25">
      <c r="A747" s="2">
        <v>0</v>
      </c>
      <c r="B747" s="8">
        <v>0</v>
      </c>
      <c r="C747" s="8">
        <v>0</v>
      </c>
      <c r="D747" s="7" t="s">
        <v>948</v>
      </c>
      <c r="E747" s="3" t="str">
        <f t="shared" ref="E747:E750" si="666">G747</f>
        <v>S12</v>
      </c>
      <c r="F747" s="4"/>
      <c r="G747" s="7" t="s">
        <v>94</v>
      </c>
      <c r="H747" s="4">
        <v>0.5</v>
      </c>
      <c r="I747" s="4">
        <v>25</v>
      </c>
      <c r="J747" s="4" t="s">
        <v>94</v>
      </c>
      <c r="K747" s="4"/>
      <c r="L747" s="5">
        <v>1</v>
      </c>
      <c r="M747" s="5">
        <f t="shared" ref="M747:M750" si="667">IF(I747&lt;&gt;"S",(H747+B747+A747+C747)*L747,0)</f>
        <v>0.5</v>
      </c>
      <c r="N747" s="5">
        <v>1</v>
      </c>
      <c r="O747" s="5">
        <v>2</v>
      </c>
      <c r="P747" s="11">
        <v>1</v>
      </c>
      <c r="Q747" s="5">
        <f t="shared" ref="Q747:Q750" si="668">IF(M747=0,IF(H747=0,0,H747+C747+B747+A747),M747)</f>
        <v>0.5</v>
      </c>
      <c r="R747" s="6">
        <f t="shared" ref="R747:R750" si="669">Q747*P747</f>
        <v>0.5</v>
      </c>
      <c r="S747" s="53" t="str">
        <f>IF(J747="",IF(LEFT(G747,1)="c",IF(I747&lt;&gt;"S",VLOOKUP(G747,'DATOS GENERALES'!$B$36:$C$52,2,FALSE),""),""),IF(T747="pvc",VLOOKUP(VLOOKUP(J747,'DATOS GENERALES'!$B$58:$E$83,3,FALSE),'DATOS GENERALES'!$B$36:$C$52,2,FALSE),VLOOKUP(VLOOKUP(J747,'DATOS GENERALES'!$B$58:$E$83,4,FALSE),'DATOS GENERALES'!$B$36:$C$52,2,FALSE)))</f>
        <v>ACCESORIO SALIDA BANDEJA</v>
      </c>
      <c r="T747" s="5" t="s">
        <v>48</v>
      </c>
      <c r="U747" s="5" t="s">
        <v>123</v>
      </c>
      <c r="X747"/>
    </row>
    <row r="748" spans="1:24" s="2" customFormat="1" outlineLevel="1" x14ac:dyDescent="0.25">
      <c r="A748" s="2">
        <v>0</v>
      </c>
      <c r="B748" s="8">
        <v>0</v>
      </c>
      <c r="C748" s="8">
        <v>0</v>
      </c>
      <c r="D748" s="7" t="s">
        <v>948</v>
      </c>
      <c r="E748" s="3" t="str">
        <f t="shared" si="666"/>
        <v>C1</v>
      </c>
      <c r="F748" s="7" t="s">
        <v>94</v>
      </c>
      <c r="G748" s="4" t="s">
        <v>103</v>
      </c>
      <c r="H748" s="4">
        <v>5</v>
      </c>
      <c r="I748" s="4">
        <v>25</v>
      </c>
      <c r="J748" s="4"/>
      <c r="K748" s="4"/>
      <c r="L748" s="5">
        <v>1</v>
      </c>
      <c r="M748" s="5">
        <f t="shared" si="667"/>
        <v>5</v>
      </c>
      <c r="N748" s="5">
        <v>2</v>
      </c>
      <c r="O748" s="5">
        <v>1</v>
      </c>
      <c r="P748" s="11">
        <v>1</v>
      </c>
      <c r="Q748" s="5">
        <f t="shared" si="668"/>
        <v>5</v>
      </c>
      <c r="R748" s="6">
        <f t="shared" si="669"/>
        <v>5</v>
      </c>
      <c r="S748" s="53" t="str">
        <f>IF(J748="",IF(LEFT(G748,1)="c",IF(I748&lt;&gt;"S",VLOOKUP(G748,'DATOS GENERALES'!$B$36:$C$52,2,FALSE),""),""),IF(T748="pvc",VLOOKUP(VLOOKUP(J748,'DATOS GENERALES'!$B$58:$E$83,3,FALSE),'DATOS GENERALES'!$B$36:$C$52,2,FALSE),VLOOKUP(VLOOKUP(J748,'DATOS GENERALES'!$B$58:$E$83,4,FALSE),'DATOS GENERALES'!$B$36:$C$52,2,FALSE)))</f>
        <v>CUADRADA 150X150X100</v>
      </c>
      <c r="T748" s="5" t="s">
        <v>48</v>
      </c>
      <c r="U748" s="5" t="s">
        <v>123</v>
      </c>
      <c r="X748"/>
    </row>
    <row r="749" spans="1:24" s="2" customFormat="1" outlineLevel="1" x14ac:dyDescent="0.25">
      <c r="A749" s="2">
        <v>0</v>
      </c>
      <c r="B749" s="8">
        <v>0</v>
      </c>
      <c r="C749" s="8">
        <v>0</v>
      </c>
      <c r="D749" s="7" t="s">
        <v>948</v>
      </c>
      <c r="E749" s="3" t="str">
        <f t="shared" si="666"/>
        <v>BE-21</v>
      </c>
      <c r="F749" s="4" t="s">
        <v>103</v>
      </c>
      <c r="G749" s="7" t="s">
        <v>948</v>
      </c>
      <c r="H749" s="4">
        <v>0.9</v>
      </c>
      <c r="I749" s="4">
        <v>25</v>
      </c>
      <c r="J749" s="4" t="s">
        <v>87</v>
      </c>
      <c r="K749" s="4"/>
      <c r="L749" s="5">
        <v>1</v>
      </c>
      <c r="M749" s="5">
        <f t="shared" si="667"/>
        <v>0.9</v>
      </c>
      <c r="N749" s="5">
        <v>0</v>
      </c>
      <c r="O749" s="5">
        <v>2</v>
      </c>
      <c r="P749" s="11">
        <v>1</v>
      </c>
      <c r="Q749" s="5">
        <f t="shared" si="668"/>
        <v>0.9</v>
      </c>
      <c r="R749" s="6">
        <f t="shared" si="669"/>
        <v>0.9</v>
      </c>
      <c r="S749" s="53" t="str">
        <f>IF(J749="",IF(LEFT(G749,1)="c",IF(I749&lt;&gt;"S",VLOOKUP(G749,'DATOS GENERALES'!$B$36:$C$52,2,FALSE),""),""),IF(T749="pvc",VLOOKUP(VLOOKUP(J749,'DATOS GENERALES'!$B$58:$E$83,3,FALSE),'DATOS GENERALES'!$B$36:$C$52,2,FALSE),VLOOKUP(VLOOKUP(J749,'DATOS GENERALES'!$B$58:$E$83,4,FALSE),'DATOS GENERALES'!$B$36:$C$52,2,FALSE)))</f>
        <v>CUADRADA GANG</v>
      </c>
      <c r="T749" s="5" t="s">
        <v>45</v>
      </c>
      <c r="U749" s="5" t="s">
        <v>123</v>
      </c>
      <c r="X749"/>
    </row>
    <row r="750" spans="1:24" s="2" customFormat="1" outlineLevel="1" x14ac:dyDescent="0.25">
      <c r="A750" s="2">
        <v>0</v>
      </c>
      <c r="B750" s="8">
        <v>0</v>
      </c>
      <c r="C750" s="8">
        <v>0</v>
      </c>
      <c r="D750" s="7" t="s">
        <v>947</v>
      </c>
      <c r="E750" s="3" t="str">
        <f t="shared" si="666"/>
        <v>EM-21</v>
      </c>
      <c r="F750" s="7" t="s">
        <v>948</v>
      </c>
      <c r="G750" s="7" t="s">
        <v>947</v>
      </c>
      <c r="H750" s="4">
        <v>1.3</v>
      </c>
      <c r="I750" s="4">
        <v>25</v>
      </c>
      <c r="J750" s="4" t="s">
        <v>86</v>
      </c>
      <c r="K750" s="4"/>
      <c r="L750" s="5">
        <v>1</v>
      </c>
      <c r="M750" s="5">
        <f t="shared" si="667"/>
        <v>1.3</v>
      </c>
      <c r="N750" s="5">
        <v>0</v>
      </c>
      <c r="O750" s="5">
        <v>2</v>
      </c>
      <c r="P750" s="11">
        <v>1</v>
      </c>
      <c r="Q750" s="5">
        <f t="shared" si="668"/>
        <v>1.3</v>
      </c>
      <c r="R750" s="6">
        <f t="shared" si="669"/>
        <v>1.3</v>
      </c>
      <c r="S750" s="53" t="str">
        <f>IF(J750="",IF(LEFT(G750,1)="c",IF(I750&lt;&gt;"S",VLOOKUP(G750,'DATOS GENERALES'!$B$36:$C$52,2,FALSE),""),""),IF(T750="pvc",VLOOKUP(VLOOKUP(J750,'DATOS GENERALES'!$B$58:$E$83,3,FALSE),'DATOS GENERALES'!$B$36:$C$52,2,FALSE),VLOOKUP(VLOOKUP(J750,'DATOS GENERALES'!$B$58:$E$83,4,FALSE),'DATOS GENERALES'!$B$36:$C$52,2,FALSE)))</f>
        <v>CUADRADA GANG</v>
      </c>
      <c r="T750" s="5" t="s">
        <v>45</v>
      </c>
      <c r="U750" s="5" t="s">
        <v>123</v>
      </c>
      <c r="X750"/>
    </row>
    <row r="751" spans="1:24" s="2" customFormat="1" outlineLevel="1" x14ac:dyDescent="0.25">
      <c r="B751" s="8"/>
      <c r="C751" s="8"/>
      <c r="D751" s="7" t="str">
        <f>+D750</f>
        <v>EM-21</v>
      </c>
      <c r="E751" s="3"/>
      <c r="F751" s="4"/>
      <c r="G751" s="4"/>
      <c r="H751" s="4"/>
      <c r="I751" s="4"/>
      <c r="J751" s="4"/>
      <c r="K751" s="4"/>
      <c r="L751" s="5"/>
      <c r="M751" s="5"/>
      <c r="N751" s="5"/>
      <c r="O751" s="5"/>
      <c r="P751" s="11"/>
      <c r="Q751" s="5"/>
      <c r="R751" s="6">
        <f>SUM(R747:R749)</f>
        <v>6.4</v>
      </c>
      <c r="S751" s="53"/>
      <c r="T751" s="5"/>
      <c r="U751" s="5" t="str">
        <f>+U750</f>
        <v>FPLR 2X18</v>
      </c>
      <c r="X751"/>
    </row>
    <row r="752" spans="1:24" s="2" customFormat="1" outlineLevel="1" x14ac:dyDescent="0.25">
      <c r="B752" s="8"/>
      <c r="C752" s="8"/>
      <c r="D752" s="70"/>
      <c r="E752" s="3"/>
      <c r="F752" s="4"/>
      <c r="G752" s="4"/>
      <c r="H752" s="4"/>
      <c r="I752" s="4"/>
      <c r="J752" s="4"/>
      <c r="K752" s="4"/>
      <c r="L752" s="5"/>
      <c r="M752" s="5"/>
      <c r="N752" s="5"/>
      <c r="O752" s="5"/>
      <c r="P752" s="11"/>
      <c r="Q752" s="5"/>
      <c r="R752" s="6"/>
      <c r="S752" s="53"/>
      <c r="T752" s="5"/>
      <c r="U752" s="5"/>
      <c r="X752"/>
    </row>
    <row r="753" spans="1:24" s="2" customFormat="1" outlineLevel="1" x14ac:dyDescent="0.25">
      <c r="A753" s="2">
        <v>0</v>
      </c>
      <c r="B753" s="8">
        <v>0</v>
      </c>
      <c r="C753" s="8">
        <v>0</v>
      </c>
      <c r="D753" s="7" t="s">
        <v>949</v>
      </c>
      <c r="E753" s="3" t="str">
        <f t="shared" ref="E753:E756" si="670">G753</f>
        <v>S12</v>
      </c>
      <c r="F753" s="4"/>
      <c r="G753" s="7" t="s">
        <v>94</v>
      </c>
      <c r="H753" s="4">
        <v>0.5</v>
      </c>
      <c r="I753" s="4">
        <v>25</v>
      </c>
      <c r="J753" s="4" t="s">
        <v>94</v>
      </c>
      <c r="K753" s="4"/>
      <c r="L753" s="5">
        <v>1</v>
      </c>
      <c r="M753" s="5">
        <f t="shared" ref="M753:M756" si="671">IF(I753&lt;&gt;"S",(H753+B753+A753+C753)*L753,0)</f>
        <v>0.5</v>
      </c>
      <c r="N753" s="5">
        <v>1</v>
      </c>
      <c r="O753" s="5">
        <v>2</v>
      </c>
      <c r="P753" s="11">
        <v>1</v>
      </c>
      <c r="Q753" s="5">
        <f t="shared" ref="Q753:Q756" si="672">IF(M753=0,IF(H753=0,0,H753+C753+B753+A753),M753)</f>
        <v>0.5</v>
      </c>
      <c r="R753" s="6">
        <f t="shared" ref="R753:R756" si="673">Q753*P753</f>
        <v>0.5</v>
      </c>
      <c r="S753" s="53" t="str">
        <f>IF(J753="",IF(LEFT(G753,1)="c",IF(I753&lt;&gt;"S",VLOOKUP(G753,'DATOS GENERALES'!$B$36:$C$52,2,FALSE),""),""),IF(T753="pvc",VLOOKUP(VLOOKUP(J753,'DATOS GENERALES'!$B$58:$E$83,3,FALSE),'DATOS GENERALES'!$B$36:$C$52,2,FALSE),VLOOKUP(VLOOKUP(J753,'DATOS GENERALES'!$B$58:$E$83,4,FALSE),'DATOS GENERALES'!$B$36:$C$52,2,FALSE)))</f>
        <v>ACCESORIO SALIDA BANDEJA</v>
      </c>
      <c r="T753" s="5" t="s">
        <v>48</v>
      </c>
      <c r="U753" s="5" t="s">
        <v>123</v>
      </c>
      <c r="X753"/>
    </row>
    <row r="754" spans="1:24" s="2" customFormat="1" outlineLevel="1" x14ac:dyDescent="0.25">
      <c r="A754" s="2">
        <v>0</v>
      </c>
      <c r="B754" s="8">
        <v>0</v>
      </c>
      <c r="C754" s="8">
        <v>0</v>
      </c>
      <c r="D754" s="7" t="s">
        <v>949</v>
      </c>
      <c r="E754" s="3" t="str">
        <f t="shared" si="670"/>
        <v>C1</v>
      </c>
      <c r="F754" s="7" t="s">
        <v>94</v>
      </c>
      <c r="G754" s="4" t="s">
        <v>103</v>
      </c>
      <c r="H754" s="4">
        <v>5</v>
      </c>
      <c r="I754" s="4">
        <v>25</v>
      </c>
      <c r="J754" s="4"/>
      <c r="K754" s="4"/>
      <c r="L754" s="5">
        <v>1</v>
      </c>
      <c r="M754" s="5">
        <f t="shared" si="671"/>
        <v>5</v>
      </c>
      <c r="N754" s="5">
        <v>2</v>
      </c>
      <c r="O754" s="5">
        <v>1</v>
      </c>
      <c r="P754" s="11">
        <v>1</v>
      </c>
      <c r="Q754" s="5">
        <f t="shared" si="672"/>
        <v>5</v>
      </c>
      <c r="R754" s="6">
        <f t="shared" si="673"/>
        <v>5</v>
      </c>
      <c r="S754" s="53" t="str">
        <f>IF(J754="",IF(LEFT(G754,1)="c",IF(I754&lt;&gt;"S",VLOOKUP(G754,'DATOS GENERALES'!$B$36:$C$52,2,FALSE),""),""),IF(T754="pvc",VLOOKUP(VLOOKUP(J754,'DATOS GENERALES'!$B$58:$E$83,3,FALSE),'DATOS GENERALES'!$B$36:$C$52,2,FALSE),VLOOKUP(VLOOKUP(J754,'DATOS GENERALES'!$B$58:$E$83,4,FALSE),'DATOS GENERALES'!$B$36:$C$52,2,FALSE)))</f>
        <v>CUADRADA 150X150X100</v>
      </c>
      <c r="T754" s="5" t="s">
        <v>48</v>
      </c>
      <c r="U754" s="5" t="s">
        <v>123</v>
      </c>
      <c r="X754"/>
    </row>
    <row r="755" spans="1:24" s="2" customFormat="1" outlineLevel="1" x14ac:dyDescent="0.25">
      <c r="A755" s="2">
        <v>0</v>
      </c>
      <c r="B755" s="8">
        <v>0</v>
      </c>
      <c r="C755" s="8">
        <v>0</v>
      </c>
      <c r="D755" s="7" t="s">
        <v>949</v>
      </c>
      <c r="E755" s="3" t="str">
        <f t="shared" si="670"/>
        <v>BE-22</v>
      </c>
      <c r="F755" s="4" t="s">
        <v>103</v>
      </c>
      <c r="G755" s="7" t="s">
        <v>949</v>
      </c>
      <c r="H755" s="4">
        <v>0.9</v>
      </c>
      <c r="I755" s="4">
        <v>25</v>
      </c>
      <c r="J755" s="4" t="s">
        <v>87</v>
      </c>
      <c r="K755" s="4"/>
      <c r="L755" s="5">
        <v>1</v>
      </c>
      <c r="M755" s="5">
        <f t="shared" si="671"/>
        <v>0.9</v>
      </c>
      <c r="N755" s="5">
        <v>0</v>
      </c>
      <c r="O755" s="5">
        <v>2</v>
      </c>
      <c r="P755" s="11">
        <v>1</v>
      </c>
      <c r="Q755" s="5">
        <f t="shared" si="672"/>
        <v>0.9</v>
      </c>
      <c r="R755" s="6">
        <f t="shared" si="673"/>
        <v>0.9</v>
      </c>
      <c r="S755" s="53" t="str">
        <f>IF(J755="",IF(LEFT(G755,1)="c",IF(I755&lt;&gt;"S",VLOOKUP(G755,'DATOS GENERALES'!$B$36:$C$52,2,FALSE),""),""),IF(T755="pvc",VLOOKUP(VLOOKUP(J755,'DATOS GENERALES'!$B$58:$E$83,3,FALSE),'DATOS GENERALES'!$B$36:$C$52,2,FALSE),VLOOKUP(VLOOKUP(J755,'DATOS GENERALES'!$B$58:$E$83,4,FALSE),'DATOS GENERALES'!$B$36:$C$52,2,FALSE)))</f>
        <v>CUADRADA GANG</v>
      </c>
      <c r="T755" s="5" t="s">
        <v>45</v>
      </c>
      <c r="U755" s="5" t="s">
        <v>123</v>
      </c>
      <c r="X755"/>
    </row>
    <row r="756" spans="1:24" s="2" customFormat="1" outlineLevel="1" x14ac:dyDescent="0.25">
      <c r="A756" s="2">
        <v>0</v>
      </c>
      <c r="B756" s="8">
        <v>0</v>
      </c>
      <c r="C756" s="8">
        <v>0</v>
      </c>
      <c r="D756" s="7" t="s">
        <v>950</v>
      </c>
      <c r="E756" s="3" t="str">
        <f t="shared" si="670"/>
        <v>EM-22</v>
      </c>
      <c r="F756" s="7" t="s">
        <v>949</v>
      </c>
      <c r="G756" s="7" t="s">
        <v>950</v>
      </c>
      <c r="H756" s="4">
        <v>1.3</v>
      </c>
      <c r="I756" s="4">
        <v>25</v>
      </c>
      <c r="J756" s="4" t="s">
        <v>86</v>
      </c>
      <c r="K756" s="4"/>
      <c r="L756" s="5">
        <v>1</v>
      </c>
      <c r="M756" s="5">
        <f t="shared" si="671"/>
        <v>1.3</v>
      </c>
      <c r="N756" s="5">
        <v>0</v>
      </c>
      <c r="O756" s="5">
        <v>2</v>
      </c>
      <c r="P756" s="11">
        <v>1</v>
      </c>
      <c r="Q756" s="5">
        <f t="shared" si="672"/>
        <v>1.3</v>
      </c>
      <c r="R756" s="6">
        <f t="shared" si="673"/>
        <v>1.3</v>
      </c>
      <c r="S756" s="53" t="str">
        <f>IF(J756="",IF(LEFT(G756,1)="c",IF(I756&lt;&gt;"S",VLOOKUP(G756,'DATOS GENERALES'!$B$36:$C$52,2,FALSE),""),""),IF(T756="pvc",VLOOKUP(VLOOKUP(J756,'DATOS GENERALES'!$B$58:$E$83,3,FALSE),'DATOS GENERALES'!$B$36:$C$52,2,FALSE),VLOOKUP(VLOOKUP(J756,'DATOS GENERALES'!$B$58:$E$83,4,FALSE),'DATOS GENERALES'!$B$36:$C$52,2,FALSE)))</f>
        <v>CUADRADA GANG</v>
      </c>
      <c r="T756" s="5" t="s">
        <v>45</v>
      </c>
      <c r="U756" s="5" t="s">
        <v>123</v>
      </c>
      <c r="X756"/>
    </row>
    <row r="757" spans="1:24" s="2" customFormat="1" outlineLevel="1" x14ac:dyDescent="0.25">
      <c r="B757" s="8"/>
      <c r="C757" s="8"/>
      <c r="D757" s="7" t="str">
        <f>+D756</f>
        <v>EM-22</v>
      </c>
      <c r="E757" s="3"/>
      <c r="F757" s="4"/>
      <c r="G757" s="4"/>
      <c r="H757" s="4"/>
      <c r="I757" s="4"/>
      <c r="J757" s="4"/>
      <c r="K757" s="4"/>
      <c r="L757" s="5"/>
      <c r="M757" s="5"/>
      <c r="N757" s="5"/>
      <c r="O757" s="5"/>
      <c r="P757" s="11"/>
      <c r="Q757" s="5"/>
      <c r="R757" s="6">
        <f>SUM(R753:R755)</f>
        <v>6.4</v>
      </c>
      <c r="S757" s="53"/>
      <c r="T757" s="5"/>
      <c r="U757" s="5" t="str">
        <f>+U756</f>
        <v>FPLR 2X18</v>
      </c>
      <c r="X757"/>
    </row>
    <row r="758" spans="1:24" s="2" customFormat="1" outlineLevel="1" x14ac:dyDescent="0.25">
      <c r="B758" s="8"/>
      <c r="C758" s="8"/>
      <c r="D758" s="68"/>
      <c r="E758" s="3"/>
      <c r="F758" s="4"/>
      <c r="G758" s="4"/>
      <c r="H758" s="4"/>
      <c r="I758" s="4"/>
      <c r="J758" s="4"/>
      <c r="K758" s="4"/>
      <c r="L758" s="5"/>
      <c r="M758" s="5"/>
      <c r="N758" s="5"/>
      <c r="O758" s="5"/>
      <c r="P758" s="11"/>
      <c r="Q758" s="5"/>
      <c r="R758" s="6"/>
      <c r="S758" s="53"/>
      <c r="T758" s="5"/>
      <c r="U758" s="5"/>
      <c r="X758"/>
    </row>
    <row r="759" spans="1:24" s="2" customFormat="1" outlineLevel="1" x14ac:dyDescent="0.25">
      <c r="A759" s="2">
        <v>0</v>
      </c>
      <c r="B759" s="8">
        <v>0</v>
      </c>
      <c r="C759" s="8">
        <v>0</v>
      </c>
      <c r="D759" s="7" t="s">
        <v>951</v>
      </c>
      <c r="E759" s="3" t="str">
        <f t="shared" ref="E759:E762" si="674">G759</f>
        <v>S12</v>
      </c>
      <c r="F759" s="4"/>
      <c r="G759" s="7" t="s">
        <v>94</v>
      </c>
      <c r="H759" s="4">
        <v>0.5</v>
      </c>
      <c r="I759" s="4">
        <v>25</v>
      </c>
      <c r="J759" s="4" t="s">
        <v>94</v>
      </c>
      <c r="K759" s="4"/>
      <c r="L759" s="5">
        <v>1</v>
      </c>
      <c r="M759" s="5">
        <f t="shared" ref="M759:M762" si="675">IF(I759&lt;&gt;"S",(H759+B759+A759+C759)*L759,0)</f>
        <v>0.5</v>
      </c>
      <c r="N759" s="5">
        <v>1</v>
      </c>
      <c r="O759" s="5">
        <v>2</v>
      </c>
      <c r="P759" s="11">
        <v>1</v>
      </c>
      <c r="Q759" s="5">
        <f t="shared" ref="Q759:Q762" si="676">IF(M759=0,IF(H759=0,0,H759+C759+B759+A759),M759)</f>
        <v>0.5</v>
      </c>
      <c r="R759" s="6">
        <f t="shared" ref="R759:R762" si="677">Q759*P759</f>
        <v>0.5</v>
      </c>
      <c r="S759" s="53" t="str">
        <f>IF(J759="",IF(LEFT(G759,1)="c",IF(I759&lt;&gt;"S",VLOOKUP(G759,'DATOS GENERALES'!$B$36:$C$52,2,FALSE),""),""),IF(T759="pvc",VLOOKUP(VLOOKUP(J759,'DATOS GENERALES'!$B$58:$E$83,3,FALSE),'DATOS GENERALES'!$B$36:$C$52,2,FALSE),VLOOKUP(VLOOKUP(J759,'DATOS GENERALES'!$B$58:$E$83,4,FALSE),'DATOS GENERALES'!$B$36:$C$52,2,FALSE)))</f>
        <v>ACCESORIO SALIDA BANDEJA</v>
      </c>
      <c r="T759" s="5" t="s">
        <v>48</v>
      </c>
      <c r="U759" s="5" t="s">
        <v>123</v>
      </c>
      <c r="X759"/>
    </row>
    <row r="760" spans="1:24" s="2" customFormat="1" outlineLevel="1" x14ac:dyDescent="0.25">
      <c r="A760" s="2">
        <v>0</v>
      </c>
      <c r="B760" s="8">
        <v>0</v>
      </c>
      <c r="C760" s="8">
        <v>0</v>
      </c>
      <c r="D760" s="7" t="s">
        <v>951</v>
      </c>
      <c r="E760" s="3" t="str">
        <f t="shared" si="674"/>
        <v>C1</v>
      </c>
      <c r="F760" s="7" t="s">
        <v>94</v>
      </c>
      <c r="G760" s="4" t="s">
        <v>103</v>
      </c>
      <c r="H760" s="4">
        <v>2</v>
      </c>
      <c r="I760" s="4">
        <v>25</v>
      </c>
      <c r="J760" s="4"/>
      <c r="K760" s="4"/>
      <c r="L760" s="5">
        <v>1</v>
      </c>
      <c r="M760" s="5">
        <f t="shared" si="675"/>
        <v>2</v>
      </c>
      <c r="N760" s="5">
        <v>2</v>
      </c>
      <c r="O760" s="5">
        <v>1</v>
      </c>
      <c r="P760" s="11">
        <v>1</v>
      </c>
      <c r="Q760" s="5">
        <f t="shared" si="676"/>
        <v>2</v>
      </c>
      <c r="R760" s="6">
        <f t="shared" si="677"/>
        <v>2</v>
      </c>
      <c r="S760" s="53" t="str">
        <f>IF(J760="",IF(LEFT(G760,1)="c",IF(I760&lt;&gt;"S",VLOOKUP(G760,'DATOS GENERALES'!$B$36:$C$52,2,FALSE),""),""),IF(T760="pvc",VLOOKUP(VLOOKUP(J760,'DATOS GENERALES'!$B$58:$E$83,3,FALSE),'DATOS GENERALES'!$B$36:$C$52,2,FALSE),VLOOKUP(VLOOKUP(J760,'DATOS GENERALES'!$B$58:$E$83,4,FALSE),'DATOS GENERALES'!$B$36:$C$52,2,FALSE)))</f>
        <v>CUADRADA 150X150X100</v>
      </c>
      <c r="T760" s="5" t="s">
        <v>48</v>
      </c>
      <c r="U760" s="5" t="s">
        <v>123</v>
      </c>
      <c r="X760"/>
    </row>
    <row r="761" spans="1:24" s="2" customFormat="1" outlineLevel="1" x14ac:dyDescent="0.25">
      <c r="A761" s="2">
        <v>0</v>
      </c>
      <c r="B761" s="8">
        <v>0</v>
      </c>
      <c r="C761" s="8">
        <v>0</v>
      </c>
      <c r="D761" s="7" t="s">
        <v>951</v>
      </c>
      <c r="E761" s="3" t="str">
        <f t="shared" si="674"/>
        <v>BE-23</v>
      </c>
      <c r="F761" s="4" t="s">
        <v>103</v>
      </c>
      <c r="G761" s="7" t="s">
        <v>951</v>
      </c>
      <c r="H761" s="4">
        <v>0.9</v>
      </c>
      <c r="I761" s="4">
        <v>25</v>
      </c>
      <c r="J761" s="4" t="s">
        <v>87</v>
      </c>
      <c r="K761" s="4"/>
      <c r="L761" s="5">
        <v>1</v>
      </c>
      <c r="M761" s="5">
        <f t="shared" si="675"/>
        <v>0.9</v>
      </c>
      <c r="N761" s="5">
        <v>0</v>
      </c>
      <c r="O761" s="5">
        <v>2</v>
      </c>
      <c r="P761" s="11">
        <v>1</v>
      </c>
      <c r="Q761" s="5">
        <f t="shared" si="676"/>
        <v>0.9</v>
      </c>
      <c r="R761" s="6">
        <f t="shared" si="677"/>
        <v>0.9</v>
      </c>
      <c r="S761" s="53" t="str">
        <f>IF(J761="",IF(LEFT(G761,1)="c",IF(I761&lt;&gt;"S",VLOOKUP(G761,'DATOS GENERALES'!$B$36:$C$52,2,FALSE),""),""),IF(T761="pvc",VLOOKUP(VLOOKUP(J761,'DATOS GENERALES'!$B$58:$E$83,3,FALSE),'DATOS GENERALES'!$B$36:$C$52,2,FALSE),VLOOKUP(VLOOKUP(J761,'DATOS GENERALES'!$B$58:$E$83,4,FALSE),'DATOS GENERALES'!$B$36:$C$52,2,FALSE)))</f>
        <v>CUADRADA GANG</v>
      </c>
      <c r="T761" s="5" t="s">
        <v>45</v>
      </c>
      <c r="U761" s="5" t="s">
        <v>123</v>
      </c>
      <c r="X761"/>
    </row>
    <row r="762" spans="1:24" s="2" customFormat="1" outlineLevel="1" x14ac:dyDescent="0.25">
      <c r="A762" s="2">
        <v>0</v>
      </c>
      <c r="B762" s="8">
        <v>0</v>
      </c>
      <c r="C762" s="8">
        <v>0</v>
      </c>
      <c r="D762" s="7" t="s">
        <v>952</v>
      </c>
      <c r="E762" s="3" t="str">
        <f t="shared" si="674"/>
        <v>EM-23</v>
      </c>
      <c r="F762" s="7" t="s">
        <v>951</v>
      </c>
      <c r="G762" s="7" t="s">
        <v>952</v>
      </c>
      <c r="H762" s="4">
        <v>1.3</v>
      </c>
      <c r="I762" s="4">
        <v>25</v>
      </c>
      <c r="J762" s="4" t="s">
        <v>86</v>
      </c>
      <c r="K762" s="4"/>
      <c r="L762" s="5">
        <v>1</v>
      </c>
      <c r="M762" s="5">
        <f t="shared" si="675"/>
        <v>1.3</v>
      </c>
      <c r="N762" s="5">
        <v>0</v>
      </c>
      <c r="O762" s="5">
        <v>2</v>
      </c>
      <c r="P762" s="11">
        <v>1</v>
      </c>
      <c r="Q762" s="5">
        <f t="shared" si="676"/>
        <v>1.3</v>
      </c>
      <c r="R762" s="6">
        <f t="shared" si="677"/>
        <v>1.3</v>
      </c>
      <c r="S762" s="53" t="str">
        <f>IF(J762="",IF(LEFT(G762,1)="c",IF(I762&lt;&gt;"S",VLOOKUP(G762,'DATOS GENERALES'!$B$36:$C$52,2,FALSE),""),""),IF(T762="pvc",VLOOKUP(VLOOKUP(J762,'DATOS GENERALES'!$B$58:$E$83,3,FALSE),'DATOS GENERALES'!$B$36:$C$52,2,FALSE),VLOOKUP(VLOOKUP(J762,'DATOS GENERALES'!$B$58:$E$83,4,FALSE),'DATOS GENERALES'!$B$36:$C$52,2,FALSE)))</f>
        <v>CUADRADA GANG</v>
      </c>
      <c r="T762" s="5" t="s">
        <v>45</v>
      </c>
      <c r="U762" s="5" t="s">
        <v>123</v>
      </c>
      <c r="X762"/>
    </row>
    <row r="763" spans="1:24" s="2" customFormat="1" outlineLevel="1" x14ac:dyDescent="0.25">
      <c r="B763" s="8"/>
      <c r="C763" s="8"/>
      <c r="D763" s="7" t="str">
        <f>+D762</f>
        <v>EM-23</v>
      </c>
      <c r="E763" s="3"/>
      <c r="F763" s="4"/>
      <c r="G763" s="4"/>
      <c r="H763" s="4"/>
      <c r="I763" s="4"/>
      <c r="J763" s="4"/>
      <c r="K763" s="4"/>
      <c r="L763" s="5"/>
      <c r="M763" s="5"/>
      <c r="N763" s="5"/>
      <c r="O763" s="5"/>
      <c r="P763" s="11"/>
      <c r="Q763" s="5"/>
      <c r="R763" s="6">
        <f>SUM(R759:R761)</f>
        <v>3.4</v>
      </c>
      <c r="S763" s="53"/>
      <c r="T763" s="5"/>
      <c r="U763" s="5" t="str">
        <f>+U762</f>
        <v>FPLR 2X18</v>
      </c>
      <c r="X763"/>
    </row>
    <row r="764" spans="1:24" s="2" customFormat="1" outlineLevel="1" x14ac:dyDescent="0.25">
      <c r="B764" s="8"/>
      <c r="C764" s="8"/>
      <c r="D764" s="68"/>
      <c r="E764" s="3"/>
      <c r="F764" s="4"/>
      <c r="G764" s="4"/>
      <c r="H764" s="4"/>
      <c r="I764" s="4"/>
      <c r="J764" s="4"/>
      <c r="K764" s="4"/>
      <c r="L764" s="5"/>
      <c r="M764" s="5"/>
      <c r="N764" s="5"/>
      <c r="O764" s="5"/>
      <c r="P764" s="11"/>
      <c r="Q764" s="5"/>
      <c r="R764" s="6"/>
      <c r="S764" s="53"/>
      <c r="T764" s="5"/>
      <c r="U764" s="5"/>
      <c r="X764"/>
    </row>
    <row r="765" spans="1:24" s="2" customFormat="1" outlineLevel="1" x14ac:dyDescent="0.25">
      <c r="A765" s="2">
        <v>0</v>
      </c>
      <c r="B765" s="8">
        <v>0</v>
      </c>
      <c r="C765" s="8">
        <v>0</v>
      </c>
      <c r="D765" s="7" t="s">
        <v>1002</v>
      </c>
      <c r="E765" s="3" t="str">
        <f t="shared" ref="E765:E767" si="678">G765</f>
        <v>S12</v>
      </c>
      <c r="F765" s="4"/>
      <c r="G765" s="7" t="s">
        <v>94</v>
      </c>
      <c r="H765" s="4">
        <v>0.5</v>
      </c>
      <c r="I765" s="4">
        <v>25</v>
      </c>
      <c r="J765" s="4" t="s">
        <v>94</v>
      </c>
      <c r="K765" s="4"/>
      <c r="L765" s="5">
        <v>1</v>
      </c>
      <c r="M765" s="5">
        <f t="shared" ref="M765:M767" si="679">IF(I765&lt;&gt;"S",(H765+B765+A765+C765)*L765,0)</f>
        <v>0.5</v>
      </c>
      <c r="N765" s="5">
        <v>1</v>
      </c>
      <c r="O765" s="5">
        <v>2</v>
      </c>
      <c r="P765" s="11">
        <v>1</v>
      </c>
      <c r="Q765" s="5">
        <f t="shared" ref="Q765:Q767" si="680">IF(M765=0,IF(H765=0,0,H765+C765+B765+A765),M765)</f>
        <v>0.5</v>
      </c>
      <c r="R765" s="6">
        <f t="shared" ref="R765:R767" si="681">Q765*P765</f>
        <v>0.5</v>
      </c>
      <c r="S765" s="53" t="str">
        <f>IF(J765="",IF(LEFT(G765,1)="c",IF(I765&lt;&gt;"S",VLOOKUP(G765,'DATOS GENERALES'!$B$36:$C$52,2,FALSE),""),""),IF(T765="pvc",VLOOKUP(VLOOKUP(J765,'DATOS GENERALES'!$B$58:$E$83,3,FALSE),'DATOS GENERALES'!$B$36:$C$52,2,FALSE),VLOOKUP(VLOOKUP(J765,'DATOS GENERALES'!$B$58:$E$83,4,FALSE),'DATOS GENERALES'!$B$36:$C$52,2,FALSE)))</f>
        <v>ACCESORIO SALIDA BANDEJA</v>
      </c>
      <c r="T765" s="5" t="s">
        <v>48</v>
      </c>
      <c r="U765" s="5" t="s">
        <v>123</v>
      </c>
      <c r="X765"/>
    </row>
    <row r="766" spans="1:24" s="2" customFormat="1" outlineLevel="1" x14ac:dyDescent="0.25">
      <c r="A766" s="2">
        <v>0.5</v>
      </c>
      <c r="B766" s="8">
        <v>0</v>
      </c>
      <c r="C766" s="8">
        <v>0.5</v>
      </c>
      <c r="D766" s="7" t="s">
        <v>1002</v>
      </c>
      <c r="E766" s="3" t="str">
        <f t="shared" si="678"/>
        <v>MC-P2-01</v>
      </c>
      <c r="F766" s="7" t="s">
        <v>94</v>
      </c>
      <c r="G766" s="7" t="s">
        <v>997</v>
      </c>
      <c r="H766" s="4">
        <v>2</v>
      </c>
      <c r="I766" s="4">
        <v>25</v>
      </c>
      <c r="J766" s="4" t="s">
        <v>168</v>
      </c>
      <c r="K766" s="4"/>
      <c r="L766" s="5">
        <v>1</v>
      </c>
      <c r="M766" s="5">
        <f t="shared" si="679"/>
        <v>3</v>
      </c>
      <c r="N766" s="5">
        <v>1</v>
      </c>
      <c r="O766" s="5">
        <v>2</v>
      </c>
      <c r="P766" s="11">
        <v>1</v>
      </c>
      <c r="Q766" s="5">
        <f t="shared" si="680"/>
        <v>3</v>
      </c>
      <c r="R766" s="6">
        <f t="shared" si="681"/>
        <v>3</v>
      </c>
      <c r="S766" s="53" t="str">
        <f>IF(J766="",IF(LEFT(G766,1)="c",IF(I766&lt;&gt;"S",VLOOKUP(G766,'DATOS GENERALES'!$B$36:$C$52,2,FALSE),""),""),IF(T766="pvc",VLOOKUP(VLOOKUP(J766,'DATOS GENERALES'!$B$58:$E$83,3,FALSE),'DATOS GENERALES'!$B$36:$C$52,2,FALSE),VLOOKUP(VLOOKUP(J766,'DATOS GENERALES'!$B$58:$E$83,4,FALSE),'DATOS GENERALES'!$B$36:$C$52,2,FALSE)))</f>
        <v>RECTANGULAR CONDUIT</v>
      </c>
      <c r="T766" s="5" t="s">
        <v>48</v>
      </c>
      <c r="U766" s="5" t="s">
        <v>123</v>
      </c>
      <c r="X766"/>
    </row>
    <row r="767" spans="1:24" s="2" customFormat="1" outlineLevel="1" x14ac:dyDescent="0.25">
      <c r="A767" s="2">
        <v>0.5</v>
      </c>
      <c r="B767" s="8">
        <v>0</v>
      </c>
      <c r="C767" s="8">
        <v>0.5</v>
      </c>
      <c r="D767" s="7" t="s">
        <v>1003</v>
      </c>
      <c r="E767" s="3" t="str">
        <f t="shared" si="678"/>
        <v>SA-P2-01</v>
      </c>
      <c r="F767" s="7" t="s">
        <v>997</v>
      </c>
      <c r="G767" s="7" t="s">
        <v>996</v>
      </c>
      <c r="H767" s="4">
        <v>3</v>
      </c>
      <c r="I767" s="4">
        <v>25</v>
      </c>
      <c r="J767" s="4" t="s">
        <v>167</v>
      </c>
      <c r="K767" s="4"/>
      <c r="L767" s="5">
        <v>2</v>
      </c>
      <c r="M767" s="5">
        <f t="shared" si="679"/>
        <v>8</v>
      </c>
      <c r="N767" s="5">
        <v>2</v>
      </c>
      <c r="O767" s="5">
        <v>4</v>
      </c>
      <c r="P767" s="11">
        <v>1</v>
      </c>
      <c r="Q767" s="5">
        <f t="shared" si="680"/>
        <v>8</v>
      </c>
      <c r="R767" s="6">
        <f t="shared" si="681"/>
        <v>8</v>
      </c>
      <c r="S767" s="53" t="str">
        <f>IF(J767="",IF(LEFT(G767,1)="c",IF(I767&lt;&gt;"S",VLOOKUP(G767,'DATOS GENERALES'!$B$36:$C$52,2,FALSE),""),""),IF(T767="pvc",VLOOKUP(VLOOKUP(J767,'DATOS GENERALES'!$B$58:$E$83,3,FALSE),'DATOS GENERALES'!$B$36:$C$52,2,FALSE),VLOOKUP(VLOOKUP(J767,'DATOS GENERALES'!$B$58:$E$83,4,FALSE),'DATOS GENERALES'!$B$36:$C$52,2,FALSE)))</f>
        <v>CUADRADA 100X100X50</v>
      </c>
      <c r="T767" s="5" t="s">
        <v>45</v>
      </c>
      <c r="U767" s="5" t="s">
        <v>123</v>
      </c>
      <c r="X767"/>
    </row>
    <row r="768" spans="1:24" s="2" customFormat="1" outlineLevel="1" x14ac:dyDescent="0.25">
      <c r="B768" s="8"/>
      <c r="C768" s="8"/>
      <c r="D768" s="68"/>
      <c r="E768" s="3"/>
      <c r="F768" s="4"/>
      <c r="G768" s="4"/>
      <c r="H768" s="4"/>
      <c r="I768" s="4"/>
      <c r="J768" s="4"/>
      <c r="K768" s="4"/>
      <c r="L768" s="5"/>
      <c r="M768" s="5"/>
      <c r="N768" s="5"/>
      <c r="O768" s="5"/>
      <c r="P768" s="11"/>
      <c r="Q768" s="5"/>
      <c r="R768" s="6"/>
      <c r="S768" s="53"/>
      <c r="T768" s="5"/>
      <c r="U768" s="5"/>
      <c r="X768"/>
    </row>
    <row r="769" spans="2:24" s="2" customFormat="1" outlineLevel="1" x14ac:dyDescent="0.25">
      <c r="B769" s="8"/>
      <c r="C769" s="8"/>
      <c r="D769" s="68"/>
      <c r="E769" s="3"/>
      <c r="F769" s="4"/>
      <c r="G769" s="7"/>
      <c r="H769" s="4"/>
      <c r="I769" s="4"/>
      <c r="J769" s="4"/>
      <c r="K769" s="4"/>
      <c r="L769" s="5"/>
      <c r="M769" s="5"/>
      <c r="N769" s="5"/>
      <c r="O769" s="5"/>
      <c r="P769" s="11"/>
      <c r="Q769" s="5"/>
      <c r="R769" s="6"/>
      <c r="S769" s="53"/>
      <c r="T769" s="5"/>
      <c r="U769" s="5"/>
      <c r="X769"/>
    </row>
    <row r="770" spans="2:24" x14ac:dyDescent="0.25">
      <c r="G770" s="65"/>
      <c r="H770" s="65"/>
      <c r="I770" s="65"/>
      <c r="J770" s="65"/>
      <c r="K770" s="65"/>
      <c r="L770" s="108"/>
      <c r="M770" s="108"/>
      <c r="N770" s="108"/>
      <c r="O770" s="108"/>
      <c r="S770" s="107"/>
    </row>
    <row r="771" spans="2:24" x14ac:dyDescent="0.25">
      <c r="G771" s="65"/>
      <c r="H771" s="65"/>
      <c r="I771" s="65"/>
      <c r="J771" s="65"/>
      <c r="K771" s="65"/>
      <c r="L771" s="108"/>
      <c r="M771" s="108"/>
      <c r="N771" s="108"/>
      <c r="O771" s="108"/>
      <c r="S771" s="107"/>
    </row>
    <row r="772" spans="2:24" ht="14.4" thickBot="1" x14ac:dyDescent="0.3">
      <c r="G772" s="65"/>
      <c r="H772" s="65"/>
      <c r="I772" s="65"/>
      <c r="J772" s="65"/>
      <c r="K772" s="65"/>
      <c r="L772" s="108"/>
      <c r="M772" s="108"/>
      <c r="N772" s="108"/>
      <c r="O772" s="108"/>
      <c r="S772" s="107"/>
    </row>
    <row r="773" spans="2:24" ht="58.8" customHeight="1" thickBot="1" x14ac:dyDescent="0.3">
      <c r="M773" s="98" t="s">
        <v>24</v>
      </c>
      <c r="N773" s="98" t="s">
        <v>77</v>
      </c>
      <c r="O773" s="98" t="s">
        <v>25</v>
      </c>
      <c r="S773" s="110" t="s">
        <v>116</v>
      </c>
      <c r="T773" s="111" t="s">
        <v>117</v>
      </c>
    </row>
    <row r="774" spans="2:24" ht="14.4" thickBot="1" x14ac:dyDescent="0.3">
      <c r="M774" s="98" t="s">
        <v>21</v>
      </c>
      <c r="N774" s="98" t="s">
        <v>22</v>
      </c>
      <c r="O774" s="98" t="s">
        <v>22</v>
      </c>
      <c r="S774" s="112" t="s">
        <v>56</v>
      </c>
      <c r="T774" s="69">
        <f t="shared" ref="T774:T787" si="682">COUNTIF($S$692:$S$769,S774)</f>
        <v>4</v>
      </c>
    </row>
    <row r="775" spans="2:24" ht="14.4" thickBot="1" x14ac:dyDescent="0.3">
      <c r="H775" s="203" t="s">
        <v>151</v>
      </c>
      <c r="I775" s="204"/>
      <c r="J775" s="204"/>
      <c r="K775" s="204"/>
      <c r="L775" s="205"/>
      <c r="M775" s="87">
        <f>SUMIFS(M692:M769,$I692:$I769,"BE",$T692:$T769,"BE")</f>
        <v>0</v>
      </c>
      <c r="N775" s="87">
        <f>SUMIFS(N692:N769,I692:I769,"BE",T692:T769,"BE")</f>
        <v>0</v>
      </c>
      <c r="O775" s="87">
        <f>SUMIFS(O692:O769,I692:I769,"BE",T692:T769,"BE")</f>
        <v>0</v>
      </c>
      <c r="S775" s="113" t="s">
        <v>57</v>
      </c>
      <c r="T775" s="69">
        <f t="shared" si="682"/>
        <v>0</v>
      </c>
    </row>
    <row r="776" spans="2:24" ht="14.4" thickBot="1" x14ac:dyDescent="0.3">
      <c r="H776" s="203" t="s">
        <v>158</v>
      </c>
      <c r="I776" s="204"/>
      <c r="J776" s="204"/>
      <c r="K776" s="204"/>
      <c r="L776" s="205"/>
      <c r="M776" s="87">
        <f>SUMIFS(M692:M769,I692:I769,25,T692:T769,"PVC")</f>
        <v>16.8</v>
      </c>
      <c r="N776" s="87">
        <f>SUMIFS(N692:N769,I692:I769,25,T692:T769,"PVC")</f>
        <v>2</v>
      </c>
      <c r="O776" s="87">
        <f>SUMIFS(O692:O769,I692:I769,25,T692:T769,"PVC")</f>
        <v>20</v>
      </c>
      <c r="S776" s="113" t="s">
        <v>58</v>
      </c>
      <c r="T776" s="69">
        <f t="shared" si="682"/>
        <v>0</v>
      </c>
    </row>
    <row r="777" spans="2:24" ht="14.4" thickBot="1" x14ac:dyDescent="0.3">
      <c r="H777" s="203" t="s">
        <v>159</v>
      </c>
      <c r="I777" s="204"/>
      <c r="J777" s="204"/>
      <c r="K777" s="204"/>
      <c r="L777" s="205"/>
      <c r="M777" s="87">
        <f>SUMIFS(M692:M769,I692:I769,50,T692:T769,"PVC")</f>
        <v>0</v>
      </c>
      <c r="N777" s="87">
        <f>SUMIFS(N692:N769,I692:I769,50,T692:T769,"PVC")</f>
        <v>0</v>
      </c>
      <c r="O777" s="87">
        <f>SUMIFS(O692:O769,I692:I769,50,T692:T769,"PVC")</f>
        <v>0</v>
      </c>
      <c r="S777" s="113" t="s">
        <v>59</v>
      </c>
      <c r="T777" s="69">
        <f t="shared" si="682"/>
        <v>0</v>
      </c>
    </row>
    <row r="778" spans="2:24" ht="14.4" thickBot="1" x14ac:dyDescent="0.3">
      <c r="H778" s="203" t="s">
        <v>187</v>
      </c>
      <c r="I778" s="204"/>
      <c r="J778" s="204"/>
      <c r="K778" s="204"/>
      <c r="L778" s="205"/>
      <c r="M778" s="87">
        <f>SUMIFS(M692:M769,I692:I769,100,T692:T769,"PVC")</f>
        <v>0</v>
      </c>
      <c r="N778" s="87">
        <f>SUMIFS(N692:N769,I692:I769,100,T692:T769,"PVC")</f>
        <v>0</v>
      </c>
      <c r="O778" s="87">
        <f>SUMIFS(O692:O769,I692:I769,100,T692:T769,"PVC")</f>
        <v>0</v>
      </c>
      <c r="S778" s="113" t="s">
        <v>53</v>
      </c>
      <c r="T778" s="69">
        <f t="shared" si="682"/>
        <v>0</v>
      </c>
    </row>
    <row r="779" spans="2:24" ht="14.4" thickBot="1" x14ac:dyDescent="0.3">
      <c r="H779" s="203" t="s">
        <v>160</v>
      </c>
      <c r="I779" s="204"/>
      <c r="J779" s="204"/>
      <c r="K779" s="204"/>
      <c r="L779" s="205"/>
      <c r="M779" s="87">
        <f>SUMIFS(M692:M769,I692:I769,25,T692:T769,"EMT")</f>
        <v>100.5</v>
      </c>
      <c r="N779" s="87">
        <f>SUMIFS(N692:N769,I692:I769,25,T692:T769,"EMT")</f>
        <v>48</v>
      </c>
      <c r="O779" s="87">
        <f>SUMIFS(O692:O769,I692:I769,25,T692:T769,"EMT")</f>
        <v>79</v>
      </c>
      <c r="S779" s="113" t="s">
        <v>54</v>
      </c>
      <c r="T779" s="69">
        <f t="shared" si="682"/>
        <v>0</v>
      </c>
    </row>
    <row r="780" spans="2:24" ht="14.4" thickBot="1" x14ac:dyDescent="0.3">
      <c r="H780" s="203" t="s">
        <v>161</v>
      </c>
      <c r="I780" s="204"/>
      <c r="J780" s="204"/>
      <c r="K780" s="204"/>
      <c r="L780" s="205"/>
      <c r="M780" s="114">
        <f>SUMIFS(M692:M769,I692:I769,50,T692:T769,"EMT")</f>
        <v>0</v>
      </c>
      <c r="N780" s="114">
        <f>SUMIFS(N692:N769,I692:I769,50,T692:T769,"EMT")</f>
        <v>0</v>
      </c>
      <c r="O780" s="114">
        <f>SUMIFS(O692:O769,I692:I769,50,T692:T769,"EMT")</f>
        <v>0</v>
      </c>
      <c r="S780" s="113" t="s">
        <v>55</v>
      </c>
      <c r="T780" s="69">
        <f t="shared" si="682"/>
        <v>8</v>
      </c>
    </row>
    <row r="781" spans="2:24" ht="14.4" thickBot="1" x14ac:dyDescent="0.3">
      <c r="H781" s="203" t="s">
        <v>188</v>
      </c>
      <c r="I781" s="204"/>
      <c r="J781" s="204"/>
      <c r="K781" s="204"/>
      <c r="L781" s="205"/>
      <c r="M781" s="87">
        <f>SUMIFS(M692:M769,I692:I769,25,T692:T769,"TUBO FLEX")</f>
        <v>0</v>
      </c>
      <c r="N781" s="87">
        <f>SUMIFS(N692:N769,I692:I769,25,T692:T769,"TUBO FLEX")</f>
        <v>0</v>
      </c>
      <c r="O781" s="87">
        <f>SUMIFS(O692:O769,I692:I769,25,T692:T769,"TUBO FLEX")</f>
        <v>0</v>
      </c>
      <c r="S781" s="113" t="s">
        <v>60</v>
      </c>
      <c r="T781" s="69">
        <f t="shared" si="682"/>
        <v>1</v>
      </c>
    </row>
    <row r="782" spans="2:24" ht="14.4" thickBot="1" x14ac:dyDescent="0.3">
      <c r="H782" s="203" t="s">
        <v>189</v>
      </c>
      <c r="I782" s="204"/>
      <c r="J782" s="204"/>
      <c r="K782" s="204"/>
      <c r="L782" s="205"/>
      <c r="M782" s="114">
        <f>SUMIFS(M692:M769,I692:I769,50,T692:T769,"TUBO FLEX")</f>
        <v>0</v>
      </c>
      <c r="N782" s="114">
        <f>SUMIFS(N692:N769,I692:I769,50,T692:T769,"TUBO FLEX")</f>
        <v>0</v>
      </c>
      <c r="O782" s="114">
        <f>SUMIFS(O692:O769,I692:I769,50,T692:T769,"TUBO FLEX")</f>
        <v>0</v>
      </c>
      <c r="S782" s="113" t="s">
        <v>61</v>
      </c>
      <c r="T782" s="69">
        <f t="shared" si="682"/>
        <v>16</v>
      </c>
    </row>
    <row r="783" spans="2:24" x14ac:dyDescent="0.25">
      <c r="S783" s="113" t="s">
        <v>62</v>
      </c>
      <c r="T783" s="69">
        <f t="shared" si="682"/>
        <v>0</v>
      </c>
    </row>
    <row r="784" spans="2:24" x14ac:dyDescent="0.25">
      <c r="S784" s="113" t="s">
        <v>216</v>
      </c>
      <c r="T784" s="69">
        <f t="shared" si="682"/>
        <v>21</v>
      </c>
    </row>
    <row r="785" spans="1:24" x14ac:dyDescent="0.25">
      <c r="S785" s="113" t="s">
        <v>175</v>
      </c>
      <c r="T785" s="69">
        <f t="shared" si="682"/>
        <v>1</v>
      </c>
    </row>
    <row r="786" spans="1:24" x14ac:dyDescent="0.25">
      <c r="S786" s="113" t="s">
        <v>185</v>
      </c>
      <c r="T786" s="69">
        <f t="shared" si="682"/>
        <v>0</v>
      </c>
    </row>
    <row r="787" spans="1:24" ht="14.4" thickBot="1" x14ac:dyDescent="0.3">
      <c r="S787" s="115"/>
      <c r="T787" s="69">
        <f t="shared" si="682"/>
        <v>0</v>
      </c>
    </row>
    <row r="788" spans="1:24" x14ac:dyDescent="0.25">
      <c r="G788" s="65"/>
      <c r="H788" s="65"/>
      <c r="I788" s="65"/>
      <c r="J788" s="65"/>
      <c r="K788" s="65"/>
      <c r="L788" s="108"/>
      <c r="M788" s="108"/>
      <c r="N788" s="108"/>
      <c r="O788" s="108"/>
      <c r="S788" s="107"/>
    </row>
    <row r="789" spans="1:24" x14ac:dyDescent="0.25">
      <c r="G789" s="65"/>
      <c r="H789" s="65"/>
      <c r="I789" s="65"/>
      <c r="J789" s="65"/>
      <c r="K789" s="65"/>
      <c r="L789" s="108"/>
      <c r="M789" s="108"/>
      <c r="N789" s="108"/>
      <c r="O789" s="108"/>
      <c r="S789" s="107"/>
    </row>
    <row r="790" spans="1:24" x14ac:dyDescent="0.25">
      <c r="G790" s="65"/>
      <c r="H790" s="65"/>
      <c r="I790" s="65"/>
      <c r="J790" s="65"/>
      <c r="K790" s="65"/>
      <c r="L790" s="108"/>
      <c r="M790" s="108"/>
      <c r="N790" s="108"/>
      <c r="O790" s="108"/>
      <c r="S790" s="107"/>
    </row>
    <row r="791" spans="1:24" x14ac:dyDescent="0.25">
      <c r="S791" s="107"/>
    </row>
    <row r="792" spans="1:24" ht="54.6" customHeight="1" x14ac:dyDescent="0.25">
      <c r="A792" s="208" t="s">
        <v>149</v>
      </c>
      <c r="B792" s="208" t="s">
        <v>180</v>
      </c>
      <c r="C792" s="208" t="s">
        <v>147</v>
      </c>
      <c r="E792" s="209" t="s">
        <v>0</v>
      </c>
      <c r="F792" s="209"/>
      <c r="G792" s="209"/>
      <c r="H792" s="210" t="s">
        <v>121</v>
      </c>
      <c r="I792" s="210" t="s">
        <v>122</v>
      </c>
      <c r="J792" s="210" t="s">
        <v>119</v>
      </c>
      <c r="K792" s="210" t="s">
        <v>120</v>
      </c>
      <c r="L792" s="210" t="s">
        <v>182</v>
      </c>
      <c r="M792" s="143" t="s">
        <v>162</v>
      </c>
      <c r="N792" s="143" t="s">
        <v>184</v>
      </c>
      <c r="O792" s="143" t="s">
        <v>163</v>
      </c>
      <c r="P792" s="212" t="s">
        <v>46</v>
      </c>
      <c r="Q792" s="209"/>
      <c r="R792" s="209"/>
      <c r="S792" s="206" t="s">
        <v>51</v>
      </c>
      <c r="T792" s="206" t="s">
        <v>47</v>
      </c>
      <c r="U792" s="206" t="s">
        <v>78</v>
      </c>
    </row>
    <row r="793" spans="1:24" x14ac:dyDescent="0.25">
      <c r="A793" s="208"/>
      <c r="B793" s="208"/>
      <c r="C793" s="208"/>
      <c r="D793" t="s">
        <v>148</v>
      </c>
      <c r="E793" s="144" t="s">
        <v>79</v>
      </c>
      <c r="F793" s="145" t="s">
        <v>1</v>
      </c>
      <c r="G793" s="144" t="s">
        <v>2</v>
      </c>
      <c r="H793" s="211"/>
      <c r="I793" s="211"/>
      <c r="J793" s="211"/>
      <c r="K793" s="211"/>
      <c r="L793" s="211"/>
      <c r="M793" s="146" t="s">
        <v>21</v>
      </c>
      <c r="N793" s="146" t="s">
        <v>22</v>
      </c>
      <c r="O793" s="146" t="s">
        <v>22</v>
      </c>
      <c r="P793" s="144" t="s">
        <v>3</v>
      </c>
      <c r="Q793" s="144" t="s">
        <v>14</v>
      </c>
      <c r="R793" s="144" t="s">
        <v>13</v>
      </c>
      <c r="S793" s="207"/>
      <c r="T793" s="207"/>
      <c r="U793" s="207"/>
    </row>
    <row r="794" spans="1:24" x14ac:dyDescent="0.25">
      <c r="E794" s="99"/>
      <c r="F794" s="99"/>
      <c r="G794" s="64"/>
      <c r="H794" s="64"/>
      <c r="I794" s="64"/>
      <c r="J794" s="64"/>
      <c r="K794" s="64"/>
      <c r="L794" s="17"/>
      <c r="M794" s="17"/>
      <c r="N794" s="17"/>
      <c r="O794" s="17"/>
      <c r="P794" s="18"/>
      <c r="Q794" s="18"/>
      <c r="R794" s="18"/>
      <c r="S794" s="54"/>
      <c r="T794" s="19"/>
      <c r="U794" s="19"/>
    </row>
    <row r="795" spans="1:24" x14ac:dyDescent="0.25">
      <c r="E795" s="99" t="s">
        <v>305</v>
      </c>
      <c r="F795" s="116"/>
      <c r="G795" s="64"/>
      <c r="H795" s="64"/>
      <c r="I795" s="64"/>
      <c r="J795" s="64"/>
      <c r="K795" s="64"/>
      <c r="L795" s="17"/>
      <c r="M795" s="17"/>
      <c r="N795" s="17"/>
      <c r="O795" s="17"/>
      <c r="P795" s="18"/>
      <c r="Q795" s="18"/>
      <c r="R795" s="18"/>
      <c r="S795" s="54"/>
      <c r="T795" s="19"/>
      <c r="U795" s="19"/>
    </row>
    <row r="796" spans="1:24" s="2" customFormat="1" outlineLevel="1" x14ac:dyDescent="0.25">
      <c r="B796" s="8"/>
      <c r="C796" s="8"/>
      <c r="D796" s="68"/>
      <c r="E796" s="3"/>
      <c r="F796" s="4"/>
      <c r="G796" s="4"/>
      <c r="H796" s="4"/>
      <c r="I796" s="4"/>
      <c r="J796" s="4"/>
      <c r="K796" s="4"/>
      <c r="L796" s="5"/>
      <c r="M796" s="5"/>
      <c r="N796" s="5"/>
      <c r="O796" s="5"/>
      <c r="P796" s="11"/>
      <c r="Q796" s="5"/>
      <c r="R796" s="6"/>
      <c r="S796" s="53"/>
      <c r="T796" s="5"/>
      <c r="U796" s="5"/>
      <c r="X796"/>
    </row>
    <row r="797" spans="1:24" s="2" customFormat="1" outlineLevel="1" x14ac:dyDescent="0.25">
      <c r="A797" s="2">
        <v>0</v>
      </c>
      <c r="B797" s="8">
        <v>0</v>
      </c>
      <c r="C797" s="8">
        <v>0</v>
      </c>
      <c r="D797" s="7" t="s">
        <v>955</v>
      </c>
      <c r="E797" s="3" t="str">
        <f t="shared" ref="E797:E799" si="683">G797</f>
        <v>C1</v>
      </c>
      <c r="F797" s="7" t="s">
        <v>103</v>
      </c>
      <c r="G797" s="4" t="s">
        <v>103</v>
      </c>
      <c r="H797" s="4">
        <v>0.5</v>
      </c>
      <c r="I797" s="4">
        <v>25</v>
      </c>
      <c r="J797" s="4"/>
      <c r="K797" s="4"/>
      <c r="L797" s="5">
        <v>1</v>
      </c>
      <c r="M797" s="5">
        <f t="shared" ref="M797:M799" si="684">IF(I797&lt;&gt;"S",(H797+B797+A797+C797)*L797,0)</f>
        <v>0.5</v>
      </c>
      <c r="N797" s="5">
        <v>0</v>
      </c>
      <c r="O797" s="5">
        <v>2</v>
      </c>
      <c r="P797" s="11">
        <v>1</v>
      </c>
      <c r="Q797" s="5">
        <f t="shared" ref="Q797:Q799" si="685">IF(M797=0,IF(H797=0,0,H797+C797+B797+A797),M797)</f>
        <v>0.5</v>
      </c>
      <c r="R797" s="6">
        <f t="shared" ref="R797:R799" si="686">Q797*P797</f>
        <v>0.5</v>
      </c>
      <c r="S797" s="53" t="str">
        <f>IF(J797="",IF(LEFT(G797,1)="c",IF(I797&lt;&gt;"S",VLOOKUP(G797,'DATOS GENERALES'!$B$36:$C$52,2,FALSE),""),""),IF(T797="pvc",VLOOKUP(VLOOKUP(J797,'DATOS GENERALES'!$B$58:$E$83,3,FALSE),'DATOS GENERALES'!$B$36:$C$52,2,FALSE),VLOOKUP(VLOOKUP(J797,'DATOS GENERALES'!$B$58:$E$83,4,FALSE),'DATOS GENERALES'!$B$36:$C$52,2,FALSE)))</f>
        <v>CUADRADA 150X150X100</v>
      </c>
      <c r="T797" s="5" t="s">
        <v>45</v>
      </c>
      <c r="U797" s="5" t="s">
        <v>123</v>
      </c>
      <c r="X797"/>
    </row>
    <row r="798" spans="1:24" s="2" customFormat="1" outlineLevel="1" x14ac:dyDescent="0.25">
      <c r="A798" s="2">
        <v>0.5</v>
      </c>
      <c r="B798" s="8">
        <v>0</v>
      </c>
      <c r="C798" s="8">
        <v>0.5</v>
      </c>
      <c r="D798" s="7" t="s">
        <v>955</v>
      </c>
      <c r="E798" s="3" t="str">
        <f t="shared" si="683"/>
        <v>MM-P6-01</v>
      </c>
      <c r="F798" s="4" t="s">
        <v>103</v>
      </c>
      <c r="G798" s="7" t="s">
        <v>955</v>
      </c>
      <c r="H798" s="4">
        <v>2</v>
      </c>
      <c r="I798" s="4">
        <v>25</v>
      </c>
      <c r="J798" s="4" t="s">
        <v>169</v>
      </c>
      <c r="K798" s="4"/>
      <c r="L798" s="5">
        <v>1</v>
      </c>
      <c r="M798" s="5">
        <f t="shared" si="684"/>
        <v>3</v>
      </c>
      <c r="N798" s="5">
        <v>2</v>
      </c>
      <c r="O798" s="5">
        <v>2</v>
      </c>
      <c r="P798" s="11">
        <v>1</v>
      </c>
      <c r="Q798" s="5">
        <f t="shared" si="685"/>
        <v>3</v>
      </c>
      <c r="R798" s="6">
        <f t="shared" si="686"/>
        <v>3</v>
      </c>
      <c r="S798" s="53" t="str">
        <f>IF(J798="",IF(LEFT(G798,1)="c",IF(I798&lt;&gt;"S",VLOOKUP(G798,'DATOS GENERALES'!$B$36:$C$52,2,FALSE),""),""),IF(T798="pvc",VLOOKUP(VLOOKUP(J798,'DATOS GENERALES'!$B$58:$E$83,3,FALSE),'DATOS GENERALES'!$B$36:$C$52,2,FALSE),VLOOKUP(VLOOKUP(J798,'DATOS GENERALES'!$B$58:$E$83,4,FALSE),'DATOS GENERALES'!$B$36:$C$52,2,FALSE)))</f>
        <v>CUADRADA GANG</v>
      </c>
      <c r="T798" s="5" t="s">
        <v>45</v>
      </c>
      <c r="U798" s="5" t="s">
        <v>123</v>
      </c>
      <c r="X798"/>
    </row>
    <row r="799" spans="1:24" s="2" customFormat="1" outlineLevel="1" x14ac:dyDescent="0.25">
      <c r="A799" s="2">
        <v>0.5</v>
      </c>
      <c r="B799" s="8">
        <v>0</v>
      </c>
      <c r="C799" s="8">
        <v>0.5</v>
      </c>
      <c r="D799" s="7" t="s">
        <v>956</v>
      </c>
      <c r="E799" s="3" t="str">
        <f t="shared" si="683"/>
        <v>MC-P6-01</v>
      </c>
      <c r="F799" s="7" t="s">
        <v>710</v>
      </c>
      <c r="G799" s="7" t="s">
        <v>956</v>
      </c>
      <c r="H799" s="4">
        <v>1</v>
      </c>
      <c r="I799" s="4">
        <v>25</v>
      </c>
      <c r="J799" s="4" t="s">
        <v>168</v>
      </c>
      <c r="K799" s="4"/>
      <c r="L799" s="5">
        <v>1</v>
      </c>
      <c r="M799" s="5">
        <f t="shared" si="684"/>
        <v>2</v>
      </c>
      <c r="N799" s="5">
        <v>2</v>
      </c>
      <c r="O799" s="5">
        <v>2</v>
      </c>
      <c r="P799" s="11">
        <v>1</v>
      </c>
      <c r="Q799" s="5">
        <f t="shared" si="685"/>
        <v>2</v>
      </c>
      <c r="R799" s="6">
        <f t="shared" si="686"/>
        <v>2</v>
      </c>
      <c r="S799" s="53" t="str">
        <f>IF(J799="",IF(LEFT(G799,1)="c",IF(I799&lt;&gt;"S",VLOOKUP(G799,'DATOS GENERALES'!$B$36:$C$52,2,FALSE),""),""),IF(T799="pvc",VLOOKUP(VLOOKUP(J799,'DATOS GENERALES'!$B$58:$E$83,3,FALSE),'DATOS GENERALES'!$B$36:$C$52,2,FALSE),VLOOKUP(VLOOKUP(J799,'DATOS GENERALES'!$B$58:$E$83,4,FALSE),'DATOS GENERALES'!$B$36:$C$52,2,FALSE)))</f>
        <v>CUADRADA GANG</v>
      </c>
      <c r="T799" s="5" t="s">
        <v>45</v>
      </c>
      <c r="U799" s="5" t="s">
        <v>123</v>
      </c>
      <c r="X799"/>
    </row>
    <row r="800" spans="1:24" s="2" customFormat="1" outlineLevel="1" x14ac:dyDescent="0.25">
      <c r="B800" s="8"/>
      <c r="C800" s="8"/>
      <c r="D800" s="68"/>
      <c r="E800" s="3"/>
      <c r="F800" s="4"/>
      <c r="G800" s="4"/>
      <c r="H800" s="4"/>
      <c r="I800" s="4"/>
      <c r="J800" s="4"/>
      <c r="K800" s="4"/>
      <c r="L800" s="5"/>
      <c r="M800" s="5"/>
      <c r="N800" s="5"/>
      <c r="O800" s="5"/>
      <c r="P800" s="11"/>
      <c r="Q800" s="5"/>
      <c r="R800" s="6"/>
      <c r="S800" s="53"/>
      <c r="T800" s="5"/>
      <c r="U800" s="5"/>
      <c r="X800"/>
    </row>
    <row r="801" spans="1:24" s="2" customFormat="1" outlineLevel="1" x14ac:dyDescent="0.25">
      <c r="A801" s="2">
        <v>0</v>
      </c>
      <c r="B801" s="8">
        <v>0</v>
      </c>
      <c r="C801" s="8">
        <v>0</v>
      </c>
      <c r="D801" s="7" t="s">
        <v>957</v>
      </c>
      <c r="E801" s="3" t="str">
        <f t="shared" ref="E801:E803" si="687">G801</f>
        <v>C1</v>
      </c>
      <c r="F801" s="7" t="s">
        <v>103</v>
      </c>
      <c r="G801" s="4" t="s">
        <v>103</v>
      </c>
      <c r="H801" s="4">
        <v>0.5</v>
      </c>
      <c r="I801" s="4">
        <v>25</v>
      </c>
      <c r="J801" s="4"/>
      <c r="K801" s="4"/>
      <c r="L801" s="5">
        <v>1</v>
      </c>
      <c r="M801" s="5">
        <f t="shared" ref="M801:M803" si="688">IF(I801&lt;&gt;"S",(H801+B801+A801+C801)*L801,0)</f>
        <v>0.5</v>
      </c>
      <c r="N801" s="5">
        <v>0</v>
      </c>
      <c r="O801" s="5">
        <v>2</v>
      </c>
      <c r="P801" s="11">
        <v>1</v>
      </c>
      <c r="Q801" s="5">
        <f t="shared" ref="Q801:Q803" si="689">IF(M801=0,IF(H801=0,0,H801+C801+B801+A801),M801)</f>
        <v>0.5</v>
      </c>
      <c r="R801" s="6">
        <f t="shared" ref="R801:R803" si="690">Q801*P801</f>
        <v>0.5</v>
      </c>
      <c r="S801" s="53" t="str">
        <f>IF(J801="",IF(LEFT(G801,1)="c",IF(I801&lt;&gt;"S",VLOOKUP(G801,'DATOS GENERALES'!$B$36:$C$52,2,FALSE),""),""),IF(T801="pvc",VLOOKUP(VLOOKUP(J801,'DATOS GENERALES'!$B$58:$E$83,3,FALSE),'DATOS GENERALES'!$B$36:$C$52,2,FALSE),VLOOKUP(VLOOKUP(J801,'DATOS GENERALES'!$B$58:$E$83,4,FALSE),'DATOS GENERALES'!$B$36:$C$52,2,FALSE)))</f>
        <v>CUADRADA 150X150X100</v>
      </c>
      <c r="T801" s="5" t="s">
        <v>45</v>
      </c>
      <c r="U801" s="5" t="s">
        <v>123</v>
      </c>
      <c r="X801"/>
    </row>
    <row r="802" spans="1:24" s="2" customFormat="1" outlineLevel="1" x14ac:dyDescent="0.25">
      <c r="A802" s="2">
        <v>0.5</v>
      </c>
      <c r="B802" s="8">
        <v>0</v>
      </c>
      <c r="C802" s="8">
        <v>0.5</v>
      </c>
      <c r="D802" s="7" t="s">
        <v>957</v>
      </c>
      <c r="E802" s="3" t="str">
        <f t="shared" si="687"/>
        <v>MM-P6-02</v>
      </c>
      <c r="F802" s="4" t="s">
        <v>103</v>
      </c>
      <c r="G802" s="7" t="s">
        <v>957</v>
      </c>
      <c r="H802" s="4">
        <v>3.5</v>
      </c>
      <c r="I802" s="4">
        <v>25</v>
      </c>
      <c r="J802" s="4" t="s">
        <v>169</v>
      </c>
      <c r="K802" s="4"/>
      <c r="L802" s="5">
        <v>1</v>
      </c>
      <c r="M802" s="5">
        <f t="shared" si="688"/>
        <v>4.5</v>
      </c>
      <c r="N802" s="5">
        <v>2</v>
      </c>
      <c r="O802" s="5">
        <v>2</v>
      </c>
      <c r="P802" s="11">
        <v>1</v>
      </c>
      <c r="Q802" s="5">
        <f t="shared" si="689"/>
        <v>4.5</v>
      </c>
      <c r="R802" s="6">
        <f t="shared" si="690"/>
        <v>4.5</v>
      </c>
      <c r="S802" s="53" t="str">
        <f>IF(J802="",IF(LEFT(G802,1)="c",IF(I802&lt;&gt;"S",VLOOKUP(G802,'DATOS GENERALES'!$B$36:$C$52,2,FALSE),""),""),IF(T802="pvc",VLOOKUP(VLOOKUP(J802,'DATOS GENERALES'!$B$58:$E$83,3,FALSE),'DATOS GENERALES'!$B$36:$C$52,2,FALSE),VLOOKUP(VLOOKUP(J802,'DATOS GENERALES'!$B$58:$E$83,4,FALSE),'DATOS GENERALES'!$B$36:$C$52,2,FALSE)))</f>
        <v>CUADRADA GANG</v>
      </c>
      <c r="T802" s="5" t="s">
        <v>45</v>
      </c>
      <c r="U802" s="5" t="s">
        <v>123</v>
      </c>
      <c r="X802"/>
    </row>
    <row r="803" spans="1:24" s="2" customFormat="1" outlineLevel="1" x14ac:dyDescent="0.25">
      <c r="A803" s="2">
        <v>0.5</v>
      </c>
      <c r="B803" s="8">
        <v>0</v>
      </c>
      <c r="C803" s="8">
        <v>0.5</v>
      </c>
      <c r="D803" s="7" t="s">
        <v>958</v>
      </c>
      <c r="E803" s="3" t="str">
        <f t="shared" si="687"/>
        <v>MC-P6-02</v>
      </c>
      <c r="F803" s="7" t="s">
        <v>710</v>
      </c>
      <c r="G803" s="7" t="s">
        <v>958</v>
      </c>
      <c r="H803" s="4">
        <v>1</v>
      </c>
      <c r="I803" s="4">
        <v>25</v>
      </c>
      <c r="J803" s="4" t="s">
        <v>168</v>
      </c>
      <c r="K803" s="4"/>
      <c r="L803" s="5">
        <v>1</v>
      </c>
      <c r="M803" s="5">
        <f t="shared" si="688"/>
        <v>2</v>
      </c>
      <c r="N803" s="5">
        <v>2</v>
      </c>
      <c r="O803" s="5">
        <v>2</v>
      </c>
      <c r="P803" s="11">
        <v>1</v>
      </c>
      <c r="Q803" s="5">
        <f t="shared" si="689"/>
        <v>2</v>
      </c>
      <c r="R803" s="6">
        <f t="shared" si="690"/>
        <v>2</v>
      </c>
      <c r="S803" s="53" t="str">
        <f>IF(J803="",IF(LEFT(G803,1)="c",IF(I803&lt;&gt;"S",VLOOKUP(G803,'DATOS GENERALES'!$B$36:$C$52,2,FALSE),""),""),IF(T803="pvc",VLOOKUP(VLOOKUP(J803,'DATOS GENERALES'!$B$58:$E$83,3,FALSE),'DATOS GENERALES'!$B$36:$C$52,2,FALSE),VLOOKUP(VLOOKUP(J803,'DATOS GENERALES'!$B$58:$E$83,4,FALSE),'DATOS GENERALES'!$B$36:$C$52,2,FALSE)))</f>
        <v>CUADRADA GANG</v>
      </c>
      <c r="T803" s="5" t="s">
        <v>45</v>
      </c>
      <c r="U803" s="5" t="s">
        <v>123</v>
      </c>
      <c r="X803"/>
    </row>
    <row r="804" spans="1:24" s="2" customFormat="1" outlineLevel="1" x14ac:dyDescent="0.25">
      <c r="B804" s="8"/>
      <c r="C804" s="8"/>
      <c r="D804" s="68"/>
      <c r="E804" s="3"/>
      <c r="F804" s="4"/>
      <c r="G804" s="4"/>
      <c r="H804" s="4"/>
      <c r="I804" s="4"/>
      <c r="J804" s="4"/>
      <c r="K804" s="4"/>
      <c r="L804" s="5"/>
      <c r="M804" s="5"/>
      <c r="N804" s="5"/>
      <c r="O804" s="5"/>
      <c r="P804" s="11"/>
      <c r="Q804" s="5"/>
      <c r="R804" s="6"/>
      <c r="S804" s="53"/>
      <c r="T804" s="5"/>
      <c r="U804" s="5"/>
      <c r="X804"/>
    </row>
    <row r="805" spans="1:24" s="2" customFormat="1" outlineLevel="1" x14ac:dyDescent="0.25">
      <c r="A805" s="2">
        <v>3</v>
      </c>
      <c r="B805" s="8">
        <v>0</v>
      </c>
      <c r="C805" s="8">
        <v>0.5</v>
      </c>
      <c r="D805" s="7" t="s">
        <v>954</v>
      </c>
      <c r="E805" s="3" t="str">
        <f t="shared" ref="E805:E806" si="691">G805</f>
        <v>C1</v>
      </c>
      <c r="F805" s="4"/>
      <c r="G805" s="7" t="s">
        <v>103</v>
      </c>
      <c r="H805" s="4">
        <v>0.5</v>
      </c>
      <c r="I805" s="4">
        <v>25</v>
      </c>
      <c r="J805" s="4"/>
      <c r="K805" s="4"/>
      <c r="L805" s="5">
        <v>1</v>
      </c>
      <c r="M805" s="5">
        <f t="shared" ref="M805:M806" si="692">IF(I805&lt;&gt;"S",(H805+B805+A805+C805)*L805,0)</f>
        <v>4</v>
      </c>
      <c r="N805" s="5">
        <v>2</v>
      </c>
      <c r="O805" s="5">
        <v>2</v>
      </c>
      <c r="P805" s="11">
        <v>1</v>
      </c>
      <c r="Q805" s="5">
        <f t="shared" ref="Q805:Q806" si="693">IF(M805=0,IF(H805=0,0,H805+C805+B805+A805),M805)</f>
        <v>4</v>
      </c>
      <c r="R805" s="6">
        <f t="shared" ref="R805:R806" si="694">Q805*P805</f>
        <v>4</v>
      </c>
      <c r="S805" s="53" t="str">
        <f>IF(J805="",IF(LEFT(G805,1)="c",IF(I805&lt;&gt;"S",VLOOKUP(G805,'DATOS GENERALES'!$B$36:$C$52,2,FALSE),""),""),IF(T805="pvc",VLOOKUP(VLOOKUP(J805,'DATOS GENERALES'!$B$58:$E$83,3,FALSE),'DATOS GENERALES'!$B$36:$C$52,2,FALSE),VLOOKUP(VLOOKUP(J805,'DATOS GENERALES'!$B$58:$E$83,4,FALSE),'DATOS GENERALES'!$B$36:$C$52,2,FALSE)))</f>
        <v>CUADRADA 150X150X100</v>
      </c>
      <c r="T805" s="5" t="s">
        <v>45</v>
      </c>
      <c r="U805" s="5" t="s">
        <v>123</v>
      </c>
      <c r="X805"/>
    </row>
    <row r="806" spans="1:24" s="2" customFormat="1" outlineLevel="1" x14ac:dyDescent="0.25">
      <c r="A806" s="2">
        <v>0</v>
      </c>
      <c r="B806" s="8">
        <v>0</v>
      </c>
      <c r="C806" s="8">
        <v>0</v>
      </c>
      <c r="D806" s="7" t="s">
        <v>954</v>
      </c>
      <c r="E806" s="3" t="str">
        <f t="shared" si="691"/>
        <v>DH-P6-01</v>
      </c>
      <c r="F806" s="7" t="s">
        <v>103</v>
      </c>
      <c r="G806" s="7" t="s">
        <v>954</v>
      </c>
      <c r="H806" s="4">
        <v>3</v>
      </c>
      <c r="I806" s="4">
        <v>25</v>
      </c>
      <c r="J806" s="4" t="s">
        <v>84</v>
      </c>
      <c r="K806" s="4"/>
      <c r="L806" s="5">
        <v>1</v>
      </c>
      <c r="M806" s="5">
        <f t="shared" si="692"/>
        <v>3</v>
      </c>
      <c r="N806" s="5">
        <v>1</v>
      </c>
      <c r="O806" s="5">
        <v>2</v>
      </c>
      <c r="P806" s="11">
        <v>1</v>
      </c>
      <c r="Q806" s="5">
        <f t="shared" si="693"/>
        <v>3</v>
      </c>
      <c r="R806" s="6">
        <f t="shared" si="694"/>
        <v>3</v>
      </c>
      <c r="S806" s="53" t="str">
        <f>IF(J806="",IF(LEFT(G806,1)="c",IF(I806&lt;&gt;"S",VLOOKUP(G806,'DATOS GENERALES'!$B$36:$C$52,2,FALSE),""),""),IF(T806="pvc",VLOOKUP(VLOOKUP(J806,'DATOS GENERALES'!$B$58:$E$83,3,FALSE),'DATOS GENERALES'!$B$36:$C$52,2,FALSE),VLOOKUP(VLOOKUP(J806,'DATOS GENERALES'!$B$58:$E$83,4,FALSE),'DATOS GENERALES'!$B$36:$C$52,2,FALSE)))</f>
        <v>OCTOGONAL</v>
      </c>
      <c r="T806" s="5" t="s">
        <v>45</v>
      </c>
      <c r="U806" s="5" t="s">
        <v>123</v>
      </c>
      <c r="X806"/>
    </row>
    <row r="807" spans="1:24" s="2" customFormat="1" outlineLevel="1" x14ac:dyDescent="0.25">
      <c r="B807" s="8"/>
      <c r="C807" s="8"/>
      <c r="D807" s="68"/>
      <c r="E807" s="3"/>
      <c r="F807" s="4"/>
      <c r="G807" s="4"/>
      <c r="H807" s="4"/>
      <c r="I807" s="4"/>
      <c r="J807" s="4"/>
      <c r="K807" s="4"/>
      <c r="L807" s="5"/>
      <c r="M807" s="5"/>
      <c r="N807" s="5"/>
      <c r="O807" s="5"/>
      <c r="P807" s="11"/>
      <c r="Q807" s="5"/>
      <c r="R807" s="6"/>
      <c r="S807" s="53"/>
      <c r="T807" s="5"/>
      <c r="U807" s="5"/>
      <c r="X807"/>
    </row>
    <row r="808" spans="1:24" s="2" customFormat="1" outlineLevel="1" x14ac:dyDescent="0.25">
      <c r="B808" s="8"/>
      <c r="C808" s="8"/>
      <c r="D808" s="3"/>
      <c r="E808" s="3"/>
      <c r="F808" s="7"/>
      <c r="G808" s="4"/>
      <c r="H808" s="4"/>
      <c r="I808" s="4"/>
      <c r="J808" s="4"/>
      <c r="K808" s="4"/>
      <c r="L808" s="5"/>
      <c r="M808" s="5"/>
      <c r="N808" s="5"/>
      <c r="O808" s="5"/>
      <c r="P808" s="11"/>
      <c r="Q808" s="5"/>
      <c r="R808" s="6"/>
      <c r="S808" s="53"/>
      <c r="T808" s="5"/>
      <c r="U808" s="5"/>
    </row>
    <row r="809" spans="1:24" x14ac:dyDescent="0.25">
      <c r="G809" s="65"/>
      <c r="H809" s="65"/>
      <c r="I809" s="65"/>
      <c r="J809" s="65"/>
      <c r="K809" s="65"/>
      <c r="L809" s="108"/>
      <c r="M809" s="108"/>
      <c r="N809" s="108"/>
      <c r="O809" s="108"/>
      <c r="Q809" s="75"/>
      <c r="R809" s="108"/>
      <c r="S809" s="107"/>
    </row>
    <row r="810" spans="1:24" x14ac:dyDescent="0.25">
      <c r="G810" s="65"/>
      <c r="H810" s="65"/>
      <c r="I810" s="65"/>
      <c r="J810" s="65"/>
      <c r="K810" s="65"/>
      <c r="L810" s="108"/>
      <c r="M810" s="108"/>
      <c r="N810" s="108"/>
      <c r="O810" s="108"/>
      <c r="Q810" s="75"/>
      <c r="R810" s="108"/>
      <c r="S810" s="107"/>
    </row>
    <row r="811" spans="1:24" ht="14.4" thickBot="1" x14ac:dyDescent="0.3">
      <c r="G811" s="65"/>
      <c r="H811" s="65"/>
      <c r="I811" s="65"/>
      <c r="J811" s="65"/>
      <c r="K811" s="65"/>
      <c r="L811" s="108"/>
      <c r="M811" s="108"/>
      <c r="N811" s="108"/>
      <c r="O811" s="108"/>
      <c r="Q811" s="75"/>
      <c r="R811" s="108"/>
      <c r="S811" s="107"/>
    </row>
    <row r="812" spans="1:24" ht="58.8" customHeight="1" thickBot="1" x14ac:dyDescent="0.3">
      <c r="M812" s="98" t="s">
        <v>24</v>
      </c>
      <c r="N812" s="98" t="s">
        <v>77</v>
      </c>
      <c r="O812" s="98" t="s">
        <v>25</v>
      </c>
      <c r="S812" s="110" t="s">
        <v>116</v>
      </c>
      <c r="T812" s="111" t="s">
        <v>117</v>
      </c>
    </row>
    <row r="813" spans="1:24" ht="14.4" thickBot="1" x14ac:dyDescent="0.3">
      <c r="M813" s="98" t="s">
        <v>21</v>
      </c>
      <c r="N813" s="98" t="s">
        <v>22</v>
      </c>
      <c r="O813" s="98" t="s">
        <v>22</v>
      </c>
      <c r="S813" s="112" t="s">
        <v>56</v>
      </c>
      <c r="T813" s="69">
        <f t="shared" ref="T813:T826" si="695">COUNTIF($S$796:$S$808,S813)</f>
        <v>3</v>
      </c>
    </row>
    <row r="814" spans="1:24" ht="14.4" thickBot="1" x14ac:dyDescent="0.3">
      <c r="H814" s="203" t="s">
        <v>151</v>
      </c>
      <c r="I814" s="204"/>
      <c r="J814" s="204"/>
      <c r="K814" s="204"/>
      <c r="L814" s="205"/>
      <c r="M814" s="87">
        <f>SUMIFS(M796:M808,$I796:$I808,"BE",$T796:$T808,"BE")</f>
        <v>0</v>
      </c>
      <c r="N814" s="87">
        <f>SUMIFS(N796:N808,I796:I808,"BE",T796:T808,"BE")</f>
        <v>0</v>
      </c>
      <c r="O814" s="87">
        <f>SUMIFS(O796:O808,I796:I808,"BE",T796:T808,"BE")</f>
        <v>0</v>
      </c>
      <c r="S814" s="113" t="s">
        <v>57</v>
      </c>
      <c r="T814" s="69">
        <f t="shared" si="695"/>
        <v>0</v>
      </c>
    </row>
    <row r="815" spans="1:24" ht="14.4" thickBot="1" x14ac:dyDescent="0.3">
      <c r="H815" s="203" t="s">
        <v>158</v>
      </c>
      <c r="I815" s="204"/>
      <c r="J815" s="204"/>
      <c r="K815" s="204"/>
      <c r="L815" s="205"/>
      <c r="M815" s="87">
        <f>SUMIFS(M796:M808,I796:I808,25,T796:T808,"PVC")</f>
        <v>19.5</v>
      </c>
      <c r="N815" s="87">
        <f>SUMIFS(N796:N808,I796:I808,25,T796:T808,"PVC")</f>
        <v>11</v>
      </c>
      <c r="O815" s="87">
        <f>SUMIFS(O796:O808,I796:I808,25,T796:T808,"PVC")</f>
        <v>16</v>
      </c>
      <c r="S815" s="113" t="s">
        <v>58</v>
      </c>
      <c r="T815" s="69">
        <f t="shared" si="695"/>
        <v>0</v>
      </c>
    </row>
    <row r="816" spans="1:24" ht="14.4" thickBot="1" x14ac:dyDescent="0.3">
      <c r="H816" s="203" t="s">
        <v>159</v>
      </c>
      <c r="I816" s="204"/>
      <c r="J816" s="204"/>
      <c r="K816" s="204"/>
      <c r="L816" s="205"/>
      <c r="M816" s="87">
        <f>SUMIFS(M796:M808,I796:I808,50,T796:T808,"PVC")</f>
        <v>0</v>
      </c>
      <c r="N816" s="87">
        <f>SUMIFS(N796:N808,I796:I808,50,T796:T808,"PVC")</f>
        <v>0</v>
      </c>
      <c r="O816" s="87">
        <f>SUMIFS(O796:O808,I796:I808,50,T796:T808,"PVC")</f>
        <v>0</v>
      </c>
      <c r="S816" s="113" t="s">
        <v>59</v>
      </c>
      <c r="T816" s="69">
        <f t="shared" si="695"/>
        <v>0</v>
      </c>
    </row>
    <row r="817" spans="1:21" ht="14.4" thickBot="1" x14ac:dyDescent="0.3">
      <c r="H817" s="203" t="s">
        <v>187</v>
      </c>
      <c r="I817" s="204"/>
      <c r="J817" s="204"/>
      <c r="K817" s="204"/>
      <c r="L817" s="205"/>
      <c r="M817" s="87">
        <f>SUMIFS(M796:M808,I796:I808,100,T796:T808,"PVC")</f>
        <v>0</v>
      </c>
      <c r="N817" s="87">
        <f>SUMIFS(N796:N808,I796:I808,100,T796:T808,"PVC")</f>
        <v>0</v>
      </c>
      <c r="O817" s="87">
        <f>SUMIFS(O796:O808,I796:I808,100,T796:T808,"PVC")</f>
        <v>0</v>
      </c>
      <c r="S817" s="113" t="s">
        <v>53</v>
      </c>
      <c r="T817" s="69">
        <f t="shared" si="695"/>
        <v>0</v>
      </c>
    </row>
    <row r="818" spans="1:21" ht="14.4" thickBot="1" x14ac:dyDescent="0.3">
      <c r="H818" s="203" t="s">
        <v>160</v>
      </c>
      <c r="I818" s="204"/>
      <c r="J818" s="204"/>
      <c r="K818" s="204"/>
      <c r="L818" s="205"/>
      <c r="M818" s="87">
        <f>SUMIFS(M796:M808,I796:I808,25,T796:T808,"EMT")</f>
        <v>0</v>
      </c>
      <c r="N818" s="87">
        <f>SUMIFS(N796:N808,I796:I808,25,T796:T808,"EMT")</f>
        <v>0</v>
      </c>
      <c r="O818" s="87">
        <f>SUMIFS(O796:O808,I796:I808,25,T796:T808,"EMT")</f>
        <v>0</v>
      </c>
      <c r="S818" s="113" t="s">
        <v>54</v>
      </c>
      <c r="T818" s="69">
        <f t="shared" si="695"/>
        <v>1</v>
      </c>
    </row>
    <row r="819" spans="1:21" ht="14.4" thickBot="1" x14ac:dyDescent="0.3">
      <c r="H819" s="203" t="s">
        <v>161</v>
      </c>
      <c r="I819" s="204"/>
      <c r="J819" s="204"/>
      <c r="K819" s="204"/>
      <c r="L819" s="205"/>
      <c r="M819" s="114">
        <f>SUMIFS(M796:M808,I796:I808,50,T796:T808,"EMT")</f>
        <v>0</v>
      </c>
      <c r="N819" s="114">
        <f>SUMIFS(N796:N808,I796:I808,50,T796:T808,"EMT")</f>
        <v>0</v>
      </c>
      <c r="O819" s="114">
        <f>SUMIFS(O796:O808,I796:I808,50,T796:T808,"EMT")</f>
        <v>0</v>
      </c>
      <c r="S819" s="113" t="s">
        <v>55</v>
      </c>
      <c r="T819" s="69">
        <f t="shared" si="695"/>
        <v>4</v>
      </c>
    </row>
    <row r="820" spans="1:21" ht="14.4" thickBot="1" x14ac:dyDescent="0.3">
      <c r="H820" s="203" t="s">
        <v>188</v>
      </c>
      <c r="I820" s="204"/>
      <c r="J820" s="204"/>
      <c r="K820" s="204"/>
      <c r="L820" s="205"/>
      <c r="M820" s="87">
        <f>SUMIFS(M796:M808,I796:I808,25,T796:T808,"TUBO FLEX")</f>
        <v>0</v>
      </c>
      <c r="N820" s="87">
        <f>SUMIFS(N796:N808,I796:I808,25,T796:T808,"TUBO FLEX")</f>
        <v>0</v>
      </c>
      <c r="O820" s="87">
        <f>SUMIFS(O796:O808,I796:I808,25,T796:T808,"TUBO FLEX")</f>
        <v>0</v>
      </c>
      <c r="S820" s="113" t="s">
        <v>60</v>
      </c>
      <c r="T820" s="69">
        <f t="shared" si="695"/>
        <v>0</v>
      </c>
    </row>
    <row r="821" spans="1:21" ht="14.4" thickBot="1" x14ac:dyDescent="0.3">
      <c r="H821" s="203" t="s">
        <v>189</v>
      </c>
      <c r="I821" s="204"/>
      <c r="J821" s="204"/>
      <c r="K821" s="204"/>
      <c r="L821" s="205"/>
      <c r="M821" s="114">
        <f>SUMIFS(M796:M808,I796:I808,50,T796:T808,"TUBO FLEX")</f>
        <v>0</v>
      </c>
      <c r="N821" s="114">
        <f>SUMIFS(N796:N808,I796:I808,50,T796:T808,"TUBO FLEX")</f>
        <v>0</v>
      </c>
      <c r="O821" s="114">
        <f>SUMIFS(O796:O808,I796:I808,50,T796:T808,"TUBO FLEX")</f>
        <v>0</v>
      </c>
      <c r="S821" s="113" t="s">
        <v>61</v>
      </c>
      <c r="T821" s="69">
        <f t="shared" si="695"/>
        <v>0</v>
      </c>
    </row>
    <row r="822" spans="1:21" x14ac:dyDescent="0.25">
      <c r="S822" s="113" t="s">
        <v>62</v>
      </c>
      <c r="T822" s="69">
        <f t="shared" si="695"/>
        <v>0</v>
      </c>
    </row>
    <row r="823" spans="1:21" x14ac:dyDescent="0.25">
      <c r="S823" s="113" t="s">
        <v>216</v>
      </c>
      <c r="T823" s="69">
        <f t="shared" si="695"/>
        <v>0</v>
      </c>
    </row>
    <row r="824" spans="1:21" x14ac:dyDescent="0.25">
      <c r="S824" s="113" t="s">
        <v>175</v>
      </c>
      <c r="T824" s="69">
        <f t="shared" si="695"/>
        <v>0</v>
      </c>
    </row>
    <row r="825" spans="1:21" x14ac:dyDescent="0.25">
      <c r="S825" s="113" t="s">
        <v>185</v>
      </c>
      <c r="T825" s="69">
        <f t="shared" si="695"/>
        <v>0</v>
      </c>
    </row>
    <row r="826" spans="1:21" ht="14.4" thickBot="1" x14ac:dyDescent="0.3">
      <c r="S826" s="115"/>
      <c r="T826" s="69">
        <f t="shared" si="695"/>
        <v>0</v>
      </c>
    </row>
    <row r="827" spans="1:21" x14ac:dyDescent="0.25">
      <c r="G827" s="65"/>
      <c r="H827" s="65"/>
      <c r="I827" s="65"/>
      <c r="J827" s="65"/>
      <c r="K827" s="65"/>
      <c r="L827" s="108"/>
      <c r="M827" s="108"/>
      <c r="N827" s="108"/>
      <c r="O827" s="108"/>
      <c r="Q827" s="75"/>
      <c r="R827" s="108"/>
      <c r="S827" s="107"/>
    </row>
    <row r="828" spans="1:21" hidden="1" x14ac:dyDescent="0.25">
      <c r="G828" s="65"/>
      <c r="H828" s="65"/>
      <c r="I828" s="65"/>
      <c r="J828" s="65"/>
      <c r="K828" s="65"/>
      <c r="L828" s="108"/>
      <c r="M828" s="108"/>
      <c r="N828" s="108"/>
      <c r="O828" s="108"/>
      <c r="Q828" s="75"/>
      <c r="R828" s="108"/>
      <c r="S828" s="107"/>
    </row>
    <row r="829" spans="1:21" hidden="1" x14ac:dyDescent="0.25">
      <c r="G829" s="65"/>
      <c r="H829" s="65"/>
      <c r="I829" s="65"/>
      <c r="J829" s="65"/>
      <c r="K829" s="65"/>
      <c r="L829" s="108"/>
      <c r="M829" s="108"/>
      <c r="N829" s="108"/>
      <c r="O829" s="108"/>
      <c r="Q829" s="75"/>
      <c r="R829" s="108"/>
      <c r="S829" s="107"/>
    </row>
    <row r="830" spans="1:21" hidden="1" x14ac:dyDescent="0.25">
      <c r="S830" s="107"/>
    </row>
    <row r="831" spans="1:21" ht="54.6" hidden="1" customHeight="1" x14ac:dyDescent="0.25">
      <c r="A831" s="208" t="s">
        <v>149</v>
      </c>
      <c r="B831" s="208" t="s">
        <v>180</v>
      </c>
      <c r="C831" s="208" t="s">
        <v>147</v>
      </c>
      <c r="E831" s="209" t="s">
        <v>0</v>
      </c>
      <c r="F831" s="209"/>
      <c r="G831" s="209"/>
      <c r="H831" s="210" t="s">
        <v>121</v>
      </c>
      <c r="I831" s="210" t="s">
        <v>122</v>
      </c>
      <c r="J831" s="210" t="s">
        <v>119</v>
      </c>
      <c r="K831" s="210" t="s">
        <v>120</v>
      </c>
      <c r="L831" s="210" t="s">
        <v>182</v>
      </c>
      <c r="M831" s="143" t="s">
        <v>162</v>
      </c>
      <c r="N831" s="143" t="s">
        <v>184</v>
      </c>
      <c r="O831" s="143" t="s">
        <v>163</v>
      </c>
      <c r="P831" s="212" t="s">
        <v>46</v>
      </c>
      <c r="Q831" s="209"/>
      <c r="R831" s="209"/>
      <c r="S831" s="206" t="s">
        <v>51</v>
      </c>
      <c r="T831" s="206" t="s">
        <v>47</v>
      </c>
      <c r="U831" s="206" t="s">
        <v>78</v>
      </c>
    </row>
    <row r="832" spans="1:21" hidden="1" x14ac:dyDescent="0.25">
      <c r="A832" s="208"/>
      <c r="B832" s="208"/>
      <c r="C832" s="208"/>
      <c r="D832" t="s">
        <v>148</v>
      </c>
      <c r="E832" s="144" t="s">
        <v>79</v>
      </c>
      <c r="F832" s="145" t="s">
        <v>1</v>
      </c>
      <c r="G832" s="144" t="s">
        <v>2</v>
      </c>
      <c r="H832" s="211"/>
      <c r="I832" s="211"/>
      <c r="J832" s="211"/>
      <c r="K832" s="211"/>
      <c r="L832" s="211"/>
      <c r="M832" s="146" t="s">
        <v>21</v>
      </c>
      <c r="N832" s="146" t="s">
        <v>22</v>
      </c>
      <c r="O832" s="146" t="s">
        <v>22</v>
      </c>
      <c r="P832" s="144" t="s">
        <v>3</v>
      </c>
      <c r="Q832" s="144" t="s">
        <v>14</v>
      </c>
      <c r="R832" s="144" t="s">
        <v>13</v>
      </c>
      <c r="S832" s="207"/>
      <c r="T832" s="207"/>
      <c r="U832" s="207"/>
    </row>
    <row r="833" spans="2:24" hidden="1" x14ac:dyDescent="0.25">
      <c r="E833" s="99" t="s">
        <v>293</v>
      </c>
      <c r="F833" s="116"/>
      <c r="G833" s="64"/>
      <c r="H833" s="64"/>
      <c r="I833" s="64"/>
      <c r="J833" s="64"/>
      <c r="K833" s="64"/>
      <c r="L833" s="17"/>
      <c r="M833" s="17"/>
      <c r="N833" s="17"/>
      <c r="O833" s="17"/>
      <c r="P833" s="18"/>
      <c r="Q833" s="18"/>
      <c r="R833" s="18"/>
      <c r="S833" s="54"/>
      <c r="T833" s="19"/>
      <c r="U833" s="19"/>
    </row>
    <row r="834" spans="2:24" s="2" customFormat="1" hidden="1" outlineLevel="1" x14ac:dyDescent="0.25">
      <c r="B834" s="8"/>
      <c r="C834" s="8"/>
      <c r="D834" s="3"/>
      <c r="E834" s="3"/>
      <c r="F834" s="4"/>
      <c r="G834" s="4"/>
      <c r="H834" s="4"/>
      <c r="I834" s="4"/>
      <c r="J834" s="4"/>
      <c r="K834" s="4"/>
      <c r="L834" s="5"/>
      <c r="M834" s="5"/>
      <c r="N834" s="5"/>
      <c r="O834" s="5"/>
      <c r="P834" s="11"/>
      <c r="Q834" s="5"/>
      <c r="R834" s="6"/>
      <c r="S834" s="53"/>
      <c r="T834" s="5"/>
      <c r="U834" s="5"/>
    </row>
    <row r="835" spans="2:24" s="2" customFormat="1" hidden="1" outlineLevel="1" x14ac:dyDescent="0.25">
      <c r="B835" s="8"/>
      <c r="C835" s="8"/>
      <c r="D835" s="7"/>
      <c r="E835" s="3"/>
      <c r="F835" s="7"/>
      <c r="G835" s="7"/>
      <c r="H835" s="4"/>
      <c r="I835" s="4"/>
      <c r="J835" s="4"/>
      <c r="K835" s="4"/>
      <c r="L835" s="5"/>
      <c r="M835" s="5"/>
      <c r="N835" s="5"/>
      <c r="O835" s="5"/>
      <c r="P835" s="11"/>
      <c r="Q835" s="5"/>
      <c r="R835" s="6"/>
      <c r="S835" s="53"/>
      <c r="T835" s="5"/>
      <c r="U835" s="5"/>
      <c r="X835"/>
    </row>
    <row r="836" spans="2:24" s="2" customFormat="1" hidden="1" outlineLevel="1" x14ac:dyDescent="0.25">
      <c r="B836" s="8"/>
      <c r="C836" s="8"/>
      <c r="D836" s="3"/>
      <c r="E836" s="3"/>
      <c r="F836" s="4"/>
      <c r="G836" s="4"/>
      <c r="H836" s="4"/>
      <c r="I836" s="4"/>
      <c r="J836" s="4"/>
      <c r="K836" s="4"/>
      <c r="L836" s="5"/>
      <c r="M836" s="5"/>
      <c r="N836" s="5"/>
      <c r="O836" s="5"/>
      <c r="P836" s="11"/>
      <c r="Q836" s="5"/>
      <c r="R836" s="6"/>
      <c r="S836" s="53"/>
      <c r="T836" s="5"/>
      <c r="U836" s="5"/>
    </row>
    <row r="837" spans="2:24" hidden="1" x14ac:dyDescent="0.25">
      <c r="G837" s="65"/>
      <c r="H837" s="65"/>
      <c r="I837" s="65"/>
      <c r="J837" s="65"/>
      <c r="K837" s="65"/>
      <c r="L837" s="108"/>
      <c r="M837" s="108"/>
      <c r="N837" s="108"/>
      <c r="O837" s="108"/>
      <c r="S837" s="107"/>
    </row>
    <row r="838" spans="2:24" hidden="1" x14ac:dyDescent="0.25">
      <c r="G838" s="65"/>
      <c r="H838" s="65"/>
      <c r="I838" s="65"/>
      <c r="J838" s="65"/>
      <c r="K838" s="65"/>
      <c r="L838" s="108"/>
      <c r="M838" s="108"/>
      <c r="N838" s="108"/>
      <c r="O838" s="108"/>
      <c r="S838" s="107"/>
    </row>
    <row r="839" spans="2:24" ht="14.4" hidden="1" thickBot="1" x14ac:dyDescent="0.3">
      <c r="G839" s="65"/>
      <c r="H839" s="65"/>
      <c r="I839" s="65"/>
      <c r="J839" s="65"/>
      <c r="K839" s="65"/>
      <c r="L839" s="108"/>
      <c r="M839" s="108"/>
      <c r="N839" s="108"/>
      <c r="O839" s="108"/>
      <c r="S839" s="107"/>
    </row>
    <row r="840" spans="2:24" ht="58.8" hidden="1" customHeight="1" thickBot="1" x14ac:dyDescent="0.3">
      <c r="M840" s="98" t="s">
        <v>24</v>
      </c>
      <c r="N840" s="98" t="s">
        <v>77</v>
      </c>
      <c r="O840" s="98" t="s">
        <v>25</v>
      </c>
      <c r="S840" s="110" t="s">
        <v>116</v>
      </c>
      <c r="T840" s="111" t="s">
        <v>117</v>
      </c>
    </row>
    <row r="841" spans="2:24" ht="14.4" hidden="1" thickBot="1" x14ac:dyDescent="0.3">
      <c r="M841" s="98" t="s">
        <v>21</v>
      </c>
      <c r="N841" s="98" t="s">
        <v>22</v>
      </c>
      <c r="O841" s="98" t="s">
        <v>22</v>
      </c>
      <c r="S841" s="112" t="s">
        <v>56</v>
      </c>
      <c r="T841" s="69">
        <f t="shared" ref="T841:T854" si="696">COUNTIF($S$834:$S$836,S841)</f>
        <v>0</v>
      </c>
    </row>
    <row r="842" spans="2:24" ht="14.4" hidden="1" thickBot="1" x14ac:dyDescent="0.3">
      <c r="H842" s="203" t="s">
        <v>151</v>
      </c>
      <c r="I842" s="204"/>
      <c r="J842" s="204"/>
      <c r="K842" s="204"/>
      <c r="L842" s="205"/>
      <c r="M842" s="87">
        <f>SUMIFS(M834:M836,$I834:$I836,"BE",$T834:$T836,"BE")</f>
        <v>0</v>
      </c>
      <c r="N842" s="87">
        <f>SUMIFS(N834:N836,I834:I836,"BE",T834:T836,"BE")</f>
        <v>0</v>
      </c>
      <c r="O842" s="87">
        <f>SUMIFS(O834:O836,I834:I836,"BE",T834:T836,"BE")</f>
        <v>0</v>
      </c>
      <c r="S842" s="113" t="s">
        <v>57</v>
      </c>
      <c r="T842" s="69">
        <f t="shared" si="696"/>
        <v>0</v>
      </c>
    </row>
    <row r="843" spans="2:24" ht="14.4" hidden="1" thickBot="1" x14ac:dyDescent="0.3">
      <c r="H843" s="203" t="s">
        <v>158</v>
      </c>
      <c r="I843" s="204"/>
      <c r="J843" s="204"/>
      <c r="K843" s="204"/>
      <c r="L843" s="205"/>
      <c r="M843" s="87">
        <f>SUMIFS(M834:M836,I834:I836,25,T834:T836,"PVC")</f>
        <v>0</v>
      </c>
      <c r="N843" s="87">
        <f>SUMIFS(N834:N836,I834:I836,25,T834:T836,"PVC")</f>
        <v>0</v>
      </c>
      <c r="O843" s="87">
        <f>SUMIFS(O834:O836,I834:I836,25,T834:T836,"PVC")</f>
        <v>0</v>
      </c>
      <c r="S843" s="113" t="s">
        <v>58</v>
      </c>
      <c r="T843" s="69">
        <f t="shared" si="696"/>
        <v>0</v>
      </c>
    </row>
    <row r="844" spans="2:24" ht="14.4" hidden="1" thickBot="1" x14ac:dyDescent="0.3">
      <c r="H844" s="203" t="s">
        <v>159</v>
      </c>
      <c r="I844" s="204"/>
      <c r="J844" s="204"/>
      <c r="K844" s="204"/>
      <c r="L844" s="205"/>
      <c r="M844" s="87">
        <f>SUMIFS(M834:M836,I834:I836,50,T834:T836,"PVC")</f>
        <v>0</v>
      </c>
      <c r="N844" s="87">
        <f>SUMIFS(N834:N836,I834:I836,50,T834:T836,"PVC")</f>
        <v>0</v>
      </c>
      <c r="O844" s="87">
        <f>SUMIFS(O834:O836,I834:I836,50,T834:T836,"PVC")</f>
        <v>0</v>
      </c>
      <c r="S844" s="113" t="s">
        <v>59</v>
      </c>
      <c r="T844" s="69">
        <f t="shared" si="696"/>
        <v>0</v>
      </c>
    </row>
    <row r="845" spans="2:24" ht="14.4" hidden="1" thickBot="1" x14ac:dyDescent="0.3">
      <c r="H845" s="203" t="s">
        <v>187</v>
      </c>
      <c r="I845" s="204"/>
      <c r="J845" s="204"/>
      <c r="K845" s="204"/>
      <c r="L845" s="205"/>
      <c r="M845" s="87">
        <f>SUMIFS(M834:M836,I834:I836,100,T834:T836,"PVC")</f>
        <v>0</v>
      </c>
      <c r="N845" s="87">
        <f>SUMIFS(N834:N836,I834:I836,100,T834:T836,"PVC")</f>
        <v>0</v>
      </c>
      <c r="O845" s="87">
        <f>SUMIFS(O834:O836,I834:I836,100,T834:T836,"PVC")</f>
        <v>0</v>
      </c>
      <c r="S845" s="113" t="s">
        <v>53</v>
      </c>
      <c r="T845" s="69">
        <f t="shared" si="696"/>
        <v>0</v>
      </c>
    </row>
    <row r="846" spans="2:24" ht="14.4" hidden="1" thickBot="1" x14ac:dyDescent="0.3">
      <c r="H846" s="203" t="s">
        <v>160</v>
      </c>
      <c r="I846" s="204"/>
      <c r="J846" s="204"/>
      <c r="K846" s="204"/>
      <c r="L846" s="205"/>
      <c r="M846" s="87">
        <f>SUMIFS(M834:M836,I834:I836,25,T834:T836,"EMT")</f>
        <v>0</v>
      </c>
      <c r="N846" s="87">
        <f>SUMIFS(N834:N836,I834:I836,25,T834:T836,"EMT")</f>
        <v>0</v>
      </c>
      <c r="O846" s="87">
        <f>SUMIFS(O834:O836,I834:I836,25,T834:T836,"EMT")</f>
        <v>0</v>
      </c>
      <c r="S846" s="113" t="s">
        <v>54</v>
      </c>
      <c r="T846" s="69">
        <f t="shared" si="696"/>
        <v>0</v>
      </c>
    </row>
    <row r="847" spans="2:24" ht="14.4" hidden="1" thickBot="1" x14ac:dyDescent="0.3">
      <c r="H847" s="203" t="s">
        <v>161</v>
      </c>
      <c r="I847" s="204"/>
      <c r="J847" s="204"/>
      <c r="K847" s="204"/>
      <c r="L847" s="205"/>
      <c r="M847" s="114">
        <f>SUMIFS(M834:M836,I834:I836,50,T834:T836,"EMT")</f>
        <v>0</v>
      </c>
      <c r="N847" s="114">
        <f>SUMIFS(N834:N836,I834:I836,50,T834:T836,"EMT")</f>
        <v>0</v>
      </c>
      <c r="O847" s="114">
        <f>SUMIFS(O834:O836,I834:I836,50,T834:T836,"EMT")</f>
        <v>0</v>
      </c>
      <c r="S847" s="113" t="s">
        <v>55</v>
      </c>
      <c r="T847" s="69">
        <f t="shared" si="696"/>
        <v>0</v>
      </c>
    </row>
    <row r="848" spans="2:24" ht="14.4" hidden="1" thickBot="1" x14ac:dyDescent="0.3">
      <c r="H848" s="203" t="s">
        <v>188</v>
      </c>
      <c r="I848" s="204"/>
      <c r="J848" s="204"/>
      <c r="K848" s="204"/>
      <c r="L848" s="205"/>
      <c r="M848" s="87">
        <f>SUMIFS(M834:M836,I834:I836,25,T834:T836,"TUBO FLEX")</f>
        <v>0</v>
      </c>
      <c r="N848" s="87">
        <f>SUMIFS(N834:N836,I834:I836,25,T834:T836,"TUBO FLEX")</f>
        <v>0</v>
      </c>
      <c r="O848" s="87">
        <f>SUMIFS(O834:O836,I834:I836,25,T834:T836,"TUBO FLEX")</f>
        <v>0</v>
      </c>
      <c r="S848" s="113" t="s">
        <v>60</v>
      </c>
      <c r="T848" s="69">
        <f t="shared" si="696"/>
        <v>0</v>
      </c>
    </row>
    <row r="849" spans="1:21" ht="14.4" hidden="1" thickBot="1" x14ac:dyDescent="0.3">
      <c r="H849" s="203" t="s">
        <v>189</v>
      </c>
      <c r="I849" s="204"/>
      <c r="J849" s="204"/>
      <c r="K849" s="204"/>
      <c r="L849" s="205"/>
      <c r="M849" s="114">
        <f>SUMIFS(M834:M836,I834:I836,50,T834:T836,"TUBO FLEX")</f>
        <v>0</v>
      </c>
      <c r="N849" s="114">
        <f>SUMIFS(N834:N836,I834:I836,50,T834:T836,"TUBO FLEX")</f>
        <v>0</v>
      </c>
      <c r="O849" s="114">
        <f>SUMIFS(O834:O836,I834:I836,50,T834:T836,"TUBO FLEX")</f>
        <v>0</v>
      </c>
      <c r="S849" s="113" t="s">
        <v>61</v>
      </c>
      <c r="T849" s="69">
        <f t="shared" si="696"/>
        <v>0</v>
      </c>
    </row>
    <row r="850" spans="1:21" hidden="1" x14ac:dyDescent="0.25">
      <c r="S850" s="113" t="s">
        <v>62</v>
      </c>
      <c r="T850" s="69">
        <f t="shared" si="696"/>
        <v>0</v>
      </c>
    </row>
    <row r="851" spans="1:21" hidden="1" x14ac:dyDescent="0.25">
      <c r="S851" s="113" t="s">
        <v>216</v>
      </c>
      <c r="T851" s="69">
        <f t="shared" si="696"/>
        <v>0</v>
      </c>
    </row>
    <row r="852" spans="1:21" hidden="1" x14ac:dyDescent="0.25">
      <c r="S852" s="113" t="s">
        <v>175</v>
      </c>
      <c r="T852" s="69">
        <f t="shared" si="696"/>
        <v>0</v>
      </c>
    </row>
    <row r="853" spans="1:21" hidden="1" x14ac:dyDescent="0.25">
      <c r="S853" s="113" t="s">
        <v>185</v>
      </c>
      <c r="T853" s="69">
        <f t="shared" si="696"/>
        <v>0</v>
      </c>
    </row>
    <row r="854" spans="1:21" ht="14.4" hidden="1" thickBot="1" x14ac:dyDescent="0.3">
      <c r="S854" s="115"/>
      <c r="T854" s="69">
        <f t="shared" si="696"/>
        <v>0</v>
      </c>
    </row>
    <row r="855" spans="1:21" hidden="1" x14ac:dyDescent="0.25">
      <c r="G855" s="65"/>
      <c r="H855" s="65"/>
      <c r="I855" s="65"/>
      <c r="J855" s="65"/>
      <c r="K855" s="65"/>
      <c r="L855" s="108"/>
      <c r="M855" s="108"/>
      <c r="N855" s="108"/>
      <c r="O855" s="108"/>
      <c r="S855" s="107"/>
    </row>
    <row r="856" spans="1:21" hidden="1" x14ac:dyDescent="0.25">
      <c r="G856" s="65"/>
      <c r="H856" s="65"/>
      <c r="I856" s="65"/>
      <c r="J856" s="65"/>
      <c r="K856" s="65"/>
      <c r="L856" s="108"/>
      <c r="M856" s="108"/>
      <c r="N856" s="108"/>
      <c r="O856" s="108"/>
      <c r="S856" s="107"/>
    </row>
    <row r="857" spans="1:21" hidden="1" x14ac:dyDescent="0.25">
      <c r="G857" s="65"/>
      <c r="H857" s="65"/>
      <c r="I857" s="65"/>
      <c r="J857" s="65"/>
      <c r="K857" s="65"/>
      <c r="L857" s="108"/>
      <c r="M857" s="108"/>
      <c r="N857" s="108"/>
      <c r="O857" s="108"/>
      <c r="S857" s="107"/>
    </row>
    <row r="858" spans="1:21" hidden="1" x14ac:dyDescent="0.25">
      <c r="S858" s="107"/>
    </row>
    <row r="859" spans="1:21" ht="54.6" hidden="1" customHeight="1" x14ac:dyDescent="0.25">
      <c r="A859" s="208" t="s">
        <v>149</v>
      </c>
      <c r="B859" s="208" t="s">
        <v>180</v>
      </c>
      <c r="C859" s="208" t="s">
        <v>147</v>
      </c>
      <c r="E859" s="209" t="s">
        <v>0</v>
      </c>
      <c r="F859" s="209"/>
      <c r="G859" s="209"/>
      <c r="H859" s="210" t="s">
        <v>121</v>
      </c>
      <c r="I859" s="210" t="s">
        <v>122</v>
      </c>
      <c r="J859" s="210" t="s">
        <v>119</v>
      </c>
      <c r="K859" s="210" t="s">
        <v>120</v>
      </c>
      <c r="L859" s="210" t="s">
        <v>182</v>
      </c>
      <c r="M859" s="143" t="s">
        <v>162</v>
      </c>
      <c r="N859" s="143" t="s">
        <v>184</v>
      </c>
      <c r="O859" s="143" t="s">
        <v>163</v>
      </c>
      <c r="P859" s="212" t="s">
        <v>46</v>
      </c>
      <c r="Q859" s="209"/>
      <c r="R859" s="209"/>
      <c r="S859" s="206" t="s">
        <v>51</v>
      </c>
      <c r="T859" s="206" t="s">
        <v>47</v>
      </c>
      <c r="U859" s="206" t="s">
        <v>78</v>
      </c>
    </row>
    <row r="860" spans="1:21" hidden="1" x14ac:dyDescent="0.25">
      <c r="A860" s="208"/>
      <c r="B860" s="208"/>
      <c r="C860" s="208"/>
      <c r="D860" t="s">
        <v>148</v>
      </c>
      <c r="E860" s="144" t="s">
        <v>79</v>
      </c>
      <c r="F860" s="145" t="s">
        <v>1</v>
      </c>
      <c r="G860" s="144" t="s">
        <v>2</v>
      </c>
      <c r="H860" s="211"/>
      <c r="I860" s="211"/>
      <c r="J860" s="211"/>
      <c r="K860" s="211"/>
      <c r="L860" s="211"/>
      <c r="M860" s="146" t="s">
        <v>21</v>
      </c>
      <c r="N860" s="146" t="s">
        <v>22</v>
      </c>
      <c r="O860" s="146" t="s">
        <v>22</v>
      </c>
      <c r="P860" s="144" t="s">
        <v>3</v>
      </c>
      <c r="Q860" s="144" t="s">
        <v>14</v>
      </c>
      <c r="R860" s="144" t="s">
        <v>13</v>
      </c>
      <c r="S860" s="207"/>
      <c r="T860" s="207"/>
      <c r="U860" s="207"/>
    </row>
    <row r="861" spans="1:21" hidden="1" x14ac:dyDescent="0.25">
      <c r="E861" s="99"/>
      <c r="F861" s="99"/>
      <c r="G861" s="64"/>
      <c r="H861" s="64"/>
      <c r="I861" s="64"/>
      <c r="J861" s="64"/>
      <c r="K861" s="64"/>
      <c r="L861" s="17"/>
      <c r="M861" s="17"/>
      <c r="N861" s="17"/>
      <c r="O861" s="17"/>
      <c r="P861" s="18"/>
      <c r="Q861" s="18"/>
      <c r="R861" s="18"/>
      <c r="S861" s="54"/>
      <c r="T861" s="19"/>
      <c r="U861" s="19"/>
    </row>
    <row r="862" spans="1:21" hidden="1" x14ac:dyDescent="0.25">
      <c r="E862" s="99" t="s">
        <v>274</v>
      </c>
      <c r="F862" s="116"/>
      <c r="G862" s="64"/>
      <c r="H862" s="64"/>
      <c r="I862" s="64"/>
      <c r="J862" s="64"/>
      <c r="K862" s="64"/>
      <c r="L862" s="17"/>
      <c r="M862" s="17"/>
      <c r="N862" s="17"/>
      <c r="O862" s="17"/>
      <c r="P862" s="18"/>
      <c r="Q862" s="18"/>
      <c r="R862" s="18"/>
      <c r="S862" s="54"/>
      <c r="T862" s="19"/>
      <c r="U862" s="19"/>
    </row>
    <row r="863" spans="1:21" s="2" customFormat="1" hidden="1" outlineLevel="1" x14ac:dyDescent="0.25">
      <c r="B863" s="8"/>
      <c r="C863" s="8"/>
      <c r="D863" s="3"/>
      <c r="E863" s="131"/>
      <c r="F863" s="4"/>
      <c r="G863" s="4"/>
      <c r="H863" s="4"/>
      <c r="I863" s="4"/>
      <c r="J863" s="4"/>
      <c r="K863" s="4"/>
      <c r="L863" s="5"/>
      <c r="M863" s="5"/>
      <c r="N863" s="5"/>
      <c r="O863" s="5"/>
      <c r="P863" s="11"/>
      <c r="Q863" s="5"/>
      <c r="R863" s="6"/>
      <c r="S863" s="53"/>
      <c r="T863" s="5"/>
      <c r="U863" s="5"/>
    </row>
    <row r="864" spans="1:21" s="2" customFormat="1" hidden="1" outlineLevel="1" x14ac:dyDescent="0.25">
      <c r="B864" s="8"/>
      <c r="C864" s="8"/>
      <c r="D864" s="3"/>
      <c r="E864" s="131"/>
      <c r="F864" s="4"/>
      <c r="G864" s="4"/>
      <c r="H864" s="4"/>
      <c r="I864" s="4"/>
      <c r="J864" s="4"/>
      <c r="K864" s="4"/>
      <c r="L864" s="5"/>
      <c r="M864" s="5"/>
      <c r="N864" s="5"/>
      <c r="O864" s="5"/>
      <c r="P864" s="11"/>
      <c r="Q864" s="5"/>
      <c r="R864" s="6"/>
      <c r="S864" s="53"/>
      <c r="T864" s="5"/>
      <c r="U864" s="5"/>
    </row>
    <row r="865" spans="2:21" s="2" customFormat="1" hidden="1" outlineLevel="1" x14ac:dyDescent="0.25">
      <c r="B865" s="8"/>
      <c r="C865" s="8"/>
      <c r="D865" s="3"/>
      <c r="E865" s="3"/>
      <c r="F865" s="4"/>
      <c r="G865" s="4"/>
      <c r="H865" s="4"/>
      <c r="I865" s="4"/>
      <c r="J865" s="4"/>
      <c r="K865" s="4"/>
      <c r="L865" s="5"/>
      <c r="M865" s="5"/>
      <c r="N865" s="5"/>
      <c r="O865" s="5"/>
      <c r="P865" s="11"/>
      <c r="Q865" s="5"/>
      <c r="R865" s="6"/>
      <c r="S865" s="53"/>
      <c r="T865" s="5"/>
      <c r="U865" s="5"/>
    </row>
    <row r="866" spans="2:21" hidden="1" x14ac:dyDescent="0.25">
      <c r="G866" s="65"/>
      <c r="H866" s="65"/>
      <c r="I866" s="65"/>
      <c r="J866" s="65"/>
      <c r="K866" s="65"/>
      <c r="L866" s="108"/>
      <c r="M866" s="108"/>
      <c r="N866" s="108"/>
      <c r="O866" s="108"/>
    </row>
    <row r="867" spans="2:21" hidden="1" x14ac:dyDescent="0.25">
      <c r="G867" s="65"/>
      <c r="H867" s="65"/>
      <c r="I867" s="65"/>
      <c r="J867" s="65"/>
      <c r="K867" s="65"/>
      <c r="L867" s="108"/>
      <c r="M867" s="108"/>
      <c r="N867" s="108"/>
      <c r="O867" s="108"/>
    </row>
    <row r="868" spans="2:21" ht="14.4" hidden="1" thickBot="1" x14ac:dyDescent="0.3">
      <c r="G868" s="65"/>
      <c r="H868" s="65"/>
      <c r="I868" s="65"/>
      <c r="J868" s="65"/>
      <c r="K868" s="65"/>
      <c r="L868" s="108"/>
      <c r="M868" s="108"/>
      <c r="N868" s="108"/>
      <c r="O868" s="108"/>
    </row>
    <row r="869" spans="2:21" ht="58.8" hidden="1" customHeight="1" thickBot="1" x14ac:dyDescent="0.3">
      <c r="M869" s="98" t="s">
        <v>24</v>
      </c>
      <c r="N869" s="98" t="s">
        <v>77</v>
      </c>
      <c r="O869" s="98" t="s">
        <v>25</v>
      </c>
      <c r="S869" s="110" t="s">
        <v>116</v>
      </c>
      <c r="T869" s="111" t="s">
        <v>117</v>
      </c>
    </row>
    <row r="870" spans="2:21" ht="14.4" hidden="1" thickBot="1" x14ac:dyDescent="0.3">
      <c r="M870" s="98" t="s">
        <v>21</v>
      </c>
      <c r="N870" s="98" t="s">
        <v>22</v>
      </c>
      <c r="O870" s="98" t="s">
        <v>22</v>
      </c>
      <c r="S870" s="112" t="s">
        <v>56</v>
      </c>
      <c r="T870" s="69">
        <f t="shared" ref="T870:T883" si="697">COUNTIF($S$863:$S$865,S870)</f>
        <v>0</v>
      </c>
    </row>
    <row r="871" spans="2:21" ht="14.4" hidden="1" thickBot="1" x14ac:dyDescent="0.3">
      <c r="H871" s="203" t="s">
        <v>151</v>
      </c>
      <c r="I871" s="204"/>
      <c r="J871" s="204"/>
      <c r="K871" s="204"/>
      <c r="L871" s="205"/>
      <c r="M871" s="87">
        <f>SUMIFS(M863:M865,$I863:$I865,"BE",$T863:$T865,"BE")</f>
        <v>0</v>
      </c>
      <c r="N871" s="87">
        <f>SUMIFS(N863:N865,I863:I865,"BE",T863:T865,"BE")</f>
        <v>0</v>
      </c>
      <c r="O871" s="87">
        <f>SUMIFS(O863:O865,I863:I865,"BE",T863:T865,"BE")</f>
        <v>0</v>
      </c>
      <c r="S871" s="113" t="s">
        <v>57</v>
      </c>
      <c r="T871" s="69">
        <f t="shared" si="697"/>
        <v>0</v>
      </c>
    </row>
    <row r="872" spans="2:21" ht="14.4" hidden="1" thickBot="1" x14ac:dyDescent="0.3">
      <c r="H872" s="203" t="s">
        <v>158</v>
      </c>
      <c r="I872" s="204"/>
      <c r="J872" s="204"/>
      <c r="K872" s="204"/>
      <c r="L872" s="205"/>
      <c r="M872" s="87">
        <f>SUMIFS(M863:M865,I863:I865,25,T863:T865,"PVC")</f>
        <v>0</v>
      </c>
      <c r="N872" s="87">
        <f>SUMIFS(N863:N865,I863:I865,25,T863:T865,"PVC")</f>
        <v>0</v>
      </c>
      <c r="O872" s="87">
        <f>SUMIFS(O863:O865,I863:I865,25,T863:T865,"PVC")</f>
        <v>0</v>
      </c>
      <c r="S872" s="113" t="s">
        <v>58</v>
      </c>
      <c r="T872" s="69">
        <f t="shared" si="697"/>
        <v>0</v>
      </c>
    </row>
    <row r="873" spans="2:21" ht="14.4" hidden="1" thickBot="1" x14ac:dyDescent="0.3">
      <c r="H873" s="203" t="s">
        <v>159</v>
      </c>
      <c r="I873" s="204"/>
      <c r="J873" s="204"/>
      <c r="K873" s="204"/>
      <c r="L873" s="205"/>
      <c r="M873" s="87">
        <f>SUMIFS(M863:M865,I863:I865,50,T863:T865,"PVC")</f>
        <v>0</v>
      </c>
      <c r="N873" s="87">
        <f>SUMIFS(N863:N865,I863:I865,50,T863:T865,"PVC")</f>
        <v>0</v>
      </c>
      <c r="O873" s="87">
        <f>SUMIFS(O863:O865,I863:I865,50,T863:T865,"PVC")</f>
        <v>0</v>
      </c>
      <c r="S873" s="113" t="s">
        <v>59</v>
      </c>
      <c r="T873" s="69">
        <f t="shared" si="697"/>
        <v>0</v>
      </c>
    </row>
    <row r="874" spans="2:21" ht="14.4" hidden="1" thickBot="1" x14ac:dyDescent="0.3">
      <c r="H874" s="203" t="s">
        <v>187</v>
      </c>
      <c r="I874" s="204"/>
      <c r="J874" s="204"/>
      <c r="K874" s="204"/>
      <c r="L874" s="205"/>
      <c r="M874" s="87">
        <f>SUMIFS(M863:M865,I863:I865,100,T863:T865,"PVC")</f>
        <v>0</v>
      </c>
      <c r="N874" s="87">
        <f>SUMIFS(N863:N865,I863:I865,100,T863:T865,"PVC")</f>
        <v>0</v>
      </c>
      <c r="O874" s="87">
        <f>SUMIFS(O863:O865,I863:I865,100,T863:T865,"PVC")</f>
        <v>0</v>
      </c>
      <c r="S874" s="113" t="s">
        <v>53</v>
      </c>
      <c r="T874" s="69">
        <f t="shared" si="697"/>
        <v>0</v>
      </c>
    </row>
    <row r="875" spans="2:21" ht="14.4" hidden="1" thickBot="1" x14ac:dyDescent="0.3">
      <c r="H875" s="203" t="s">
        <v>160</v>
      </c>
      <c r="I875" s="204"/>
      <c r="J875" s="204"/>
      <c r="K875" s="204"/>
      <c r="L875" s="205"/>
      <c r="M875" s="87">
        <f>SUMIFS(M863:M865,I863:I865,25,T863:T865,"EMT")</f>
        <v>0</v>
      </c>
      <c r="N875" s="87">
        <f>SUMIFS(N863:N865,I863:I865,25,T863:T865,"EMT")</f>
        <v>0</v>
      </c>
      <c r="O875" s="87">
        <f>SUMIFS(O863:O865,I863:I865,25,T863:T865,"EMT")</f>
        <v>0</v>
      </c>
      <c r="S875" s="113" t="s">
        <v>54</v>
      </c>
      <c r="T875" s="69">
        <f t="shared" si="697"/>
        <v>0</v>
      </c>
    </row>
    <row r="876" spans="2:21" ht="14.4" hidden="1" thickBot="1" x14ac:dyDescent="0.3">
      <c r="H876" s="203" t="s">
        <v>161</v>
      </c>
      <c r="I876" s="204"/>
      <c r="J876" s="204"/>
      <c r="K876" s="204"/>
      <c r="L876" s="205"/>
      <c r="M876" s="114">
        <f>SUMIFS(M863:M865,I863:I865,50,T863:T865,"EMT")</f>
        <v>0</v>
      </c>
      <c r="N876" s="114">
        <f>SUMIFS(N863:N865,I863:I865,50,T863:T865,"EMT")</f>
        <v>0</v>
      </c>
      <c r="O876" s="114">
        <f>SUMIFS(O863:O865,I863:I865,50,T863:T865,"EMT")</f>
        <v>0</v>
      </c>
      <c r="S876" s="113" t="s">
        <v>55</v>
      </c>
      <c r="T876" s="69">
        <f t="shared" si="697"/>
        <v>0</v>
      </c>
    </row>
    <row r="877" spans="2:21" ht="14.4" hidden="1" thickBot="1" x14ac:dyDescent="0.3">
      <c r="H877" s="203" t="s">
        <v>188</v>
      </c>
      <c r="I877" s="204"/>
      <c r="J877" s="204"/>
      <c r="K877" s="204"/>
      <c r="L877" s="205"/>
      <c r="M877" s="87">
        <f>SUMIFS(M863:M865,I863:I865,25,T863:T865,"TUBO FLEX")</f>
        <v>0</v>
      </c>
      <c r="N877" s="87">
        <f>SUMIFS(N863:N865,I863:I865,25,T863:T865,"TUBO FLEX")</f>
        <v>0</v>
      </c>
      <c r="O877" s="87">
        <f>SUMIFS(O863:O865,I863:I865,25,T863:T865,"TUBO FLEX")</f>
        <v>0</v>
      </c>
      <c r="S877" s="113" t="s">
        <v>60</v>
      </c>
      <c r="T877" s="69">
        <f t="shared" si="697"/>
        <v>0</v>
      </c>
    </row>
    <row r="878" spans="2:21" ht="14.4" hidden="1" thickBot="1" x14ac:dyDescent="0.3">
      <c r="H878" s="203" t="s">
        <v>189</v>
      </c>
      <c r="I878" s="204"/>
      <c r="J878" s="204"/>
      <c r="K878" s="204"/>
      <c r="L878" s="205"/>
      <c r="M878" s="114">
        <f>SUMIFS(M863:M865,I863:I865,50,T863:T865,"TUBO FLEX")</f>
        <v>0</v>
      </c>
      <c r="N878" s="114">
        <f>SUMIFS(N863:N865,I863:I865,50,T863:T865,"TUBO FLEX")</f>
        <v>0</v>
      </c>
      <c r="O878" s="114">
        <f>SUMIFS(O863:O865,I863:I865,50,T863:T865,"TUBO FLEX")</f>
        <v>0</v>
      </c>
      <c r="S878" s="113" t="s">
        <v>61</v>
      </c>
      <c r="T878" s="69">
        <f t="shared" si="697"/>
        <v>0</v>
      </c>
    </row>
    <row r="879" spans="2:21" hidden="1" x14ac:dyDescent="0.25">
      <c r="S879" s="113" t="s">
        <v>62</v>
      </c>
      <c r="T879" s="69">
        <f t="shared" si="697"/>
        <v>0</v>
      </c>
    </row>
    <row r="880" spans="2:21" hidden="1" x14ac:dyDescent="0.25">
      <c r="S880" s="113" t="s">
        <v>216</v>
      </c>
      <c r="T880" s="69">
        <f t="shared" si="697"/>
        <v>0</v>
      </c>
    </row>
    <row r="881" spans="1:21" hidden="1" x14ac:dyDescent="0.25">
      <c r="S881" s="113" t="s">
        <v>175</v>
      </c>
      <c r="T881" s="69">
        <f t="shared" si="697"/>
        <v>0</v>
      </c>
    </row>
    <row r="882" spans="1:21" hidden="1" x14ac:dyDescent="0.25">
      <c r="S882" s="113" t="s">
        <v>185</v>
      </c>
      <c r="T882" s="69">
        <f t="shared" si="697"/>
        <v>0</v>
      </c>
    </row>
    <row r="883" spans="1:21" ht="14.4" hidden="1" thickBot="1" x14ac:dyDescent="0.3">
      <c r="S883" s="115"/>
      <c r="T883" s="69">
        <f t="shared" si="697"/>
        <v>0</v>
      </c>
    </row>
    <row r="884" spans="1:21" hidden="1" x14ac:dyDescent="0.25">
      <c r="G884" s="65"/>
      <c r="H884" s="65"/>
      <c r="I884" s="65"/>
      <c r="J884" s="65"/>
      <c r="K884" s="65"/>
      <c r="L884" s="108"/>
      <c r="M884" s="108"/>
      <c r="N884" s="108"/>
      <c r="O884" s="108"/>
    </row>
    <row r="885" spans="1:21" hidden="1" x14ac:dyDescent="0.25">
      <c r="G885" s="65"/>
      <c r="H885" s="65"/>
      <c r="I885" s="65"/>
      <c r="J885" s="65"/>
      <c r="K885" s="65"/>
      <c r="L885" s="108"/>
      <c r="M885" s="108"/>
      <c r="N885" s="108"/>
      <c r="O885" s="108"/>
    </row>
    <row r="886" spans="1:21" hidden="1" x14ac:dyDescent="0.25">
      <c r="G886" s="65"/>
      <c r="H886" s="65"/>
      <c r="I886" s="65"/>
      <c r="J886" s="65"/>
      <c r="K886" s="65"/>
      <c r="L886" s="108"/>
      <c r="M886" s="108"/>
      <c r="N886" s="108"/>
      <c r="O886" s="108"/>
    </row>
    <row r="887" spans="1:21" ht="54.6" hidden="1" customHeight="1" x14ac:dyDescent="0.25">
      <c r="A887" s="208" t="s">
        <v>149</v>
      </c>
      <c r="B887" s="208" t="s">
        <v>180</v>
      </c>
      <c r="C887" s="208" t="s">
        <v>147</v>
      </c>
      <c r="E887" s="225" t="s">
        <v>0</v>
      </c>
      <c r="F887" s="226"/>
      <c r="G887" s="227"/>
      <c r="H887" s="210" t="s">
        <v>121</v>
      </c>
      <c r="I887" s="210" t="s">
        <v>122</v>
      </c>
      <c r="J887" s="210" t="s">
        <v>119</v>
      </c>
      <c r="K887" s="210" t="s">
        <v>120</v>
      </c>
      <c r="L887" s="210" t="s">
        <v>182</v>
      </c>
      <c r="M887" s="143" t="s">
        <v>162</v>
      </c>
      <c r="N887" s="143" t="s">
        <v>184</v>
      </c>
      <c r="O887" s="143" t="s">
        <v>163</v>
      </c>
      <c r="P887" s="222" t="s">
        <v>46</v>
      </c>
      <c r="Q887" s="223"/>
      <c r="R887" s="224"/>
      <c r="S887" s="206" t="s">
        <v>51</v>
      </c>
      <c r="T887" s="206" t="s">
        <v>47</v>
      </c>
      <c r="U887" s="206" t="s">
        <v>78</v>
      </c>
    </row>
    <row r="888" spans="1:21" hidden="1" x14ac:dyDescent="0.25">
      <c r="A888" s="208"/>
      <c r="B888" s="208"/>
      <c r="C888" s="208"/>
      <c r="D888" t="s">
        <v>148</v>
      </c>
      <c r="E888" s="144" t="s">
        <v>79</v>
      </c>
      <c r="F888" s="145" t="s">
        <v>1</v>
      </c>
      <c r="G888" s="144" t="s">
        <v>2</v>
      </c>
      <c r="H888" s="211"/>
      <c r="I888" s="211"/>
      <c r="J888" s="211"/>
      <c r="K888" s="211"/>
      <c r="L888" s="211"/>
      <c r="M888" s="146" t="s">
        <v>21</v>
      </c>
      <c r="N888" s="146" t="s">
        <v>22</v>
      </c>
      <c r="O888" s="146" t="s">
        <v>22</v>
      </c>
      <c r="P888" s="144" t="s">
        <v>3</v>
      </c>
      <c r="Q888" s="144" t="s">
        <v>14</v>
      </c>
      <c r="R888" s="144" t="s">
        <v>13</v>
      </c>
      <c r="S888" s="207"/>
      <c r="T888" s="207"/>
      <c r="U888" s="207"/>
    </row>
    <row r="889" spans="1:21" hidden="1" x14ac:dyDescent="0.25">
      <c r="E889" s="99">
        <f>'DATOS GENERALES'!B153</f>
        <v>0</v>
      </c>
      <c r="F889" s="99" t="s">
        <v>273</v>
      </c>
      <c r="G889" s="64"/>
      <c r="H889" s="64"/>
      <c r="I889" s="64"/>
      <c r="J889" s="64"/>
      <c r="K889" s="64"/>
      <c r="L889" s="17"/>
      <c r="M889" s="17"/>
      <c r="N889" s="17"/>
      <c r="O889" s="17"/>
      <c r="P889" s="18"/>
      <c r="Q889" s="18"/>
      <c r="R889" s="18"/>
      <c r="S889" s="54"/>
      <c r="T889" s="19"/>
      <c r="U889" s="19"/>
    </row>
    <row r="890" spans="1:21" hidden="1" x14ac:dyDescent="0.25">
      <c r="E890" s="100">
        <f>'DATOS GENERALES'!B154</f>
        <v>0</v>
      </c>
      <c r="F890" s="116"/>
      <c r="G890" s="64"/>
      <c r="H890" s="64"/>
      <c r="I890" s="64"/>
      <c r="J890" s="64"/>
      <c r="K890" s="64"/>
      <c r="L890" s="17"/>
      <c r="M890" s="17"/>
      <c r="N890" s="17"/>
      <c r="O890" s="17"/>
      <c r="P890" s="18"/>
      <c r="Q890" s="18"/>
      <c r="R890" s="18"/>
      <c r="S890" s="54"/>
      <c r="T890" s="19"/>
      <c r="U890" s="19"/>
    </row>
    <row r="891" spans="1:21" s="2" customFormat="1" hidden="1" outlineLevel="1" x14ac:dyDescent="0.25">
      <c r="B891" s="8"/>
      <c r="C891" s="8"/>
      <c r="D891" s="3"/>
      <c r="E891" s="3"/>
      <c r="F891" s="4"/>
      <c r="G891" s="4"/>
      <c r="H891" s="4"/>
      <c r="I891" s="4"/>
      <c r="J891" s="4"/>
      <c r="K891" s="4"/>
      <c r="L891" s="5"/>
      <c r="M891" s="5"/>
      <c r="N891" s="5"/>
      <c r="O891" s="5"/>
      <c r="P891" s="11"/>
      <c r="Q891" s="5"/>
      <c r="R891" s="6"/>
      <c r="S891" s="53"/>
      <c r="T891" s="5"/>
      <c r="U891" s="5"/>
    </row>
    <row r="892" spans="1:21" s="2" customFormat="1" hidden="1" outlineLevel="1" x14ac:dyDescent="0.25">
      <c r="B892" s="8"/>
      <c r="C892" s="8"/>
      <c r="D892" s="3"/>
      <c r="E892" s="3"/>
      <c r="F892" s="4"/>
      <c r="G892" s="4"/>
      <c r="H892" s="4"/>
      <c r="I892" s="4"/>
      <c r="J892" s="4"/>
      <c r="K892" s="4"/>
      <c r="L892" s="5"/>
      <c r="M892" s="5"/>
      <c r="N892" s="5"/>
      <c r="O892" s="5"/>
      <c r="P892" s="11"/>
      <c r="Q892" s="5"/>
      <c r="R892" s="6"/>
      <c r="S892" s="53"/>
      <c r="T892" s="5"/>
      <c r="U892" s="5"/>
    </row>
    <row r="893" spans="1:21" s="2" customFormat="1" hidden="1" outlineLevel="1" x14ac:dyDescent="0.25">
      <c r="B893" s="8"/>
      <c r="C893" s="8"/>
      <c r="D893" s="3"/>
      <c r="E893" s="3"/>
      <c r="F893" s="4"/>
      <c r="G893" s="4"/>
      <c r="H893" s="4"/>
      <c r="I893" s="4"/>
      <c r="J893" s="4"/>
      <c r="K893" s="4"/>
      <c r="L893" s="5"/>
      <c r="M893" s="5"/>
      <c r="N893" s="5"/>
      <c r="O893" s="5"/>
      <c r="P893" s="11"/>
      <c r="Q893" s="5"/>
      <c r="R893" s="6"/>
      <c r="S893" s="53"/>
      <c r="T893" s="5"/>
      <c r="U893" s="5"/>
    </row>
    <row r="894" spans="1:21" hidden="1" x14ac:dyDescent="0.25">
      <c r="G894" s="65"/>
      <c r="H894" s="65"/>
      <c r="I894" s="65"/>
      <c r="J894" s="65"/>
      <c r="K894" s="65"/>
      <c r="L894" s="108"/>
      <c r="M894" s="108"/>
      <c r="N894" s="108"/>
      <c r="O894" s="108"/>
    </row>
    <row r="895" spans="1:21" hidden="1" x14ac:dyDescent="0.25">
      <c r="G895" s="65"/>
      <c r="H895" s="65"/>
      <c r="I895" s="65"/>
      <c r="J895" s="65"/>
      <c r="K895" s="65"/>
      <c r="L895" s="108"/>
      <c r="M895" s="108"/>
      <c r="N895" s="108"/>
      <c r="O895" s="108"/>
    </row>
    <row r="896" spans="1:21" ht="14.4" hidden="1" thickBot="1" x14ac:dyDescent="0.3">
      <c r="G896" s="65"/>
      <c r="H896" s="65"/>
      <c r="I896" s="65"/>
      <c r="J896" s="65"/>
      <c r="K896" s="65"/>
      <c r="L896" s="108"/>
      <c r="M896" s="108"/>
      <c r="N896" s="108"/>
      <c r="O896" s="108"/>
      <c r="Q896" s="75"/>
      <c r="R896" s="108"/>
    </row>
    <row r="897" spans="7:20" ht="58.8" hidden="1" customHeight="1" thickBot="1" x14ac:dyDescent="0.3">
      <c r="M897" s="98" t="s">
        <v>24</v>
      </c>
      <c r="N897" s="98" t="s">
        <v>77</v>
      </c>
      <c r="O897" s="98" t="s">
        <v>25</v>
      </c>
      <c r="S897" s="110" t="s">
        <v>116</v>
      </c>
      <c r="T897" s="111" t="s">
        <v>117</v>
      </c>
    </row>
    <row r="898" spans="7:20" ht="14.4" hidden="1" thickBot="1" x14ac:dyDescent="0.3">
      <c r="M898" s="98" t="s">
        <v>21</v>
      </c>
      <c r="N898" s="98" t="s">
        <v>22</v>
      </c>
      <c r="O898" s="98" t="s">
        <v>22</v>
      </c>
      <c r="S898" s="112" t="s">
        <v>56</v>
      </c>
      <c r="T898" s="69">
        <f t="shared" ref="T898:T911" si="698">COUNTIF($S$891:$S$893,S898)</f>
        <v>0</v>
      </c>
    </row>
    <row r="899" spans="7:20" ht="14.4" hidden="1" thickBot="1" x14ac:dyDescent="0.3">
      <c r="H899" s="203" t="s">
        <v>151</v>
      </c>
      <c r="I899" s="204"/>
      <c r="J899" s="204"/>
      <c r="K899" s="204"/>
      <c r="L899" s="205"/>
      <c r="M899" s="87">
        <f>SUMIFS(M891:M893,$I891:$I893,"BE",$T891:$T893,"BE")</f>
        <v>0</v>
      </c>
      <c r="N899" s="87">
        <f>SUMIFS(N891:N893,I891:I893,"BE",T891:T893,"BE")</f>
        <v>0</v>
      </c>
      <c r="O899" s="87">
        <f>SUMIFS(O891:O893,I891:I893,"BE",T891:T893,"BE")</f>
        <v>0</v>
      </c>
      <c r="S899" s="113" t="s">
        <v>57</v>
      </c>
      <c r="T899" s="69">
        <f t="shared" si="698"/>
        <v>0</v>
      </c>
    </row>
    <row r="900" spans="7:20" ht="14.4" hidden="1" thickBot="1" x14ac:dyDescent="0.3">
      <c r="H900" s="203" t="s">
        <v>158</v>
      </c>
      <c r="I900" s="204"/>
      <c r="J900" s="204"/>
      <c r="K900" s="204"/>
      <c r="L900" s="205"/>
      <c r="M900" s="87">
        <f>SUMIFS(M891:M893,I891:I893,25,T891:T893,"PVC")</f>
        <v>0</v>
      </c>
      <c r="N900" s="87">
        <f>SUMIFS(N891:N893,I891:I893,25,T891:T893,"PVC")</f>
        <v>0</v>
      </c>
      <c r="O900" s="87">
        <f>SUMIFS(O891:O893,I891:I893,25,T891:T893,"PVC")</f>
        <v>0</v>
      </c>
      <c r="S900" s="113" t="s">
        <v>58</v>
      </c>
      <c r="T900" s="69">
        <f t="shared" si="698"/>
        <v>0</v>
      </c>
    </row>
    <row r="901" spans="7:20" ht="14.4" hidden="1" thickBot="1" x14ac:dyDescent="0.3">
      <c r="H901" s="203" t="s">
        <v>159</v>
      </c>
      <c r="I901" s="204"/>
      <c r="J901" s="204"/>
      <c r="K901" s="204"/>
      <c r="L901" s="205"/>
      <c r="M901" s="87">
        <f>SUMIFS(M891:M893,I891:I893,50,T891:T893,"PVC")</f>
        <v>0</v>
      </c>
      <c r="N901" s="87">
        <f>SUMIFS(N891:N893,I891:I893,50,T891:T893,"PVC")</f>
        <v>0</v>
      </c>
      <c r="O901" s="87">
        <f>SUMIFS(O891:O893,I891:I893,50,T891:T893,"PVC")</f>
        <v>0</v>
      </c>
      <c r="S901" s="113" t="s">
        <v>59</v>
      </c>
      <c r="T901" s="69">
        <f t="shared" si="698"/>
        <v>0</v>
      </c>
    </row>
    <row r="902" spans="7:20" ht="14.4" hidden="1" thickBot="1" x14ac:dyDescent="0.3">
      <c r="H902" s="203" t="s">
        <v>187</v>
      </c>
      <c r="I902" s="204"/>
      <c r="J902" s="204"/>
      <c r="K902" s="204"/>
      <c r="L902" s="205"/>
      <c r="M902" s="87">
        <f>SUMIFS(M891:M893,I891:I893,100,T891:T893,"PVC")</f>
        <v>0</v>
      </c>
      <c r="N902" s="87">
        <f>SUMIFS(N891:N893,I891:I893,100,T891:T893,"PVC")</f>
        <v>0</v>
      </c>
      <c r="O902" s="87">
        <f>SUMIFS(O891:O893,I891:I893,100,T891:T893,"PVC")</f>
        <v>0</v>
      </c>
      <c r="S902" s="113" t="s">
        <v>53</v>
      </c>
      <c r="T902" s="69">
        <f t="shared" si="698"/>
        <v>0</v>
      </c>
    </row>
    <row r="903" spans="7:20" ht="14.4" hidden="1" thickBot="1" x14ac:dyDescent="0.3">
      <c r="H903" s="203" t="s">
        <v>160</v>
      </c>
      <c r="I903" s="204"/>
      <c r="J903" s="204"/>
      <c r="K903" s="204"/>
      <c r="L903" s="205"/>
      <c r="M903" s="87">
        <f>SUMIFS(M891:M893,I891:I893,25,T891:T893,"EMT")</f>
        <v>0</v>
      </c>
      <c r="N903" s="87">
        <f>SUMIFS(N891:N893,I891:I893,25,T891:T893,"EMT")</f>
        <v>0</v>
      </c>
      <c r="O903" s="87">
        <f>SUMIFS(O891:O893,I891:I893,25,T891:T893,"EMT")</f>
        <v>0</v>
      </c>
      <c r="S903" s="113" t="s">
        <v>54</v>
      </c>
      <c r="T903" s="69">
        <f t="shared" si="698"/>
        <v>0</v>
      </c>
    </row>
    <row r="904" spans="7:20" ht="14.4" hidden="1" thickBot="1" x14ac:dyDescent="0.3">
      <c r="H904" s="203" t="s">
        <v>161</v>
      </c>
      <c r="I904" s="204"/>
      <c r="J904" s="204"/>
      <c r="K904" s="204"/>
      <c r="L904" s="205"/>
      <c r="M904" s="114">
        <f>SUMIFS(M891:M893,I891:I893,50,T891:T893,"EMT")</f>
        <v>0</v>
      </c>
      <c r="N904" s="114">
        <f>SUMIFS(N891:N893,I891:I893,50,T891:T893,"EMT")</f>
        <v>0</v>
      </c>
      <c r="O904" s="114">
        <f>SUMIFS(O891:O893,I891:I893,50,T891:T893,"EMT")</f>
        <v>0</v>
      </c>
      <c r="S904" s="113" t="s">
        <v>55</v>
      </c>
      <c r="T904" s="69">
        <f t="shared" si="698"/>
        <v>0</v>
      </c>
    </row>
    <row r="905" spans="7:20" ht="14.4" hidden="1" thickBot="1" x14ac:dyDescent="0.3">
      <c r="H905" s="203" t="s">
        <v>188</v>
      </c>
      <c r="I905" s="204"/>
      <c r="J905" s="204"/>
      <c r="K905" s="204"/>
      <c r="L905" s="205"/>
      <c r="M905" s="87">
        <f>SUMIFS(M891:M893,I891:I893,25,T891:T893,"TUBO FLEX")</f>
        <v>0</v>
      </c>
      <c r="N905" s="87">
        <f>SUMIFS(N891:N893,I891:I893,25,T891:T893,"TUBO FLEX")</f>
        <v>0</v>
      </c>
      <c r="O905" s="87">
        <f>SUMIFS(O891:O893,I891:I893,25,T891:T893,"TUBO FLEX")</f>
        <v>0</v>
      </c>
      <c r="S905" s="113" t="s">
        <v>60</v>
      </c>
      <c r="T905" s="69">
        <f t="shared" si="698"/>
        <v>0</v>
      </c>
    </row>
    <row r="906" spans="7:20" ht="14.4" hidden="1" thickBot="1" x14ac:dyDescent="0.3">
      <c r="H906" s="203" t="s">
        <v>189</v>
      </c>
      <c r="I906" s="204"/>
      <c r="J906" s="204"/>
      <c r="K906" s="204"/>
      <c r="L906" s="205"/>
      <c r="M906" s="114">
        <f>SUMIFS(M891:M893,I891:I893,50,T891:T893,"TUBO FLEX")</f>
        <v>0</v>
      </c>
      <c r="N906" s="114">
        <f>SUMIFS(N891:N893,I891:I893,50,T891:T893,"TUBO FLEX")</f>
        <v>0</v>
      </c>
      <c r="O906" s="114">
        <f>SUMIFS(O891:O893,I891:I893,50,T891:T893,"TUBO FLEX")</f>
        <v>0</v>
      </c>
      <c r="S906" s="113" t="s">
        <v>61</v>
      </c>
      <c r="T906" s="69">
        <f t="shared" si="698"/>
        <v>0</v>
      </c>
    </row>
    <row r="907" spans="7:20" hidden="1" x14ac:dyDescent="0.25">
      <c r="S907" s="113" t="s">
        <v>62</v>
      </c>
      <c r="T907" s="69">
        <f t="shared" si="698"/>
        <v>0</v>
      </c>
    </row>
    <row r="908" spans="7:20" hidden="1" x14ac:dyDescent="0.25">
      <c r="S908" s="113" t="s">
        <v>216</v>
      </c>
      <c r="T908" s="69">
        <f t="shared" si="698"/>
        <v>0</v>
      </c>
    </row>
    <row r="909" spans="7:20" hidden="1" x14ac:dyDescent="0.25">
      <c r="S909" s="113" t="s">
        <v>175</v>
      </c>
      <c r="T909" s="69">
        <f t="shared" si="698"/>
        <v>0</v>
      </c>
    </row>
    <row r="910" spans="7:20" hidden="1" x14ac:dyDescent="0.25">
      <c r="S910" s="113" t="s">
        <v>185</v>
      </c>
      <c r="T910" s="69">
        <f t="shared" si="698"/>
        <v>0</v>
      </c>
    </row>
    <row r="911" spans="7:20" ht="14.4" hidden="1" thickBot="1" x14ac:dyDescent="0.3">
      <c r="S911" s="115"/>
      <c r="T911" s="69">
        <f t="shared" si="698"/>
        <v>0</v>
      </c>
    </row>
    <row r="912" spans="7:20" hidden="1" x14ac:dyDescent="0.25">
      <c r="G912" s="65"/>
      <c r="H912" s="65"/>
      <c r="I912" s="65"/>
      <c r="J912" s="65"/>
      <c r="K912" s="65"/>
      <c r="L912" s="108"/>
      <c r="M912" s="108"/>
      <c r="N912" s="108"/>
      <c r="O912" s="108"/>
      <c r="Q912" s="75"/>
      <c r="R912" s="108"/>
    </row>
    <row r="913" spans="5:21" x14ac:dyDescent="0.25">
      <c r="G913" s="65"/>
      <c r="H913" s="65"/>
      <c r="I913" s="65"/>
      <c r="J913" s="65"/>
      <c r="K913" s="65"/>
      <c r="L913" s="108"/>
      <c r="M913" s="108"/>
      <c r="N913" s="108"/>
      <c r="O913" s="108"/>
      <c r="Q913" s="75"/>
      <c r="R913" s="108"/>
    </row>
    <row r="914" spans="5:21" x14ac:dyDescent="0.25">
      <c r="G914" s="65"/>
      <c r="H914" s="65"/>
      <c r="I914" s="65"/>
      <c r="J914" s="65"/>
      <c r="K914" s="65"/>
      <c r="L914" s="108"/>
      <c r="M914" s="108"/>
      <c r="N914" s="108"/>
      <c r="O914" s="108"/>
      <c r="Q914" s="75"/>
      <c r="R914" s="108"/>
    </row>
    <row r="915" spans="5:21" x14ac:dyDescent="0.25">
      <c r="E915" s="230" t="s">
        <v>234</v>
      </c>
      <c r="F915" s="230"/>
      <c r="G915" s="230"/>
      <c r="H915" s="230"/>
      <c r="I915" s="230"/>
      <c r="J915" s="230"/>
      <c r="K915" s="230"/>
      <c r="L915" s="230"/>
      <c r="M915" s="230"/>
      <c r="N915" s="230"/>
      <c r="O915" s="230"/>
      <c r="P915" s="230"/>
      <c r="Q915" s="230"/>
      <c r="R915" s="230"/>
      <c r="S915" s="230"/>
      <c r="T915" s="230"/>
      <c r="U915" s="230"/>
    </row>
    <row r="916" spans="5:21" x14ac:dyDescent="0.25">
      <c r="E916" s="230"/>
      <c r="F916" s="230"/>
      <c r="G916" s="230"/>
      <c r="H916" s="230"/>
      <c r="I916" s="230"/>
      <c r="J916" s="230"/>
      <c r="K916" s="230"/>
      <c r="L916" s="230"/>
      <c r="M916" s="230"/>
      <c r="N916" s="230"/>
      <c r="O916" s="230"/>
      <c r="P916" s="230"/>
      <c r="Q916" s="230"/>
      <c r="R916" s="230"/>
      <c r="S916" s="230"/>
      <c r="T916" s="230"/>
      <c r="U916" s="230"/>
    </row>
    <row r="917" spans="5:21" x14ac:dyDescent="0.25">
      <c r="G917" s="65"/>
      <c r="H917" s="65"/>
      <c r="I917" s="65"/>
      <c r="J917" s="65"/>
      <c r="K917" s="65"/>
      <c r="L917" s="108"/>
      <c r="M917" s="108"/>
      <c r="N917" s="108"/>
      <c r="O917" s="108"/>
      <c r="Q917" s="75"/>
      <c r="R917" s="108"/>
    </row>
    <row r="918" spans="5:21" ht="14.4" thickBot="1" x14ac:dyDescent="0.3">
      <c r="G918" s="65"/>
      <c r="H918" s="65"/>
      <c r="I918" s="65"/>
      <c r="J918" s="65"/>
      <c r="K918" s="65"/>
      <c r="L918" s="108"/>
      <c r="M918" s="108"/>
      <c r="N918" s="108"/>
      <c r="O918" s="108"/>
      <c r="Q918" s="75"/>
      <c r="R918" s="108"/>
    </row>
    <row r="919" spans="5:21" s="77" customFormat="1" ht="48.6" customHeight="1" thickBot="1" x14ac:dyDescent="0.3">
      <c r="E919" s="78"/>
      <c r="F919" s="78"/>
      <c r="G919" s="78"/>
      <c r="H919" s="78"/>
      <c r="I919" s="78"/>
      <c r="J919" s="78"/>
      <c r="K919" s="78"/>
      <c r="L919" s="78"/>
      <c r="M919" s="98" t="s">
        <v>24</v>
      </c>
      <c r="N919" s="98" t="s">
        <v>190</v>
      </c>
      <c r="O919" s="98" t="s">
        <v>25</v>
      </c>
      <c r="P919" s="78"/>
      <c r="Q919" s="78"/>
      <c r="R919" s="78"/>
      <c r="S919" s="117" t="s">
        <v>116</v>
      </c>
      <c r="T919" s="118" t="s">
        <v>117</v>
      </c>
      <c r="U919" s="78"/>
    </row>
    <row r="920" spans="5:21" ht="14.4" thickBot="1" x14ac:dyDescent="0.3">
      <c r="M920" s="98" t="s">
        <v>21</v>
      </c>
      <c r="N920" s="98" t="s">
        <v>22</v>
      </c>
      <c r="O920" s="98" t="s">
        <v>22</v>
      </c>
      <c r="S920" s="112" t="s">
        <v>56</v>
      </c>
      <c r="T920" s="87">
        <f t="shared" ref="T920:T933" si="699">T898+T870+T841+T813+T774+T671+T571+T472+T368+T247+T137</f>
        <v>33</v>
      </c>
    </row>
    <row r="921" spans="5:21" ht="14.4" thickBot="1" x14ac:dyDescent="0.3">
      <c r="H921" s="203" t="s">
        <v>151</v>
      </c>
      <c r="I921" s="204"/>
      <c r="J921" s="204"/>
      <c r="K921" s="204"/>
      <c r="L921" s="205"/>
      <c r="M921" s="87">
        <f t="shared" ref="M921:O928" si="700">M899+M871+M842+M814+M775+M672+M572+M473+M369+M248+M138</f>
        <v>0</v>
      </c>
      <c r="N921" s="87">
        <f t="shared" si="700"/>
        <v>0</v>
      </c>
      <c r="O921" s="87">
        <f t="shared" si="700"/>
        <v>0</v>
      </c>
      <c r="S921" s="113" t="s">
        <v>57</v>
      </c>
      <c r="T921" s="87">
        <f t="shared" si="699"/>
        <v>3</v>
      </c>
    </row>
    <row r="922" spans="5:21" ht="14.4" thickBot="1" x14ac:dyDescent="0.3">
      <c r="H922" s="203" t="s">
        <v>158</v>
      </c>
      <c r="I922" s="204"/>
      <c r="J922" s="204"/>
      <c r="K922" s="204"/>
      <c r="L922" s="205"/>
      <c r="M922" s="87">
        <f t="shared" si="700"/>
        <v>188.09999999999997</v>
      </c>
      <c r="N922" s="87">
        <f>N900+N872+N843+N815+N776+N673+N573+N474+N370+N249+N139</f>
        <v>55</v>
      </c>
      <c r="O922" s="87">
        <f t="shared" si="700"/>
        <v>177</v>
      </c>
      <c r="S922" s="113" t="s">
        <v>58</v>
      </c>
      <c r="T922" s="87">
        <f t="shared" si="699"/>
        <v>0</v>
      </c>
    </row>
    <row r="923" spans="5:21" ht="14.4" thickBot="1" x14ac:dyDescent="0.3">
      <c r="H923" s="203" t="s">
        <v>159</v>
      </c>
      <c r="I923" s="204"/>
      <c r="J923" s="204"/>
      <c r="K923" s="204"/>
      <c r="L923" s="205"/>
      <c r="M923" s="87">
        <f t="shared" si="700"/>
        <v>4</v>
      </c>
      <c r="N923" s="87">
        <f t="shared" si="700"/>
        <v>0</v>
      </c>
      <c r="O923" s="87">
        <f t="shared" si="700"/>
        <v>4</v>
      </c>
      <c r="S923" s="113" t="s">
        <v>59</v>
      </c>
      <c r="T923" s="87">
        <f t="shared" si="699"/>
        <v>0</v>
      </c>
    </row>
    <row r="924" spans="5:21" ht="14.4" thickBot="1" x14ac:dyDescent="0.3">
      <c r="H924" s="203" t="s">
        <v>187</v>
      </c>
      <c r="I924" s="204"/>
      <c r="J924" s="204"/>
      <c r="K924" s="204"/>
      <c r="L924" s="205"/>
      <c r="M924" s="87">
        <f t="shared" si="700"/>
        <v>0</v>
      </c>
      <c r="N924" s="87">
        <f t="shared" si="700"/>
        <v>0</v>
      </c>
      <c r="O924" s="87">
        <f t="shared" si="700"/>
        <v>0</v>
      </c>
      <c r="S924" s="113" t="s">
        <v>53</v>
      </c>
      <c r="T924" s="87">
        <f t="shared" si="699"/>
        <v>0</v>
      </c>
    </row>
    <row r="925" spans="5:21" ht="14.4" thickBot="1" x14ac:dyDescent="0.3">
      <c r="H925" s="203" t="s">
        <v>160</v>
      </c>
      <c r="I925" s="204"/>
      <c r="J925" s="204"/>
      <c r="K925" s="204"/>
      <c r="L925" s="205"/>
      <c r="M925" s="87">
        <f t="shared" si="700"/>
        <v>730.3</v>
      </c>
      <c r="N925" s="87">
        <f t="shared" si="700"/>
        <v>428</v>
      </c>
      <c r="O925" s="87">
        <f t="shared" si="700"/>
        <v>585</v>
      </c>
      <c r="S925" s="113" t="s">
        <v>54</v>
      </c>
      <c r="T925" s="87">
        <f t="shared" si="699"/>
        <v>1</v>
      </c>
    </row>
    <row r="926" spans="5:21" ht="14.4" thickBot="1" x14ac:dyDescent="0.3">
      <c r="H926" s="203" t="s">
        <v>161</v>
      </c>
      <c r="I926" s="204"/>
      <c r="J926" s="204"/>
      <c r="K926" s="204"/>
      <c r="L926" s="205"/>
      <c r="M926" s="87">
        <f t="shared" si="700"/>
        <v>0</v>
      </c>
      <c r="N926" s="87">
        <f t="shared" si="700"/>
        <v>0</v>
      </c>
      <c r="O926" s="87">
        <f t="shared" si="700"/>
        <v>0</v>
      </c>
      <c r="S926" s="113" t="s">
        <v>55</v>
      </c>
      <c r="T926" s="87">
        <f t="shared" si="699"/>
        <v>63</v>
      </c>
    </row>
    <row r="927" spans="5:21" ht="14.4" thickBot="1" x14ac:dyDescent="0.3">
      <c r="H927" s="203" t="s">
        <v>188</v>
      </c>
      <c r="I927" s="204"/>
      <c r="J927" s="204"/>
      <c r="K927" s="204"/>
      <c r="L927" s="205"/>
      <c r="M927" s="87">
        <f t="shared" si="700"/>
        <v>0</v>
      </c>
      <c r="N927" s="87">
        <f t="shared" si="700"/>
        <v>0</v>
      </c>
      <c r="O927" s="87">
        <f t="shared" si="700"/>
        <v>0</v>
      </c>
      <c r="S927" s="113" t="s">
        <v>60</v>
      </c>
      <c r="T927" s="87">
        <f t="shared" si="699"/>
        <v>8</v>
      </c>
    </row>
    <row r="928" spans="5:21" ht="14.4" thickBot="1" x14ac:dyDescent="0.3">
      <c r="H928" s="203" t="s">
        <v>189</v>
      </c>
      <c r="I928" s="204"/>
      <c r="J928" s="204"/>
      <c r="K928" s="204"/>
      <c r="L928" s="205"/>
      <c r="M928" s="87">
        <f t="shared" si="700"/>
        <v>0</v>
      </c>
      <c r="N928" s="87">
        <f t="shared" si="700"/>
        <v>0</v>
      </c>
      <c r="O928" s="87">
        <f t="shared" si="700"/>
        <v>0</v>
      </c>
      <c r="S928" s="113" t="s">
        <v>61</v>
      </c>
      <c r="T928" s="87">
        <f t="shared" si="699"/>
        <v>126</v>
      </c>
    </row>
    <row r="929" spans="1:20" ht="14.4" thickBot="1" x14ac:dyDescent="0.3">
      <c r="S929" s="113" t="s">
        <v>62</v>
      </c>
      <c r="T929" s="87">
        <f t="shared" si="699"/>
        <v>0</v>
      </c>
    </row>
    <row r="930" spans="1:20" ht="14.4" thickBot="1" x14ac:dyDescent="0.3">
      <c r="S930" s="113" t="s">
        <v>216</v>
      </c>
      <c r="T930" s="87">
        <f t="shared" si="699"/>
        <v>147</v>
      </c>
    </row>
    <row r="931" spans="1:20" ht="14.4" thickBot="1" x14ac:dyDescent="0.3">
      <c r="Q931" s="119"/>
      <c r="S931" s="113" t="s">
        <v>175</v>
      </c>
      <c r="T931" s="87">
        <f t="shared" si="699"/>
        <v>10</v>
      </c>
    </row>
    <row r="932" spans="1:20" ht="14.4" thickBot="1" x14ac:dyDescent="0.3">
      <c r="S932" s="113" t="s">
        <v>185</v>
      </c>
      <c r="T932" s="87">
        <f t="shared" si="699"/>
        <v>0</v>
      </c>
    </row>
    <row r="933" spans="1:20" ht="16.8" customHeight="1" thickBot="1" x14ac:dyDescent="0.3">
      <c r="S933" s="115"/>
      <c r="T933" s="87">
        <f t="shared" si="699"/>
        <v>0</v>
      </c>
    </row>
    <row r="934" spans="1:20" ht="16.8" customHeight="1" x14ac:dyDescent="0.25">
      <c r="S934" s="120"/>
      <c r="T934" s="121"/>
    </row>
    <row r="935" spans="1:20" ht="16.8" customHeight="1" x14ac:dyDescent="0.25"/>
    <row r="936" spans="1:20" ht="16.8" customHeight="1" thickBot="1" x14ac:dyDescent="0.3"/>
    <row r="937" spans="1:20" ht="14.4" thickBot="1" x14ac:dyDescent="0.3">
      <c r="L937" s="122" t="s">
        <v>79</v>
      </c>
      <c r="M937" s="123" t="s">
        <v>150</v>
      </c>
      <c r="N937" s="123" t="s">
        <v>149</v>
      </c>
      <c r="O937" s="123" t="s">
        <v>81</v>
      </c>
      <c r="P937" s="123" t="s">
        <v>118</v>
      </c>
      <c r="Q937" s="124" t="s">
        <v>117</v>
      </c>
      <c r="S937" s="122" t="s">
        <v>215</v>
      </c>
      <c r="T937" s="124" t="s">
        <v>3</v>
      </c>
    </row>
    <row r="938" spans="1:20" x14ac:dyDescent="0.25">
      <c r="A938" t="s">
        <v>967</v>
      </c>
      <c r="B938" s="52" t="s">
        <v>125</v>
      </c>
      <c r="C938" s="55"/>
      <c r="L938" s="57" t="str">
        <f t="shared" ref="L938:L951" si="701">CONCATENATE(A938,B938,C938)</f>
        <v>DH-S1-01</v>
      </c>
      <c r="M938" s="88">
        <f t="shared" ref="M938:M951" si="702">SUMIFS($R$10:$R$912,$D$10:$D$912,L938,$U$10:$U$912,P938)*2</f>
        <v>3</v>
      </c>
      <c r="N938" s="57">
        <f>SUMIFS('DATOS GENERALES'!$D$4:$D$13,'DATOS GENERALES'!$B$4:$B$13,P938,'DATOS GENERALES'!$C$4:$C$13,$N$937)</f>
        <v>0.25</v>
      </c>
      <c r="O938" s="57">
        <f>SUMIFS('DATOS GENERALES'!$D$4:$D$13,'DATOS GENERALES'!$B$4:$B$13,P938,'DATOS GENERALES'!$C$4:$C$13,$O$937)</f>
        <v>0.25</v>
      </c>
      <c r="P938" s="57" t="s">
        <v>123</v>
      </c>
      <c r="Q938" s="95">
        <f t="shared" ref="Q938:Q951" si="703">O938+N938+M938</f>
        <v>3.5</v>
      </c>
      <c r="S938" s="56" t="s">
        <v>11</v>
      </c>
      <c r="T938" s="125">
        <f>COUNTIFS($J$10:$J$912,"S3")</f>
        <v>115</v>
      </c>
    </row>
    <row r="939" spans="1:20" x14ac:dyDescent="0.25">
      <c r="A939" t="s">
        <v>967</v>
      </c>
      <c r="B939" s="52" t="s">
        <v>126</v>
      </c>
      <c r="C939" s="55"/>
      <c r="L939" s="60" t="str">
        <f t="shared" si="701"/>
        <v>DH-S1-02</v>
      </c>
      <c r="M939" s="93">
        <f t="shared" si="702"/>
        <v>13</v>
      </c>
      <c r="N939" s="60">
        <f>SUMIFS('DATOS GENERALES'!$D$4:$D$13,'DATOS GENERALES'!$B$4:$B$13,P939,'DATOS GENERALES'!$C$4:$C$13,$N$937)</f>
        <v>0.25</v>
      </c>
      <c r="O939" s="60">
        <f>SUMIFS('DATOS GENERALES'!$D$4:$D$13,'DATOS GENERALES'!$B$4:$B$13,P939,'DATOS GENERALES'!$C$4:$C$13,$O$937)</f>
        <v>0.25</v>
      </c>
      <c r="P939" s="60" t="s">
        <v>123</v>
      </c>
      <c r="Q939" s="94">
        <f t="shared" si="703"/>
        <v>13.5</v>
      </c>
      <c r="S939" s="59" t="s">
        <v>66</v>
      </c>
      <c r="T939" s="83">
        <f>COUNTIFS($J$10:$J$912,"S4")</f>
        <v>12</v>
      </c>
    </row>
    <row r="940" spans="1:20" x14ac:dyDescent="0.25">
      <c r="A940" t="s">
        <v>967</v>
      </c>
      <c r="B940" s="52" t="s">
        <v>127</v>
      </c>
      <c r="C940" s="55"/>
      <c r="L940" s="60" t="str">
        <f t="shared" si="701"/>
        <v>DH-S1-03</v>
      </c>
      <c r="M940" s="93">
        <f t="shared" si="702"/>
        <v>13</v>
      </c>
      <c r="N940" s="60">
        <f>SUMIFS('DATOS GENERALES'!$D$4:$D$13,'DATOS GENERALES'!$B$4:$B$13,P940,'DATOS GENERALES'!$C$4:$C$13,$N$937)</f>
        <v>0.25</v>
      </c>
      <c r="O940" s="60">
        <f>SUMIFS('DATOS GENERALES'!$D$4:$D$13,'DATOS GENERALES'!$B$4:$B$13,P940,'DATOS GENERALES'!$C$4:$C$13,$O$937)</f>
        <v>0.25</v>
      </c>
      <c r="P940" s="60" t="s">
        <v>123</v>
      </c>
      <c r="Q940" s="94">
        <f t="shared" si="703"/>
        <v>13.5</v>
      </c>
      <c r="S940" s="59" t="s">
        <v>12</v>
      </c>
      <c r="T940" s="83">
        <f>COUNTIFS($J$10:$J$912,"S5")</f>
        <v>23</v>
      </c>
    </row>
    <row r="941" spans="1:20" x14ac:dyDescent="0.25">
      <c r="A941" t="s">
        <v>967</v>
      </c>
      <c r="B941" s="52" t="s">
        <v>128</v>
      </c>
      <c r="C941" s="55"/>
      <c r="L941" s="60" t="str">
        <f t="shared" si="701"/>
        <v>DH-S1-04</v>
      </c>
      <c r="M941" s="93">
        <f t="shared" si="702"/>
        <v>13</v>
      </c>
      <c r="N941" s="60">
        <f>SUMIFS('DATOS GENERALES'!$D$4:$D$13,'DATOS GENERALES'!$B$4:$B$13,P941,'DATOS GENERALES'!$C$4:$C$13,$N$937)</f>
        <v>0.25</v>
      </c>
      <c r="O941" s="60">
        <f>SUMIFS('DATOS GENERALES'!$D$4:$D$13,'DATOS GENERALES'!$B$4:$B$13,P941,'DATOS GENERALES'!$C$4:$C$13,$O$937)</f>
        <v>0.25</v>
      </c>
      <c r="P941" s="60" t="s">
        <v>123</v>
      </c>
      <c r="Q941" s="94">
        <f t="shared" si="703"/>
        <v>13.5</v>
      </c>
      <c r="S941" s="59" t="s">
        <v>164</v>
      </c>
      <c r="T941" s="83">
        <f>COUNTIFS($J$10:$J$912,"S6")</f>
        <v>23</v>
      </c>
    </row>
    <row r="942" spans="1:20" x14ac:dyDescent="0.25">
      <c r="A942" t="s">
        <v>967</v>
      </c>
      <c r="B942" s="52" t="s">
        <v>129</v>
      </c>
      <c r="C942" s="55"/>
      <c r="L942" s="60" t="str">
        <f t="shared" si="701"/>
        <v>DH-S1-05</v>
      </c>
      <c r="M942" s="93">
        <f t="shared" si="702"/>
        <v>8</v>
      </c>
      <c r="N942" s="60">
        <f>SUMIFS('DATOS GENERALES'!$D$4:$D$13,'DATOS GENERALES'!$B$4:$B$13,P942,'DATOS GENERALES'!$C$4:$C$13,$N$937)</f>
        <v>0.25</v>
      </c>
      <c r="O942" s="60">
        <f>SUMIFS('DATOS GENERALES'!$D$4:$D$13,'DATOS GENERALES'!$B$4:$B$13,P942,'DATOS GENERALES'!$C$4:$C$13,$O$937)</f>
        <v>0.25</v>
      </c>
      <c r="P942" s="60" t="s">
        <v>123</v>
      </c>
      <c r="Q942" s="94">
        <f t="shared" si="703"/>
        <v>8.5</v>
      </c>
      <c r="S942" s="59"/>
      <c r="T942" s="83"/>
    </row>
    <row r="943" spans="1:20" x14ac:dyDescent="0.25">
      <c r="A943" t="s">
        <v>967</v>
      </c>
      <c r="B943" s="52" t="s">
        <v>130</v>
      </c>
      <c r="C943" s="55"/>
      <c r="L943" s="60" t="str">
        <f t="shared" si="701"/>
        <v>DH-S1-06</v>
      </c>
      <c r="M943" s="93">
        <f t="shared" si="702"/>
        <v>8.4</v>
      </c>
      <c r="N943" s="60">
        <f>SUMIFS('DATOS GENERALES'!$D$4:$D$13,'DATOS GENERALES'!$B$4:$B$13,P943,'DATOS GENERALES'!$C$4:$C$13,$N$937)</f>
        <v>0.25</v>
      </c>
      <c r="O943" s="60">
        <f>SUMIFS('DATOS GENERALES'!$D$4:$D$13,'DATOS GENERALES'!$B$4:$B$13,P943,'DATOS GENERALES'!$C$4:$C$13,$O$937)</f>
        <v>0.25</v>
      </c>
      <c r="P943" s="60" t="s">
        <v>123</v>
      </c>
      <c r="Q943" s="94">
        <f t="shared" si="703"/>
        <v>8.9</v>
      </c>
      <c r="S943" s="59"/>
      <c r="T943" s="83"/>
    </row>
    <row r="944" spans="1:20" x14ac:dyDescent="0.25">
      <c r="A944" t="s">
        <v>967</v>
      </c>
      <c r="B944" s="52" t="s">
        <v>131</v>
      </c>
      <c r="C944" s="55"/>
      <c r="L944" s="60" t="str">
        <f t="shared" si="701"/>
        <v>DH-S1-07</v>
      </c>
      <c r="M944" s="93">
        <f t="shared" si="702"/>
        <v>8</v>
      </c>
      <c r="N944" s="60">
        <f>SUMIFS('DATOS GENERALES'!$D$4:$D$13,'DATOS GENERALES'!$B$4:$B$13,P944,'DATOS GENERALES'!$C$4:$C$13,$N$937)</f>
        <v>0.25</v>
      </c>
      <c r="O944" s="60">
        <f>SUMIFS('DATOS GENERALES'!$D$4:$D$13,'DATOS GENERALES'!$B$4:$B$13,P944,'DATOS GENERALES'!$C$4:$C$13,$O$937)</f>
        <v>0.25</v>
      </c>
      <c r="P944" s="60" t="s">
        <v>123</v>
      </c>
      <c r="Q944" s="94">
        <f t="shared" si="703"/>
        <v>8.5</v>
      </c>
      <c r="S944" s="59" t="s">
        <v>95</v>
      </c>
      <c r="T944" s="83">
        <f>COUNTIFS($J$10:$J$912,"S9")</f>
        <v>1</v>
      </c>
    </row>
    <row r="945" spans="1:20" x14ac:dyDescent="0.25">
      <c r="A945" t="s">
        <v>967</v>
      </c>
      <c r="B945" s="52" t="s">
        <v>132</v>
      </c>
      <c r="C945" s="55"/>
      <c r="L945" s="60" t="str">
        <f t="shared" si="701"/>
        <v>DH-S1-08</v>
      </c>
      <c r="M945" s="93">
        <f t="shared" si="702"/>
        <v>13</v>
      </c>
      <c r="N945" s="60">
        <f>SUMIFS('DATOS GENERALES'!$D$4:$D$13,'DATOS GENERALES'!$B$4:$B$13,P945,'DATOS GENERALES'!$C$4:$C$13,$N$937)</f>
        <v>0.25</v>
      </c>
      <c r="O945" s="60">
        <f>SUMIFS('DATOS GENERALES'!$D$4:$D$13,'DATOS GENERALES'!$B$4:$B$13,P945,'DATOS GENERALES'!$C$4:$C$13,$O$937)</f>
        <v>0.25</v>
      </c>
      <c r="P945" s="60" t="s">
        <v>123</v>
      </c>
      <c r="Q945" s="94">
        <f t="shared" si="703"/>
        <v>13.5</v>
      </c>
      <c r="S945" s="59"/>
      <c r="T945" s="83"/>
    </row>
    <row r="946" spans="1:20" x14ac:dyDescent="0.25">
      <c r="A946" t="s">
        <v>967</v>
      </c>
      <c r="B946" s="52" t="s">
        <v>133</v>
      </c>
      <c r="C946" s="55"/>
      <c r="L946" s="60" t="str">
        <f t="shared" si="701"/>
        <v>DH-S1-09</v>
      </c>
      <c r="M946" s="93">
        <f t="shared" si="702"/>
        <v>13</v>
      </c>
      <c r="N946" s="60">
        <f>SUMIFS('DATOS GENERALES'!$D$4:$D$13,'DATOS GENERALES'!$B$4:$B$13,P946,'DATOS GENERALES'!$C$4:$C$13,$N$937)</f>
        <v>0.25</v>
      </c>
      <c r="O946" s="60">
        <f>SUMIFS('DATOS GENERALES'!$D$4:$D$13,'DATOS GENERALES'!$B$4:$B$13,P946,'DATOS GENERALES'!$C$4:$C$13,$O$937)</f>
        <v>0.25</v>
      </c>
      <c r="P946" s="60" t="s">
        <v>123</v>
      </c>
      <c r="Q946" s="94">
        <f t="shared" si="703"/>
        <v>13.5</v>
      </c>
      <c r="S946" s="59"/>
      <c r="T946" s="83"/>
    </row>
    <row r="947" spans="1:20" x14ac:dyDescent="0.25">
      <c r="A947" t="s">
        <v>967</v>
      </c>
      <c r="B947" s="52" t="s">
        <v>134</v>
      </c>
      <c r="C947" s="55"/>
      <c r="L947" s="60" t="str">
        <f t="shared" si="701"/>
        <v>DH-S1-10</v>
      </c>
      <c r="M947" s="93">
        <f t="shared" si="702"/>
        <v>8</v>
      </c>
      <c r="N947" s="60">
        <f>SUMIFS('DATOS GENERALES'!$D$4:$D$13,'DATOS GENERALES'!$B$4:$B$13,P947,'DATOS GENERALES'!$C$4:$C$13,$N$937)</f>
        <v>0.25</v>
      </c>
      <c r="O947" s="60">
        <f>SUMIFS('DATOS GENERALES'!$D$4:$D$13,'DATOS GENERALES'!$B$4:$B$13,P947,'DATOS GENERALES'!$C$4:$C$13,$O$937)</f>
        <v>0.25</v>
      </c>
      <c r="P947" s="60" t="s">
        <v>123</v>
      </c>
      <c r="Q947" s="94">
        <f t="shared" si="703"/>
        <v>8.5</v>
      </c>
      <c r="S947" s="59" t="s">
        <v>216</v>
      </c>
      <c r="T947" s="83">
        <f>COUNTIFS($J$10:$J$912,"S12")</f>
        <v>147</v>
      </c>
    </row>
    <row r="948" spans="1:20" x14ac:dyDescent="0.25">
      <c r="A948" t="s">
        <v>967</v>
      </c>
      <c r="B948" s="52" t="s">
        <v>135</v>
      </c>
      <c r="C948" s="55"/>
      <c r="L948" s="60" t="str">
        <f t="shared" si="701"/>
        <v>DH-S1-11</v>
      </c>
      <c r="M948" s="93">
        <f t="shared" si="702"/>
        <v>13</v>
      </c>
      <c r="N948" s="60">
        <f>SUMIFS('DATOS GENERALES'!$D$4:$D$13,'DATOS GENERALES'!$B$4:$B$13,P948,'DATOS GENERALES'!$C$4:$C$13,$N$937)</f>
        <v>0.25</v>
      </c>
      <c r="O948" s="60">
        <f>SUMIFS('DATOS GENERALES'!$D$4:$D$13,'DATOS GENERALES'!$B$4:$B$13,P948,'DATOS GENERALES'!$C$4:$C$13,$O$937)</f>
        <v>0.25</v>
      </c>
      <c r="P948" s="60" t="s">
        <v>123</v>
      </c>
      <c r="Q948" s="94">
        <f t="shared" si="703"/>
        <v>13.5</v>
      </c>
      <c r="S948" s="59" t="s">
        <v>170</v>
      </c>
      <c r="T948" s="83">
        <f>COUNTIFS($J$10:$J$912,"S13")</f>
        <v>10</v>
      </c>
    </row>
    <row r="949" spans="1:20" x14ac:dyDescent="0.25">
      <c r="A949" t="s">
        <v>967</v>
      </c>
      <c r="B949" s="52" t="s">
        <v>136</v>
      </c>
      <c r="C949" s="55"/>
      <c r="L949" s="60" t="str">
        <f t="shared" si="701"/>
        <v>DH-S1-12</v>
      </c>
      <c r="M949" s="93">
        <f t="shared" si="702"/>
        <v>8</v>
      </c>
      <c r="N949" s="60">
        <f>SUMIFS('DATOS GENERALES'!$D$4:$D$13,'DATOS GENERALES'!$B$4:$B$13,P949,'DATOS GENERALES'!$C$4:$C$13,$N$937)</f>
        <v>0.25</v>
      </c>
      <c r="O949" s="60">
        <f>SUMIFS('DATOS GENERALES'!$D$4:$D$13,'DATOS GENERALES'!$B$4:$B$13,P949,'DATOS GENERALES'!$C$4:$C$13,$O$937)</f>
        <v>0.25</v>
      </c>
      <c r="P949" s="60" t="s">
        <v>123</v>
      </c>
      <c r="Q949" s="94">
        <f t="shared" si="703"/>
        <v>8.5</v>
      </c>
      <c r="S949" s="59" t="s">
        <v>178</v>
      </c>
      <c r="T949" s="83">
        <f>COUNTIFS($J$10:$J$912,"S14")</f>
        <v>17</v>
      </c>
    </row>
    <row r="950" spans="1:20" x14ac:dyDescent="0.25">
      <c r="A950" t="s">
        <v>967</v>
      </c>
      <c r="B950" s="52" t="s">
        <v>137</v>
      </c>
      <c r="C950" s="55"/>
      <c r="L950" s="60" t="str">
        <f t="shared" si="701"/>
        <v>DH-S1-13</v>
      </c>
      <c r="M950" s="93">
        <f t="shared" si="702"/>
        <v>13</v>
      </c>
      <c r="N950" s="60">
        <f>SUMIFS('DATOS GENERALES'!$D$4:$D$13,'DATOS GENERALES'!$B$4:$B$13,P950,'DATOS GENERALES'!$C$4:$C$13,$N$937)</f>
        <v>0.25</v>
      </c>
      <c r="O950" s="60">
        <f>SUMIFS('DATOS GENERALES'!$D$4:$D$13,'DATOS GENERALES'!$B$4:$B$13,P950,'DATOS GENERALES'!$C$4:$C$13,$O$937)</f>
        <v>0.25</v>
      </c>
      <c r="P950" s="60" t="s">
        <v>123</v>
      </c>
      <c r="Q950" s="94">
        <f t="shared" si="703"/>
        <v>13.5</v>
      </c>
      <c r="S950" s="59" t="s">
        <v>179</v>
      </c>
      <c r="T950" s="83">
        <f>COUNTIFS($J$10:$J$912,"S15")</f>
        <v>7</v>
      </c>
    </row>
    <row r="951" spans="1:20" x14ac:dyDescent="0.25">
      <c r="A951" t="s">
        <v>967</v>
      </c>
      <c r="B951" s="52" t="s">
        <v>138</v>
      </c>
      <c r="C951" s="55"/>
      <c r="L951" s="60" t="str">
        <f t="shared" si="701"/>
        <v>DH-S1-14</v>
      </c>
      <c r="M951" s="93">
        <f t="shared" si="702"/>
        <v>3</v>
      </c>
      <c r="N951" s="60">
        <f>SUMIFS('DATOS GENERALES'!$D$4:$D$13,'DATOS GENERALES'!$B$4:$B$13,P951,'DATOS GENERALES'!$C$4:$C$13,$N$937)</f>
        <v>0.25</v>
      </c>
      <c r="O951" s="60">
        <f>SUMIFS('DATOS GENERALES'!$D$4:$D$13,'DATOS GENERALES'!$B$4:$B$13,P951,'DATOS GENERALES'!$C$4:$C$13,$O$937)</f>
        <v>0.25</v>
      </c>
      <c r="P951" s="60" t="s">
        <v>123</v>
      </c>
      <c r="Q951" s="94">
        <f t="shared" si="703"/>
        <v>3.5</v>
      </c>
      <c r="S951" s="59" t="s">
        <v>1025</v>
      </c>
      <c r="T951" s="83">
        <f>COUNTIFS($J$10:$J$912,"S8")</f>
        <v>1</v>
      </c>
    </row>
    <row r="952" spans="1:20" x14ac:dyDescent="0.25">
      <c r="B952" s="52"/>
      <c r="C952" s="55"/>
      <c r="L952" s="60"/>
      <c r="M952" s="93"/>
      <c r="N952" s="60"/>
      <c r="O952" s="60"/>
      <c r="P952" s="60"/>
      <c r="Q952" s="94"/>
      <c r="S952" s="59"/>
      <c r="T952" s="83"/>
    </row>
    <row r="953" spans="1:20" ht="14.4" thickBot="1" x14ac:dyDescent="0.3">
      <c r="A953" t="s">
        <v>968</v>
      </c>
      <c r="B953" s="52" t="s">
        <v>125</v>
      </c>
      <c r="C953" s="55"/>
      <c r="L953" s="60" t="str">
        <f t="shared" ref="L953" si="704">CONCATENATE(A953,B953,C953)</f>
        <v>DH-S2-01</v>
      </c>
      <c r="M953" s="93">
        <f t="shared" ref="M953:M971" si="705">SUMIFS($R$10:$R$912,$D$10:$D$912,L953,$U$10:$U$912,P953)*2</f>
        <v>6</v>
      </c>
      <c r="N953" s="60">
        <f>SUMIFS('DATOS GENERALES'!$D$4:$D$13,'DATOS GENERALES'!$B$4:$B$13,P953,'DATOS GENERALES'!$C$4:$C$13,$N$937)</f>
        <v>0.25</v>
      </c>
      <c r="O953" s="60">
        <f>SUMIFS('DATOS GENERALES'!$D$4:$D$13,'DATOS GENERALES'!$B$4:$B$13,P953,'DATOS GENERALES'!$C$4:$C$13,$O$937)</f>
        <v>0.25</v>
      </c>
      <c r="P953" s="60" t="s">
        <v>123</v>
      </c>
      <c r="Q953" s="94">
        <f t="shared" ref="Q953" si="706">O953+N953+M953</f>
        <v>6.5</v>
      </c>
      <c r="S953" s="62"/>
      <c r="T953" s="63"/>
    </row>
    <row r="954" spans="1:20" x14ac:dyDescent="0.25">
      <c r="A954" t="s">
        <v>968</v>
      </c>
      <c r="B954" s="52" t="s">
        <v>126</v>
      </c>
      <c r="C954" s="55"/>
      <c r="L954" s="60" t="str">
        <f t="shared" ref="L954:L970" si="707">CONCATENATE(A954,B954,C954)</f>
        <v>DH-S2-02</v>
      </c>
      <c r="M954" s="93">
        <f t="shared" si="705"/>
        <v>8</v>
      </c>
      <c r="N954" s="60">
        <f>SUMIFS('DATOS GENERALES'!$D$4:$D$13,'DATOS GENERALES'!$B$4:$B$13,P954,'DATOS GENERALES'!$C$4:$C$13,$N$937)</f>
        <v>0.25</v>
      </c>
      <c r="O954" s="60">
        <f>SUMIFS('DATOS GENERALES'!$D$4:$D$13,'DATOS GENERALES'!$B$4:$B$13,P954,'DATOS GENERALES'!$C$4:$C$13,$O$937)</f>
        <v>0.25</v>
      </c>
      <c r="P954" s="60" t="s">
        <v>123</v>
      </c>
      <c r="Q954" s="94">
        <f t="shared" ref="Q954:Q970" si="708">O954+N954+M954</f>
        <v>8.5</v>
      </c>
    </row>
    <row r="955" spans="1:20" x14ac:dyDescent="0.25">
      <c r="A955" t="s">
        <v>968</v>
      </c>
      <c r="B955" s="52" t="s">
        <v>127</v>
      </c>
      <c r="C955" s="55"/>
      <c r="L955" s="60" t="str">
        <f t="shared" si="707"/>
        <v>DH-S2-03</v>
      </c>
      <c r="M955" s="93">
        <f t="shared" si="705"/>
        <v>4</v>
      </c>
      <c r="N955" s="60">
        <f>SUMIFS('DATOS GENERALES'!$D$4:$D$13,'DATOS GENERALES'!$B$4:$B$13,P955,'DATOS GENERALES'!$C$4:$C$13,$N$937)</f>
        <v>0.25</v>
      </c>
      <c r="O955" s="60">
        <f>SUMIFS('DATOS GENERALES'!$D$4:$D$13,'DATOS GENERALES'!$B$4:$B$13,P955,'DATOS GENERALES'!$C$4:$C$13,$O$937)</f>
        <v>0.25</v>
      </c>
      <c r="P955" s="60" t="s">
        <v>123</v>
      </c>
      <c r="Q955" s="94">
        <f t="shared" si="708"/>
        <v>4.5</v>
      </c>
    </row>
    <row r="956" spans="1:20" x14ac:dyDescent="0.25">
      <c r="A956" t="s">
        <v>968</v>
      </c>
      <c r="B956" s="52" t="s">
        <v>128</v>
      </c>
      <c r="C956" s="55"/>
      <c r="L956" s="60" t="str">
        <f t="shared" si="707"/>
        <v>DH-S2-04</v>
      </c>
      <c r="M956" s="93">
        <f t="shared" si="705"/>
        <v>8</v>
      </c>
      <c r="N956" s="60">
        <f>SUMIFS('DATOS GENERALES'!$D$4:$D$13,'DATOS GENERALES'!$B$4:$B$13,P956,'DATOS GENERALES'!$C$4:$C$13,$N$937)</f>
        <v>0.25</v>
      </c>
      <c r="O956" s="60">
        <f>SUMIFS('DATOS GENERALES'!$D$4:$D$13,'DATOS GENERALES'!$B$4:$B$13,P956,'DATOS GENERALES'!$C$4:$C$13,$O$937)</f>
        <v>0.25</v>
      </c>
      <c r="P956" s="60" t="s">
        <v>123</v>
      </c>
      <c r="Q956" s="94">
        <f t="shared" si="708"/>
        <v>8.5</v>
      </c>
    </row>
    <row r="957" spans="1:20" x14ac:dyDescent="0.25">
      <c r="A957" t="s">
        <v>968</v>
      </c>
      <c r="B957" s="52" t="s">
        <v>129</v>
      </c>
      <c r="C957" s="55"/>
      <c r="L957" s="60" t="str">
        <f t="shared" si="707"/>
        <v>DH-S2-05</v>
      </c>
      <c r="M957" s="93">
        <f t="shared" si="705"/>
        <v>14</v>
      </c>
      <c r="N957" s="60">
        <f>SUMIFS('DATOS GENERALES'!$D$4:$D$13,'DATOS GENERALES'!$B$4:$B$13,P957,'DATOS GENERALES'!$C$4:$C$13,$N$937)</f>
        <v>0.25</v>
      </c>
      <c r="O957" s="60">
        <f>SUMIFS('DATOS GENERALES'!$D$4:$D$13,'DATOS GENERALES'!$B$4:$B$13,P957,'DATOS GENERALES'!$C$4:$C$13,$O$937)</f>
        <v>0.25</v>
      </c>
      <c r="P957" s="60" t="s">
        <v>123</v>
      </c>
      <c r="Q957" s="94">
        <f t="shared" si="708"/>
        <v>14.5</v>
      </c>
    </row>
    <row r="958" spans="1:20" x14ac:dyDescent="0.25">
      <c r="A958" t="s">
        <v>968</v>
      </c>
      <c r="B958" s="52" t="s">
        <v>130</v>
      </c>
      <c r="C958" s="55"/>
      <c r="L958" s="60" t="str">
        <f t="shared" si="707"/>
        <v>DH-S2-06</v>
      </c>
      <c r="M958" s="93">
        <f t="shared" si="705"/>
        <v>7</v>
      </c>
      <c r="N958" s="60">
        <f>SUMIFS('DATOS GENERALES'!$D$4:$D$13,'DATOS GENERALES'!$B$4:$B$13,P958,'DATOS GENERALES'!$C$4:$C$13,$N$937)</f>
        <v>0.25</v>
      </c>
      <c r="O958" s="60">
        <f>SUMIFS('DATOS GENERALES'!$D$4:$D$13,'DATOS GENERALES'!$B$4:$B$13,P958,'DATOS GENERALES'!$C$4:$C$13,$O$937)</f>
        <v>0.25</v>
      </c>
      <c r="P958" s="60" t="s">
        <v>123</v>
      </c>
      <c r="Q958" s="94">
        <f t="shared" si="708"/>
        <v>7.5</v>
      </c>
    </row>
    <row r="959" spans="1:20" x14ac:dyDescent="0.25">
      <c r="A959" t="s">
        <v>968</v>
      </c>
      <c r="B959" s="52" t="s">
        <v>131</v>
      </c>
      <c r="C959" s="55"/>
      <c r="L959" s="60" t="str">
        <f t="shared" si="707"/>
        <v>DH-S2-07</v>
      </c>
      <c r="M959" s="93">
        <f t="shared" si="705"/>
        <v>14</v>
      </c>
      <c r="N959" s="60">
        <f>SUMIFS('DATOS GENERALES'!$D$4:$D$13,'DATOS GENERALES'!$B$4:$B$13,P959,'DATOS GENERALES'!$C$4:$C$13,$N$937)</f>
        <v>0.25</v>
      </c>
      <c r="O959" s="60">
        <f>SUMIFS('DATOS GENERALES'!$D$4:$D$13,'DATOS GENERALES'!$B$4:$B$13,P959,'DATOS GENERALES'!$C$4:$C$13,$O$937)</f>
        <v>0.25</v>
      </c>
      <c r="P959" s="60" t="s">
        <v>123</v>
      </c>
      <c r="Q959" s="94">
        <f t="shared" si="708"/>
        <v>14.5</v>
      </c>
    </row>
    <row r="960" spans="1:20" x14ac:dyDescent="0.25">
      <c r="A960" t="s">
        <v>968</v>
      </c>
      <c r="B960" s="52" t="s">
        <v>132</v>
      </c>
      <c r="C960" s="55"/>
      <c r="L960" s="60" t="str">
        <f t="shared" si="707"/>
        <v>DH-S2-08</v>
      </c>
      <c r="M960" s="93">
        <f t="shared" si="705"/>
        <v>7</v>
      </c>
      <c r="N960" s="60">
        <f>SUMIFS('DATOS GENERALES'!$D$4:$D$13,'DATOS GENERALES'!$B$4:$B$13,P960,'DATOS GENERALES'!$C$4:$C$13,$N$937)</f>
        <v>0.25</v>
      </c>
      <c r="O960" s="60">
        <f>SUMIFS('DATOS GENERALES'!$D$4:$D$13,'DATOS GENERALES'!$B$4:$B$13,P960,'DATOS GENERALES'!$C$4:$C$13,$O$937)</f>
        <v>0.25</v>
      </c>
      <c r="P960" s="60" t="s">
        <v>123</v>
      </c>
      <c r="Q960" s="94">
        <f t="shared" si="708"/>
        <v>7.5</v>
      </c>
    </row>
    <row r="961" spans="1:17" x14ac:dyDescent="0.25">
      <c r="A961" t="s">
        <v>968</v>
      </c>
      <c r="B961" s="52" t="s">
        <v>133</v>
      </c>
      <c r="C961" s="55"/>
      <c r="L961" s="60" t="str">
        <f t="shared" si="707"/>
        <v>DH-S2-09</v>
      </c>
      <c r="M961" s="93">
        <f t="shared" si="705"/>
        <v>3</v>
      </c>
      <c r="N961" s="60">
        <f>SUMIFS('DATOS GENERALES'!$D$4:$D$13,'DATOS GENERALES'!$B$4:$B$13,P961,'DATOS GENERALES'!$C$4:$C$13,$N$937)</f>
        <v>0.25</v>
      </c>
      <c r="O961" s="60">
        <f>SUMIFS('DATOS GENERALES'!$D$4:$D$13,'DATOS GENERALES'!$B$4:$B$13,P961,'DATOS GENERALES'!$C$4:$C$13,$O$937)</f>
        <v>0.25</v>
      </c>
      <c r="P961" s="60" t="s">
        <v>123</v>
      </c>
      <c r="Q961" s="94">
        <f t="shared" si="708"/>
        <v>3.5</v>
      </c>
    </row>
    <row r="962" spans="1:17" x14ac:dyDescent="0.25">
      <c r="A962" t="s">
        <v>968</v>
      </c>
      <c r="B962" s="52" t="s">
        <v>134</v>
      </c>
      <c r="C962" s="55"/>
      <c r="L962" s="60" t="str">
        <f t="shared" si="707"/>
        <v>DH-S2-10</v>
      </c>
      <c r="M962" s="93">
        <f t="shared" si="705"/>
        <v>3.2</v>
      </c>
      <c r="N962" s="60">
        <f>SUMIFS('DATOS GENERALES'!$D$4:$D$13,'DATOS GENERALES'!$B$4:$B$13,P962,'DATOS GENERALES'!$C$4:$C$13,$N$937)</f>
        <v>0.25</v>
      </c>
      <c r="O962" s="60">
        <f>SUMIFS('DATOS GENERALES'!$D$4:$D$13,'DATOS GENERALES'!$B$4:$B$13,P962,'DATOS GENERALES'!$C$4:$C$13,$O$937)</f>
        <v>0.25</v>
      </c>
      <c r="P962" s="60" t="s">
        <v>123</v>
      </c>
      <c r="Q962" s="94">
        <f t="shared" si="708"/>
        <v>3.7</v>
      </c>
    </row>
    <row r="963" spans="1:17" x14ac:dyDescent="0.25">
      <c r="A963" t="s">
        <v>968</v>
      </c>
      <c r="B963" s="52" t="s">
        <v>135</v>
      </c>
      <c r="C963" s="55"/>
      <c r="L963" s="60" t="str">
        <f t="shared" si="707"/>
        <v>DH-S2-11</v>
      </c>
      <c r="M963" s="93">
        <f t="shared" si="705"/>
        <v>14</v>
      </c>
      <c r="N963" s="60">
        <f>SUMIFS('DATOS GENERALES'!$D$4:$D$13,'DATOS GENERALES'!$B$4:$B$13,P963,'DATOS GENERALES'!$C$4:$C$13,$N$937)</f>
        <v>0.25</v>
      </c>
      <c r="O963" s="60">
        <f>SUMIFS('DATOS GENERALES'!$D$4:$D$13,'DATOS GENERALES'!$B$4:$B$13,P963,'DATOS GENERALES'!$C$4:$C$13,$O$937)</f>
        <v>0.25</v>
      </c>
      <c r="P963" s="60" t="s">
        <v>123</v>
      </c>
      <c r="Q963" s="94">
        <f t="shared" si="708"/>
        <v>14.5</v>
      </c>
    </row>
    <row r="964" spans="1:17" x14ac:dyDescent="0.25">
      <c r="A964" t="s">
        <v>968</v>
      </c>
      <c r="B964" s="52" t="s">
        <v>136</v>
      </c>
      <c r="C964" s="55"/>
      <c r="L964" s="60" t="str">
        <f t="shared" si="707"/>
        <v>DH-S2-12</v>
      </c>
      <c r="M964" s="93">
        <f t="shared" si="705"/>
        <v>14</v>
      </c>
      <c r="N964" s="60">
        <f>SUMIFS('DATOS GENERALES'!$D$4:$D$13,'DATOS GENERALES'!$B$4:$B$13,P964,'DATOS GENERALES'!$C$4:$C$13,$N$937)</f>
        <v>0.25</v>
      </c>
      <c r="O964" s="60">
        <f>SUMIFS('DATOS GENERALES'!$D$4:$D$13,'DATOS GENERALES'!$B$4:$B$13,P964,'DATOS GENERALES'!$C$4:$C$13,$O$937)</f>
        <v>0.25</v>
      </c>
      <c r="P964" s="60" t="s">
        <v>123</v>
      </c>
      <c r="Q964" s="94">
        <f t="shared" si="708"/>
        <v>14.5</v>
      </c>
    </row>
    <row r="965" spans="1:17" x14ac:dyDescent="0.25">
      <c r="A965" t="s">
        <v>968</v>
      </c>
      <c r="B965" s="52" t="s">
        <v>137</v>
      </c>
      <c r="C965" s="55"/>
      <c r="L965" s="60" t="str">
        <f t="shared" si="707"/>
        <v>DH-S2-13</v>
      </c>
      <c r="M965" s="93">
        <f t="shared" si="705"/>
        <v>14</v>
      </c>
      <c r="N965" s="60">
        <f>SUMIFS('DATOS GENERALES'!$D$4:$D$13,'DATOS GENERALES'!$B$4:$B$13,P965,'DATOS GENERALES'!$C$4:$C$13,$N$937)</f>
        <v>0.25</v>
      </c>
      <c r="O965" s="60">
        <f>SUMIFS('DATOS GENERALES'!$D$4:$D$13,'DATOS GENERALES'!$B$4:$B$13,P965,'DATOS GENERALES'!$C$4:$C$13,$O$937)</f>
        <v>0.25</v>
      </c>
      <c r="P965" s="60" t="s">
        <v>123</v>
      </c>
      <c r="Q965" s="94">
        <f t="shared" si="708"/>
        <v>14.5</v>
      </c>
    </row>
    <row r="966" spans="1:17" x14ac:dyDescent="0.25">
      <c r="A966" t="s">
        <v>968</v>
      </c>
      <c r="B966" s="52" t="s">
        <v>138</v>
      </c>
      <c r="C966" s="55"/>
      <c r="L966" s="60" t="str">
        <f t="shared" si="707"/>
        <v>DH-S2-14</v>
      </c>
      <c r="M966" s="93">
        <f t="shared" si="705"/>
        <v>13.8</v>
      </c>
      <c r="N966" s="60">
        <f>SUMIFS('DATOS GENERALES'!$D$4:$D$13,'DATOS GENERALES'!$B$4:$B$13,P966,'DATOS GENERALES'!$C$4:$C$13,$N$937)</f>
        <v>0.25</v>
      </c>
      <c r="O966" s="60">
        <f>SUMIFS('DATOS GENERALES'!$D$4:$D$13,'DATOS GENERALES'!$B$4:$B$13,P966,'DATOS GENERALES'!$C$4:$C$13,$O$937)</f>
        <v>0.25</v>
      </c>
      <c r="P966" s="60" t="s">
        <v>123</v>
      </c>
      <c r="Q966" s="94">
        <f t="shared" si="708"/>
        <v>14.3</v>
      </c>
    </row>
    <row r="967" spans="1:17" x14ac:dyDescent="0.25">
      <c r="A967" t="s">
        <v>968</v>
      </c>
      <c r="B967" s="52" t="s">
        <v>139</v>
      </c>
      <c r="C967" s="55"/>
      <c r="L967" s="60" t="str">
        <f t="shared" si="707"/>
        <v>DH-S2-15</v>
      </c>
      <c r="M967" s="93">
        <f t="shared" si="705"/>
        <v>7</v>
      </c>
      <c r="N967" s="60">
        <f>SUMIFS('DATOS GENERALES'!$D$4:$D$13,'DATOS GENERALES'!$B$4:$B$13,P967,'DATOS GENERALES'!$C$4:$C$13,$N$937)</f>
        <v>0.25</v>
      </c>
      <c r="O967" s="60">
        <f>SUMIFS('DATOS GENERALES'!$D$4:$D$13,'DATOS GENERALES'!$B$4:$B$13,P967,'DATOS GENERALES'!$C$4:$C$13,$O$937)</f>
        <v>0.25</v>
      </c>
      <c r="P967" s="60" t="s">
        <v>123</v>
      </c>
      <c r="Q967" s="94">
        <f t="shared" si="708"/>
        <v>7.5</v>
      </c>
    </row>
    <row r="968" spans="1:17" x14ac:dyDescent="0.25">
      <c r="A968" t="s">
        <v>968</v>
      </c>
      <c r="B968" s="52" t="s">
        <v>140</v>
      </c>
      <c r="C968" s="55"/>
      <c r="L968" s="60" t="str">
        <f t="shared" si="707"/>
        <v>DH-S2-16</v>
      </c>
      <c r="M968" s="93">
        <f t="shared" si="705"/>
        <v>13.8</v>
      </c>
      <c r="N968" s="60">
        <f>SUMIFS('DATOS GENERALES'!$D$4:$D$13,'DATOS GENERALES'!$B$4:$B$13,P968,'DATOS GENERALES'!$C$4:$C$13,$N$937)</f>
        <v>0.25</v>
      </c>
      <c r="O968" s="60">
        <f>SUMIFS('DATOS GENERALES'!$D$4:$D$13,'DATOS GENERALES'!$B$4:$B$13,P968,'DATOS GENERALES'!$C$4:$C$13,$O$937)</f>
        <v>0.25</v>
      </c>
      <c r="P968" s="60" t="s">
        <v>123</v>
      </c>
      <c r="Q968" s="94">
        <f t="shared" si="708"/>
        <v>14.3</v>
      </c>
    </row>
    <row r="969" spans="1:17" x14ac:dyDescent="0.25">
      <c r="A969" t="s">
        <v>968</v>
      </c>
      <c r="B969" s="52" t="s">
        <v>141</v>
      </c>
      <c r="C969" s="55"/>
      <c r="L969" s="60" t="str">
        <f t="shared" si="707"/>
        <v>DH-S2-17</v>
      </c>
      <c r="M969" s="93">
        <f t="shared" si="705"/>
        <v>7</v>
      </c>
      <c r="N969" s="60">
        <f>SUMIFS('DATOS GENERALES'!$D$4:$D$13,'DATOS GENERALES'!$B$4:$B$13,P969,'DATOS GENERALES'!$C$4:$C$13,$N$937)</f>
        <v>0.25</v>
      </c>
      <c r="O969" s="60">
        <f>SUMIFS('DATOS GENERALES'!$D$4:$D$13,'DATOS GENERALES'!$B$4:$B$13,P969,'DATOS GENERALES'!$C$4:$C$13,$O$937)</f>
        <v>0.25</v>
      </c>
      <c r="P969" s="60" t="s">
        <v>123</v>
      </c>
      <c r="Q969" s="94">
        <f t="shared" si="708"/>
        <v>7.5</v>
      </c>
    </row>
    <row r="970" spans="1:17" x14ac:dyDescent="0.25">
      <c r="A970" t="s">
        <v>968</v>
      </c>
      <c r="B970" s="52" t="s">
        <v>142</v>
      </c>
      <c r="C970" s="55"/>
      <c r="L970" s="60" t="str">
        <f t="shared" si="707"/>
        <v>DH-S2-18</v>
      </c>
      <c r="M970" s="93">
        <f t="shared" si="705"/>
        <v>13.8</v>
      </c>
      <c r="N970" s="60">
        <f>SUMIFS('DATOS GENERALES'!$D$4:$D$13,'DATOS GENERALES'!$B$4:$B$13,P970,'DATOS GENERALES'!$C$4:$C$13,$N$937)</f>
        <v>0.25</v>
      </c>
      <c r="O970" s="60">
        <f>SUMIFS('DATOS GENERALES'!$D$4:$D$13,'DATOS GENERALES'!$B$4:$B$13,P970,'DATOS GENERALES'!$C$4:$C$13,$O$937)</f>
        <v>0.25</v>
      </c>
      <c r="P970" s="60" t="s">
        <v>123</v>
      </c>
      <c r="Q970" s="94">
        <f t="shared" si="708"/>
        <v>14.3</v>
      </c>
    </row>
    <row r="971" spans="1:17" x14ac:dyDescent="0.25">
      <c r="A971" t="s">
        <v>968</v>
      </c>
      <c r="B971" s="52" t="s">
        <v>143</v>
      </c>
      <c r="C971" s="55"/>
      <c r="L971" s="60" t="str">
        <f t="shared" ref="L971:L973" si="709">CONCATENATE(A971,B971,C971)</f>
        <v>DH-S2-19</v>
      </c>
      <c r="M971" s="93">
        <f t="shared" si="705"/>
        <v>3</v>
      </c>
      <c r="N971" s="60">
        <f>SUMIFS('DATOS GENERALES'!$D$4:$D$13,'DATOS GENERALES'!$B$4:$B$13,P971,'DATOS GENERALES'!$C$4:$C$13,$N$937)</f>
        <v>0.25</v>
      </c>
      <c r="O971" s="60">
        <f>SUMIFS('DATOS GENERALES'!$D$4:$D$13,'DATOS GENERALES'!$B$4:$B$13,P971,'DATOS GENERALES'!$C$4:$C$13,$O$937)</f>
        <v>0.25</v>
      </c>
      <c r="P971" s="60" t="s">
        <v>123</v>
      </c>
      <c r="Q971" s="94">
        <f t="shared" ref="Q971:Q973" si="710">O971+N971+M971</f>
        <v>3.5</v>
      </c>
    </row>
    <row r="972" spans="1:17" x14ac:dyDescent="0.25">
      <c r="B972" s="52"/>
      <c r="C972" s="55"/>
      <c r="L972" s="60"/>
      <c r="M972" s="93"/>
      <c r="N972" s="60"/>
      <c r="O972" s="60"/>
      <c r="P972" s="60"/>
      <c r="Q972" s="94"/>
    </row>
    <row r="973" spans="1:17" x14ac:dyDescent="0.25">
      <c r="A973" t="s">
        <v>969</v>
      </c>
      <c r="B973" s="52" t="s">
        <v>125</v>
      </c>
      <c r="C973" s="55"/>
      <c r="L973" s="60" t="str">
        <f t="shared" si="709"/>
        <v>DH-P1-01</v>
      </c>
      <c r="M973" s="93">
        <f t="shared" ref="M973:M991" si="711">SUMIFS($R$10:$R$912,$D$10:$D$912,L973,$U$10:$U$912,P973)*2</f>
        <v>13</v>
      </c>
      <c r="N973" s="60">
        <f>SUMIFS('DATOS GENERALES'!$D$4:$D$13,'DATOS GENERALES'!$B$4:$B$13,P973,'DATOS GENERALES'!$C$4:$C$13,$N$937)</f>
        <v>0.25</v>
      </c>
      <c r="O973" s="60">
        <f>SUMIFS('DATOS GENERALES'!$D$4:$D$13,'DATOS GENERALES'!$B$4:$B$13,P973,'DATOS GENERALES'!$C$4:$C$13,$O$937)</f>
        <v>0.25</v>
      </c>
      <c r="P973" s="60" t="s">
        <v>123</v>
      </c>
      <c r="Q973" s="94">
        <f t="shared" si="710"/>
        <v>13.5</v>
      </c>
    </row>
    <row r="974" spans="1:17" x14ac:dyDescent="0.25">
      <c r="A974" t="s">
        <v>969</v>
      </c>
      <c r="B974" s="52" t="s">
        <v>126</v>
      </c>
      <c r="C974" s="55"/>
      <c r="L974" s="60" t="str">
        <f t="shared" ref="L974:L975" si="712">CONCATENATE(A974,B974,C974)</f>
        <v>DH-P1-02</v>
      </c>
      <c r="M974" s="93">
        <f t="shared" si="711"/>
        <v>7</v>
      </c>
      <c r="N974" s="60">
        <f>SUMIFS('DATOS GENERALES'!$D$4:$D$13,'DATOS GENERALES'!$B$4:$B$13,P974,'DATOS GENERALES'!$C$4:$C$13,$N$937)</f>
        <v>0.25</v>
      </c>
      <c r="O974" s="60">
        <f>SUMIFS('DATOS GENERALES'!$D$4:$D$13,'DATOS GENERALES'!$B$4:$B$13,P974,'DATOS GENERALES'!$C$4:$C$13,$O$937)</f>
        <v>0.25</v>
      </c>
      <c r="P974" s="60" t="s">
        <v>123</v>
      </c>
      <c r="Q974" s="94">
        <f t="shared" ref="Q974:Q975" si="713">O974+N974+M974</f>
        <v>7.5</v>
      </c>
    </row>
    <row r="975" spans="1:17" x14ac:dyDescent="0.25">
      <c r="A975" t="s">
        <v>969</v>
      </c>
      <c r="B975" s="52" t="s">
        <v>127</v>
      </c>
      <c r="C975" s="55"/>
      <c r="L975" s="60" t="str">
        <f t="shared" si="712"/>
        <v>DH-P1-03</v>
      </c>
      <c r="M975" s="93">
        <f t="shared" si="711"/>
        <v>13</v>
      </c>
      <c r="N975" s="60">
        <f>SUMIFS('DATOS GENERALES'!$D$4:$D$13,'DATOS GENERALES'!$B$4:$B$13,P975,'DATOS GENERALES'!$C$4:$C$13,$N$937)</f>
        <v>0.25</v>
      </c>
      <c r="O975" s="60">
        <f>SUMIFS('DATOS GENERALES'!$D$4:$D$13,'DATOS GENERALES'!$B$4:$B$13,P975,'DATOS GENERALES'!$C$4:$C$13,$O$937)</f>
        <v>0.25</v>
      </c>
      <c r="P975" s="60" t="s">
        <v>123</v>
      </c>
      <c r="Q975" s="94">
        <f t="shared" si="713"/>
        <v>13.5</v>
      </c>
    </row>
    <row r="976" spans="1:17" x14ac:dyDescent="0.25">
      <c r="A976" t="s">
        <v>969</v>
      </c>
      <c r="B976" s="52" t="s">
        <v>128</v>
      </c>
      <c r="C976" s="55"/>
      <c r="L976" s="60" t="str">
        <f t="shared" ref="L976:L994" si="714">CONCATENATE(A976,B976,C976)</f>
        <v>DH-P1-04</v>
      </c>
      <c r="M976" s="93">
        <f t="shared" si="711"/>
        <v>7</v>
      </c>
      <c r="N976" s="60">
        <f>SUMIFS('DATOS GENERALES'!$D$4:$D$13,'DATOS GENERALES'!$B$4:$B$13,P976,'DATOS GENERALES'!$C$4:$C$13,$N$937)</f>
        <v>0.25</v>
      </c>
      <c r="O976" s="60">
        <f>SUMIFS('DATOS GENERALES'!$D$4:$D$13,'DATOS GENERALES'!$B$4:$B$13,P976,'DATOS GENERALES'!$C$4:$C$13,$O$937)</f>
        <v>0.25</v>
      </c>
      <c r="P976" s="60" t="s">
        <v>123</v>
      </c>
      <c r="Q976" s="94">
        <f t="shared" ref="Q976:Q994" si="715">O976+N976+M976</f>
        <v>7.5</v>
      </c>
    </row>
    <row r="977" spans="1:17" x14ac:dyDescent="0.25">
      <c r="A977" t="s">
        <v>969</v>
      </c>
      <c r="B977" s="52" t="s">
        <v>129</v>
      </c>
      <c r="C977" s="55"/>
      <c r="L977" s="60" t="str">
        <f t="shared" si="714"/>
        <v>DH-P1-05</v>
      </c>
      <c r="M977" s="93">
        <f t="shared" si="711"/>
        <v>13</v>
      </c>
      <c r="N977" s="60">
        <f>SUMIFS('DATOS GENERALES'!$D$4:$D$13,'DATOS GENERALES'!$B$4:$B$13,P977,'DATOS GENERALES'!$C$4:$C$13,$N$937)</f>
        <v>0.25</v>
      </c>
      <c r="O977" s="60">
        <f>SUMIFS('DATOS GENERALES'!$D$4:$D$13,'DATOS GENERALES'!$B$4:$B$13,P977,'DATOS GENERALES'!$C$4:$C$13,$O$937)</f>
        <v>0.25</v>
      </c>
      <c r="P977" s="60" t="s">
        <v>123</v>
      </c>
      <c r="Q977" s="94">
        <f t="shared" si="715"/>
        <v>13.5</v>
      </c>
    </row>
    <row r="978" spans="1:17" x14ac:dyDescent="0.25">
      <c r="A978" t="s">
        <v>969</v>
      </c>
      <c r="B978" s="52" t="s">
        <v>130</v>
      </c>
      <c r="C978" s="55"/>
      <c r="L978" s="60" t="str">
        <f t="shared" si="714"/>
        <v>DH-P1-06</v>
      </c>
      <c r="M978" s="93">
        <f t="shared" si="711"/>
        <v>3</v>
      </c>
      <c r="N978" s="60">
        <f>SUMIFS('DATOS GENERALES'!$D$4:$D$13,'DATOS GENERALES'!$B$4:$B$13,P978,'DATOS GENERALES'!$C$4:$C$13,$N$937)</f>
        <v>0.25</v>
      </c>
      <c r="O978" s="60">
        <f>SUMIFS('DATOS GENERALES'!$D$4:$D$13,'DATOS GENERALES'!$B$4:$B$13,P978,'DATOS GENERALES'!$C$4:$C$13,$O$937)</f>
        <v>0.25</v>
      </c>
      <c r="P978" s="60" t="s">
        <v>123</v>
      </c>
      <c r="Q978" s="94">
        <f t="shared" si="715"/>
        <v>3.5</v>
      </c>
    </row>
    <row r="979" spans="1:17" x14ac:dyDescent="0.25">
      <c r="A979" t="s">
        <v>969</v>
      </c>
      <c r="B979" s="52" t="s">
        <v>131</v>
      </c>
      <c r="C979" s="55"/>
      <c r="L979" s="60" t="str">
        <f t="shared" si="714"/>
        <v>DH-P1-07</v>
      </c>
      <c r="M979" s="93">
        <f t="shared" si="711"/>
        <v>9</v>
      </c>
      <c r="N979" s="60">
        <f>SUMIFS('DATOS GENERALES'!$D$4:$D$13,'DATOS GENERALES'!$B$4:$B$13,P979,'DATOS GENERALES'!$C$4:$C$13,$N$937)</f>
        <v>0.25</v>
      </c>
      <c r="O979" s="60">
        <f>SUMIFS('DATOS GENERALES'!$D$4:$D$13,'DATOS GENERALES'!$B$4:$B$13,P979,'DATOS GENERALES'!$C$4:$C$13,$O$937)</f>
        <v>0.25</v>
      </c>
      <c r="P979" s="60" t="s">
        <v>123</v>
      </c>
      <c r="Q979" s="94">
        <f t="shared" si="715"/>
        <v>9.5</v>
      </c>
    </row>
    <row r="980" spans="1:17" x14ac:dyDescent="0.25">
      <c r="A980" t="s">
        <v>969</v>
      </c>
      <c r="B980" s="52" t="s">
        <v>132</v>
      </c>
      <c r="C980" s="55"/>
      <c r="L980" s="60" t="str">
        <f t="shared" si="714"/>
        <v>DH-P1-08</v>
      </c>
      <c r="M980" s="93">
        <f t="shared" si="711"/>
        <v>3</v>
      </c>
      <c r="N980" s="60">
        <f>SUMIFS('DATOS GENERALES'!$D$4:$D$13,'DATOS GENERALES'!$B$4:$B$13,P980,'DATOS GENERALES'!$C$4:$C$13,$N$937)</f>
        <v>0.25</v>
      </c>
      <c r="O980" s="60">
        <f>SUMIFS('DATOS GENERALES'!$D$4:$D$13,'DATOS GENERALES'!$B$4:$B$13,P980,'DATOS GENERALES'!$C$4:$C$13,$O$937)</f>
        <v>0.25</v>
      </c>
      <c r="P980" s="60" t="s">
        <v>123</v>
      </c>
      <c r="Q980" s="94">
        <f t="shared" si="715"/>
        <v>3.5</v>
      </c>
    </row>
    <row r="981" spans="1:17" x14ac:dyDescent="0.25">
      <c r="A981" t="s">
        <v>969</v>
      </c>
      <c r="B981" s="52" t="s">
        <v>133</v>
      </c>
      <c r="C981" s="55"/>
      <c r="L981" s="60" t="str">
        <f t="shared" si="714"/>
        <v>DH-P1-09</v>
      </c>
      <c r="M981" s="93">
        <f t="shared" si="711"/>
        <v>13</v>
      </c>
      <c r="N981" s="60">
        <f>SUMIFS('DATOS GENERALES'!$D$4:$D$13,'DATOS GENERALES'!$B$4:$B$13,P981,'DATOS GENERALES'!$C$4:$C$13,$N$937)</f>
        <v>0.25</v>
      </c>
      <c r="O981" s="60">
        <f>SUMIFS('DATOS GENERALES'!$D$4:$D$13,'DATOS GENERALES'!$B$4:$B$13,P981,'DATOS GENERALES'!$C$4:$C$13,$O$937)</f>
        <v>0.25</v>
      </c>
      <c r="P981" s="60" t="s">
        <v>123</v>
      </c>
      <c r="Q981" s="94">
        <f t="shared" si="715"/>
        <v>13.5</v>
      </c>
    </row>
    <row r="982" spans="1:17" x14ac:dyDescent="0.25">
      <c r="A982" t="s">
        <v>969</v>
      </c>
      <c r="B982" s="52" t="s">
        <v>134</v>
      </c>
      <c r="C982" s="55"/>
      <c r="L982" s="60" t="str">
        <f t="shared" si="714"/>
        <v>DH-P1-10</v>
      </c>
      <c r="M982" s="93">
        <f t="shared" si="711"/>
        <v>13</v>
      </c>
      <c r="N982" s="60">
        <f>SUMIFS('DATOS GENERALES'!$D$4:$D$13,'DATOS GENERALES'!$B$4:$B$13,P982,'DATOS GENERALES'!$C$4:$C$13,$N$937)</f>
        <v>0.25</v>
      </c>
      <c r="O982" s="60">
        <f>SUMIFS('DATOS GENERALES'!$D$4:$D$13,'DATOS GENERALES'!$B$4:$B$13,P982,'DATOS GENERALES'!$C$4:$C$13,$O$937)</f>
        <v>0.25</v>
      </c>
      <c r="P982" s="60" t="s">
        <v>123</v>
      </c>
      <c r="Q982" s="94">
        <f t="shared" si="715"/>
        <v>13.5</v>
      </c>
    </row>
    <row r="983" spans="1:17" x14ac:dyDescent="0.25">
      <c r="A983" t="s">
        <v>969</v>
      </c>
      <c r="B983" s="52" t="s">
        <v>135</v>
      </c>
      <c r="C983" s="55"/>
      <c r="L983" s="60" t="str">
        <f t="shared" si="714"/>
        <v>DH-P1-11</v>
      </c>
      <c r="M983" s="93">
        <f t="shared" si="711"/>
        <v>13</v>
      </c>
      <c r="N983" s="60">
        <f>SUMIFS('DATOS GENERALES'!$D$4:$D$13,'DATOS GENERALES'!$B$4:$B$13,P983,'DATOS GENERALES'!$C$4:$C$13,$N$937)</f>
        <v>0.25</v>
      </c>
      <c r="O983" s="60">
        <f>SUMIFS('DATOS GENERALES'!$D$4:$D$13,'DATOS GENERALES'!$B$4:$B$13,P983,'DATOS GENERALES'!$C$4:$C$13,$O$937)</f>
        <v>0.25</v>
      </c>
      <c r="P983" s="60" t="s">
        <v>123</v>
      </c>
      <c r="Q983" s="94">
        <f t="shared" si="715"/>
        <v>13.5</v>
      </c>
    </row>
    <row r="984" spans="1:17" x14ac:dyDescent="0.25">
      <c r="A984" t="s">
        <v>969</v>
      </c>
      <c r="B984" s="52" t="s">
        <v>136</v>
      </c>
      <c r="C984" s="55"/>
      <c r="L984" s="60" t="str">
        <f t="shared" si="714"/>
        <v>DH-P1-12</v>
      </c>
      <c r="M984" s="93">
        <f t="shared" si="711"/>
        <v>13</v>
      </c>
      <c r="N984" s="60">
        <f>SUMIFS('DATOS GENERALES'!$D$4:$D$13,'DATOS GENERALES'!$B$4:$B$13,P984,'DATOS GENERALES'!$C$4:$C$13,$N$937)</f>
        <v>0.25</v>
      </c>
      <c r="O984" s="60">
        <f>SUMIFS('DATOS GENERALES'!$D$4:$D$13,'DATOS GENERALES'!$B$4:$B$13,P984,'DATOS GENERALES'!$C$4:$C$13,$O$937)</f>
        <v>0.25</v>
      </c>
      <c r="P984" s="60" t="s">
        <v>123</v>
      </c>
      <c r="Q984" s="94">
        <f t="shared" si="715"/>
        <v>13.5</v>
      </c>
    </row>
    <row r="985" spans="1:17" x14ac:dyDescent="0.25">
      <c r="A985" t="s">
        <v>969</v>
      </c>
      <c r="B985" s="52" t="s">
        <v>137</v>
      </c>
      <c r="C985" s="55"/>
      <c r="L985" s="60" t="str">
        <f t="shared" si="714"/>
        <v>DH-P1-13</v>
      </c>
      <c r="M985" s="93">
        <f t="shared" si="711"/>
        <v>13</v>
      </c>
      <c r="N985" s="60">
        <f>SUMIFS('DATOS GENERALES'!$D$4:$D$13,'DATOS GENERALES'!$B$4:$B$13,P985,'DATOS GENERALES'!$C$4:$C$13,$N$937)</f>
        <v>0.25</v>
      </c>
      <c r="O985" s="60">
        <f>SUMIFS('DATOS GENERALES'!$D$4:$D$13,'DATOS GENERALES'!$B$4:$B$13,P985,'DATOS GENERALES'!$C$4:$C$13,$O$937)</f>
        <v>0.25</v>
      </c>
      <c r="P985" s="60" t="s">
        <v>123</v>
      </c>
      <c r="Q985" s="94">
        <f t="shared" si="715"/>
        <v>13.5</v>
      </c>
    </row>
    <row r="986" spans="1:17" x14ac:dyDescent="0.25">
      <c r="A986" t="s">
        <v>969</v>
      </c>
      <c r="B986" s="52" t="s">
        <v>138</v>
      </c>
      <c r="C986" s="55"/>
      <c r="L986" s="60" t="str">
        <f t="shared" si="714"/>
        <v>DH-P1-14</v>
      </c>
      <c r="M986" s="93">
        <f t="shared" si="711"/>
        <v>5</v>
      </c>
      <c r="N986" s="60">
        <f>SUMIFS('DATOS GENERALES'!$D$4:$D$13,'DATOS GENERALES'!$B$4:$B$13,P986,'DATOS GENERALES'!$C$4:$C$13,$N$937)</f>
        <v>0.25</v>
      </c>
      <c r="O986" s="60">
        <f>SUMIFS('DATOS GENERALES'!$D$4:$D$13,'DATOS GENERALES'!$B$4:$B$13,P986,'DATOS GENERALES'!$C$4:$C$13,$O$937)</f>
        <v>0.25</v>
      </c>
      <c r="P986" s="60" t="s">
        <v>123</v>
      </c>
      <c r="Q986" s="94">
        <f t="shared" si="715"/>
        <v>5.5</v>
      </c>
    </row>
    <row r="987" spans="1:17" x14ac:dyDescent="0.25">
      <c r="A987" t="s">
        <v>969</v>
      </c>
      <c r="B987" s="52" t="s">
        <v>139</v>
      </c>
      <c r="C987" s="55"/>
      <c r="L987" s="60" t="str">
        <f t="shared" si="714"/>
        <v>DH-P1-15</v>
      </c>
      <c r="M987" s="93">
        <f t="shared" si="711"/>
        <v>13</v>
      </c>
      <c r="N987" s="60">
        <f>SUMIFS('DATOS GENERALES'!$D$4:$D$13,'DATOS GENERALES'!$B$4:$B$13,P987,'DATOS GENERALES'!$C$4:$C$13,$N$937)</f>
        <v>0.25</v>
      </c>
      <c r="O987" s="60">
        <f>SUMIFS('DATOS GENERALES'!$D$4:$D$13,'DATOS GENERALES'!$B$4:$B$13,P987,'DATOS GENERALES'!$C$4:$C$13,$O$937)</f>
        <v>0.25</v>
      </c>
      <c r="P987" s="60" t="s">
        <v>123</v>
      </c>
      <c r="Q987" s="94">
        <f t="shared" si="715"/>
        <v>13.5</v>
      </c>
    </row>
    <row r="988" spans="1:17" x14ac:dyDescent="0.25">
      <c r="A988" t="s">
        <v>969</v>
      </c>
      <c r="B988" s="52" t="s">
        <v>140</v>
      </c>
      <c r="C988" s="55"/>
      <c r="L988" s="60" t="str">
        <f t="shared" si="714"/>
        <v>DH-P1-16</v>
      </c>
      <c r="M988" s="93">
        <f t="shared" si="711"/>
        <v>4</v>
      </c>
      <c r="N988" s="60">
        <f>SUMIFS('DATOS GENERALES'!$D$4:$D$13,'DATOS GENERALES'!$B$4:$B$13,P988,'DATOS GENERALES'!$C$4:$C$13,$N$937)</f>
        <v>0.25</v>
      </c>
      <c r="O988" s="60">
        <f>SUMIFS('DATOS GENERALES'!$D$4:$D$13,'DATOS GENERALES'!$B$4:$B$13,P988,'DATOS GENERALES'!$C$4:$C$13,$O$937)</f>
        <v>0.25</v>
      </c>
      <c r="P988" s="60" t="s">
        <v>123</v>
      </c>
      <c r="Q988" s="94">
        <f t="shared" si="715"/>
        <v>4.5</v>
      </c>
    </row>
    <row r="989" spans="1:17" x14ac:dyDescent="0.25">
      <c r="A989" t="s">
        <v>969</v>
      </c>
      <c r="B989" s="52" t="s">
        <v>141</v>
      </c>
      <c r="C989" s="55"/>
      <c r="L989" s="60" t="str">
        <f t="shared" si="714"/>
        <v>DH-P1-17</v>
      </c>
      <c r="M989" s="93">
        <f t="shared" si="711"/>
        <v>4</v>
      </c>
      <c r="N989" s="60">
        <f>SUMIFS('DATOS GENERALES'!$D$4:$D$13,'DATOS GENERALES'!$B$4:$B$13,P989,'DATOS GENERALES'!$C$4:$C$13,$N$937)</f>
        <v>0.25</v>
      </c>
      <c r="O989" s="60">
        <f>SUMIFS('DATOS GENERALES'!$D$4:$D$13,'DATOS GENERALES'!$B$4:$B$13,P989,'DATOS GENERALES'!$C$4:$C$13,$O$937)</f>
        <v>0.25</v>
      </c>
      <c r="P989" s="60" t="s">
        <v>123</v>
      </c>
      <c r="Q989" s="94">
        <f t="shared" si="715"/>
        <v>4.5</v>
      </c>
    </row>
    <row r="990" spans="1:17" x14ac:dyDescent="0.25">
      <c r="A990" t="s">
        <v>969</v>
      </c>
      <c r="B990" s="52" t="s">
        <v>142</v>
      </c>
      <c r="C990" s="55"/>
      <c r="L990" s="60" t="str">
        <f t="shared" si="714"/>
        <v>DH-P1-18</v>
      </c>
      <c r="M990" s="93">
        <f t="shared" si="711"/>
        <v>6</v>
      </c>
      <c r="N990" s="60">
        <f>SUMIFS('DATOS GENERALES'!$D$4:$D$13,'DATOS GENERALES'!$B$4:$B$13,P990,'DATOS GENERALES'!$C$4:$C$13,$N$937)</f>
        <v>0.25</v>
      </c>
      <c r="O990" s="60">
        <f>SUMIFS('DATOS GENERALES'!$D$4:$D$13,'DATOS GENERALES'!$B$4:$B$13,P990,'DATOS GENERALES'!$C$4:$C$13,$O$937)</f>
        <v>0.25</v>
      </c>
      <c r="P990" s="60" t="s">
        <v>123</v>
      </c>
      <c r="Q990" s="94">
        <f t="shared" si="715"/>
        <v>6.5</v>
      </c>
    </row>
    <row r="991" spans="1:17" x14ac:dyDescent="0.25">
      <c r="A991" t="s">
        <v>969</v>
      </c>
      <c r="B991" s="52" t="s">
        <v>143</v>
      </c>
      <c r="C991" s="55"/>
      <c r="L991" s="60" t="str">
        <f t="shared" si="714"/>
        <v>DH-P1-19</v>
      </c>
      <c r="M991" s="93">
        <f t="shared" si="711"/>
        <v>3</v>
      </c>
      <c r="N991" s="60">
        <f>SUMIFS('DATOS GENERALES'!$D$4:$D$13,'DATOS GENERALES'!$B$4:$B$13,P991,'DATOS GENERALES'!$C$4:$C$13,$N$937)</f>
        <v>0.25</v>
      </c>
      <c r="O991" s="60">
        <f>SUMIFS('DATOS GENERALES'!$D$4:$D$13,'DATOS GENERALES'!$B$4:$B$13,P991,'DATOS GENERALES'!$C$4:$C$13,$O$937)</f>
        <v>0.25</v>
      </c>
      <c r="P991" s="60" t="s">
        <v>123</v>
      </c>
      <c r="Q991" s="94">
        <f t="shared" si="715"/>
        <v>3.5</v>
      </c>
    </row>
    <row r="992" spans="1:17" x14ac:dyDescent="0.25">
      <c r="B992" s="52"/>
      <c r="C992" s="55"/>
      <c r="L992" s="60"/>
      <c r="M992" s="93"/>
      <c r="N992" s="60"/>
      <c r="O992" s="60"/>
      <c r="P992" s="60"/>
      <c r="Q992" s="94"/>
    </row>
    <row r="993" spans="1:17" x14ac:dyDescent="0.25">
      <c r="A993" t="s">
        <v>970</v>
      </c>
      <c r="B993" s="52" t="s">
        <v>125</v>
      </c>
      <c r="C993" s="55"/>
      <c r="L993" s="60" t="str">
        <f t="shared" si="714"/>
        <v>DH-P2-01</v>
      </c>
      <c r="M993" s="93">
        <f t="shared" ref="M993:M1009" si="716">SUMIFS($R$10:$R$912,$D$10:$D$912,L993,$U$10:$U$912,P993)*2</f>
        <v>13</v>
      </c>
      <c r="N993" s="60">
        <f>SUMIFS('DATOS GENERALES'!$D$4:$D$13,'DATOS GENERALES'!$B$4:$B$13,P993,'DATOS GENERALES'!$C$4:$C$13,$N$937)</f>
        <v>0.25</v>
      </c>
      <c r="O993" s="60">
        <f>SUMIFS('DATOS GENERALES'!$D$4:$D$13,'DATOS GENERALES'!$B$4:$B$13,P993,'DATOS GENERALES'!$C$4:$C$13,$O$937)</f>
        <v>0.25</v>
      </c>
      <c r="P993" s="60" t="s">
        <v>123</v>
      </c>
      <c r="Q993" s="94">
        <f t="shared" si="715"/>
        <v>13.5</v>
      </c>
    </row>
    <row r="994" spans="1:17" x14ac:dyDescent="0.25">
      <c r="A994" t="s">
        <v>970</v>
      </c>
      <c r="B994" s="52" t="s">
        <v>126</v>
      </c>
      <c r="C994" s="55"/>
      <c r="L994" s="60" t="str">
        <f t="shared" si="714"/>
        <v>DH-P2-02</v>
      </c>
      <c r="M994" s="93">
        <f t="shared" si="716"/>
        <v>6</v>
      </c>
      <c r="N994" s="60">
        <f>SUMIFS('DATOS GENERALES'!$D$4:$D$13,'DATOS GENERALES'!$B$4:$B$13,P994,'DATOS GENERALES'!$C$4:$C$13,$N$937)</f>
        <v>0.25</v>
      </c>
      <c r="O994" s="60">
        <f>SUMIFS('DATOS GENERALES'!$D$4:$D$13,'DATOS GENERALES'!$B$4:$B$13,P994,'DATOS GENERALES'!$C$4:$C$13,$O$937)</f>
        <v>0.25</v>
      </c>
      <c r="P994" s="60" t="s">
        <v>123</v>
      </c>
      <c r="Q994" s="94">
        <f t="shared" si="715"/>
        <v>6.5</v>
      </c>
    </row>
    <row r="995" spans="1:17" x14ac:dyDescent="0.25">
      <c r="A995" t="s">
        <v>970</v>
      </c>
      <c r="B995" s="52" t="s">
        <v>127</v>
      </c>
      <c r="C995" s="55"/>
      <c r="L995" s="60" t="str">
        <f t="shared" ref="L995:L1013" si="717">CONCATENATE(A995,B995,C995)</f>
        <v>DH-P2-03</v>
      </c>
      <c r="M995" s="93">
        <f t="shared" si="716"/>
        <v>13</v>
      </c>
      <c r="N995" s="60">
        <f>SUMIFS('DATOS GENERALES'!$D$4:$D$13,'DATOS GENERALES'!$B$4:$B$13,P995,'DATOS GENERALES'!$C$4:$C$13,$N$937)</f>
        <v>0.25</v>
      </c>
      <c r="O995" s="60">
        <f>SUMIFS('DATOS GENERALES'!$D$4:$D$13,'DATOS GENERALES'!$B$4:$B$13,P995,'DATOS GENERALES'!$C$4:$C$13,$O$937)</f>
        <v>0.25</v>
      </c>
      <c r="P995" s="60" t="s">
        <v>123</v>
      </c>
      <c r="Q995" s="94">
        <f t="shared" ref="Q995:Q1013" si="718">O995+N995+M995</f>
        <v>13.5</v>
      </c>
    </row>
    <row r="996" spans="1:17" x14ac:dyDescent="0.25">
      <c r="A996" t="s">
        <v>970</v>
      </c>
      <c r="B996" s="52" t="s">
        <v>128</v>
      </c>
      <c r="C996" s="55"/>
      <c r="L996" s="60" t="str">
        <f t="shared" si="717"/>
        <v>DH-P2-04</v>
      </c>
      <c r="M996" s="93">
        <f t="shared" si="716"/>
        <v>6</v>
      </c>
      <c r="N996" s="60">
        <f>SUMIFS('DATOS GENERALES'!$D$4:$D$13,'DATOS GENERALES'!$B$4:$B$13,P996,'DATOS GENERALES'!$C$4:$C$13,$N$937)</f>
        <v>0.25</v>
      </c>
      <c r="O996" s="60">
        <f>SUMIFS('DATOS GENERALES'!$D$4:$D$13,'DATOS GENERALES'!$B$4:$B$13,P996,'DATOS GENERALES'!$C$4:$C$13,$O$937)</f>
        <v>0.25</v>
      </c>
      <c r="P996" s="60" t="s">
        <v>123</v>
      </c>
      <c r="Q996" s="94">
        <f t="shared" si="718"/>
        <v>6.5</v>
      </c>
    </row>
    <row r="997" spans="1:17" x14ac:dyDescent="0.25">
      <c r="A997" t="s">
        <v>970</v>
      </c>
      <c r="B997" s="52" t="s">
        <v>129</v>
      </c>
      <c r="C997" s="55"/>
      <c r="L997" s="60" t="str">
        <f t="shared" si="717"/>
        <v>DH-P2-05</v>
      </c>
      <c r="M997" s="93">
        <f t="shared" si="716"/>
        <v>13</v>
      </c>
      <c r="N997" s="60">
        <f>SUMIFS('DATOS GENERALES'!$D$4:$D$13,'DATOS GENERALES'!$B$4:$B$13,P997,'DATOS GENERALES'!$C$4:$C$13,$N$937)</f>
        <v>0.25</v>
      </c>
      <c r="O997" s="60">
        <f>SUMIFS('DATOS GENERALES'!$D$4:$D$13,'DATOS GENERALES'!$B$4:$B$13,P997,'DATOS GENERALES'!$C$4:$C$13,$O$937)</f>
        <v>0.25</v>
      </c>
      <c r="P997" s="60" t="s">
        <v>123</v>
      </c>
      <c r="Q997" s="94">
        <f t="shared" si="718"/>
        <v>13.5</v>
      </c>
    </row>
    <row r="998" spans="1:17" ht="13.2" customHeight="1" x14ac:dyDescent="0.25">
      <c r="A998" t="s">
        <v>970</v>
      </c>
      <c r="B998" s="52" t="s">
        <v>130</v>
      </c>
      <c r="C998" s="55"/>
      <c r="L998" s="60" t="str">
        <f t="shared" si="717"/>
        <v>DH-P2-06</v>
      </c>
      <c r="M998" s="93">
        <f t="shared" si="716"/>
        <v>6</v>
      </c>
      <c r="N998" s="60">
        <f>SUMIFS('DATOS GENERALES'!$D$4:$D$13,'DATOS GENERALES'!$B$4:$B$13,P998,'DATOS GENERALES'!$C$4:$C$13,$N$937)</f>
        <v>0.25</v>
      </c>
      <c r="O998" s="60">
        <f>SUMIFS('DATOS GENERALES'!$D$4:$D$13,'DATOS GENERALES'!$B$4:$B$13,P998,'DATOS GENERALES'!$C$4:$C$13,$O$937)</f>
        <v>0.25</v>
      </c>
      <c r="P998" s="60" t="s">
        <v>123</v>
      </c>
      <c r="Q998" s="94">
        <f t="shared" si="718"/>
        <v>6.5</v>
      </c>
    </row>
    <row r="999" spans="1:17" x14ac:dyDescent="0.25">
      <c r="A999" t="s">
        <v>970</v>
      </c>
      <c r="B999" s="52" t="s">
        <v>131</v>
      </c>
      <c r="C999" s="55"/>
      <c r="L999" s="60" t="str">
        <f t="shared" si="717"/>
        <v>DH-P2-07</v>
      </c>
      <c r="M999" s="93">
        <f t="shared" si="716"/>
        <v>3</v>
      </c>
      <c r="N999" s="60">
        <f>SUMIFS('DATOS GENERALES'!$D$4:$D$13,'DATOS GENERALES'!$B$4:$B$13,P999,'DATOS GENERALES'!$C$4:$C$13,$N$937)</f>
        <v>0.25</v>
      </c>
      <c r="O999" s="60">
        <f>SUMIFS('DATOS GENERALES'!$D$4:$D$13,'DATOS GENERALES'!$B$4:$B$13,P999,'DATOS GENERALES'!$C$4:$C$13,$O$937)</f>
        <v>0.25</v>
      </c>
      <c r="P999" s="60" t="s">
        <v>123</v>
      </c>
      <c r="Q999" s="94">
        <f t="shared" si="718"/>
        <v>3.5</v>
      </c>
    </row>
    <row r="1000" spans="1:17" x14ac:dyDescent="0.25">
      <c r="A1000" t="s">
        <v>970</v>
      </c>
      <c r="B1000" s="52" t="s">
        <v>132</v>
      </c>
      <c r="C1000" s="55"/>
      <c r="L1000" s="60" t="str">
        <f t="shared" si="717"/>
        <v>DH-P2-08</v>
      </c>
      <c r="M1000" s="93">
        <f t="shared" si="716"/>
        <v>13</v>
      </c>
      <c r="N1000" s="60">
        <f>SUMIFS('DATOS GENERALES'!$D$4:$D$13,'DATOS GENERALES'!$B$4:$B$13,P1000,'DATOS GENERALES'!$C$4:$C$13,$N$937)</f>
        <v>0.25</v>
      </c>
      <c r="O1000" s="60">
        <f>SUMIFS('DATOS GENERALES'!$D$4:$D$13,'DATOS GENERALES'!$B$4:$B$13,P1000,'DATOS GENERALES'!$C$4:$C$13,$O$937)</f>
        <v>0.25</v>
      </c>
      <c r="P1000" s="60" t="s">
        <v>123</v>
      </c>
      <c r="Q1000" s="94">
        <f t="shared" si="718"/>
        <v>13.5</v>
      </c>
    </row>
    <row r="1001" spans="1:17" x14ac:dyDescent="0.25">
      <c r="A1001" t="s">
        <v>970</v>
      </c>
      <c r="B1001" s="52" t="s">
        <v>133</v>
      </c>
      <c r="C1001" s="55"/>
      <c r="L1001" s="60" t="str">
        <f t="shared" si="717"/>
        <v>DH-P2-09</v>
      </c>
      <c r="M1001" s="93">
        <f t="shared" si="716"/>
        <v>13</v>
      </c>
      <c r="N1001" s="60">
        <f>SUMIFS('DATOS GENERALES'!$D$4:$D$13,'DATOS GENERALES'!$B$4:$B$13,P1001,'DATOS GENERALES'!$C$4:$C$13,$N$937)</f>
        <v>0.25</v>
      </c>
      <c r="O1001" s="60">
        <f>SUMIFS('DATOS GENERALES'!$D$4:$D$13,'DATOS GENERALES'!$B$4:$B$13,P1001,'DATOS GENERALES'!$C$4:$C$13,$O$937)</f>
        <v>0.25</v>
      </c>
      <c r="P1001" s="60" t="s">
        <v>123</v>
      </c>
      <c r="Q1001" s="94">
        <f t="shared" si="718"/>
        <v>13.5</v>
      </c>
    </row>
    <row r="1002" spans="1:17" x14ac:dyDescent="0.25">
      <c r="A1002" t="s">
        <v>970</v>
      </c>
      <c r="B1002" s="52" t="s">
        <v>134</v>
      </c>
      <c r="C1002" s="55"/>
      <c r="L1002" s="60" t="str">
        <f t="shared" si="717"/>
        <v>DH-P2-10</v>
      </c>
      <c r="M1002" s="93">
        <f t="shared" si="716"/>
        <v>13</v>
      </c>
      <c r="N1002" s="60">
        <f>SUMIFS('DATOS GENERALES'!$D$4:$D$13,'DATOS GENERALES'!$B$4:$B$13,P1002,'DATOS GENERALES'!$C$4:$C$13,$N$937)</f>
        <v>0.25</v>
      </c>
      <c r="O1002" s="60">
        <f>SUMIFS('DATOS GENERALES'!$D$4:$D$13,'DATOS GENERALES'!$B$4:$B$13,P1002,'DATOS GENERALES'!$C$4:$C$13,$O$937)</f>
        <v>0.25</v>
      </c>
      <c r="P1002" s="60" t="s">
        <v>123</v>
      </c>
      <c r="Q1002" s="94">
        <f t="shared" si="718"/>
        <v>13.5</v>
      </c>
    </row>
    <row r="1003" spans="1:17" x14ac:dyDescent="0.25">
      <c r="A1003" t="s">
        <v>970</v>
      </c>
      <c r="B1003" s="52" t="s">
        <v>135</v>
      </c>
      <c r="C1003" s="55"/>
      <c r="L1003" s="60" t="str">
        <f t="shared" si="717"/>
        <v>DH-P2-11</v>
      </c>
      <c r="M1003" s="93">
        <f t="shared" si="716"/>
        <v>8</v>
      </c>
      <c r="N1003" s="60">
        <f>SUMIFS('DATOS GENERALES'!$D$4:$D$13,'DATOS GENERALES'!$B$4:$B$13,P1003,'DATOS GENERALES'!$C$4:$C$13,$N$937)</f>
        <v>0.25</v>
      </c>
      <c r="O1003" s="60">
        <f>SUMIFS('DATOS GENERALES'!$D$4:$D$13,'DATOS GENERALES'!$B$4:$B$13,P1003,'DATOS GENERALES'!$C$4:$C$13,$O$937)</f>
        <v>0.25</v>
      </c>
      <c r="P1003" s="60" t="s">
        <v>123</v>
      </c>
      <c r="Q1003" s="94">
        <f t="shared" si="718"/>
        <v>8.5</v>
      </c>
    </row>
    <row r="1004" spans="1:17" x14ac:dyDescent="0.25">
      <c r="A1004" t="s">
        <v>970</v>
      </c>
      <c r="B1004" s="52" t="s">
        <v>136</v>
      </c>
      <c r="C1004" s="55"/>
      <c r="L1004" s="60" t="str">
        <f t="shared" si="717"/>
        <v>DH-P2-12</v>
      </c>
      <c r="M1004" s="93">
        <f t="shared" si="716"/>
        <v>7</v>
      </c>
      <c r="N1004" s="60">
        <f>SUMIFS('DATOS GENERALES'!$D$4:$D$13,'DATOS GENERALES'!$B$4:$B$13,P1004,'DATOS GENERALES'!$C$4:$C$13,$N$937)</f>
        <v>0.25</v>
      </c>
      <c r="O1004" s="60">
        <f>SUMIFS('DATOS GENERALES'!$D$4:$D$13,'DATOS GENERALES'!$B$4:$B$13,P1004,'DATOS GENERALES'!$C$4:$C$13,$O$937)</f>
        <v>0.25</v>
      </c>
      <c r="P1004" s="60" t="s">
        <v>123</v>
      </c>
      <c r="Q1004" s="94">
        <f t="shared" si="718"/>
        <v>7.5</v>
      </c>
    </row>
    <row r="1005" spans="1:17" x14ac:dyDescent="0.25">
      <c r="A1005" t="s">
        <v>970</v>
      </c>
      <c r="B1005" s="52" t="s">
        <v>137</v>
      </c>
      <c r="C1005" s="55"/>
      <c r="L1005" s="60" t="str">
        <f t="shared" si="717"/>
        <v>DH-P2-13</v>
      </c>
      <c r="M1005" s="93">
        <f t="shared" si="716"/>
        <v>12</v>
      </c>
      <c r="N1005" s="60">
        <f>SUMIFS('DATOS GENERALES'!$D$4:$D$13,'DATOS GENERALES'!$B$4:$B$13,P1005,'DATOS GENERALES'!$C$4:$C$13,$N$937)</f>
        <v>0.25</v>
      </c>
      <c r="O1005" s="60">
        <f>SUMIFS('DATOS GENERALES'!$D$4:$D$13,'DATOS GENERALES'!$B$4:$B$13,P1005,'DATOS GENERALES'!$C$4:$C$13,$O$937)</f>
        <v>0.25</v>
      </c>
      <c r="P1005" s="60" t="s">
        <v>123</v>
      </c>
      <c r="Q1005" s="94">
        <f t="shared" si="718"/>
        <v>12.5</v>
      </c>
    </row>
    <row r="1006" spans="1:17" x14ac:dyDescent="0.25">
      <c r="A1006" t="s">
        <v>970</v>
      </c>
      <c r="B1006" s="52" t="s">
        <v>138</v>
      </c>
      <c r="C1006" s="55"/>
      <c r="L1006" s="60" t="str">
        <f t="shared" si="717"/>
        <v>DH-P2-14</v>
      </c>
      <c r="M1006" s="93">
        <f t="shared" si="716"/>
        <v>3</v>
      </c>
      <c r="N1006" s="60">
        <f>SUMIFS('DATOS GENERALES'!$D$4:$D$13,'DATOS GENERALES'!$B$4:$B$13,P1006,'DATOS GENERALES'!$C$4:$C$13,$N$937)</f>
        <v>0.25</v>
      </c>
      <c r="O1006" s="60">
        <f>SUMIFS('DATOS GENERALES'!$D$4:$D$13,'DATOS GENERALES'!$B$4:$B$13,P1006,'DATOS GENERALES'!$C$4:$C$13,$O$937)</f>
        <v>0.25</v>
      </c>
      <c r="P1006" s="60" t="s">
        <v>123</v>
      </c>
      <c r="Q1006" s="94">
        <f t="shared" si="718"/>
        <v>3.5</v>
      </c>
    </row>
    <row r="1007" spans="1:17" x14ac:dyDescent="0.25">
      <c r="A1007" t="s">
        <v>970</v>
      </c>
      <c r="B1007" s="52" t="s">
        <v>139</v>
      </c>
      <c r="C1007" s="55"/>
      <c r="L1007" s="60" t="str">
        <f t="shared" si="717"/>
        <v>DH-P2-15</v>
      </c>
      <c r="M1007" s="93">
        <f t="shared" si="716"/>
        <v>13</v>
      </c>
      <c r="N1007" s="60">
        <f>SUMIFS('DATOS GENERALES'!$D$4:$D$13,'DATOS GENERALES'!$B$4:$B$13,P1007,'DATOS GENERALES'!$C$4:$C$13,$N$937)</f>
        <v>0.25</v>
      </c>
      <c r="O1007" s="60">
        <f>SUMIFS('DATOS GENERALES'!$D$4:$D$13,'DATOS GENERALES'!$B$4:$B$13,P1007,'DATOS GENERALES'!$C$4:$C$13,$O$937)</f>
        <v>0.25</v>
      </c>
      <c r="P1007" s="60" t="s">
        <v>123</v>
      </c>
      <c r="Q1007" s="94">
        <f t="shared" si="718"/>
        <v>13.5</v>
      </c>
    </row>
    <row r="1008" spans="1:17" x14ac:dyDescent="0.25">
      <c r="A1008" t="s">
        <v>970</v>
      </c>
      <c r="B1008" s="52" t="s">
        <v>140</v>
      </c>
      <c r="C1008" s="55"/>
      <c r="L1008" s="60" t="str">
        <f t="shared" ref="L1008" si="719">CONCATENATE(A1008,B1008,C1008)</f>
        <v>DH-P2-16</v>
      </c>
      <c r="M1008" s="93">
        <f t="shared" si="716"/>
        <v>3</v>
      </c>
      <c r="N1008" s="60">
        <f>SUMIFS('DATOS GENERALES'!$D$4:$D$13,'DATOS GENERALES'!$B$4:$B$13,P1008,'DATOS GENERALES'!$C$4:$C$13,$N$937)</f>
        <v>0.25</v>
      </c>
      <c r="O1008" s="60">
        <f>SUMIFS('DATOS GENERALES'!$D$4:$D$13,'DATOS GENERALES'!$B$4:$B$13,P1008,'DATOS GENERALES'!$C$4:$C$13,$O$937)</f>
        <v>0.25</v>
      </c>
      <c r="P1008" s="60" t="s">
        <v>123</v>
      </c>
      <c r="Q1008" s="94">
        <f t="shared" ref="Q1008" si="720">O1008+N1008+M1008</f>
        <v>3.5</v>
      </c>
    </row>
    <row r="1009" spans="1:17" x14ac:dyDescent="0.25">
      <c r="A1009" t="s">
        <v>970</v>
      </c>
      <c r="B1009" s="52" t="s">
        <v>141</v>
      </c>
      <c r="C1009" s="55"/>
      <c r="L1009" s="60" t="str">
        <f t="shared" si="717"/>
        <v>DH-P2-17</v>
      </c>
      <c r="M1009" s="93">
        <f t="shared" si="716"/>
        <v>5.2</v>
      </c>
      <c r="N1009" s="60">
        <f>SUMIFS('DATOS GENERALES'!$D$4:$D$13,'DATOS GENERALES'!$B$4:$B$13,P1009,'DATOS GENERALES'!$C$4:$C$13,$N$937)</f>
        <v>0.25</v>
      </c>
      <c r="O1009" s="60">
        <f>SUMIFS('DATOS GENERALES'!$D$4:$D$13,'DATOS GENERALES'!$B$4:$B$13,P1009,'DATOS GENERALES'!$C$4:$C$13,$O$937)</f>
        <v>0.25</v>
      </c>
      <c r="P1009" s="60" t="s">
        <v>123</v>
      </c>
      <c r="Q1009" s="94">
        <f t="shared" si="718"/>
        <v>5.7</v>
      </c>
    </row>
    <row r="1010" spans="1:17" x14ac:dyDescent="0.25">
      <c r="B1010" s="52"/>
      <c r="C1010" s="55"/>
      <c r="L1010" s="60"/>
      <c r="M1010" s="93"/>
      <c r="N1010" s="60"/>
      <c r="O1010" s="60"/>
      <c r="P1010" s="60"/>
      <c r="Q1010" s="94"/>
    </row>
    <row r="1011" spans="1:17" x14ac:dyDescent="0.25">
      <c r="B1011" s="52"/>
      <c r="C1011" s="55"/>
      <c r="L1011" s="60"/>
      <c r="M1011" s="93"/>
      <c r="N1011" s="60"/>
      <c r="O1011" s="60"/>
      <c r="P1011" s="60"/>
      <c r="Q1011" s="94"/>
    </row>
    <row r="1012" spans="1:17" x14ac:dyDescent="0.25">
      <c r="A1012" t="s">
        <v>971</v>
      </c>
      <c r="B1012" s="52" t="s">
        <v>125</v>
      </c>
      <c r="C1012" s="55"/>
      <c r="L1012" s="60" t="str">
        <f t="shared" si="717"/>
        <v>DH-P3-01</v>
      </c>
      <c r="M1012" s="93">
        <f t="shared" ref="M1012:M1026" si="721">SUMIFS($R$10:$R$912,$D$10:$D$912,L1012,$U$10:$U$912,P1012)*2</f>
        <v>13</v>
      </c>
      <c r="N1012" s="60">
        <f>SUMIFS('DATOS GENERALES'!$D$4:$D$13,'DATOS GENERALES'!$B$4:$B$13,P1012,'DATOS GENERALES'!$C$4:$C$13,$N$937)</f>
        <v>0.25</v>
      </c>
      <c r="O1012" s="60">
        <f>SUMIFS('DATOS GENERALES'!$D$4:$D$13,'DATOS GENERALES'!$B$4:$B$13,P1012,'DATOS GENERALES'!$C$4:$C$13,$O$937)</f>
        <v>0.25</v>
      </c>
      <c r="P1012" s="60" t="s">
        <v>123</v>
      </c>
      <c r="Q1012" s="94">
        <f t="shared" si="718"/>
        <v>13.5</v>
      </c>
    </row>
    <row r="1013" spans="1:17" x14ac:dyDescent="0.25">
      <c r="A1013" t="s">
        <v>971</v>
      </c>
      <c r="B1013" s="52" t="s">
        <v>126</v>
      </c>
      <c r="C1013" s="55"/>
      <c r="L1013" s="60" t="str">
        <f t="shared" si="717"/>
        <v>DH-P3-02</v>
      </c>
      <c r="M1013" s="93">
        <f t="shared" si="721"/>
        <v>8</v>
      </c>
      <c r="N1013" s="60">
        <f>SUMIFS('DATOS GENERALES'!$D$4:$D$13,'DATOS GENERALES'!$B$4:$B$13,P1013,'DATOS GENERALES'!$C$4:$C$13,$N$937)</f>
        <v>0.25</v>
      </c>
      <c r="O1013" s="60">
        <f>SUMIFS('DATOS GENERALES'!$D$4:$D$13,'DATOS GENERALES'!$B$4:$B$13,P1013,'DATOS GENERALES'!$C$4:$C$13,$O$937)</f>
        <v>0.25</v>
      </c>
      <c r="P1013" s="60" t="s">
        <v>123</v>
      </c>
      <c r="Q1013" s="94">
        <f t="shared" si="718"/>
        <v>8.5</v>
      </c>
    </row>
    <row r="1014" spans="1:17" x14ac:dyDescent="0.25">
      <c r="A1014" t="s">
        <v>971</v>
      </c>
      <c r="B1014" s="52" t="s">
        <v>127</v>
      </c>
      <c r="C1014" s="55"/>
      <c r="L1014" s="60" t="str">
        <f t="shared" ref="L1014:L1030" si="722">CONCATENATE(A1014,B1014,C1014)</f>
        <v>DH-P3-03</v>
      </c>
      <c r="M1014" s="93">
        <f t="shared" si="721"/>
        <v>13</v>
      </c>
      <c r="N1014" s="60">
        <f>SUMIFS('DATOS GENERALES'!$D$4:$D$13,'DATOS GENERALES'!$B$4:$B$13,P1014,'DATOS GENERALES'!$C$4:$C$13,$N$937)</f>
        <v>0.25</v>
      </c>
      <c r="O1014" s="60">
        <f>SUMIFS('DATOS GENERALES'!$D$4:$D$13,'DATOS GENERALES'!$B$4:$B$13,P1014,'DATOS GENERALES'!$C$4:$C$13,$O$937)</f>
        <v>0.25</v>
      </c>
      <c r="P1014" s="60" t="s">
        <v>123</v>
      </c>
      <c r="Q1014" s="94">
        <f t="shared" ref="Q1014:Q1030" si="723">O1014+N1014+M1014</f>
        <v>13.5</v>
      </c>
    </row>
    <row r="1015" spans="1:17" x14ac:dyDescent="0.25">
      <c r="A1015" t="s">
        <v>971</v>
      </c>
      <c r="B1015" s="52" t="s">
        <v>128</v>
      </c>
      <c r="C1015" s="55"/>
      <c r="L1015" s="60" t="str">
        <f t="shared" si="722"/>
        <v>DH-P3-04</v>
      </c>
      <c r="M1015" s="93">
        <f t="shared" si="721"/>
        <v>8</v>
      </c>
      <c r="N1015" s="60">
        <f>SUMIFS('DATOS GENERALES'!$D$4:$D$13,'DATOS GENERALES'!$B$4:$B$13,P1015,'DATOS GENERALES'!$C$4:$C$13,$N$937)</f>
        <v>0.25</v>
      </c>
      <c r="O1015" s="60">
        <f>SUMIFS('DATOS GENERALES'!$D$4:$D$13,'DATOS GENERALES'!$B$4:$B$13,P1015,'DATOS GENERALES'!$C$4:$C$13,$O$937)</f>
        <v>0.25</v>
      </c>
      <c r="P1015" s="60" t="s">
        <v>123</v>
      </c>
      <c r="Q1015" s="94">
        <f t="shared" si="723"/>
        <v>8.5</v>
      </c>
    </row>
    <row r="1016" spans="1:17" x14ac:dyDescent="0.25">
      <c r="A1016" t="s">
        <v>971</v>
      </c>
      <c r="B1016" s="52" t="s">
        <v>129</v>
      </c>
      <c r="C1016" s="55"/>
      <c r="L1016" s="60" t="str">
        <f t="shared" si="722"/>
        <v>DH-P3-05</v>
      </c>
      <c r="M1016" s="93">
        <f t="shared" si="721"/>
        <v>13</v>
      </c>
      <c r="N1016" s="60">
        <f>SUMIFS('DATOS GENERALES'!$D$4:$D$13,'DATOS GENERALES'!$B$4:$B$13,P1016,'DATOS GENERALES'!$C$4:$C$13,$N$937)</f>
        <v>0.25</v>
      </c>
      <c r="O1016" s="60">
        <f>SUMIFS('DATOS GENERALES'!$D$4:$D$13,'DATOS GENERALES'!$B$4:$B$13,P1016,'DATOS GENERALES'!$C$4:$C$13,$O$937)</f>
        <v>0.25</v>
      </c>
      <c r="P1016" s="60" t="s">
        <v>123</v>
      </c>
      <c r="Q1016" s="94">
        <f t="shared" si="723"/>
        <v>13.5</v>
      </c>
    </row>
    <row r="1017" spans="1:17" x14ac:dyDescent="0.25">
      <c r="A1017" t="s">
        <v>971</v>
      </c>
      <c r="B1017" s="52" t="s">
        <v>130</v>
      </c>
      <c r="C1017" s="55"/>
      <c r="L1017" s="60" t="str">
        <f t="shared" si="722"/>
        <v>DH-P3-06</v>
      </c>
      <c r="M1017" s="93">
        <f t="shared" si="721"/>
        <v>8</v>
      </c>
      <c r="N1017" s="60">
        <f>SUMIFS('DATOS GENERALES'!$D$4:$D$13,'DATOS GENERALES'!$B$4:$B$13,P1017,'DATOS GENERALES'!$C$4:$C$13,$N$937)</f>
        <v>0.25</v>
      </c>
      <c r="O1017" s="60">
        <f>SUMIFS('DATOS GENERALES'!$D$4:$D$13,'DATOS GENERALES'!$B$4:$B$13,P1017,'DATOS GENERALES'!$C$4:$C$13,$O$937)</f>
        <v>0.25</v>
      </c>
      <c r="P1017" s="60" t="s">
        <v>123</v>
      </c>
      <c r="Q1017" s="94">
        <f t="shared" si="723"/>
        <v>8.5</v>
      </c>
    </row>
    <row r="1018" spans="1:17" x14ac:dyDescent="0.25">
      <c r="A1018" t="s">
        <v>971</v>
      </c>
      <c r="B1018" s="52" t="s">
        <v>131</v>
      </c>
      <c r="C1018" s="55"/>
      <c r="L1018" s="60" t="str">
        <f t="shared" si="722"/>
        <v>DH-P3-07</v>
      </c>
      <c r="M1018" s="93">
        <f t="shared" si="721"/>
        <v>3</v>
      </c>
      <c r="N1018" s="60">
        <f>SUMIFS('DATOS GENERALES'!$D$4:$D$13,'DATOS GENERALES'!$B$4:$B$13,P1018,'DATOS GENERALES'!$C$4:$C$13,$N$937)</f>
        <v>0.25</v>
      </c>
      <c r="O1018" s="60">
        <f>SUMIFS('DATOS GENERALES'!$D$4:$D$13,'DATOS GENERALES'!$B$4:$B$13,P1018,'DATOS GENERALES'!$C$4:$C$13,$O$937)</f>
        <v>0.25</v>
      </c>
      <c r="P1018" s="60" t="s">
        <v>123</v>
      </c>
      <c r="Q1018" s="94">
        <f t="shared" si="723"/>
        <v>3.5</v>
      </c>
    </row>
    <row r="1019" spans="1:17" x14ac:dyDescent="0.25">
      <c r="A1019" t="s">
        <v>971</v>
      </c>
      <c r="B1019" s="52" t="s">
        <v>132</v>
      </c>
      <c r="C1019" s="55"/>
      <c r="L1019" s="60" t="str">
        <f t="shared" si="722"/>
        <v>DH-P3-08</v>
      </c>
      <c r="M1019" s="93">
        <f t="shared" si="721"/>
        <v>13</v>
      </c>
      <c r="N1019" s="60">
        <f>SUMIFS('DATOS GENERALES'!$D$4:$D$13,'DATOS GENERALES'!$B$4:$B$13,P1019,'DATOS GENERALES'!$C$4:$C$13,$N$937)</f>
        <v>0.25</v>
      </c>
      <c r="O1019" s="60">
        <f>SUMIFS('DATOS GENERALES'!$D$4:$D$13,'DATOS GENERALES'!$B$4:$B$13,P1019,'DATOS GENERALES'!$C$4:$C$13,$O$937)</f>
        <v>0.25</v>
      </c>
      <c r="P1019" s="60" t="s">
        <v>123</v>
      </c>
      <c r="Q1019" s="94">
        <f t="shared" si="723"/>
        <v>13.5</v>
      </c>
    </row>
    <row r="1020" spans="1:17" x14ac:dyDescent="0.25">
      <c r="A1020" t="s">
        <v>971</v>
      </c>
      <c r="B1020" s="52" t="s">
        <v>133</v>
      </c>
      <c r="C1020" s="55"/>
      <c r="L1020" s="60" t="str">
        <f t="shared" si="722"/>
        <v>DH-P3-09</v>
      </c>
      <c r="M1020" s="93">
        <f t="shared" si="721"/>
        <v>13</v>
      </c>
      <c r="N1020" s="60">
        <f>SUMIFS('DATOS GENERALES'!$D$4:$D$13,'DATOS GENERALES'!$B$4:$B$13,P1020,'DATOS GENERALES'!$C$4:$C$13,$N$937)</f>
        <v>0.25</v>
      </c>
      <c r="O1020" s="60">
        <f>SUMIFS('DATOS GENERALES'!$D$4:$D$13,'DATOS GENERALES'!$B$4:$B$13,P1020,'DATOS GENERALES'!$C$4:$C$13,$O$937)</f>
        <v>0.25</v>
      </c>
      <c r="P1020" s="60" t="s">
        <v>123</v>
      </c>
      <c r="Q1020" s="94">
        <f t="shared" si="723"/>
        <v>13.5</v>
      </c>
    </row>
    <row r="1021" spans="1:17" x14ac:dyDescent="0.25">
      <c r="A1021" t="s">
        <v>971</v>
      </c>
      <c r="B1021" s="52" t="s">
        <v>134</v>
      </c>
      <c r="C1021" s="55"/>
      <c r="L1021" s="60" t="str">
        <f t="shared" si="722"/>
        <v>DH-P3-10</v>
      </c>
      <c r="M1021" s="93">
        <f t="shared" si="721"/>
        <v>13</v>
      </c>
      <c r="N1021" s="60">
        <f>SUMIFS('DATOS GENERALES'!$D$4:$D$13,'DATOS GENERALES'!$B$4:$B$13,P1021,'DATOS GENERALES'!$C$4:$C$13,$N$937)</f>
        <v>0.25</v>
      </c>
      <c r="O1021" s="60">
        <f>SUMIFS('DATOS GENERALES'!$D$4:$D$13,'DATOS GENERALES'!$B$4:$B$13,P1021,'DATOS GENERALES'!$C$4:$C$13,$O$937)</f>
        <v>0.25</v>
      </c>
      <c r="P1021" s="60" t="s">
        <v>123</v>
      </c>
      <c r="Q1021" s="94">
        <f t="shared" si="723"/>
        <v>13.5</v>
      </c>
    </row>
    <row r="1022" spans="1:17" x14ac:dyDescent="0.25">
      <c r="A1022" t="s">
        <v>971</v>
      </c>
      <c r="B1022" s="52" t="s">
        <v>135</v>
      </c>
      <c r="C1022" s="55"/>
      <c r="L1022" s="60" t="str">
        <f t="shared" si="722"/>
        <v>DH-P3-11</v>
      </c>
      <c r="M1022" s="93">
        <f t="shared" si="721"/>
        <v>13</v>
      </c>
      <c r="N1022" s="60">
        <f>SUMIFS('DATOS GENERALES'!$D$4:$D$13,'DATOS GENERALES'!$B$4:$B$13,P1022,'DATOS GENERALES'!$C$4:$C$13,$N$937)</f>
        <v>0.25</v>
      </c>
      <c r="O1022" s="60">
        <f>SUMIFS('DATOS GENERALES'!$D$4:$D$13,'DATOS GENERALES'!$B$4:$B$13,P1022,'DATOS GENERALES'!$C$4:$C$13,$O$937)</f>
        <v>0.25</v>
      </c>
      <c r="P1022" s="60" t="s">
        <v>123</v>
      </c>
      <c r="Q1022" s="94">
        <f t="shared" si="723"/>
        <v>13.5</v>
      </c>
    </row>
    <row r="1023" spans="1:17" x14ac:dyDescent="0.25">
      <c r="A1023" t="s">
        <v>971</v>
      </c>
      <c r="B1023" s="52" t="s">
        <v>136</v>
      </c>
      <c r="C1023" s="55"/>
      <c r="L1023" s="60" t="str">
        <f t="shared" si="722"/>
        <v>DH-P3-12</v>
      </c>
      <c r="M1023" s="93">
        <f t="shared" si="721"/>
        <v>13</v>
      </c>
      <c r="N1023" s="60">
        <f>SUMIFS('DATOS GENERALES'!$D$4:$D$13,'DATOS GENERALES'!$B$4:$B$13,P1023,'DATOS GENERALES'!$C$4:$C$13,$N$937)</f>
        <v>0.25</v>
      </c>
      <c r="O1023" s="60">
        <f>SUMIFS('DATOS GENERALES'!$D$4:$D$13,'DATOS GENERALES'!$B$4:$B$13,P1023,'DATOS GENERALES'!$C$4:$C$13,$O$937)</f>
        <v>0.25</v>
      </c>
      <c r="P1023" s="60" t="s">
        <v>123</v>
      </c>
      <c r="Q1023" s="94">
        <f t="shared" si="723"/>
        <v>13.5</v>
      </c>
    </row>
    <row r="1024" spans="1:17" x14ac:dyDescent="0.25">
      <c r="A1024" t="s">
        <v>971</v>
      </c>
      <c r="B1024" s="52" t="s">
        <v>137</v>
      </c>
      <c r="C1024" s="55"/>
      <c r="L1024" s="60" t="str">
        <f t="shared" si="722"/>
        <v>DH-P3-13</v>
      </c>
      <c r="M1024" s="93">
        <f t="shared" si="721"/>
        <v>8</v>
      </c>
      <c r="N1024" s="60">
        <f>SUMIFS('DATOS GENERALES'!$D$4:$D$13,'DATOS GENERALES'!$B$4:$B$13,P1024,'DATOS GENERALES'!$C$4:$C$13,$N$937)</f>
        <v>0.25</v>
      </c>
      <c r="O1024" s="60">
        <f>SUMIFS('DATOS GENERALES'!$D$4:$D$13,'DATOS GENERALES'!$B$4:$B$13,P1024,'DATOS GENERALES'!$C$4:$C$13,$O$937)</f>
        <v>0.25</v>
      </c>
      <c r="P1024" s="60" t="s">
        <v>123</v>
      </c>
      <c r="Q1024" s="94">
        <f t="shared" si="723"/>
        <v>8.5</v>
      </c>
    </row>
    <row r="1025" spans="1:17" x14ac:dyDescent="0.25">
      <c r="A1025" t="s">
        <v>971</v>
      </c>
      <c r="B1025" s="52" t="s">
        <v>138</v>
      </c>
      <c r="C1025" s="55"/>
      <c r="L1025" s="60" t="str">
        <f t="shared" si="722"/>
        <v>DH-P3-14</v>
      </c>
      <c r="M1025" s="93">
        <f t="shared" si="721"/>
        <v>13</v>
      </c>
      <c r="N1025" s="60">
        <f>SUMIFS('DATOS GENERALES'!$D$4:$D$13,'DATOS GENERALES'!$B$4:$B$13,P1025,'DATOS GENERALES'!$C$4:$C$13,$N$937)</f>
        <v>0.25</v>
      </c>
      <c r="O1025" s="60">
        <f>SUMIFS('DATOS GENERALES'!$D$4:$D$13,'DATOS GENERALES'!$B$4:$B$13,P1025,'DATOS GENERALES'!$C$4:$C$13,$O$937)</f>
        <v>0.25</v>
      </c>
      <c r="P1025" s="60" t="s">
        <v>123</v>
      </c>
      <c r="Q1025" s="94">
        <f t="shared" si="723"/>
        <v>13.5</v>
      </c>
    </row>
    <row r="1026" spans="1:17" x14ac:dyDescent="0.25">
      <c r="A1026" t="s">
        <v>971</v>
      </c>
      <c r="B1026" s="52" t="s">
        <v>139</v>
      </c>
      <c r="C1026" s="55"/>
      <c r="L1026" s="60" t="str">
        <f t="shared" si="722"/>
        <v>DH-P3-15</v>
      </c>
      <c r="M1026" s="93">
        <f t="shared" si="721"/>
        <v>8</v>
      </c>
      <c r="N1026" s="60">
        <f>SUMIFS('DATOS GENERALES'!$D$4:$D$13,'DATOS GENERALES'!$B$4:$B$13,P1026,'DATOS GENERALES'!$C$4:$C$13,$N$937)</f>
        <v>0.25</v>
      </c>
      <c r="O1026" s="60">
        <f>SUMIFS('DATOS GENERALES'!$D$4:$D$13,'DATOS GENERALES'!$B$4:$B$13,P1026,'DATOS GENERALES'!$C$4:$C$13,$O$937)</f>
        <v>0.25</v>
      </c>
      <c r="P1026" s="60" t="s">
        <v>123</v>
      </c>
      <c r="Q1026" s="94">
        <f t="shared" si="723"/>
        <v>8.5</v>
      </c>
    </row>
    <row r="1027" spans="1:17" x14ac:dyDescent="0.25">
      <c r="B1027" s="52"/>
      <c r="C1027" s="55"/>
      <c r="L1027" s="60"/>
      <c r="M1027" s="93"/>
      <c r="N1027" s="60"/>
      <c r="O1027" s="60"/>
      <c r="P1027" s="60"/>
      <c r="Q1027" s="94"/>
    </row>
    <row r="1028" spans="1:17" x14ac:dyDescent="0.25">
      <c r="B1028" s="52"/>
      <c r="C1028" s="55"/>
      <c r="L1028" s="60"/>
      <c r="M1028" s="93"/>
      <c r="N1028" s="60"/>
      <c r="O1028" s="60"/>
      <c r="P1028" s="60"/>
      <c r="Q1028" s="94"/>
    </row>
    <row r="1029" spans="1:17" x14ac:dyDescent="0.25">
      <c r="A1029" t="s">
        <v>972</v>
      </c>
      <c r="B1029" s="52" t="s">
        <v>125</v>
      </c>
      <c r="C1029" s="55"/>
      <c r="L1029" s="60" t="str">
        <f t="shared" si="722"/>
        <v>DH-P4-01</v>
      </c>
      <c r="M1029" s="93">
        <f t="shared" ref="M1029:M1044" si="724">SUMIFS($R$10:$R$912,$D$10:$D$912,L1029,$U$10:$U$912,P1029)*2</f>
        <v>13</v>
      </c>
      <c r="N1029" s="60">
        <f>SUMIFS('DATOS GENERALES'!$D$4:$D$13,'DATOS GENERALES'!$B$4:$B$13,P1029,'DATOS GENERALES'!$C$4:$C$13,$N$937)</f>
        <v>0.25</v>
      </c>
      <c r="O1029" s="60">
        <f>SUMIFS('DATOS GENERALES'!$D$4:$D$13,'DATOS GENERALES'!$B$4:$B$13,P1029,'DATOS GENERALES'!$C$4:$C$13,$O$937)</f>
        <v>0.25</v>
      </c>
      <c r="P1029" s="60" t="s">
        <v>123</v>
      </c>
      <c r="Q1029" s="94">
        <f t="shared" si="723"/>
        <v>13.5</v>
      </c>
    </row>
    <row r="1030" spans="1:17" x14ac:dyDescent="0.25">
      <c r="A1030" t="s">
        <v>972</v>
      </c>
      <c r="B1030" s="52" t="s">
        <v>126</v>
      </c>
      <c r="C1030" s="55"/>
      <c r="L1030" s="60" t="str">
        <f t="shared" si="722"/>
        <v>DH-P4-02</v>
      </c>
      <c r="M1030" s="93">
        <f t="shared" si="724"/>
        <v>8</v>
      </c>
      <c r="N1030" s="60">
        <f>SUMIFS('DATOS GENERALES'!$D$4:$D$13,'DATOS GENERALES'!$B$4:$B$13,P1030,'DATOS GENERALES'!$C$4:$C$13,$N$937)</f>
        <v>0.25</v>
      </c>
      <c r="O1030" s="60">
        <f>SUMIFS('DATOS GENERALES'!$D$4:$D$13,'DATOS GENERALES'!$B$4:$B$13,P1030,'DATOS GENERALES'!$C$4:$C$13,$O$937)</f>
        <v>0.25</v>
      </c>
      <c r="P1030" s="60" t="s">
        <v>123</v>
      </c>
      <c r="Q1030" s="94">
        <f t="shared" si="723"/>
        <v>8.5</v>
      </c>
    </row>
    <row r="1031" spans="1:17" x14ac:dyDescent="0.25">
      <c r="A1031" t="s">
        <v>972</v>
      </c>
      <c r="B1031" s="52" t="s">
        <v>127</v>
      </c>
      <c r="C1031" s="55"/>
      <c r="L1031" s="60" t="str">
        <f t="shared" ref="L1031:L1048" si="725">CONCATENATE(A1031,B1031,C1031)</f>
        <v>DH-P4-03</v>
      </c>
      <c r="M1031" s="93">
        <f t="shared" si="724"/>
        <v>13</v>
      </c>
      <c r="N1031" s="60">
        <f>SUMIFS('DATOS GENERALES'!$D$4:$D$13,'DATOS GENERALES'!$B$4:$B$13,P1031,'DATOS GENERALES'!$C$4:$C$13,$N$937)</f>
        <v>0.25</v>
      </c>
      <c r="O1031" s="60">
        <f>SUMIFS('DATOS GENERALES'!$D$4:$D$13,'DATOS GENERALES'!$B$4:$B$13,P1031,'DATOS GENERALES'!$C$4:$C$13,$O$937)</f>
        <v>0.25</v>
      </c>
      <c r="P1031" s="60" t="s">
        <v>123</v>
      </c>
      <c r="Q1031" s="94">
        <f t="shared" ref="Q1031:Q1048" si="726">O1031+N1031+M1031</f>
        <v>13.5</v>
      </c>
    </row>
    <row r="1032" spans="1:17" x14ac:dyDescent="0.25">
      <c r="A1032" t="s">
        <v>972</v>
      </c>
      <c r="B1032" s="52" t="s">
        <v>128</v>
      </c>
      <c r="C1032" s="55"/>
      <c r="L1032" s="60" t="str">
        <f t="shared" si="725"/>
        <v>DH-P4-04</v>
      </c>
      <c r="M1032" s="93">
        <f t="shared" si="724"/>
        <v>8</v>
      </c>
      <c r="N1032" s="60">
        <f>SUMIFS('DATOS GENERALES'!$D$4:$D$13,'DATOS GENERALES'!$B$4:$B$13,P1032,'DATOS GENERALES'!$C$4:$C$13,$N$937)</f>
        <v>0.25</v>
      </c>
      <c r="O1032" s="60">
        <f>SUMIFS('DATOS GENERALES'!$D$4:$D$13,'DATOS GENERALES'!$B$4:$B$13,P1032,'DATOS GENERALES'!$C$4:$C$13,$O$937)</f>
        <v>0.25</v>
      </c>
      <c r="P1032" s="60" t="s">
        <v>123</v>
      </c>
      <c r="Q1032" s="94">
        <f t="shared" si="726"/>
        <v>8.5</v>
      </c>
    </row>
    <row r="1033" spans="1:17" x14ac:dyDescent="0.25">
      <c r="A1033" t="s">
        <v>972</v>
      </c>
      <c r="B1033" s="52" t="s">
        <v>129</v>
      </c>
      <c r="C1033" s="55"/>
      <c r="L1033" s="60" t="str">
        <f t="shared" si="725"/>
        <v>DH-P4-05</v>
      </c>
      <c r="M1033" s="93">
        <f t="shared" si="724"/>
        <v>13</v>
      </c>
      <c r="N1033" s="60">
        <f>SUMIFS('DATOS GENERALES'!$D$4:$D$13,'DATOS GENERALES'!$B$4:$B$13,P1033,'DATOS GENERALES'!$C$4:$C$13,$N$937)</f>
        <v>0.25</v>
      </c>
      <c r="O1033" s="60">
        <f>SUMIFS('DATOS GENERALES'!$D$4:$D$13,'DATOS GENERALES'!$B$4:$B$13,P1033,'DATOS GENERALES'!$C$4:$C$13,$O$937)</f>
        <v>0.25</v>
      </c>
      <c r="P1033" s="60" t="s">
        <v>123</v>
      </c>
      <c r="Q1033" s="94">
        <f t="shared" si="726"/>
        <v>13.5</v>
      </c>
    </row>
    <row r="1034" spans="1:17" x14ac:dyDescent="0.25">
      <c r="A1034" t="s">
        <v>972</v>
      </c>
      <c r="B1034" s="52" t="s">
        <v>130</v>
      </c>
      <c r="C1034" s="55"/>
      <c r="L1034" s="60" t="str">
        <f t="shared" si="725"/>
        <v>DH-P4-06</v>
      </c>
      <c r="M1034" s="93">
        <f t="shared" si="724"/>
        <v>8</v>
      </c>
      <c r="N1034" s="60">
        <f>SUMIFS('DATOS GENERALES'!$D$4:$D$13,'DATOS GENERALES'!$B$4:$B$13,P1034,'DATOS GENERALES'!$C$4:$C$13,$N$937)</f>
        <v>0.25</v>
      </c>
      <c r="O1034" s="60">
        <f>SUMIFS('DATOS GENERALES'!$D$4:$D$13,'DATOS GENERALES'!$B$4:$B$13,P1034,'DATOS GENERALES'!$C$4:$C$13,$O$937)</f>
        <v>0.25</v>
      </c>
      <c r="P1034" s="60" t="s">
        <v>123</v>
      </c>
      <c r="Q1034" s="94">
        <f t="shared" si="726"/>
        <v>8.5</v>
      </c>
    </row>
    <row r="1035" spans="1:17" x14ac:dyDescent="0.25">
      <c r="A1035" t="s">
        <v>972</v>
      </c>
      <c r="B1035" s="52" t="s">
        <v>131</v>
      </c>
      <c r="C1035" s="55"/>
      <c r="L1035" s="60" t="str">
        <f t="shared" si="725"/>
        <v>DH-P4-07</v>
      </c>
      <c r="M1035" s="93">
        <f t="shared" si="724"/>
        <v>3</v>
      </c>
      <c r="N1035" s="60">
        <f>SUMIFS('DATOS GENERALES'!$D$4:$D$13,'DATOS GENERALES'!$B$4:$B$13,P1035,'DATOS GENERALES'!$C$4:$C$13,$N$937)</f>
        <v>0.25</v>
      </c>
      <c r="O1035" s="60">
        <f>SUMIFS('DATOS GENERALES'!$D$4:$D$13,'DATOS GENERALES'!$B$4:$B$13,P1035,'DATOS GENERALES'!$C$4:$C$13,$O$937)</f>
        <v>0.25</v>
      </c>
      <c r="P1035" s="60" t="s">
        <v>123</v>
      </c>
      <c r="Q1035" s="94">
        <f t="shared" si="726"/>
        <v>3.5</v>
      </c>
    </row>
    <row r="1036" spans="1:17" x14ac:dyDescent="0.25">
      <c r="A1036" t="s">
        <v>972</v>
      </c>
      <c r="B1036" s="52" t="s">
        <v>132</v>
      </c>
      <c r="C1036" s="55"/>
      <c r="L1036" s="60" t="str">
        <f t="shared" si="725"/>
        <v>DH-P4-08</v>
      </c>
      <c r="M1036" s="93">
        <f t="shared" si="724"/>
        <v>13</v>
      </c>
      <c r="N1036" s="60">
        <f>SUMIFS('DATOS GENERALES'!$D$4:$D$13,'DATOS GENERALES'!$B$4:$B$13,P1036,'DATOS GENERALES'!$C$4:$C$13,$N$937)</f>
        <v>0.25</v>
      </c>
      <c r="O1036" s="60">
        <f>SUMIFS('DATOS GENERALES'!$D$4:$D$13,'DATOS GENERALES'!$B$4:$B$13,P1036,'DATOS GENERALES'!$C$4:$C$13,$O$937)</f>
        <v>0.25</v>
      </c>
      <c r="P1036" s="60" t="s">
        <v>123</v>
      </c>
      <c r="Q1036" s="94">
        <f t="shared" si="726"/>
        <v>13.5</v>
      </c>
    </row>
    <row r="1037" spans="1:17" x14ac:dyDescent="0.25">
      <c r="A1037" t="s">
        <v>972</v>
      </c>
      <c r="B1037" s="52" t="s">
        <v>133</v>
      </c>
      <c r="C1037" s="55"/>
      <c r="L1037" s="60" t="str">
        <f t="shared" si="725"/>
        <v>DH-P4-09</v>
      </c>
      <c r="M1037" s="93">
        <f t="shared" si="724"/>
        <v>13</v>
      </c>
      <c r="N1037" s="60">
        <f>SUMIFS('DATOS GENERALES'!$D$4:$D$13,'DATOS GENERALES'!$B$4:$B$13,P1037,'DATOS GENERALES'!$C$4:$C$13,$N$937)</f>
        <v>0.25</v>
      </c>
      <c r="O1037" s="60">
        <f>SUMIFS('DATOS GENERALES'!$D$4:$D$13,'DATOS GENERALES'!$B$4:$B$13,P1037,'DATOS GENERALES'!$C$4:$C$13,$O$937)</f>
        <v>0.25</v>
      </c>
      <c r="P1037" s="60" t="s">
        <v>123</v>
      </c>
      <c r="Q1037" s="94">
        <f t="shared" si="726"/>
        <v>13.5</v>
      </c>
    </row>
    <row r="1038" spans="1:17" x14ac:dyDescent="0.25">
      <c r="A1038" t="s">
        <v>972</v>
      </c>
      <c r="B1038" s="52" t="s">
        <v>134</v>
      </c>
      <c r="C1038" s="55"/>
      <c r="L1038" s="60" t="str">
        <f t="shared" si="725"/>
        <v>DH-P4-10</v>
      </c>
      <c r="M1038" s="93">
        <f t="shared" si="724"/>
        <v>13</v>
      </c>
      <c r="N1038" s="60">
        <f>SUMIFS('DATOS GENERALES'!$D$4:$D$13,'DATOS GENERALES'!$B$4:$B$13,P1038,'DATOS GENERALES'!$C$4:$C$13,$N$937)</f>
        <v>0.25</v>
      </c>
      <c r="O1038" s="60">
        <f>SUMIFS('DATOS GENERALES'!$D$4:$D$13,'DATOS GENERALES'!$B$4:$B$13,P1038,'DATOS GENERALES'!$C$4:$C$13,$O$937)</f>
        <v>0.25</v>
      </c>
      <c r="P1038" s="60" t="s">
        <v>123</v>
      </c>
      <c r="Q1038" s="94">
        <f t="shared" si="726"/>
        <v>13.5</v>
      </c>
    </row>
    <row r="1039" spans="1:17" x14ac:dyDescent="0.25">
      <c r="A1039" t="s">
        <v>972</v>
      </c>
      <c r="B1039" s="52" t="s">
        <v>135</v>
      </c>
      <c r="C1039" s="55"/>
      <c r="L1039" s="60" t="str">
        <f t="shared" si="725"/>
        <v>DH-P4-11</v>
      </c>
      <c r="M1039" s="93">
        <f t="shared" si="724"/>
        <v>13</v>
      </c>
      <c r="N1039" s="60">
        <f>SUMIFS('DATOS GENERALES'!$D$4:$D$13,'DATOS GENERALES'!$B$4:$B$13,P1039,'DATOS GENERALES'!$C$4:$C$13,$N$937)</f>
        <v>0.25</v>
      </c>
      <c r="O1039" s="60">
        <f>SUMIFS('DATOS GENERALES'!$D$4:$D$13,'DATOS GENERALES'!$B$4:$B$13,P1039,'DATOS GENERALES'!$C$4:$C$13,$O$937)</f>
        <v>0.25</v>
      </c>
      <c r="P1039" s="60" t="s">
        <v>123</v>
      </c>
      <c r="Q1039" s="94">
        <f t="shared" si="726"/>
        <v>13.5</v>
      </c>
    </row>
    <row r="1040" spans="1:17" x14ac:dyDescent="0.25">
      <c r="A1040" t="s">
        <v>972</v>
      </c>
      <c r="B1040" s="52" t="s">
        <v>136</v>
      </c>
      <c r="C1040" s="55"/>
      <c r="L1040" s="60" t="str">
        <f t="shared" si="725"/>
        <v>DH-P4-12</v>
      </c>
      <c r="M1040" s="93">
        <f t="shared" si="724"/>
        <v>8</v>
      </c>
      <c r="N1040" s="60">
        <f>SUMIFS('DATOS GENERALES'!$D$4:$D$13,'DATOS GENERALES'!$B$4:$B$13,P1040,'DATOS GENERALES'!$C$4:$C$13,$N$937)</f>
        <v>0.25</v>
      </c>
      <c r="O1040" s="60">
        <f>SUMIFS('DATOS GENERALES'!$D$4:$D$13,'DATOS GENERALES'!$B$4:$B$13,P1040,'DATOS GENERALES'!$C$4:$C$13,$O$937)</f>
        <v>0.25</v>
      </c>
      <c r="P1040" s="60" t="s">
        <v>123</v>
      </c>
      <c r="Q1040" s="94">
        <f t="shared" si="726"/>
        <v>8.5</v>
      </c>
    </row>
    <row r="1041" spans="1:17" x14ac:dyDescent="0.25">
      <c r="A1041" t="s">
        <v>972</v>
      </c>
      <c r="B1041" s="52" t="s">
        <v>137</v>
      </c>
      <c r="C1041" s="55"/>
      <c r="L1041" s="60" t="str">
        <f t="shared" si="725"/>
        <v>DH-P4-13</v>
      </c>
      <c r="M1041" s="93">
        <f t="shared" si="724"/>
        <v>8</v>
      </c>
      <c r="N1041" s="60">
        <f>SUMIFS('DATOS GENERALES'!$D$4:$D$13,'DATOS GENERALES'!$B$4:$B$13,P1041,'DATOS GENERALES'!$C$4:$C$13,$N$937)</f>
        <v>0.25</v>
      </c>
      <c r="O1041" s="60">
        <f>SUMIFS('DATOS GENERALES'!$D$4:$D$13,'DATOS GENERALES'!$B$4:$B$13,P1041,'DATOS GENERALES'!$C$4:$C$13,$O$937)</f>
        <v>0.25</v>
      </c>
      <c r="P1041" s="60" t="s">
        <v>123</v>
      </c>
      <c r="Q1041" s="94">
        <f t="shared" si="726"/>
        <v>8.5</v>
      </c>
    </row>
    <row r="1042" spans="1:17" x14ac:dyDescent="0.25">
      <c r="A1042" t="s">
        <v>972</v>
      </c>
      <c r="B1042" s="52" t="s">
        <v>138</v>
      </c>
      <c r="C1042" s="55"/>
      <c r="L1042" s="60" t="str">
        <f t="shared" si="725"/>
        <v>DH-P4-14</v>
      </c>
      <c r="M1042" s="93">
        <f t="shared" si="724"/>
        <v>5</v>
      </c>
      <c r="N1042" s="60">
        <f>SUMIFS('DATOS GENERALES'!$D$4:$D$13,'DATOS GENERALES'!$B$4:$B$13,P1042,'DATOS GENERALES'!$C$4:$C$13,$N$937)</f>
        <v>0.25</v>
      </c>
      <c r="O1042" s="60">
        <f>SUMIFS('DATOS GENERALES'!$D$4:$D$13,'DATOS GENERALES'!$B$4:$B$13,P1042,'DATOS GENERALES'!$C$4:$C$13,$O$937)</f>
        <v>0.25</v>
      </c>
      <c r="P1042" s="60" t="s">
        <v>123</v>
      </c>
      <c r="Q1042" s="94">
        <f t="shared" si="726"/>
        <v>5.5</v>
      </c>
    </row>
    <row r="1043" spans="1:17" x14ac:dyDescent="0.25">
      <c r="A1043" t="s">
        <v>972</v>
      </c>
      <c r="B1043" s="52" t="s">
        <v>139</v>
      </c>
      <c r="C1043" s="55"/>
      <c r="L1043" s="60" t="str">
        <f t="shared" si="725"/>
        <v>DH-P4-15</v>
      </c>
      <c r="M1043" s="93">
        <f t="shared" si="724"/>
        <v>13</v>
      </c>
      <c r="N1043" s="60">
        <f>SUMIFS('DATOS GENERALES'!$D$4:$D$13,'DATOS GENERALES'!$B$4:$B$13,P1043,'DATOS GENERALES'!$C$4:$C$13,$N$937)</f>
        <v>0.25</v>
      </c>
      <c r="O1043" s="60">
        <f>SUMIFS('DATOS GENERALES'!$D$4:$D$13,'DATOS GENERALES'!$B$4:$B$13,P1043,'DATOS GENERALES'!$C$4:$C$13,$O$937)</f>
        <v>0.25</v>
      </c>
      <c r="P1043" s="60" t="s">
        <v>123</v>
      </c>
      <c r="Q1043" s="94">
        <f t="shared" si="726"/>
        <v>13.5</v>
      </c>
    </row>
    <row r="1044" spans="1:17" x14ac:dyDescent="0.25">
      <c r="A1044" t="s">
        <v>972</v>
      </c>
      <c r="B1044" s="52" t="s">
        <v>140</v>
      </c>
      <c r="C1044" s="55"/>
      <c r="L1044" s="60" t="str">
        <f t="shared" si="725"/>
        <v>DH-P4-16</v>
      </c>
      <c r="M1044" s="93">
        <f t="shared" si="724"/>
        <v>8</v>
      </c>
      <c r="N1044" s="60">
        <f>SUMIFS('DATOS GENERALES'!$D$4:$D$13,'DATOS GENERALES'!$B$4:$B$13,P1044,'DATOS GENERALES'!$C$4:$C$13,$N$937)</f>
        <v>0.25</v>
      </c>
      <c r="O1044" s="60">
        <f>SUMIFS('DATOS GENERALES'!$D$4:$D$13,'DATOS GENERALES'!$B$4:$B$13,P1044,'DATOS GENERALES'!$C$4:$C$13,$O$937)</f>
        <v>0.25</v>
      </c>
      <c r="P1044" s="60" t="s">
        <v>123</v>
      </c>
      <c r="Q1044" s="94">
        <f t="shared" si="726"/>
        <v>8.5</v>
      </c>
    </row>
    <row r="1045" spans="1:17" x14ac:dyDescent="0.25">
      <c r="B1045" s="52"/>
      <c r="C1045" s="55"/>
      <c r="L1045" s="60"/>
      <c r="M1045" s="93"/>
      <c r="N1045" s="60"/>
      <c r="O1045" s="60"/>
      <c r="P1045" s="60"/>
      <c r="Q1045" s="94"/>
    </row>
    <row r="1046" spans="1:17" x14ac:dyDescent="0.25">
      <c r="B1046" s="52"/>
      <c r="C1046" s="55"/>
      <c r="L1046" s="60"/>
      <c r="M1046" s="93"/>
      <c r="N1046" s="60"/>
      <c r="O1046" s="60"/>
      <c r="P1046" s="60"/>
      <c r="Q1046" s="94"/>
    </row>
    <row r="1047" spans="1:17" x14ac:dyDescent="0.25">
      <c r="A1047" t="s">
        <v>973</v>
      </c>
      <c r="B1047" s="52" t="s">
        <v>125</v>
      </c>
      <c r="C1047" s="55"/>
      <c r="L1047" s="60" t="str">
        <f t="shared" si="725"/>
        <v>DH-P5-01</v>
      </c>
      <c r="M1047" s="93">
        <f t="shared" ref="M1047:M1061" si="727">SUMIFS($R$10:$R$912,$D$10:$D$912,L1047,$U$10:$U$912,P1047)*2</f>
        <v>10</v>
      </c>
      <c r="N1047" s="60">
        <f>SUMIFS('DATOS GENERALES'!$D$4:$D$13,'DATOS GENERALES'!$B$4:$B$13,P1047,'DATOS GENERALES'!$C$4:$C$13,$N$937)</f>
        <v>0.25</v>
      </c>
      <c r="O1047" s="60">
        <f>SUMIFS('DATOS GENERALES'!$D$4:$D$13,'DATOS GENERALES'!$B$4:$B$13,P1047,'DATOS GENERALES'!$C$4:$C$13,$O$937)</f>
        <v>0.25</v>
      </c>
      <c r="P1047" s="60" t="s">
        <v>123</v>
      </c>
      <c r="Q1047" s="94">
        <f t="shared" si="726"/>
        <v>10.5</v>
      </c>
    </row>
    <row r="1048" spans="1:17" x14ac:dyDescent="0.25">
      <c r="A1048" t="s">
        <v>973</v>
      </c>
      <c r="B1048" s="52" t="s">
        <v>126</v>
      </c>
      <c r="C1048" s="55"/>
      <c r="L1048" s="60" t="str">
        <f t="shared" si="725"/>
        <v>DH-P5-02</v>
      </c>
      <c r="M1048" s="93">
        <f t="shared" si="727"/>
        <v>11</v>
      </c>
      <c r="N1048" s="60">
        <f>SUMIFS('DATOS GENERALES'!$D$4:$D$13,'DATOS GENERALES'!$B$4:$B$13,P1048,'DATOS GENERALES'!$C$4:$C$13,$N$937)</f>
        <v>0.25</v>
      </c>
      <c r="O1048" s="60">
        <f>SUMIFS('DATOS GENERALES'!$D$4:$D$13,'DATOS GENERALES'!$B$4:$B$13,P1048,'DATOS GENERALES'!$C$4:$C$13,$O$937)</f>
        <v>0.25</v>
      </c>
      <c r="P1048" s="60" t="s">
        <v>123</v>
      </c>
      <c r="Q1048" s="94">
        <f t="shared" si="726"/>
        <v>11.5</v>
      </c>
    </row>
    <row r="1049" spans="1:17" x14ac:dyDescent="0.25">
      <c r="A1049" t="s">
        <v>973</v>
      </c>
      <c r="B1049" s="52" t="s">
        <v>127</v>
      </c>
      <c r="C1049" s="55"/>
      <c r="L1049" s="60" t="str">
        <f t="shared" ref="L1049:L1064" si="728">CONCATENATE(A1049,B1049,C1049)</f>
        <v>DH-P5-03</v>
      </c>
      <c r="M1049" s="93">
        <f t="shared" si="727"/>
        <v>13</v>
      </c>
      <c r="N1049" s="60">
        <f>SUMIFS('DATOS GENERALES'!$D$4:$D$13,'DATOS GENERALES'!$B$4:$B$13,P1049,'DATOS GENERALES'!$C$4:$C$13,$N$937)</f>
        <v>0.25</v>
      </c>
      <c r="O1049" s="60">
        <f>SUMIFS('DATOS GENERALES'!$D$4:$D$13,'DATOS GENERALES'!$B$4:$B$13,P1049,'DATOS GENERALES'!$C$4:$C$13,$O$937)</f>
        <v>0.25</v>
      </c>
      <c r="P1049" s="60" t="s">
        <v>123</v>
      </c>
      <c r="Q1049" s="94">
        <f t="shared" ref="Q1049:Q1064" si="729">O1049+N1049+M1049</f>
        <v>13.5</v>
      </c>
    </row>
    <row r="1050" spans="1:17" x14ac:dyDescent="0.25">
      <c r="A1050" t="s">
        <v>973</v>
      </c>
      <c r="B1050" s="52" t="s">
        <v>128</v>
      </c>
      <c r="C1050" s="55"/>
      <c r="L1050" s="60" t="str">
        <f t="shared" si="728"/>
        <v>DH-P5-04</v>
      </c>
      <c r="M1050" s="93">
        <f t="shared" si="727"/>
        <v>10</v>
      </c>
      <c r="N1050" s="60">
        <f>SUMIFS('DATOS GENERALES'!$D$4:$D$13,'DATOS GENERALES'!$B$4:$B$13,P1050,'DATOS GENERALES'!$C$4:$C$13,$N$937)</f>
        <v>0.25</v>
      </c>
      <c r="O1050" s="60">
        <f>SUMIFS('DATOS GENERALES'!$D$4:$D$13,'DATOS GENERALES'!$B$4:$B$13,P1050,'DATOS GENERALES'!$C$4:$C$13,$O$937)</f>
        <v>0.25</v>
      </c>
      <c r="P1050" s="60" t="s">
        <v>123</v>
      </c>
      <c r="Q1050" s="94">
        <f t="shared" si="729"/>
        <v>10.5</v>
      </c>
    </row>
    <row r="1051" spans="1:17" x14ac:dyDescent="0.25">
      <c r="A1051" t="s">
        <v>973</v>
      </c>
      <c r="B1051" s="52" t="s">
        <v>129</v>
      </c>
      <c r="C1051" s="55"/>
      <c r="L1051" s="60" t="str">
        <f t="shared" si="728"/>
        <v>DH-P5-05</v>
      </c>
      <c r="M1051" s="93">
        <f t="shared" si="727"/>
        <v>11</v>
      </c>
      <c r="N1051" s="60">
        <f>SUMIFS('DATOS GENERALES'!$D$4:$D$13,'DATOS GENERALES'!$B$4:$B$13,P1051,'DATOS GENERALES'!$C$4:$C$13,$N$937)</f>
        <v>0.25</v>
      </c>
      <c r="O1051" s="60">
        <f>SUMIFS('DATOS GENERALES'!$D$4:$D$13,'DATOS GENERALES'!$B$4:$B$13,P1051,'DATOS GENERALES'!$C$4:$C$13,$O$937)</f>
        <v>0.25</v>
      </c>
      <c r="P1051" s="60" t="s">
        <v>123</v>
      </c>
      <c r="Q1051" s="94">
        <f t="shared" si="729"/>
        <v>11.5</v>
      </c>
    </row>
    <row r="1052" spans="1:17" x14ac:dyDescent="0.25">
      <c r="A1052" t="s">
        <v>973</v>
      </c>
      <c r="B1052" s="52" t="s">
        <v>130</v>
      </c>
      <c r="C1052" s="55"/>
      <c r="L1052" s="60" t="str">
        <f t="shared" si="728"/>
        <v>DH-P5-06</v>
      </c>
      <c r="M1052" s="93">
        <f t="shared" si="727"/>
        <v>7</v>
      </c>
      <c r="N1052" s="60">
        <f>SUMIFS('DATOS GENERALES'!$D$4:$D$13,'DATOS GENERALES'!$B$4:$B$13,P1052,'DATOS GENERALES'!$C$4:$C$13,$N$937)</f>
        <v>0.25</v>
      </c>
      <c r="O1052" s="60">
        <f>SUMIFS('DATOS GENERALES'!$D$4:$D$13,'DATOS GENERALES'!$B$4:$B$13,P1052,'DATOS GENERALES'!$C$4:$C$13,$O$937)</f>
        <v>0.25</v>
      </c>
      <c r="P1052" s="60" t="s">
        <v>123</v>
      </c>
      <c r="Q1052" s="94">
        <f t="shared" si="729"/>
        <v>7.5</v>
      </c>
    </row>
    <row r="1053" spans="1:17" x14ac:dyDescent="0.25">
      <c r="A1053" t="s">
        <v>973</v>
      </c>
      <c r="B1053" s="52" t="s">
        <v>131</v>
      </c>
      <c r="C1053" s="55"/>
      <c r="L1053" s="60" t="str">
        <f t="shared" si="728"/>
        <v>DH-P5-07</v>
      </c>
      <c r="M1053" s="93">
        <f t="shared" si="727"/>
        <v>3</v>
      </c>
      <c r="N1053" s="60">
        <f>SUMIFS('DATOS GENERALES'!$D$4:$D$13,'DATOS GENERALES'!$B$4:$B$13,P1053,'DATOS GENERALES'!$C$4:$C$13,$N$937)</f>
        <v>0.25</v>
      </c>
      <c r="O1053" s="60">
        <f>SUMIFS('DATOS GENERALES'!$D$4:$D$13,'DATOS GENERALES'!$B$4:$B$13,P1053,'DATOS GENERALES'!$C$4:$C$13,$O$937)</f>
        <v>0.25</v>
      </c>
      <c r="P1053" s="60" t="s">
        <v>123</v>
      </c>
      <c r="Q1053" s="94">
        <f t="shared" si="729"/>
        <v>3.5</v>
      </c>
    </row>
    <row r="1054" spans="1:17" x14ac:dyDescent="0.25">
      <c r="A1054" t="s">
        <v>973</v>
      </c>
      <c r="B1054" s="52" t="s">
        <v>132</v>
      </c>
      <c r="C1054" s="55"/>
      <c r="L1054" s="60" t="str">
        <f t="shared" si="728"/>
        <v>DH-P5-08</v>
      </c>
      <c r="M1054" s="93">
        <f t="shared" si="727"/>
        <v>13</v>
      </c>
      <c r="N1054" s="60">
        <f>SUMIFS('DATOS GENERALES'!$D$4:$D$13,'DATOS GENERALES'!$B$4:$B$13,P1054,'DATOS GENERALES'!$C$4:$C$13,$N$937)</f>
        <v>0.25</v>
      </c>
      <c r="O1054" s="60">
        <f>SUMIFS('DATOS GENERALES'!$D$4:$D$13,'DATOS GENERALES'!$B$4:$B$13,P1054,'DATOS GENERALES'!$C$4:$C$13,$O$937)</f>
        <v>0.25</v>
      </c>
      <c r="P1054" s="60" t="s">
        <v>123</v>
      </c>
      <c r="Q1054" s="94">
        <f t="shared" si="729"/>
        <v>13.5</v>
      </c>
    </row>
    <row r="1055" spans="1:17" x14ac:dyDescent="0.25">
      <c r="A1055" t="s">
        <v>973</v>
      </c>
      <c r="B1055" s="52" t="s">
        <v>133</v>
      </c>
      <c r="C1055" s="55"/>
      <c r="L1055" s="60" t="str">
        <f t="shared" si="728"/>
        <v>DH-P5-09</v>
      </c>
      <c r="M1055" s="93">
        <f t="shared" si="727"/>
        <v>7</v>
      </c>
      <c r="N1055" s="60">
        <f>SUMIFS('DATOS GENERALES'!$D$4:$D$13,'DATOS GENERALES'!$B$4:$B$13,P1055,'DATOS GENERALES'!$C$4:$C$13,$N$937)</f>
        <v>0.25</v>
      </c>
      <c r="O1055" s="60">
        <f>SUMIFS('DATOS GENERALES'!$D$4:$D$13,'DATOS GENERALES'!$B$4:$B$13,P1055,'DATOS GENERALES'!$C$4:$C$13,$O$937)</f>
        <v>0.25</v>
      </c>
      <c r="P1055" s="60" t="s">
        <v>123</v>
      </c>
      <c r="Q1055" s="94">
        <f t="shared" si="729"/>
        <v>7.5</v>
      </c>
    </row>
    <row r="1056" spans="1:17" x14ac:dyDescent="0.25">
      <c r="A1056" t="s">
        <v>973</v>
      </c>
      <c r="B1056" s="52" t="s">
        <v>134</v>
      </c>
      <c r="C1056" s="55"/>
      <c r="L1056" s="60" t="str">
        <f t="shared" si="728"/>
        <v>DH-P5-10</v>
      </c>
      <c r="M1056" s="93">
        <f t="shared" si="727"/>
        <v>13</v>
      </c>
      <c r="N1056" s="60">
        <f>SUMIFS('DATOS GENERALES'!$D$4:$D$13,'DATOS GENERALES'!$B$4:$B$13,P1056,'DATOS GENERALES'!$C$4:$C$13,$N$937)</f>
        <v>0.25</v>
      </c>
      <c r="O1056" s="60">
        <f>SUMIFS('DATOS GENERALES'!$D$4:$D$13,'DATOS GENERALES'!$B$4:$B$13,P1056,'DATOS GENERALES'!$C$4:$C$13,$O$937)</f>
        <v>0.25</v>
      </c>
      <c r="P1056" s="60" t="s">
        <v>123</v>
      </c>
      <c r="Q1056" s="94">
        <f t="shared" si="729"/>
        <v>13.5</v>
      </c>
    </row>
    <row r="1057" spans="1:21" x14ac:dyDescent="0.25">
      <c r="A1057" t="s">
        <v>973</v>
      </c>
      <c r="B1057" s="52" t="s">
        <v>135</v>
      </c>
      <c r="C1057" s="55"/>
      <c r="L1057" s="60" t="str">
        <f t="shared" si="728"/>
        <v>DH-P5-11</v>
      </c>
      <c r="M1057" s="93">
        <f t="shared" si="727"/>
        <v>13</v>
      </c>
      <c r="N1057" s="60">
        <f>SUMIFS('DATOS GENERALES'!$D$4:$D$13,'DATOS GENERALES'!$B$4:$B$13,P1057,'DATOS GENERALES'!$C$4:$C$13,$N$937)</f>
        <v>0.25</v>
      </c>
      <c r="O1057" s="60">
        <f>SUMIFS('DATOS GENERALES'!$D$4:$D$13,'DATOS GENERALES'!$B$4:$B$13,P1057,'DATOS GENERALES'!$C$4:$C$13,$O$937)</f>
        <v>0.25</v>
      </c>
      <c r="P1057" s="60" t="s">
        <v>123</v>
      </c>
      <c r="Q1057" s="94">
        <f t="shared" si="729"/>
        <v>13.5</v>
      </c>
    </row>
    <row r="1058" spans="1:21" x14ac:dyDescent="0.25">
      <c r="A1058" t="s">
        <v>973</v>
      </c>
      <c r="B1058" s="52" t="s">
        <v>136</v>
      </c>
      <c r="C1058" s="55"/>
      <c r="L1058" s="60" t="str">
        <f t="shared" si="728"/>
        <v>DH-P5-12</v>
      </c>
      <c r="M1058" s="93">
        <f t="shared" si="727"/>
        <v>13</v>
      </c>
      <c r="N1058" s="60">
        <f>SUMIFS('DATOS GENERALES'!$D$4:$D$13,'DATOS GENERALES'!$B$4:$B$13,P1058,'DATOS GENERALES'!$C$4:$C$13,$N$937)</f>
        <v>0.25</v>
      </c>
      <c r="O1058" s="60">
        <f>SUMIFS('DATOS GENERALES'!$D$4:$D$13,'DATOS GENERALES'!$B$4:$B$13,P1058,'DATOS GENERALES'!$C$4:$C$13,$O$937)</f>
        <v>0.25</v>
      </c>
      <c r="P1058" s="60" t="s">
        <v>123</v>
      </c>
      <c r="Q1058" s="94">
        <f t="shared" si="729"/>
        <v>13.5</v>
      </c>
    </row>
    <row r="1059" spans="1:21" x14ac:dyDescent="0.25">
      <c r="A1059" t="s">
        <v>973</v>
      </c>
      <c r="B1059" s="52" t="s">
        <v>137</v>
      </c>
      <c r="C1059" s="55"/>
      <c r="L1059" s="60" t="str">
        <f t="shared" si="728"/>
        <v>DH-P5-13</v>
      </c>
      <c r="M1059" s="93">
        <f t="shared" si="727"/>
        <v>5</v>
      </c>
      <c r="N1059" s="60">
        <f>SUMIFS('DATOS GENERALES'!$D$4:$D$13,'DATOS GENERALES'!$B$4:$B$13,P1059,'DATOS GENERALES'!$C$4:$C$13,$N$937)</f>
        <v>0.25</v>
      </c>
      <c r="O1059" s="60">
        <f>SUMIFS('DATOS GENERALES'!$D$4:$D$13,'DATOS GENERALES'!$B$4:$B$13,P1059,'DATOS GENERALES'!$C$4:$C$13,$O$937)</f>
        <v>0.25</v>
      </c>
      <c r="P1059" s="60" t="s">
        <v>123</v>
      </c>
      <c r="Q1059" s="94">
        <f t="shared" si="729"/>
        <v>5.5</v>
      </c>
    </row>
    <row r="1060" spans="1:21" x14ac:dyDescent="0.25">
      <c r="A1060" t="s">
        <v>973</v>
      </c>
      <c r="B1060" s="52" t="s">
        <v>138</v>
      </c>
      <c r="C1060" s="55"/>
      <c r="L1060" s="60" t="str">
        <f t="shared" si="728"/>
        <v>DH-P5-14</v>
      </c>
      <c r="M1060" s="93">
        <f t="shared" si="727"/>
        <v>13</v>
      </c>
      <c r="N1060" s="60">
        <f>SUMIFS('DATOS GENERALES'!$D$4:$D$13,'DATOS GENERALES'!$B$4:$B$13,P1060,'DATOS GENERALES'!$C$4:$C$13,$N$937)</f>
        <v>0.25</v>
      </c>
      <c r="O1060" s="60">
        <f>SUMIFS('DATOS GENERALES'!$D$4:$D$13,'DATOS GENERALES'!$B$4:$B$13,P1060,'DATOS GENERALES'!$C$4:$C$13,$O$937)</f>
        <v>0.25</v>
      </c>
      <c r="P1060" s="60" t="s">
        <v>123</v>
      </c>
      <c r="Q1060" s="94">
        <f t="shared" si="729"/>
        <v>13.5</v>
      </c>
    </row>
    <row r="1061" spans="1:21" x14ac:dyDescent="0.25">
      <c r="A1061" t="s">
        <v>973</v>
      </c>
      <c r="B1061" s="52" t="s">
        <v>139</v>
      </c>
      <c r="C1061" s="55"/>
      <c r="L1061" s="60" t="str">
        <f t="shared" si="728"/>
        <v>DH-P5-15</v>
      </c>
      <c r="M1061" s="93">
        <f t="shared" si="727"/>
        <v>8</v>
      </c>
      <c r="N1061" s="60">
        <f>SUMIFS('DATOS GENERALES'!$D$4:$D$13,'DATOS GENERALES'!$B$4:$B$13,P1061,'DATOS GENERALES'!$C$4:$C$13,$N$937)</f>
        <v>0.25</v>
      </c>
      <c r="O1061" s="60">
        <f>SUMIFS('DATOS GENERALES'!$D$4:$D$13,'DATOS GENERALES'!$B$4:$B$13,P1061,'DATOS GENERALES'!$C$4:$C$13,$O$937)</f>
        <v>0.25</v>
      </c>
      <c r="P1061" s="60" t="s">
        <v>123</v>
      </c>
      <c r="Q1061" s="94">
        <f t="shared" si="729"/>
        <v>8.5</v>
      </c>
    </row>
    <row r="1062" spans="1:21" x14ac:dyDescent="0.25">
      <c r="B1062" s="52"/>
      <c r="C1062" s="55"/>
      <c r="L1062" s="60"/>
      <c r="M1062" s="93"/>
      <c r="N1062" s="60"/>
      <c r="O1062" s="60"/>
      <c r="P1062" s="60"/>
      <c r="Q1062" s="94"/>
    </row>
    <row r="1063" spans="1:21" x14ac:dyDescent="0.25">
      <c r="B1063" s="52"/>
      <c r="C1063" s="55"/>
      <c r="L1063" s="60"/>
      <c r="M1063" s="93"/>
      <c r="N1063" s="60"/>
      <c r="O1063" s="60"/>
      <c r="P1063" s="60"/>
      <c r="Q1063" s="94"/>
    </row>
    <row r="1064" spans="1:21" x14ac:dyDescent="0.25">
      <c r="A1064" t="s">
        <v>974</v>
      </c>
      <c r="B1064" s="52" t="s">
        <v>125</v>
      </c>
      <c r="C1064" s="55"/>
      <c r="L1064" s="60" t="str">
        <f t="shared" si="728"/>
        <v>DH-P6-01</v>
      </c>
      <c r="M1064" s="93">
        <f>SUMIFS($R$10:$R$912,$D$10:$D$912,L1064,$U$10:$U$912,P1064)*2</f>
        <v>14</v>
      </c>
      <c r="N1064" s="60">
        <f>SUMIFS('DATOS GENERALES'!$D$4:$D$13,'DATOS GENERALES'!$B$4:$B$13,P1064,'DATOS GENERALES'!$C$4:$C$13,$N$937)</f>
        <v>0.25</v>
      </c>
      <c r="O1064" s="60">
        <f>SUMIFS('DATOS GENERALES'!$D$4:$D$13,'DATOS GENERALES'!$B$4:$B$13,P1064,'DATOS GENERALES'!$C$4:$C$13,$O$937)</f>
        <v>0.25</v>
      </c>
      <c r="P1064" s="60" t="s">
        <v>123</v>
      </c>
      <c r="Q1064" s="94">
        <f t="shared" si="729"/>
        <v>14.5</v>
      </c>
    </row>
    <row r="1065" spans="1:21" x14ac:dyDescent="0.25">
      <c r="B1065" s="52"/>
      <c r="C1065" s="55"/>
      <c r="L1065" s="60"/>
      <c r="M1065" s="93"/>
      <c r="N1065" s="60"/>
      <c r="O1065" s="60"/>
      <c r="P1065" s="60"/>
      <c r="Q1065" s="94"/>
    </row>
    <row r="1066" spans="1:21" ht="14.4" thickBot="1" x14ac:dyDescent="0.3">
      <c r="B1066" s="52"/>
      <c r="C1066" s="55"/>
      <c r="L1066" s="60"/>
      <c r="M1066" s="93"/>
      <c r="N1066" s="60"/>
      <c r="O1066" s="60"/>
      <c r="P1066" s="60"/>
      <c r="Q1066" s="94"/>
    </row>
    <row r="1067" spans="1:21" s="10" customFormat="1" ht="14.4" thickBot="1" x14ac:dyDescent="0.3">
      <c r="A1067" s="10">
        <f>+COUNTA(A938:A1066)</f>
        <v>116</v>
      </c>
      <c r="B1067" s="73"/>
      <c r="C1067" s="74"/>
      <c r="E1067" s="75"/>
      <c r="F1067" s="75"/>
      <c r="G1067" s="75"/>
      <c r="H1067" s="75"/>
      <c r="I1067" s="75"/>
      <c r="J1067" s="75"/>
      <c r="K1067" s="75"/>
      <c r="L1067" s="75"/>
      <c r="M1067" s="75"/>
      <c r="N1067" s="75"/>
      <c r="O1067" s="75"/>
      <c r="P1067" s="75"/>
      <c r="Q1067" s="79">
        <f>SUM(Q938:Q1066)</f>
        <v>1172.2</v>
      </c>
      <c r="R1067" s="75"/>
      <c r="S1067" s="171" t="s">
        <v>123</v>
      </c>
      <c r="T1067" s="2"/>
      <c r="U1067" s="75"/>
    </row>
    <row r="1068" spans="1:21" s="10" customFormat="1" ht="14.4" thickBot="1" x14ac:dyDescent="0.3">
      <c r="B1068" s="73"/>
      <c r="C1068" s="74"/>
      <c r="E1068" s="75"/>
      <c r="F1068" s="75"/>
      <c r="G1068" s="75"/>
      <c r="H1068" s="75"/>
      <c r="I1068" s="75"/>
      <c r="J1068" s="75"/>
      <c r="K1068" s="75"/>
      <c r="L1068" s="75"/>
      <c r="M1068" s="75"/>
      <c r="N1068" s="75"/>
      <c r="O1068" s="75"/>
      <c r="P1068" s="75"/>
      <c r="Q1068" s="76"/>
      <c r="R1068" s="75"/>
      <c r="S1068" s="169" t="s">
        <v>231</v>
      </c>
      <c r="T1068" s="2"/>
      <c r="U1068" s="75"/>
    </row>
    <row r="1069" spans="1:21" s="10" customFormat="1" x14ac:dyDescent="0.25">
      <c r="B1069" s="73"/>
      <c r="C1069" s="74"/>
      <c r="E1069" s="75"/>
      <c r="F1069" s="75"/>
      <c r="G1069" s="75"/>
      <c r="H1069" s="75"/>
      <c r="I1069" s="75"/>
      <c r="J1069" s="75"/>
      <c r="K1069" s="75"/>
      <c r="L1069" s="75"/>
      <c r="M1069" s="75"/>
      <c r="N1069" s="75"/>
      <c r="O1069" s="75"/>
      <c r="P1069" s="75" t="s">
        <v>230</v>
      </c>
      <c r="Q1069" s="76">
        <f>'CH Y CV'!N361*2</f>
        <v>635.20000000000005</v>
      </c>
      <c r="R1069" s="75"/>
      <c r="S1069" s="172">
        <f>Q1067+Q1069+Q1103+Q1134+Q1179</f>
        <v>2507.3000000000002</v>
      </c>
      <c r="T1069" s="2"/>
      <c r="U1069" s="75"/>
    </row>
    <row r="1070" spans="1:21" s="10" customFormat="1" x14ac:dyDescent="0.25">
      <c r="B1070" s="73"/>
      <c r="C1070" s="74"/>
      <c r="E1070" s="75"/>
      <c r="F1070" s="75"/>
      <c r="G1070" s="75"/>
      <c r="H1070" s="75"/>
      <c r="I1070" s="75"/>
      <c r="J1070" s="75"/>
      <c r="K1070" s="75"/>
      <c r="L1070" s="75"/>
      <c r="M1070" s="75"/>
      <c r="N1070" s="75"/>
      <c r="O1070" s="75"/>
      <c r="P1070" s="75"/>
      <c r="Q1070" s="76"/>
      <c r="R1070" s="75"/>
      <c r="S1070" s="75"/>
      <c r="T1070" s="2"/>
      <c r="U1070" s="75"/>
    </row>
    <row r="1071" spans="1:21" s="10" customFormat="1" ht="14.4" thickBot="1" x14ac:dyDescent="0.3">
      <c r="B1071" s="73"/>
      <c r="C1071" s="74"/>
      <c r="E1071" s="75"/>
      <c r="F1071" s="75"/>
      <c r="G1071" s="75"/>
      <c r="H1071" s="75"/>
      <c r="I1071" s="75"/>
      <c r="J1071" s="75"/>
      <c r="K1071" s="75"/>
      <c r="L1071" s="75"/>
      <c r="M1071" s="75"/>
      <c r="N1071" s="75"/>
      <c r="O1071" s="75"/>
      <c r="P1071" s="75"/>
      <c r="Q1071" s="76"/>
      <c r="R1071" s="75"/>
      <c r="S1071" s="75"/>
      <c r="T1071" s="75"/>
      <c r="U1071" s="75"/>
    </row>
    <row r="1072" spans="1:21" s="10" customFormat="1" ht="14.4" thickBot="1" x14ac:dyDescent="0.3">
      <c r="B1072" s="73"/>
      <c r="C1072" s="74"/>
      <c r="E1072" s="75"/>
      <c r="F1072" s="75"/>
      <c r="G1072" s="75"/>
      <c r="H1072" s="75"/>
      <c r="I1072" s="75"/>
      <c r="J1072" s="75"/>
      <c r="K1072" s="75"/>
      <c r="L1072" s="122" t="s">
        <v>79</v>
      </c>
      <c r="M1072" s="123" t="s">
        <v>150</v>
      </c>
      <c r="N1072" s="123" t="s">
        <v>149</v>
      </c>
      <c r="O1072" s="123" t="s">
        <v>81</v>
      </c>
      <c r="P1072" s="123" t="s">
        <v>118</v>
      </c>
      <c r="Q1072" s="124" t="s">
        <v>117</v>
      </c>
      <c r="R1072" s="75"/>
      <c r="S1072" s="75"/>
      <c r="T1072" s="75"/>
      <c r="U1072" s="75"/>
    </row>
    <row r="1073" spans="1:20" ht="14.4" thickBot="1" x14ac:dyDescent="0.3">
      <c r="A1073" t="s">
        <v>975</v>
      </c>
      <c r="B1073" s="52" t="s">
        <v>125</v>
      </c>
      <c r="C1073" s="55"/>
      <c r="L1073" s="80" t="str">
        <f t="shared" ref="L1073" si="730">CONCATENATE(A1073,B1073,C1073)</f>
        <v>DT-S1-01</v>
      </c>
      <c r="M1073" s="87">
        <f t="shared" ref="M1073:M1081" si="731">SUMIFS($R$10:$R$912,$D$10:$D$912,L1073,$U$10:$U$912,P1073)*2</f>
        <v>5</v>
      </c>
      <c r="N1073" s="81">
        <f>SUMIFS('DATOS GENERALES'!$D$4:$D$13,'DATOS GENERALES'!$B$4:$B$13,P1073,'DATOS GENERALES'!$C$4:$C$13,$N$937)</f>
        <v>0.25</v>
      </c>
      <c r="O1073" s="81">
        <f>SUMIFS('DATOS GENERALES'!$D$4:$D$13,'DATOS GENERALES'!$B$4:$B$13,P1073,'DATOS GENERALES'!$C$4:$C$13,$O$937)</f>
        <v>0.25</v>
      </c>
      <c r="P1073" s="81" t="s">
        <v>123</v>
      </c>
      <c r="Q1073" s="82">
        <f t="shared" ref="Q1073" si="732">O1073+N1073+M1073</f>
        <v>5.5</v>
      </c>
      <c r="T1073" s="75"/>
    </row>
    <row r="1074" spans="1:20" ht="14.4" thickBot="1" x14ac:dyDescent="0.3">
      <c r="A1074" t="s">
        <v>975</v>
      </c>
      <c r="B1074" s="52" t="s">
        <v>126</v>
      </c>
      <c r="C1074" s="55"/>
      <c r="L1074" s="80" t="str">
        <f t="shared" ref="L1074:L1079" si="733">CONCATENATE(A1074,B1074,C1074)</f>
        <v>DT-S1-02</v>
      </c>
      <c r="M1074" s="87">
        <f t="shared" si="731"/>
        <v>9</v>
      </c>
      <c r="N1074" s="81">
        <f>SUMIFS('DATOS GENERALES'!$D$4:$D$13,'DATOS GENERALES'!$B$4:$B$13,P1074,'DATOS GENERALES'!$C$4:$C$13,$N$937)</f>
        <v>0.25</v>
      </c>
      <c r="O1074" s="81">
        <f>SUMIFS('DATOS GENERALES'!$D$4:$D$13,'DATOS GENERALES'!$B$4:$B$13,P1074,'DATOS GENERALES'!$C$4:$C$13,$O$937)</f>
        <v>0.25</v>
      </c>
      <c r="P1074" s="81" t="s">
        <v>123</v>
      </c>
      <c r="Q1074" s="82">
        <f t="shared" ref="Q1074:Q1079" si="734">O1074+N1074+M1074</f>
        <v>9.5</v>
      </c>
      <c r="T1074" s="75"/>
    </row>
    <row r="1075" spans="1:20" ht="14.4" thickBot="1" x14ac:dyDescent="0.3">
      <c r="A1075" t="s">
        <v>975</v>
      </c>
      <c r="B1075" s="52" t="s">
        <v>127</v>
      </c>
      <c r="C1075" s="55"/>
      <c r="L1075" s="80" t="str">
        <f t="shared" si="733"/>
        <v>DT-S1-03</v>
      </c>
      <c r="M1075" s="87">
        <f t="shared" si="731"/>
        <v>12</v>
      </c>
      <c r="N1075" s="81">
        <f>SUMIFS('DATOS GENERALES'!$D$4:$D$13,'DATOS GENERALES'!$B$4:$B$13,P1075,'DATOS GENERALES'!$C$4:$C$13,$N$937)</f>
        <v>0.25</v>
      </c>
      <c r="O1075" s="81">
        <f>SUMIFS('DATOS GENERALES'!$D$4:$D$13,'DATOS GENERALES'!$B$4:$B$13,P1075,'DATOS GENERALES'!$C$4:$C$13,$O$937)</f>
        <v>0.25</v>
      </c>
      <c r="P1075" s="81" t="s">
        <v>123</v>
      </c>
      <c r="Q1075" s="82">
        <f t="shared" si="734"/>
        <v>12.5</v>
      </c>
      <c r="T1075" s="75"/>
    </row>
    <row r="1076" spans="1:20" ht="14.4" thickBot="1" x14ac:dyDescent="0.3">
      <c r="A1076" t="s">
        <v>975</v>
      </c>
      <c r="B1076" s="52" t="s">
        <v>128</v>
      </c>
      <c r="C1076" s="55"/>
      <c r="L1076" s="80" t="str">
        <f t="shared" si="733"/>
        <v>DT-S1-04</v>
      </c>
      <c r="M1076" s="87">
        <f t="shared" si="731"/>
        <v>5</v>
      </c>
      <c r="N1076" s="81">
        <f>SUMIFS('DATOS GENERALES'!$D$4:$D$13,'DATOS GENERALES'!$B$4:$B$13,P1076,'DATOS GENERALES'!$C$4:$C$13,$N$937)</f>
        <v>0.25</v>
      </c>
      <c r="O1076" s="81">
        <f>SUMIFS('DATOS GENERALES'!$D$4:$D$13,'DATOS GENERALES'!$B$4:$B$13,P1076,'DATOS GENERALES'!$C$4:$C$13,$O$937)</f>
        <v>0.25</v>
      </c>
      <c r="P1076" s="81" t="s">
        <v>123</v>
      </c>
      <c r="Q1076" s="82">
        <f t="shared" si="734"/>
        <v>5.5</v>
      </c>
      <c r="T1076" s="75"/>
    </row>
    <row r="1077" spans="1:20" ht="14.4" thickBot="1" x14ac:dyDescent="0.3">
      <c r="A1077" t="s">
        <v>975</v>
      </c>
      <c r="B1077" s="52" t="s">
        <v>129</v>
      </c>
      <c r="C1077" s="55"/>
      <c r="L1077" s="80" t="str">
        <f t="shared" si="733"/>
        <v>DT-S1-05</v>
      </c>
      <c r="M1077" s="87">
        <f t="shared" si="731"/>
        <v>12</v>
      </c>
      <c r="N1077" s="81">
        <f>SUMIFS('DATOS GENERALES'!$D$4:$D$13,'DATOS GENERALES'!$B$4:$B$13,P1077,'DATOS GENERALES'!$C$4:$C$13,$N$937)</f>
        <v>0.25</v>
      </c>
      <c r="O1077" s="81">
        <f>SUMIFS('DATOS GENERALES'!$D$4:$D$13,'DATOS GENERALES'!$B$4:$B$13,P1077,'DATOS GENERALES'!$C$4:$C$13,$O$937)</f>
        <v>0.25</v>
      </c>
      <c r="P1077" s="81" t="s">
        <v>123</v>
      </c>
      <c r="Q1077" s="82">
        <f t="shared" si="734"/>
        <v>12.5</v>
      </c>
      <c r="T1077" s="75"/>
    </row>
    <row r="1078" spans="1:20" ht="14.4" thickBot="1" x14ac:dyDescent="0.3">
      <c r="A1078" t="s">
        <v>975</v>
      </c>
      <c r="B1078" s="52" t="s">
        <v>130</v>
      </c>
      <c r="C1078" s="55"/>
      <c r="L1078" s="80" t="str">
        <f t="shared" si="733"/>
        <v>DT-S1-06</v>
      </c>
      <c r="M1078" s="87">
        <f t="shared" si="731"/>
        <v>5</v>
      </c>
      <c r="N1078" s="81">
        <f>SUMIFS('DATOS GENERALES'!$D$4:$D$13,'DATOS GENERALES'!$B$4:$B$13,P1078,'DATOS GENERALES'!$C$4:$C$13,$N$937)</f>
        <v>0.25</v>
      </c>
      <c r="O1078" s="81">
        <f>SUMIFS('DATOS GENERALES'!$D$4:$D$13,'DATOS GENERALES'!$B$4:$B$13,P1078,'DATOS GENERALES'!$C$4:$C$13,$O$937)</f>
        <v>0.25</v>
      </c>
      <c r="P1078" s="81" t="s">
        <v>123</v>
      </c>
      <c r="Q1078" s="82">
        <f t="shared" si="734"/>
        <v>5.5</v>
      </c>
      <c r="T1078" s="75"/>
    </row>
    <row r="1079" spans="1:20" ht="14.4" thickBot="1" x14ac:dyDescent="0.3">
      <c r="A1079" t="s">
        <v>975</v>
      </c>
      <c r="B1079" s="52" t="s">
        <v>131</v>
      </c>
      <c r="C1079" s="55"/>
      <c r="L1079" s="80" t="str">
        <f t="shared" si="733"/>
        <v>DT-S1-07</v>
      </c>
      <c r="M1079" s="87">
        <f t="shared" si="731"/>
        <v>9</v>
      </c>
      <c r="N1079" s="81">
        <f>SUMIFS('DATOS GENERALES'!$D$4:$D$13,'DATOS GENERALES'!$B$4:$B$13,P1079,'DATOS GENERALES'!$C$4:$C$13,$N$937)</f>
        <v>0.25</v>
      </c>
      <c r="O1079" s="81">
        <f>SUMIFS('DATOS GENERALES'!$D$4:$D$13,'DATOS GENERALES'!$B$4:$B$13,P1079,'DATOS GENERALES'!$C$4:$C$13,$O$937)</f>
        <v>0.25</v>
      </c>
      <c r="P1079" s="81" t="s">
        <v>123</v>
      </c>
      <c r="Q1079" s="82">
        <f t="shared" si="734"/>
        <v>9.5</v>
      </c>
      <c r="T1079" s="75"/>
    </row>
    <row r="1080" spans="1:20" ht="14.4" thickBot="1" x14ac:dyDescent="0.3">
      <c r="A1080" t="s">
        <v>975</v>
      </c>
      <c r="B1080" s="52" t="s">
        <v>132</v>
      </c>
      <c r="C1080" s="55"/>
      <c r="L1080" s="80" t="str">
        <f t="shared" ref="L1080:L1083" si="735">CONCATENATE(A1080,B1080,C1080)</f>
        <v>DT-S1-08</v>
      </c>
      <c r="M1080" s="87">
        <f t="shared" si="731"/>
        <v>12</v>
      </c>
      <c r="N1080" s="81">
        <f>SUMIFS('DATOS GENERALES'!$D$4:$D$13,'DATOS GENERALES'!$B$4:$B$13,P1080,'DATOS GENERALES'!$C$4:$C$13,$N$937)</f>
        <v>0.25</v>
      </c>
      <c r="O1080" s="81">
        <f>SUMIFS('DATOS GENERALES'!$D$4:$D$13,'DATOS GENERALES'!$B$4:$B$13,P1080,'DATOS GENERALES'!$C$4:$C$13,$O$937)</f>
        <v>0.25</v>
      </c>
      <c r="P1080" s="81" t="s">
        <v>123</v>
      </c>
      <c r="Q1080" s="82">
        <f t="shared" ref="Q1080:Q1083" si="736">O1080+N1080+M1080</f>
        <v>12.5</v>
      </c>
      <c r="T1080" s="75"/>
    </row>
    <row r="1081" spans="1:20" ht="14.4" thickBot="1" x14ac:dyDescent="0.3">
      <c r="A1081" t="s">
        <v>975</v>
      </c>
      <c r="B1081" s="52" t="s">
        <v>133</v>
      </c>
      <c r="C1081" s="55"/>
      <c r="L1081" s="80" t="str">
        <f t="shared" si="735"/>
        <v>DT-S1-09</v>
      </c>
      <c r="M1081" s="87">
        <f t="shared" si="731"/>
        <v>5</v>
      </c>
      <c r="N1081" s="81">
        <f>SUMIFS('DATOS GENERALES'!$D$4:$D$13,'DATOS GENERALES'!$B$4:$B$13,P1081,'DATOS GENERALES'!$C$4:$C$13,$N$937)</f>
        <v>0.25</v>
      </c>
      <c r="O1081" s="81">
        <f>SUMIFS('DATOS GENERALES'!$D$4:$D$13,'DATOS GENERALES'!$B$4:$B$13,P1081,'DATOS GENERALES'!$C$4:$C$13,$O$937)</f>
        <v>0.25</v>
      </c>
      <c r="P1081" s="81" t="s">
        <v>123</v>
      </c>
      <c r="Q1081" s="82">
        <f t="shared" si="736"/>
        <v>5.5</v>
      </c>
      <c r="T1081" s="75"/>
    </row>
    <row r="1082" spans="1:20" ht="14.4" thickBot="1" x14ac:dyDescent="0.3">
      <c r="B1082" s="52"/>
      <c r="C1082" s="55"/>
      <c r="L1082" s="80"/>
      <c r="M1082" s="87"/>
      <c r="N1082" s="81"/>
      <c r="O1082" s="81"/>
      <c r="P1082" s="81"/>
      <c r="Q1082" s="82"/>
      <c r="T1082" s="75"/>
    </row>
    <row r="1083" spans="1:20" ht="14.4" thickBot="1" x14ac:dyDescent="0.3">
      <c r="A1083" t="s">
        <v>976</v>
      </c>
      <c r="B1083" s="52" t="s">
        <v>135</v>
      </c>
      <c r="C1083" s="55"/>
      <c r="L1083" s="80" t="str">
        <f t="shared" si="735"/>
        <v>DT-P5-11</v>
      </c>
      <c r="M1083" s="87">
        <f>SUMIFS($R$10:$R$912,$D$10:$D$912,L1083,$U$10:$U$912,P1083)*2</f>
        <v>6</v>
      </c>
      <c r="N1083" s="81">
        <f>SUMIFS('DATOS GENERALES'!$D$4:$D$13,'DATOS GENERALES'!$B$4:$B$13,P1083,'DATOS GENERALES'!$C$4:$C$13,$N$937)</f>
        <v>0.25</v>
      </c>
      <c r="O1083" s="81">
        <f>SUMIFS('DATOS GENERALES'!$D$4:$D$13,'DATOS GENERALES'!$B$4:$B$13,P1083,'DATOS GENERALES'!$C$4:$C$13,$O$937)</f>
        <v>0.25</v>
      </c>
      <c r="P1083" s="81" t="s">
        <v>123</v>
      </c>
      <c r="Q1083" s="82">
        <f t="shared" si="736"/>
        <v>6.5</v>
      </c>
      <c r="T1083" s="75"/>
    </row>
    <row r="1084" spans="1:20" ht="14.4" thickBot="1" x14ac:dyDescent="0.3">
      <c r="B1084" s="52"/>
      <c r="C1084" s="55"/>
      <c r="L1084" s="80"/>
      <c r="M1084" s="87"/>
      <c r="N1084" s="81"/>
      <c r="O1084" s="81"/>
      <c r="P1084" s="81"/>
      <c r="Q1084" s="82"/>
      <c r="T1084" s="75"/>
    </row>
    <row r="1085" spans="1:20" ht="14.4" thickBot="1" x14ac:dyDescent="0.3">
      <c r="A1085" t="s">
        <v>1009</v>
      </c>
      <c r="B1085" s="52" t="s">
        <v>125</v>
      </c>
      <c r="C1085" s="55"/>
      <c r="L1085" s="80" t="str">
        <f t="shared" ref="L1085" si="737">CONCATENATE(A1085,B1085,C1085)</f>
        <v>SA-S1-01</v>
      </c>
      <c r="M1085" s="87">
        <f>SUMIFS($R$10:$R$912,$D$10:$D$912,L1085,$U$10:$U$912,P1085)*2</f>
        <v>16</v>
      </c>
      <c r="N1085" s="81">
        <f>SUMIFS('DATOS GENERALES'!$D$4:$D$13,'DATOS GENERALES'!$B$4:$B$13,P1085,'DATOS GENERALES'!$C$4:$C$13,$N$937)</f>
        <v>0.25</v>
      </c>
      <c r="O1085" s="81">
        <f>SUMIFS('DATOS GENERALES'!$D$4:$D$13,'DATOS GENERALES'!$B$4:$B$13,P1085,'DATOS GENERALES'!$C$4:$C$13,$O$937)</f>
        <v>0.25</v>
      </c>
      <c r="P1085" s="81" t="s">
        <v>123</v>
      </c>
      <c r="Q1085" s="82">
        <f t="shared" ref="Q1085" si="738">O1085+N1085+M1085</f>
        <v>16.5</v>
      </c>
      <c r="T1085" s="75"/>
    </row>
    <row r="1086" spans="1:20" ht="14.4" thickBot="1" x14ac:dyDescent="0.3">
      <c r="A1086" t="s">
        <v>1009</v>
      </c>
      <c r="B1086" s="52" t="s">
        <v>126</v>
      </c>
      <c r="C1086" s="55"/>
      <c r="L1086" s="80" t="str">
        <f t="shared" ref="L1086:L1087" si="739">CONCATENATE(A1086,B1086,C1086)</f>
        <v>SA-S1-02</v>
      </c>
      <c r="M1086" s="87">
        <f>SUMIFS($R$10:$R$912,$D$10:$D$912,L1086,$U$10:$U$912,P1086)*2</f>
        <v>16</v>
      </c>
      <c r="N1086" s="81">
        <f>SUMIFS('DATOS GENERALES'!$D$4:$D$13,'DATOS GENERALES'!$B$4:$B$13,P1086,'DATOS GENERALES'!$C$4:$C$13,$N$937)</f>
        <v>0.25</v>
      </c>
      <c r="O1086" s="81">
        <f>SUMIFS('DATOS GENERALES'!$D$4:$D$13,'DATOS GENERALES'!$B$4:$B$13,P1086,'DATOS GENERALES'!$C$4:$C$13,$O$937)</f>
        <v>0.25</v>
      </c>
      <c r="P1086" s="81" t="s">
        <v>123</v>
      </c>
      <c r="Q1086" s="82">
        <f t="shared" ref="Q1086:Q1087" si="740">O1086+N1086+M1086</f>
        <v>16.5</v>
      </c>
      <c r="T1086" s="75"/>
    </row>
    <row r="1087" spans="1:20" ht="14.4" thickBot="1" x14ac:dyDescent="0.3">
      <c r="A1087" t="s">
        <v>1009</v>
      </c>
      <c r="B1087" s="52" t="s">
        <v>127</v>
      </c>
      <c r="C1087" s="55"/>
      <c r="L1087" s="80" t="str">
        <f t="shared" si="739"/>
        <v>SA-S1-03</v>
      </c>
      <c r="M1087" s="87">
        <f>SUMIFS($R$10:$R$912,$D$10:$D$912,L1087,$U$10:$U$912,P1087)*2</f>
        <v>16</v>
      </c>
      <c r="N1087" s="81">
        <f>SUMIFS('DATOS GENERALES'!$D$4:$D$13,'DATOS GENERALES'!$B$4:$B$13,P1087,'DATOS GENERALES'!$C$4:$C$13,$N$937)</f>
        <v>0.25</v>
      </c>
      <c r="O1087" s="81">
        <f>SUMIFS('DATOS GENERALES'!$D$4:$D$13,'DATOS GENERALES'!$B$4:$B$13,P1087,'DATOS GENERALES'!$C$4:$C$13,$O$937)</f>
        <v>0.25</v>
      </c>
      <c r="P1087" s="81" t="s">
        <v>123</v>
      </c>
      <c r="Q1087" s="82">
        <f t="shared" si="740"/>
        <v>16.5</v>
      </c>
      <c r="T1087" s="75"/>
    </row>
    <row r="1088" spans="1:20" ht="14.4" thickBot="1" x14ac:dyDescent="0.3">
      <c r="B1088" s="52"/>
      <c r="C1088" s="55"/>
      <c r="L1088" s="56"/>
      <c r="M1088" s="87"/>
      <c r="N1088" s="57"/>
      <c r="O1088" s="57"/>
      <c r="P1088" s="57"/>
      <c r="Q1088" s="58"/>
      <c r="T1088" s="75"/>
    </row>
    <row r="1089" spans="1:21" ht="14.4" thickBot="1" x14ac:dyDescent="0.3">
      <c r="A1089" t="s">
        <v>1010</v>
      </c>
      <c r="B1089" s="52" t="s">
        <v>125</v>
      </c>
      <c r="C1089" s="55"/>
      <c r="L1089" s="80" t="str">
        <f t="shared" ref="L1089" si="741">CONCATENATE(A1089,B1089,C1089)</f>
        <v>SA-S2-01</v>
      </c>
      <c r="M1089" s="87">
        <f>SUMIFS($R$10:$R$912,$D$10:$D$912,L1089,$U$10:$U$912,P1089)*2</f>
        <v>16</v>
      </c>
      <c r="N1089" s="81">
        <f>SUMIFS('DATOS GENERALES'!$D$4:$D$13,'DATOS GENERALES'!$B$4:$B$13,P1089,'DATOS GENERALES'!$C$4:$C$13,$N$937)</f>
        <v>0.25</v>
      </c>
      <c r="O1089" s="81">
        <f>SUMIFS('DATOS GENERALES'!$D$4:$D$13,'DATOS GENERALES'!$B$4:$B$13,P1089,'DATOS GENERALES'!$C$4:$C$13,$O$937)</f>
        <v>0.25</v>
      </c>
      <c r="P1089" s="81" t="s">
        <v>123</v>
      </c>
      <c r="Q1089" s="82">
        <f t="shared" ref="Q1089" si="742">O1089+N1089+M1089</f>
        <v>16.5</v>
      </c>
      <c r="T1089" s="75"/>
    </row>
    <row r="1090" spans="1:21" ht="14.4" thickBot="1" x14ac:dyDescent="0.3">
      <c r="B1090" s="52"/>
      <c r="C1090" s="55"/>
      <c r="L1090" s="56"/>
      <c r="M1090" s="87"/>
      <c r="N1090" s="57"/>
      <c r="O1090" s="57"/>
      <c r="P1090" s="57"/>
      <c r="Q1090" s="58"/>
      <c r="T1090" s="75"/>
    </row>
    <row r="1091" spans="1:21" ht="14.4" thickBot="1" x14ac:dyDescent="0.3">
      <c r="A1091" t="s">
        <v>1011</v>
      </c>
      <c r="B1091" s="52" t="s">
        <v>125</v>
      </c>
      <c r="C1091" s="55"/>
      <c r="L1091" s="80" t="str">
        <f t="shared" ref="L1091" si="743">CONCATENATE(A1091,B1091,C1091)</f>
        <v>SA-P1-01</v>
      </c>
      <c r="M1091" s="87">
        <f>SUMIFS($R$10:$R$912,$D$10:$D$912,L1091,$U$10:$U$912,P1091)*2</f>
        <v>16</v>
      </c>
      <c r="N1091" s="81">
        <f>SUMIFS('DATOS GENERALES'!$D$4:$D$13,'DATOS GENERALES'!$B$4:$B$13,P1091,'DATOS GENERALES'!$C$4:$C$13,$N$937)</f>
        <v>0.25</v>
      </c>
      <c r="O1091" s="81">
        <f>SUMIFS('DATOS GENERALES'!$D$4:$D$13,'DATOS GENERALES'!$B$4:$B$13,P1091,'DATOS GENERALES'!$C$4:$C$13,$O$937)</f>
        <v>0.25</v>
      </c>
      <c r="P1091" s="81" t="s">
        <v>123</v>
      </c>
      <c r="Q1091" s="82">
        <f t="shared" ref="Q1091" si="744">O1091+N1091+M1091</f>
        <v>16.5</v>
      </c>
      <c r="T1091" s="75"/>
    </row>
    <row r="1092" spans="1:21" ht="14.4" thickBot="1" x14ac:dyDescent="0.3">
      <c r="B1092" s="52"/>
      <c r="C1092" s="55"/>
      <c r="L1092" s="56"/>
      <c r="M1092" s="87"/>
      <c r="N1092" s="57"/>
      <c r="O1092" s="57"/>
      <c r="P1092" s="57"/>
      <c r="Q1092" s="58"/>
      <c r="T1092" s="75"/>
    </row>
    <row r="1093" spans="1:21" ht="14.4" thickBot="1" x14ac:dyDescent="0.3">
      <c r="A1093" t="s">
        <v>1012</v>
      </c>
      <c r="B1093" s="52" t="s">
        <v>125</v>
      </c>
      <c r="C1093" s="55"/>
      <c r="L1093" s="80" t="str">
        <f t="shared" ref="L1093" si="745">CONCATENATE(A1093,B1093,C1093)</f>
        <v>SA-P2-01</v>
      </c>
      <c r="M1093" s="87">
        <f>SUMIFS($R$10:$R$912,$D$10:$D$912,L1093,$U$10:$U$912,P1093)*2</f>
        <v>16</v>
      </c>
      <c r="N1093" s="81">
        <f>SUMIFS('DATOS GENERALES'!$D$4:$D$13,'DATOS GENERALES'!$B$4:$B$13,P1093,'DATOS GENERALES'!$C$4:$C$13,$N$937)</f>
        <v>0.25</v>
      </c>
      <c r="O1093" s="81">
        <f>SUMIFS('DATOS GENERALES'!$D$4:$D$13,'DATOS GENERALES'!$B$4:$B$13,P1093,'DATOS GENERALES'!$C$4:$C$13,$O$937)</f>
        <v>0.25</v>
      </c>
      <c r="P1093" s="81" t="s">
        <v>123</v>
      </c>
      <c r="Q1093" s="82">
        <f t="shared" ref="Q1093" si="746">O1093+N1093+M1093</f>
        <v>16.5</v>
      </c>
      <c r="T1093" s="75"/>
    </row>
    <row r="1094" spans="1:21" ht="14.4" thickBot="1" x14ac:dyDescent="0.3">
      <c r="A1094" t="s">
        <v>1012</v>
      </c>
      <c r="B1094" s="52" t="s">
        <v>126</v>
      </c>
      <c r="C1094" s="55"/>
      <c r="L1094" s="80" t="str">
        <f t="shared" ref="L1094" si="747">CONCATENATE(A1094,B1094,C1094)</f>
        <v>SA-P2-02</v>
      </c>
      <c r="M1094" s="87">
        <f>SUMIFS($R$10:$R$912,$D$10:$D$912,L1094,$U$10:$U$912,P1094)*2</f>
        <v>0</v>
      </c>
      <c r="N1094" s="81">
        <f>SUMIFS('DATOS GENERALES'!$D$4:$D$13,'DATOS GENERALES'!$B$4:$B$13,P1094,'DATOS GENERALES'!$C$4:$C$13,$N$937)</f>
        <v>0</v>
      </c>
      <c r="O1094" s="81">
        <f>SUMIFS('DATOS GENERALES'!$D$4:$D$13,'DATOS GENERALES'!$B$4:$B$13,P1094,'DATOS GENERALES'!$C$4:$C$13,$O$937)</f>
        <v>0</v>
      </c>
      <c r="P1094" s="81" t="s">
        <v>1101</v>
      </c>
      <c r="Q1094" s="82">
        <f t="shared" ref="Q1094" si="748">O1094+N1094+M1094</f>
        <v>0</v>
      </c>
      <c r="T1094" s="75"/>
    </row>
    <row r="1095" spans="1:21" ht="14.4" thickBot="1" x14ac:dyDescent="0.3">
      <c r="B1095" s="52"/>
      <c r="C1095" s="55"/>
      <c r="L1095" s="56"/>
      <c r="M1095" s="87"/>
      <c r="N1095" s="57"/>
      <c r="O1095" s="57"/>
      <c r="P1095" s="57"/>
      <c r="Q1095" s="58"/>
      <c r="T1095" s="75"/>
    </row>
    <row r="1096" spans="1:21" ht="14.4" thickBot="1" x14ac:dyDescent="0.3">
      <c r="A1096" t="s">
        <v>1013</v>
      </c>
      <c r="B1096" s="52" t="s">
        <v>125</v>
      </c>
      <c r="C1096" s="55"/>
      <c r="L1096" s="80" t="str">
        <f t="shared" ref="L1096" si="749">CONCATENATE(A1096,B1096,C1096)</f>
        <v>SA-P3-01</v>
      </c>
      <c r="M1096" s="87">
        <f>SUMIFS($R$10:$R$912,$D$10:$D$912,L1096,$U$10:$U$912,P1096)*2</f>
        <v>16</v>
      </c>
      <c r="N1096" s="81">
        <f>SUMIFS('DATOS GENERALES'!$D$4:$D$13,'DATOS GENERALES'!$B$4:$B$13,P1096,'DATOS GENERALES'!$C$4:$C$13,$N$937)</f>
        <v>0.25</v>
      </c>
      <c r="O1096" s="81">
        <f>SUMIFS('DATOS GENERALES'!$D$4:$D$13,'DATOS GENERALES'!$B$4:$B$13,P1096,'DATOS GENERALES'!$C$4:$C$13,$O$937)</f>
        <v>0.25</v>
      </c>
      <c r="P1096" s="81" t="s">
        <v>123</v>
      </c>
      <c r="Q1096" s="82">
        <f t="shared" ref="Q1096" si="750">O1096+N1096+M1096</f>
        <v>16.5</v>
      </c>
      <c r="T1096" s="75"/>
    </row>
    <row r="1097" spans="1:21" ht="14.4" thickBot="1" x14ac:dyDescent="0.3">
      <c r="B1097" s="52"/>
      <c r="C1097" s="55"/>
      <c r="L1097" s="56"/>
      <c r="M1097" s="87"/>
      <c r="N1097" s="57"/>
      <c r="O1097" s="57"/>
      <c r="P1097" s="57"/>
      <c r="Q1097" s="58"/>
      <c r="T1097" s="75"/>
    </row>
    <row r="1098" spans="1:21" ht="14.4" thickBot="1" x14ac:dyDescent="0.3">
      <c r="A1098" t="s">
        <v>1014</v>
      </c>
      <c r="B1098" s="52" t="s">
        <v>125</v>
      </c>
      <c r="C1098" s="55"/>
      <c r="L1098" s="80" t="str">
        <f t="shared" ref="L1098" si="751">CONCATENATE(A1098,B1098,C1098)</f>
        <v>SA-P4-01</v>
      </c>
      <c r="M1098" s="87">
        <f>SUMIFS($R$10:$R$912,$D$10:$D$912,L1098,$U$10:$U$912,P1098)*2</f>
        <v>16</v>
      </c>
      <c r="N1098" s="81">
        <f>SUMIFS('DATOS GENERALES'!$D$4:$D$13,'DATOS GENERALES'!$B$4:$B$13,P1098,'DATOS GENERALES'!$C$4:$C$13,$N$937)</f>
        <v>0.25</v>
      </c>
      <c r="O1098" s="81">
        <f>SUMIFS('DATOS GENERALES'!$D$4:$D$13,'DATOS GENERALES'!$B$4:$B$13,P1098,'DATOS GENERALES'!$C$4:$C$13,$O$937)</f>
        <v>0.25</v>
      </c>
      <c r="P1098" s="81" t="s">
        <v>123</v>
      </c>
      <c r="Q1098" s="82">
        <f t="shared" ref="Q1098" si="752">O1098+N1098+M1098</f>
        <v>16.5</v>
      </c>
      <c r="T1098" s="75"/>
    </row>
    <row r="1099" spans="1:21" ht="14.4" thickBot="1" x14ac:dyDescent="0.3">
      <c r="B1099" s="52"/>
      <c r="C1099" s="55"/>
      <c r="L1099" s="56"/>
      <c r="M1099" s="87"/>
      <c r="N1099" s="57"/>
      <c r="O1099" s="57"/>
      <c r="P1099" s="57"/>
      <c r="Q1099" s="58"/>
      <c r="T1099" s="75"/>
    </row>
    <row r="1100" spans="1:21" ht="14.4" thickBot="1" x14ac:dyDescent="0.3">
      <c r="A1100" t="s">
        <v>1015</v>
      </c>
      <c r="B1100" s="52" t="s">
        <v>125</v>
      </c>
      <c r="C1100" s="55"/>
      <c r="L1100" s="80" t="str">
        <f t="shared" ref="L1100" si="753">CONCATENATE(A1100,B1100,C1100)</f>
        <v>SA-P5-01</v>
      </c>
      <c r="M1100" s="87">
        <f>SUMIFS($R$10:$R$912,$D$10:$D$912,L1100,$U$10:$U$912,P1100)*2</f>
        <v>16</v>
      </c>
      <c r="N1100" s="81">
        <f>SUMIFS('DATOS GENERALES'!$D$4:$D$13,'DATOS GENERALES'!$B$4:$B$13,P1100,'DATOS GENERALES'!$C$4:$C$13,$N$937)</f>
        <v>0.25</v>
      </c>
      <c r="O1100" s="81">
        <f>SUMIFS('DATOS GENERALES'!$D$4:$D$13,'DATOS GENERALES'!$B$4:$B$13,P1100,'DATOS GENERALES'!$C$4:$C$13,$O$937)</f>
        <v>0.25</v>
      </c>
      <c r="P1100" s="81" t="s">
        <v>123</v>
      </c>
      <c r="Q1100" s="82">
        <f t="shared" ref="Q1100" si="754">O1100+N1100+M1100</f>
        <v>16.5</v>
      </c>
      <c r="T1100" s="75"/>
    </row>
    <row r="1101" spans="1:21" ht="14.4" thickBot="1" x14ac:dyDescent="0.3">
      <c r="B1101" s="52"/>
      <c r="C1101" s="55"/>
      <c r="L1101" s="56"/>
      <c r="M1101" s="87"/>
      <c r="N1101" s="57"/>
      <c r="O1101" s="57"/>
      <c r="P1101" s="57"/>
      <c r="Q1101" s="58"/>
      <c r="T1101" s="75"/>
    </row>
    <row r="1102" spans="1:21" ht="14.4" thickBot="1" x14ac:dyDescent="0.3">
      <c r="A1102">
        <f>+COUNTA(A1072:A1100)</f>
        <v>20</v>
      </c>
      <c r="B1102" s="52"/>
      <c r="C1102" s="55"/>
      <c r="L1102" s="59"/>
      <c r="M1102" s="87"/>
      <c r="N1102" s="57"/>
      <c r="O1102" s="57"/>
      <c r="P1102" s="60"/>
      <c r="Q1102" s="61"/>
      <c r="T1102" s="75"/>
    </row>
    <row r="1103" spans="1:21" s="10" customFormat="1" ht="14.4" thickBot="1" x14ac:dyDescent="0.3">
      <c r="B1103" s="73"/>
      <c r="C1103" s="74"/>
      <c r="E1103" s="75"/>
      <c r="F1103" s="75"/>
      <c r="G1103" s="75"/>
      <c r="H1103" s="75"/>
      <c r="I1103" s="75"/>
      <c r="J1103" s="75"/>
      <c r="K1103" s="75"/>
      <c r="L1103" s="75"/>
      <c r="M1103" s="75"/>
      <c r="N1103" s="75"/>
      <c r="O1103" s="75"/>
      <c r="P1103" s="75"/>
      <c r="Q1103" s="79">
        <f>SUM(Q1073:Q1102)</f>
        <v>233.5</v>
      </c>
      <c r="R1103" s="75"/>
      <c r="S1103" s="75"/>
      <c r="T1103" s="2"/>
      <c r="U1103" s="75"/>
    </row>
    <row r="1104" spans="1:21" s="10" customFormat="1" x14ac:dyDescent="0.25">
      <c r="B1104" s="73"/>
      <c r="C1104" s="74"/>
      <c r="E1104" s="75"/>
      <c r="F1104" s="75"/>
      <c r="G1104" s="75"/>
      <c r="H1104" s="75"/>
      <c r="I1104" s="75"/>
      <c r="J1104" s="75"/>
      <c r="K1104" s="75"/>
      <c r="L1104" s="75"/>
      <c r="M1104" s="75"/>
      <c r="N1104" s="75"/>
      <c r="O1104" s="75"/>
      <c r="P1104" s="75"/>
      <c r="Q1104" s="76"/>
      <c r="R1104" s="75"/>
      <c r="S1104" s="75"/>
      <c r="T1104" s="2"/>
      <c r="U1104" s="75"/>
    </row>
    <row r="1105" spans="1:21" s="10" customFormat="1" x14ac:dyDescent="0.25">
      <c r="B1105" s="73"/>
      <c r="C1105" s="74"/>
      <c r="E1105" s="75"/>
      <c r="F1105" s="75"/>
      <c r="G1105" s="75"/>
      <c r="H1105" s="75"/>
      <c r="I1105" s="75"/>
      <c r="J1105" s="75"/>
      <c r="K1105" s="75"/>
      <c r="L1105" s="75"/>
      <c r="M1105" s="75"/>
      <c r="N1105" s="75"/>
      <c r="O1105" s="75"/>
      <c r="P1105" s="75"/>
      <c r="Q1105" s="76"/>
      <c r="R1105" s="75"/>
      <c r="S1105" s="75"/>
      <c r="T1105" s="2"/>
      <c r="U1105" s="75"/>
    </row>
    <row r="1106" spans="1:21" s="10" customFormat="1" x14ac:dyDescent="0.25">
      <c r="B1106" s="73"/>
      <c r="C1106" s="74"/>
      <c r="E1106" s="75"/>
      <c r="F1106" s="75"/>
      <c r="G1106" s="75"/>
      <c r="H1106" s="75"/>
      <c r="I1106" s="75"/>
      <c r="J1106" s="75"/>
      <c r="K1106" s="75"/>
      <c r="L1106" s="75"/>
      <c r="M1106" s="75"/>
      <c r="N1106" s="75"/>
      <c r="O1106" s="75"/>
      <c r="P1106" s="75"/>
      <c r="Q1106" s="76"/>
      <c r="R1106" s="75"/>
      <c r="S1106" s="75"/>
      <c r="T1106" s="2"/>
      <c r="U1106" s="75"/>
    </row>
    <row r="1107" spans="1:21" s="10" customFormat="1" ht="14.4" thickBot="1" x14ac:dyDescent="0.3">
      <c r="B1107" s="73"/>
      <c r="C1107" s="74"/>
      <c r="E1107" s="75"/>
      <c r="F1107" s="75"/>
      <c r="G1107" s="75"/>
      <c r="H1107" s="75"/>
      <c r="I1107" s="75"/>
      <c r="J1107" s="75"/>
      <c r="K1107" s="75"/>
      <c r="L1107" s="75"/>
      <c r="M1107" s="75"/>
      <c r="N1107" s="75"/>
      <c r="O1107" s="75"/>
      <c r="P1107" s="75"/>
      <c r="Q1107" s="76"/>
      <c r="R1107" s="75"/>
      <c r="S1107" s="75"/>
      <c r="T1107" s="75"/>
      <c r="U1107" s="75"/>
    </row>
    <row r="1108" spans="1:21" s="10" customFormat="1" ht="14.4" thickBot="1" x14ac:dyDescent="0.3">
      <c r="B1108" s="73"/>
      <c r="C1108" s="74"/>
      <c r="E1108" s="75"/>
      <c r="F1108" s="75"/>
      <c r="G1108" s="75"/>
      <c r="H1108" s="75"/>
      <c r="I1108" s="75"/>
      <c r="J1108" s="75"/>
      <c r="K1108" s="75"/>
      <c r="L1108" s="122" t="s">
        <v>79</v>
      </c>
      <c r="M1108" s="123" t="s">
        <v>150</v>
      </c>
      <c r="N1108" s="123" t="s">
        <v>149</v>
      </c>
      <c r="O1108" s="123" t="s">
        <v>81</v>
      </c>
      <c r="P1108" s="123" t="s">
        <v>118</v>
      </c>
      <c r="Q1108" s="124" t="s">
        <v>117</v>
      </c>
      <c r="R1108" s="75"/>
      <c r="S1108" s="75"/>
      <c r="T1108" s="75"/>
      <c r="U1108" s="75"/>
    </row>
    <row r="1109" spans="1:21" ht="14.4" thickBot="1" x14ac:dyDescent="0.3">
      <c r="A1109" t="s">
        <v>977</v>
      </c>
      <c r="B1109" s="52" t="s">
        <v>125</v>
      </c>
      <c r="C1109" s="55"/>
      <c r="L1109" s="80" t="str">
        <f t="shared" ref="L1109" si="755">CONCATENATE(A1109,B1109,C1109)</f>
        <v>EM-01</v>
      </c>
      <c r="M1109" s="87">
        <f t="shared" ref="M1109:M1132" si="756">SUMIFS($R$10:$R$912,$D$10:$D$912,L1109,$U$10:$U$912,P1109)*2</f>
        <v>11.4</v>
      </c>
      <c r="N1109" s="81">
        <f>SUMIFS('DATOS GENERALES'!$D$4:$D$13,'DATOS GENERALES'!$B$4:$B$13,P1109,'DATOS GENERALES'!$C$4:$C$13,$N$937)</f>
        <v>0.25</v>
      </c>
      <c r="O1109" s="81">
        <f>SUMIFS('DATOS GENERALES'!$D$4:$D$13,'DATOS GENERALES'!$B$4:$B$13,P1109,'DATOS GENERALES'!$C$4:$C$13,$O$937)</f>
        <v>0.25</v>
      </c>
      <c r="P1109" s="60" t="s">
        <v>123</v>
      </c>
      <c r="Q1109" s="82">
        <f t="shared" ref="Q1109" si="757">O1109+N1109+M1109</f>
        <v>11.9</v>
      </c>
      <c r="T1109" s="75"/>
    </row>
    <row r="1110" spans="1:21" ht="14.4" thickBot="1" x14ac:dyDescent="0.3">
      <c r="A1110" t="s">
        <v>977</v>
      </c>
      <c r="B1110" s="52" t="s">
        <v>126</v>
      </c>
      <c r="C1110" s="55"/>
      <c r="L1110" s="80" t="str">
        <f t="shared" ref="L1110:L1111" si="758">CONCATENATE(A1110,B1110,C1110)</f>
        <v>EM-02</v>
      </c>
      <c r="M1110" s="87">
        <f t="shared" si="756"/>
        <v>15.4</v>
      </c>
      <c r="N1110" s="81">
        <f>SUMIFS('DATOS GENERALES'!$D$4:$D$13,'DATOS GENERALES'!$B$4:$B$13,P1110,'DATOS GENERALES'!$C$4:$C$13,$N$937)</f>
        <v>0.25</v>
      </c>
      <c r="O1110" s="81">
        <f>SUMIFS('DATOS GENERALES'!$D$4:$D$13,'DATOS GENERALES'!$B$4:$B$13,P1110,'DATOS GENERALES'!$C$4:$C$13,$O$937)</f>
        <v>0.25</v>
      </c>
      <c r="P1110" s="60" t="s">
        <v>123</v>
      </c>
      <c r="Q1110" s="82">
        <f t="shared" ref="Q1110:Q1111" si="759">O1110+N1110+M1110</f>
        <v>15.9</v>
      </c>
      <c r="T1110" s="75"/>
    </row>
    <row r="1111" spans="1:21" ht="14.4" thickBot="1" x14ac:dyDescent="0.3">
      <c r="A1111" t="s">
        <v>977</v>
      </c>
      <c r="B1111" s="52" t="s">
        <v>127</v>
      </c>
      <c r="C1111" s="55"/>
      <c r="L1111" s="80" t="str">
        <f t="shared" si="758"/>
        <v>EM-03</v>
      </c>
      <c r="M1111" s="87">
        <f t="shared" si="756"/>
        <v>9.4</v>
      </c>
      <c r="N1111" s="81">
        <f>SUMIFS('DATOS GENERALES'!$D$4:$D$13,'DATOS GENERALES'!$B$4:$B$13,P1111,'DATOS GENERALES'!$C$4:$C$13,$N$937)</f>
        <v>0.25</v>
      </c>
      <c r="O1111" s="81">
        <f>SUMIFS('DATOS GENERALES'!$D$4:$D$13,'DATOS GENERALES'!$B$4:$B$13,P1111,'DATOS GENERALES'!$C$4:$C$13,$O$937)</f>
        <v>0.25</v>
      </c>
      <c r="P1111" s="60" t="s">
        <v>123</v>
      </c>
      <c r="Q1111" s="82">
        <f t="shared" si="759"/>
        <v>9.9</v>
      </c>
      <c r="T1111" s="75"/>
    </row>
    <row r="1112" spans="1:21" ht="14.4" thickBot="1" x14ac:dyDescent="0.3">
      <c r="A1112" t="s">
        <v>977</v>
      </c>
      <c r="B1112" s="52" t="s">
        <v>128</v>
      </c>
      <c r="C1112" s="55"/>
      <c r="L1112" s="80" t="str">
        <f t="shared" ref="L1112:L1132" si="760">CONCATENATE(A1112,B1112,C1112)</f>
        <v>EM-04</v>
      </c>
      <c r="M1112" s="87">
        <f t="shared" si="756"/>
        <v>13.4</v>
      </c>
      <c r="N1112" s="81">
        <f>SUMIFS('DATOS GENERALES'!$D$4:$D$13,'DATOS GENERALES'!$B$4:$B$13,P1112,'DATOS GENERALES'!$C$4:$C$13,$N$937)</f>
        <v>0.25</v>
      </c>
      <c r="O1112" s="81">
        <f>SUMIFS('DATOS GENERALES'!$D$4:$D$13,'DATOS GENERALES'!$B$4:$B$13,P1112,'DATOS GENERALES'!$C$4:$C$13,$O$937)</f>
        <v>0.25</v>
      </c>
      <c r="P1112" s="60" t="s">
        <v>123</v>
      </c>
      <c r="Q1112" s="82">
        <f t="shared" ref="Q1112:Q1132" si="761">O1112+N1112+M1112</f>
        <v>13.9</v>
      </c>
      <c r="T1112" s="75"/>
    </row>
    <row r="1113" spans="1:21" ht="14.4" thickBot="1" x14ac:dyDescent="0.3">
      <c r="A1113" t="s">
        <v>977</v>
      </c>
      <c r="B1113" s="52" t="s">
        <v>129</v>
      </c>
      <c r="C1113" s="55"/>
      <c r="L1113" s="80" t="str">
        <f t="shared" si="760"/>
        <v>EM-05</v>
      </c>
      <c r="M1113" s="87">
        <f t="shared" si="756"/>
        <v>15.4</v>
      </c>
      <c r="N1113" s="81">
        <f>SUMIFS('DATOS GENERALES'!$D$4:$D$13,'DATOS GENERALES'!$B$4:$B$13,P1113,'DATOS GENERALES'!$C$4:$C$13,$N$937)</f>
        <v>0.25</v>
      </c>
      <c r="O1113" s="81">
        <f>SUMIFS('DATOS GENERALES'!$D$4:$D$13,'DATOS GENERALES'!$B$4:$B$13,P1113,'DATOS GENERALES'!$C$4:$C$13,$O$937)</f>
        <v>0.25</v>
      </c>
      <c r="P1113" s="60" t="s">
        <v>123</v>
      </c>
      <c r="Q1113" s="82">
        <f t="shared" si="761"/>
        <v>15.9</v>
      </c>
      <c r="T1113" s="75"/>
    </row>
    <row r="1114" spans="1:21" ht="14.4" thickBot="1" x14ac:dyDescent="0.3">
      <c r="A1114" t="s">
        <v>977</v>
      </c>
      <c r="B1114" s="52" t="s">
        <v>130</v>
      </c>
      <c r="C1114" s="55"/>
      <c r="L1114" s="80" t="str">
        <f t="shared" si="760"/>
        <v>EM-06</v>
      </c>
      <c r="M1114" s="87">
        <f t="shared" si="756"/>
        <v>9.4</v>
      </c>
      <c r="N1114" s="81">
        <f>SUMIFS('DATOS GENERALES'!$D$4:$D$13,'DATOS GENERALES'!$B$4:$B$13,P1114,'DATOS GENERALES'!$C$4:$C$13,$N$937)</f>
        <v>0.25</v>
      </c>
      <c r="O1114" s="81">
        <f>SUMIFS('DATOS GENERALES'!$D$4:$D$13,'DATOS GENERALES'!$B$4:$B$13,P1114,'DATOS GENERALES'!$C$4:$C$13,$O$937)</f>
        <v>0.25</v>
      </c>
      <c r="P1114" s="60" t="s">
        <v>123</v>
      </c>
      <c r="Q1114" s="82">
        <f t="shared" si="761"/>
        <v>9.9</v>
      </c>
      <c r="T1114" s="75"/>
    </row>
    <row r="1115" spans="1:21" ht="14.4" thickBot="1" x14ac:dyDescent="0.3">
      <c r="A1115" t="s">
        <v>977</v>
      </c>
      <c r="B1115" s="52" t="s">
        <v>131</v>
      </c>
      <c r="C1115" s="55"/>
      <c r="L1115" s="80" t="str">
        <f t="shared" si="760"/>
        <v>EM-07</v>
      </c>
      <c r="M1115" s="87">
        <f t="shared" si="756"/>
        <v>13.4</v>
      </c>
      <c r="N1115" s="81">
        <f>SUMIFS('DATOS GENERALES'!$D$4:$D$13,'DATOS GENERALES'!$B$4:$B$13,P1115,'DATOS GENERALES'!$C$4:$C$13,$N$937)</f>
        <v>0.25</v>
      </c>
      <c r="O1115" s="81">
        <f>SUMIFS('DATOS GENERALES'!$D$4:$D$13,'DATOS GENERALES'!$B$4:$B$13,P1115,'DATOS GENERALES'!$C$4:$C$13,$O$937)</f>
        <v>0.25</v>
      </c>
      <c r="P1115" s="60" t="s">
        <v>123</v>
      </c>
      <c r="Q1115" s="82">
        <f t="shared" si="761"/>
        <v>13.9</v>
      </c>
      <c r="T1115" s="75"/>
    </row>
    <row r="1116" spans="1:21" ht="14.4" thickBot="1" x14ac:dyDescent="0.3">
      <c r="A1116" t="s">
        <v>977</v>
      </c>
      <c r="B1116" s="52" t="s">
        <v>132</v>
      </c>
      <c r="C1116" s="55"/>
      <c r="L1116" s="80" t="str">
        <f t="shared" si="760"/>
        <v>EM-08</v>
      </c>
      <c r="M1116" s="87">
        <f t="shared" si="756"/>
        <v>2.6</v>
      </c>
      <c r="N1116" s="81">
        <f>SUMIFS('DATOS GENERALES'!$D$4:$D$13,'DATOS GENERALES'!$B$4:$B$13,P1116,'DATOS GENERALES'!$C$4:$C$13,$N$937)</f>
        <v>0.25</v>
      </c>
      <c r="O1116" s="81">
        <f>SUMIFS('DATOS GENERALES'!$D$4:$D$13,'DATOS GENERALES'!$B$4:$B$13,P1116,'DATOS GENERALES'!$C$4:$C$13,$O$937)</f>
        <v>0.25</v>
      </c>
      <c r="P1116" s="60" t="s">
        <v>123</v>
      </c>
      <c r="Q1116" s="82">
        <f t="shared" si="761"/>
        <v>3.1</v>
      </c>
      <c r="T1116" s="75"/>
    </row>
    <row r="1117" spans="1:21" ht="14.4" thickBot="1" x14ac:dyDescent="0.3">
      <c r="A1117" t="s">
        <v>977</v>
      </c>
      <c r="B1117" s="52" t="s">
        <v>133</v>
      </c>
      <c r="C1117" s="55"/>
      <c r="L1117" s="80" t="str">
        <f t="shared" si="760"/>
        <v>EM-09</v>
      </c>
      <c r="M1117" s="87">
        <f t="shared" si="756"/>
        <v>9.4</v>
      </c>
      <c r="N1117" s="81">
        <f>SUMIFS('DATOS GENERALES'!$D$4:$D$13,'DATOS GENERALES'!$B$4:$B$13,P1117,'DATOS GENERALES'!$C$4:$C$13,$N$937)</f>
        <v>0.25</v>
      </c>
      <c r="O1117" s="81">
        <f>SUMIFS('DATOS GENERALES'!$D$4:$D$13,'DATOS GENERALES'!$B$4:$B$13,P1117,'DATOS GENERALES'!$C$4:$C$13,$O$937)</f>
        <v>0.25</v>
      </c>
      <c r="P1117" s="60" t="s">
        <v>123</v>
      </c>
      <c r="Q1117" s="82">
        <f t="shared" si="761"/>
        <v>9.9</v>
      </c>
      <c r="T1117" s="75"/>
    </row>
    <row r="1118" spans="1:21" ht="14.4" thickBot="1" x14ac:dyDescent="0.3">
      <c r="A1118" t="s">
        <v>977</v>
      </c>
      <c r="B1118" s="52" t="s">
        <v>134</v>
      </c>
      <c r="C1118" s="55"/>
      <c r="L1118" s="80" t="str">
        <f t="shared" si="760"/>
        <v>EM-10</v>
      </c>
      <c r="M1118" s="87">
        <f t="shared" si="756"/>
        <v>13.4</v>
      </c>
      <c r="N1118" s="81">
        <f>SUMIFS('DATOS GENERALES'!$D$4:$D$13,'DATOS GENERALES'!$B$4:$B$13,P1118,'DATOS GENERALES'!$C$4:$C$13,$N$937)</f>
        <v>0.25</v>
      </c>
      <c r="O1118" s="81">
        <f>SUMIFS('DATOS GENERALES'!$D$4:$D$13,'DATOS GENERALES'!$B$4:$B$13,P1118,'DATOS GENERALES'!$C$4:$C$13,$O$937)</f>
        <v>0.25</v>
      </c>
      <c r="P1118" s="60" t="s">
        <v>123</v>
      </c>
      <c r="Q1118" s="82">
        <f t="shared" si="761"/>
        <v>13.9</v>
      </c>
      <c r="T1118" s="75"/>
    </row>
    <row r="1119" spans="1:21" ht="14.4" thickBot="1" x14ac:dyDescent="0.3">
      <c r="A1119" t="s">
        <v>977</v>
      </c>
      <c r="B1119" s="52" t="s">
        <v>135</v>
      </c>
      <c r="C1119" s="55"/>
      <c r="L1119" s="80" t="str">
        <f t="shared" si="760"/>
        <v>EM-11</v>
      </c>
      <c r="M1119" s="87">
        <f t="shared" si="756"/>
        <v>15.4</v>
      </c>
      <c r="N1119" s="81">
        <f>SUMIFS('DATOS GENERALES'!$D$4:$D$13,'DATOS GENERALES'!$B$4:$B$13,P1119,'DATOS GENERALES'!$C$4:$C$13,$N$937)</f>
        <v>0.25</v>
      </c>
      <c r="O1119" s="81">
        <f>SUMIFS('DATOS GENERALES'!$D$4:$D$13,'DATOS GENERALES'!$B$4:$B$13,P1119,'DATOS GENERALES'!$C$4:$C$13,$O$937)</f>
        <v>0.25</v>
      </c>
      <c r="P1119" s="60" t="s">
        <v>123</v>
      </c>
      <c r="Q1119" s="82">
        <f t="shared" si="761"/>
        <v>15.9</v>
      </c>
      <c r="T1119" s="75"/>
    </row>
    <row r="1120" spans="1:21" ht="14.4" thickBot="1" x14ac:dyDescent="0.3">
      <c r="A1120" t="s">
        <v>977</v>
      </c>
      <c r="B1120" s="52" t="s">
        <v>136</v>
      </c>
      <c r="C1120" s="55"/>
      <c r="L1120" s="80" t="str">
        <f t="shared" si="760"/>
        <v>EM-12</v>
      </c>
      <c r="M1120" s="87">
        <f t="shared" si="756"/>
        <v>9.4</v>
      </c>
      <c r="N1120" s="81">
        <f>SUMIFS('DATOS GENERALES'!$D$4:$D$13,'DATOS GENERALES'!$B$4:$B$13,P1120,'DATOS GENERALES'!$C$4:$C$13,$N$937)</f>
        <v>0.25</v>
      </c>
      <c r="O1120" s="81">
        <f>SUMIFS('DATOS GENERALES'!$D$4:$D$13,'DATOS GENERALES'!$B$4:$B$13,P1120,'DATOS GENERALES'!$C$4:$C$13,$O$937)</f>
        <v>0.25</v>
      </c>
      <c r="P1120" s="60" t="s">
        <v>123</v>
      </c>
      <c r="Q1120" s="82">
        <f t="shared" si="761"/>
        <v>9.9</v>
      </c>
      <c r="T1120" s="75"/>
    </row>
    <row r="1121" spans="1:21" ht="14.4" thickBot="1" x14ac:dyDescent="0.3">
      <c r="A1121" t="s">
        <v>977</v>
      </c>
      <c r="B1121" s="52" t="s">
        <v>137</v>
      </c>
      <c r="C1121" s="55"/>
      <c r="L1121" s="80" t="str">
        <f t="shared" si="760"/>
        <v>EM-13</v>
      </c>
      <c r="M1121" s="87">
        <f t="shared" si="756"/>
        <v>14.4</v>
      </c>
      <c r="N1121" s="81">
        <f>SUMIFS('DATOS GENERALES'!$D$4:$D$13,'DATOS GENERALES'!$B$4:$B$13,P1121,'DATOS GENERALES'!$C$4:$C$13,$N$937)</f>
        <v>0.25</v>
      </c>
      <c r="O1121" s="81">
        <f>SUMIFS('DATOS GENERALES'!$D$4:$D$13,'DATOS GENERALES'!$B$4:$B$13,P1121,'DATOS GENERALES'!$C$4:$C$13,$O$937)</f>
        <v>0.25</v>
      </c>
      <c r="P1121" s="60" t="s">
        <v>123</v>
      </c>
      <c r="Q1121" s="82">
        <f t="shared" si="761"/>
        <v>14.9</v>
      </c>
      <c r="T1121" s="75"/>
    </row>
    <row r="1122" spans="1:21" ht="14.4" thickBot="1" x14ac:dyDescent="0.3">
      <c r="A1122" t="s">
        <v>977</v>
      </c>
      <c r="B1122" s="52" t="s">
        <v>138</v>
      </c>
      <c r="C1122" s="55"/>
      <c r="L1122" s="80" t="str">
        <f t="shared" si="760"/>
        <v>EM-14</v>
      </c>
      <c r="M1122" s="87">
        <f t="shared" si="756"/>
        <v>15.4</v>
      </c>
      <c r="N1122" s="81">
        <f>SUMIFS('DATOS GENERALES'!$D$4:$D$13,'DATOS GENERALES'!$B$4:$B$13,P1122,'DATOS GENERALES'!$C$4:$C$13,$N$937)</f>
        <v>0.25</v>
      </c>
      <c r="O1122" s="81">
        <f>SUMIFS('DATOS GENERALES'!$D$4:$D$13,'DATOS GENERALES'!$B$4:$B$13,P1122,'DATOS GENERALES'!$C$4:$C$13,$O$937)</f>
        <v>0.25</v>
      </c>
      <c r="P1122" s="60" t="s">
        <v>123</v>
      </c>
      <c r="Q1122" s="82">
        <f t="shared" si="761"/>
        <v>15.9</v>
      </c>
      <c r="T1122" s="75"/>
    </row>
    <row r="1123" spans="1:21" ht="14.4" thickBot="1" x14ac:dyDescent="0.3">
      <c r="A1123" t="s">
        <v>977</v>
      </c>
      <c r="B1123" s="52" t="s">
        <v>139</v>
      </c>
      <c r="C1123" s="55"/>
      <c r="L1123" s="80" t="str">
        <f t="shared" si="760"/>
        <v>EM-15</v>
      </c>
      <c r="M1123" s="87">
        <f t="shared" si="756"/>
        <v>9.4</v>
      </c>
      <c r="N1123" s="81">
        <f>SUMIFS('DATOS GENERALES'!$D$4:$D$13,'DATOS GENERALES'!$B$4:$B$13,P1123,'DATOS GENERALES'!$C$4:$C$13,$N$937)</f>
        <v>0.25</v>
      </c>
      <c r="O1123" s="81">
        <f>SUMIFS('DATOS GENERALES'!$D$4:$D$13,'DATOS GENERALES'!$B$4:$B$13,P1123,'DATOS GENERALES'!$C$4:$C$13,$O$937)</f>
        <v>0.25</v>
      </c>
      <c r="P1123" s="60" t="s">
        <v>123</v>
      </c>
      <c r="Q1123" s="82">
        <f t="shared" si="761"/>
        <v>9.9</v>
      </c>
      <c r="T1123" s="75"/>
    </row>
    <row r="1124" spans="1:21" ht="14.4" thickBot="1" x14ac:dyDescent="0.3">
      <c r="A1124" t="s">
        <v>977</v>
      </c>
      <c r="B1124" s="52" t="s">
        <v>140</v>
      </c>
      <c r="C1124" s="55"/>
      <c r="L1124" s="80" t="str">
        <f t="shared" si="760"/>
        <v>EM-16</v>
      </c>
      <c r="M1124" s="87">
        <f t="shared" si="756"/>
        <v>12.4</v>
      </c>
      <c r="N1124" s="81">
        <f>SUMIFS('DATOS GENERALES'!$D$4:$D$13,'DATOS GENERALES'!$B$4:$B$13,P1124,'DATOS GENERALES'!$C$4:$C$13,$N$937)</f>
        <v>0.25</v>
      </c>
      <c r="O1124" s="81">
        <f>SUMIFS('DATOS GENERALES'!$D$4:$D$13,'DATOS GENERALES'!$B$4:$B$13,P1124,'DATOS GENERALES'!$C$4:$C$13,$O$937)</f>
        <v>0.25</v>
      </c>
      <c r="P1124" s="60" t="s">
        <v>123</v>
      </c>
      <c r="Q1124" s="82">
        <f t="shared" si="761"/>
        <v>12.9</v>
      </c>
      <c r="T1124" s="75"/>
    </row>
    <row r="1125" spans="1:21" ht="14.4" thickBot="1" x14ac:dyDescent="0.3">
      <c r="A1125" t="s">
        <v>977</v>
      </c>
      <c r="B1125" s="52" t="s">
        <v>141</v>
      </c>
      <c r="C1125" s="55"/>
      <c r="L1125" s="80" t="str">
        <f t="shared" si="760"/>
        <v>EM-17</v>
      </c>
      <c r="M1125" s="87">
        <f t="shared" si="756"/>
        <v>15.4</v>
      </c>
      <c r="N1125" s="81">
        <f>SUMIFS('DATOS GENERALES'!$D$4:$D$13,'DATOS GENERALES'!$B$4:$B$13,P1125,'DATOS GENERALES'!$C$4:$C$13,$N$937)</f>
        <v>0.25</v>
      </c>
      <c r="O1125" s="81">
        <f>SUMIFS('DATOS GENERALES'!$D$4:$D$13,'DATOS GENERALES'!$B$4:$B$13,P1125,'DATOS GENERALES'!$C$4:$C$13,$O$937)</f>
        <v>0.25</v>
      </c>
      <c r="P1125" s="60" t="s">
        <v>123</v>
      </c>
      <c r="Q1125" s="82">
        <f t="shared" si="761"/>
        <v>15.9</v>
      </c>
      <c r="T1125" s="75"/>
    </row>
    <row r="1126" spans="1:21" ht="14.4" thickBot="1" x14ac:dyDescent="0.3">
      <c r="A1126" t="s">
        <v>977</v>
      </c>
      <c r="B1126" s="52" t="s">
        <v>142</v>
      </c>
      <c r="C1126" s="55"/>
      <c r="L1126" s="80" t="str">
        <f t="shared" si="760"/>
        <v>EM-18</v>
      </c>
      <c r="M1126" s="87">
        <f t="shared" si="756"/>
        <v>9.4</v>
      </c>
      <c r="N1126" s="81">
        <f>SUMIFS('DATOS GENERALES'!$D$4:$D$13,'DATOS GENERALES'!$B$4:$B$13,P1126,'DATOS GENERALES'!$C$4:$C$13,$N$937)</f>
        <v>0.25</v>
      </c>
      <c r="O1126" s="81">
        <f>SUMIFS('DATOS GENERALES'!$D$4:$D$13,'DATOS GENERALES'!$B$4:$B$13,P1126,'DATOS GENERALES'!$C$4:$C$13,$O$937)</f>
        <v>0.25</v>
      </c>
      <c r="P1126" s="60" t="s">
        <v>123</v>
      </c>
      <c r="Q1126" s="82">
        <f t="shared" si="761"/>
        <v>9.9</v>
      </c>
      <c r="T1126" s="75"/>
    </row>
    <row r="1127" spans="1:21" ht="14.4" thickBot="1" x14ac:dyDescent="0.3">
      <c r="A1127" t="s">
        <v>977</v>
      </c>
      <c r="B1127" s="52" t="s">
        <v>143</v>
      </c>
      <c r="C1127" s="55"/>
      <c r="L1127" s="80" t="str">
        <f t="shared" si="760"/>
        <v>EM-19</v>
      </c>
      <c r="M1127" s="87">
        <f t="shared" si="756"/>
        <v>12.4</v>
      </c>
      <c r="N1127" s="81">
        <f>SUMIFS('DATOS GENERALES'!$D$4:$D$13,'DATOS GENERALES'!$B$4:$B$13,P1127,'DATOS GENERALES'!$C$4:$C$13,$N$937)</f>
        <v>0.25</v>
      </c>
      <c r="O1127" s="81">
        <f>SUMIFS('DATOS GENERALES'!$D$4:$D$13,'DATOS GENERALES'!$B$4:$B$13,P1127,'DATOS GENERALES'!$C$4:$C$13,$O$937)</f>
        <v>0.25</v>
      </c>
      <c r="P1127" s="60" t="s">
        <v>123</v>
      </c>
      <c r="Q1127" s="82">
        <f t="shared" si="761"/>
        <v>12.9</v>
      </c>
      <c r="T1127" s="75"/>
    </row>
    <row r="1128" spans="1:21" ht="14.4" thickBot="1" x14ac:dyDescent="0.3">
      <c r="A1128" t="s">
        <v>977</v>
      </c>
      <c r="B1128" s="52" t="s">
        <v>144</v>
      </c>
      <c r="C1128" s="55"/>
      <c r="L1128" s="80" t="str">
        <f t="shared" si="760"/>
        <v>EM-20</v>
      </c>
      <c r="M1128" s="87">
        <f t="shared" si="756"/>
        <v>15.4</v>
      </c>
      <c r="N1128" s="81">
        <f>SUMIFS('DATOS GENERALES'!$D$4:$D$13,'DATOS GENERALES'!$B$4:$B$13,P1128,'DATOS GENERALES'!$C$4:$C$13,$N$937)</f>
        <v>0.25</v>
      </c>
      <c r="O1128" s="81">
        <f>SUMIFS('DATOS GENERALES'!$D$4:$D$13,'DATOS GENERALES'!$B$4:$B$13,P1128,'DATOS GENERALES'!$C$4:$C$13,$O$937)</f>
        <v>0.25</v>
      </c>
      <c r="P1128" s="60" t="s">
        <v>123</v>
      </c>
      <c r="Q1128" s="82">
        <f t="shared" si="761"/>
        <v>15.9</v>
      </c>
      <c r="T1128" s="75"/>
    </row>
    <row r="1129" spans="1:21" ht="14.4" thickBot="1" x14ac:dyDescent="0.3">
      <c r="A1129" t="s">
        <v>977</v>
      </c>
      <c r="B1129" s="52" t="s">
        <v>145</v>
      </c>
      <c r="C1129" s="55"/>
      <c r="L1129" s="80" t="str">
        <f t="shared" si="760"/>
        <v>EM-21</v>
      </c>
      <c r="M1129" s="87">
        <f t="shared" si="756"/>
        <v>15.4</v>
      </c>
      <c r="N1129" s="81">
        <f>SUMIFS('DATOS GENERALES'!$D$4:$D$13,'DATOS GENERALES'!$B$4:$B$13,P1129,'DATOS GENERALES'!$C$4:$C$13,$N$937)</f>
        <v>0.25</v>
      </c>
      <c r="O1129" s="81">
        <f>SUMIFS('DATOS GENERALES'!$D$4:$D$13,'DATOS GENERALES'!$B$4:$B$13,P1129,'DATOS GENERALES'!$C$4:$C$13,$O$937)</f>
        <v>0.25</v>
      </c>
      <c r="P1129" s="60" t="s">
        <v>123</v>
      </c>
      <c r="Q1129" s="82">
        <f t="shared" si="761"/>
        <v>15.9</v>
      </c>
      <c r="T1129" s="75"/>
    </row>
    <row r="1130" spans="1:21" ht="14.4" thickBot="1" x14ac:dyDescent="0.3">
      <c r="A1130" t="s">
        <v>977</v>
      </c>
      <c r="B1130" s="52" t="s">
        <v>146</v>
      </c>
      <c r="C1130" s="55"/>
      <c r="L1130" s="80" t="str">
        <f t="shared" si="760"/>
        <v>EM-22</v>
      </c>
      <c r="M1130" s="87">
        <f t="shared" si="756"/>
        <v>15.4</v>
      </c>
      <c r="N1130" s="81">
        <f>SUMIFS('DATOS GENERALES'!$D$4:$D$13,'DATOS GENERALES'!$B$4:$B$13,P1130,'DATOS GENERALES'!$C$4:$C$13,$N$937)</f>
        <v>0.25</v>
      </c>
      <c r="O1130" s="81">
        <f>SUMIFS('DATOS GENERALES'!$D$4:$D$13,'DATOS GENERALES'!$B$4:$B$13,P1130,'DATOS GENERALES'!$C$4:$C$13,$O$937)</f>
        <v>0.25</v>
      </c>
      <c r="P1130" s="60" t="s">
        <v>123</v>
      </c>
      <c r="Q1130" s="82">
        <f t="shared" si="761"/>
        <v>15.9</v>
      </c>
      <c r="T1130" s="75"/>
    </row>
    <row r="1131" spans="1:21" ht="14.4" thickBot="1" x14ac:dyDescent="0.3">
      <c r="A1131" t="s">
        <v>977</v>
      </c>
      <c r="B1131" s="52" t="s">
        <v>204</v>
      </c>
      <c r="C1131" s="55"/>
      <c r="L1131" s="80" t="str">
        <f t="shared" si="760"/>
        <v>EM-23</v>
      </c>
      <c r="M1131" s="87">
        <f t="shared" si="756"/>
        <v>9.4</v>
      </c>
      <c r="N1131" s="81">
        <f>SUMIFS('DATOS GENERALES'!$D$4:$D$13,'DATOS GENERALES'!$B$4:$B$13,P1131,'DATOS GENERALES'!$C$4:$C$13,$N$937)</f>
        <v>0.25</v>
      </c>
      <c r="O1131" s="81">
        <f>SUMIFS('DATOS GENERALES'!$D$4:$D$13,'DATOS GENERALES'!$B$4:$B$13,P1131,'DATOS GENERALES'!$C$4:$C$13,$O$937)</f>
        <v>0.25</v>
      </c>
      <c r="P1131" s="60" t="s">
        <v>123</v>
      </c>
      <c r="Q1131" s="82">
        <f t="shared" si="761"/>
        <v>9.9</v>
      </c>
      <c r="T1131" s="75"/>
    </row>
    <row r="1132" spans="1:21" ht="14.4" thickBot="1" x14ac:dyDescent="0.3">
      <c r="A1132" t="s">
        <v>977</v>
      </c>
      <c r="B1132" s="52" t="s">
        <v>205</v>
      </c>
      <c r="C1132" s="55"/>
      <c r="L1132" s="80" t="str">
        <f t="shared" si="760"/>
        <v>EM-24</v>
      </c>
      <c r="M1132" s="87">
        <f t="shared" si="756"/>
        <v>0</v>
      </c>
      <c r="N1132" s="81">
        <f>SUMIFS('DATOS GENERALES'!$D$4:$D$13,'DATOS GENERALES'!$B$4:$B$13,P1132,'DATOS GENERALES'!$C$4:$C$13,$N$937)</f>
        <v>0.25</v>
      </c>
      <c r="O1132" s="81">
        <f>SUMIFS('DATOS GENERALES'!$D$4:$D$13,'DATOS GENERALES'!$B$4:$B$13,P1132,'DATOS GENERALES'!$C$4:$C$13,$O$937)</f>
        <v>0.25</v>
      </c>
      <c r="P1132" s="60" t="s">
        <v>123</v>
      </c>
      <c r="Q1132" s="82">
        <f t="shared" si="761"/>
        <v>0.5</v>
      </c>
      <c r="T1132" s="75"/>
    </row>
    <row r="1133" spans="1:21" ht="14.4" thickBot="1" x14ac:dyDescent="0.3">
      <c r="B1133" s="52"/>
      <c r="C1133" s="55"/>
      <c r="L1133" s="80"/>
      <c r="M1133" s="87"/>
      <c r="N1133" s="81"/>
      <c r="O1133" s="81"/>
      <c r="P1133" s="60"/>
      <c r="Q1133" s="82"/>
      <c r="T1133" s="75"/>
    </row>
    <row r="1134" spans="1:21" s="10" customFormat="1" ht="14.4" thickBot="1" x14ac:dyDescent="0.3">
      <c r="A1134">
        <f>+COUNTA(A1107:A1132)</f>
        <v>24</v>
      </c>
      <c r="B1134" s="73"/>
      <c r="C1134" s="74"/>
      <c r="E1134" s="75"/>
      <c r="F1134" s="75"/>
      <c r="G1134" s="75"/>
      <c r="H1134" s="75"/>
      <c r="I1134" s="75"/>
      <c r="J1134" s="75"/>
      <c r="K1134" s="75"/>
      <c r="L1134" s="75"/>
      <c r="M1134" s="75"/>
      <c r="N1134" s="75"/>
      <c r="O1134" s="75"/>
      <c r="P1134" s="75"/>
      <c r="Q1134" s="79">
        <f>SUM(Q1109:Q1133)</f>
        <v>294.40000000000003</v>
      </c>
      <c r="R1134" s="75"/>
      <c r="S1134" s="75"/>
      <c r="T1134" s="2"/>
      <c r="U1134" s="75"/>
    </row>
    <row r="1135" spans="1:21" s="10" customFormat="1" x14ac:dyDescent="0.25">
      <c r="B1135" s="73"/>
      <c r="C1135" s="74"/>
      <c r="E1135" s="75"/>
      <c r="F1135" s="75"/>
      <c r="G1135" s="75"/>
      <c r="H1135" s="75"/>
      <c r="I1135" s="75"/>
      <c r="J1135" s="75"/>
      <c r="K1135" s="75"/>
      <c r="L1135" s="75"/>
      <c r="M1135" s="75"/>
      <c r="N1135" s="75"/>
      <c r="O1135" s="75"/>
      <c r="P1135" s="75"/>
      <c r="Q1135" s="76"/>
      <c r="R1135" s="75"/>
      <c r="S1135" s="75"/>
      <c r="T1135" s="2"/>
      <c r="U1135" s="75"/>
    </row>
    <row r="1136" spans="1:21" s="10" customFormat="1" x14ac:dyDescent="0.25">
      <c r="B1136" s="73"/>
      <c r="C1136" s="74"/>
      <c r="E1136" s="75"/>
      <c r="F1136" s="75"/>
      <c r="G1136" s="75"/>
      <c r="H1136" s="75"/>
      <c r="I1136" s="75"/>
      <c r="J1136" s="75"/>
      <c r="K1136" s="75"/>
      <c r="L1136" s="75"/>
      <c r="M1136" s="75"/>
      <c r="N1136" s="75"/>
      <c r="O1136" s="75"/>
      <c r="P1136" s="75"/>
      <c r="Q1136" s="76"/>
      <c r="R1136" s="75"/>
      <c r="S1136" s="75"/>
      <c r="T1136" s="2"/>
      <c r="U1136" s="75"/>
    </row>
    <row r="1137" spans="1:21" s="10" customFormat="1" x14ac:dyDescent="0.25">
      <c r="B1137" s="73"/>
      <c r="C1137" s="74"/>
      <c r="E1137" s="75"/>
      <c r="F1137" s="75"/>
      <c r="G1137" s="75"/>
      <c r="H1137" s="75"/>
      <c r="I1137" s="75"/>
      <c r="J1137" s="75"/>
      <c r="K1137" s="75"/>
      <c r="L1137" s="75"/>
      <c r="M1137" s="75"/>
      <c r="N1137" s="75"/>
      <c r="O1137" s="75"/>
      <c r="P1137" s="75"/>
      <c r="Q1137" s="76"/>
      <c r="R1137" s="75"/>
      <c r="S1137" s="75"/>
      <c r="T1137" s="2"/>
      <c r="U1137" s="75"/>
    </row>
    <row r="1138" spans="1:21" s="10" customFormat="1" x14ac:dyDescent="0.25">
      <c r="B1138" s="73"/>
      <c r="C1138" s="74"/>
      <c r="E1138" s="75"/>
      <c r="F1138" s="75"/>
      <c r="G1138" s="75"/>
      <c r="H1138" s="75"/>
      <c r="I1138" s="75"/>
      <c r="J1138" s="75"/>
      <c r="K1138" s="75"/>
      <c r="L1138" s="75"/>
      <c r="M1138" s="75"/>
      <c r="N1138" s="75"/>
      <c r="O1138" s="75"/>
      <c r="P1138" s="75"/>
      <c r="Q1138" s="76"/>
      <c r="R1138" s="75"/>
      <c r="S1138" s="75"/>
      <c r="T1138" s="75"/>
      <c r="U1138" s="75"/>
    </row>
    <row r="1139" spans="1:21" s="10" customFormat="1" ht="14.4" thickBot="1" x14ac:dyDescent="0.3">
      <c r="B1139" s="73"/>
      <c r="C1139" s="74"/>
      <c r="E1139" s="75"/>
      <c r="F1139" s="75"/>
      <c r="G1139" s="75"/>
      <c r="H1139" s="75"/>
      <c r="I1139" s="75"/>
      <c r="J1139" s="75"/>
      <c r="K1139" s="75"/>
      <c r="L1139" s="75"/>
      <c r="M1139" s="75"/>
      <c r="N1139" s="75"/>
      <c r="O1139" s="75"/>
      <c r="P1139" s="75"/>
      <c r="Q1139" s="76"/>
      <c r="R1139" s="75"/>
      <c r="S1139" s="75"/>
      <c r="T1139" s="75"/>
      <c r="U1139" s="75"/>
    </row>
    <row r="1140" spans="1:21" s="10" customFormat="1" ht="14.4" thickBot="1" x14ac:dyDescent="0.3">
      <c r="B1140" s="73"/>
      <c r="C1140" s="74"/>
      <c r="E1140" s="75"/>
      <c r="F1140" s="75"/>
      <c r="G1140" s="75"/>
      <c r="H1140" s="75"/>
      <c r="I1140" s="75"/>
      <c r="J1140" s="75"/>
      <c r="K1140" s="75"/>
      <c r="L1140" s="122" t="s">
        <v>79</v>
      </c>
      <c r="M1140" s="123" t="s">
        <v>150</v>
      </c>
      <c r="N1140" s="123" t="s">
        <v>149</v>
      </c>
      <c r="O1140" s="123" t="s">
        <v>81</v>
      </c>
      <c r="P1140" s="123" t="s">
        <v>118</v>
      </c>
      <c r="Q1140" s="124" t="s">
        <v>117</v>
      </c>
      <c r="R1140" s="75"/>
      <c r="S1140" s="75"/>
      <c r="T1140" s="75"/>
      <c r="U1140" s="75"/>
    </row>
    <row r="1141" spans="1:21" x14ac:dyDescent="0.25">
      <c r="A1141" s="7" t="s">
        <v>981</v>
      </c>
      <c r="B1141" s="52" t="s">
        <v>125</v>
      </c>
      <c r="C1141" s="55"/>
      <c r="L1141" s="56" t="str">
        <f t="shared" ref="L1141:L1142" si="762">CONCATENATE(A1141,B1141,C1141)</f>
        <v>MM-S1-01</v>
      </c>
      <c r="M1141" s="88">
        <f>SUMIFS($R$10:$R$912,$D$10:$D$912,L1141,$U$10:$U$912,P1141)*2</f>
        <v>20</v>
      </c>
      <c r="N1141" s="57">
        <f>SUMIFS('DATOS GENERALES'!$D$4:$D$13,'DATOS GENERALES'!$B$4:$B$13,P1141,'DATOS GENERALES'!$C$4:$C$13,$N$937)</f>
        <v>0.25</v>
      </c>
      <c r="O1141" s="57">
        <f>SUMIFS('DATOS GENERALES'!$D$4:$D$13,'DATOS GENERALES'!$B$4:$B$13,P1141,'DATOS GENERALES'!$C$4:$C$13,$O$937)</f>
        <v>0.25</v>
      </c>
      <c r="P1141" s="60" t="s">
        <v>123</v>
      </c>
      <c r="Q1141" s="58">
        <f t="shared" ref="Q1141:Q1142" si="763">O1141+N1141+M1141</f>
        <v>20.5</v>
      </c>
      <c r="T1141" s="75"/>
    </row>
    <row r="1142" spans="1:21" x14ac:dyDescent="0.25">
      <c r="A1142" s="7" t="s">
        <v>981</v>
      </c>
      <c r="B1142" s="52" t="s">
        <v>126</v>
      </c>
      <c r="C1142" s="55"/>
      <c r="L1142" s="59" t="str">
        <f t="shared" si="762"/>
        <v>MM-S1-02</v>
      </c>
      <c r="M1142" s="88">
        <f>SUMIFS($R$10:$R$912,$D$10:$D$912,L1142,$U$10:$U$912,P1142)*2</f>
        <v>6</v>
      </c>
      <c r="N1142" s="57">
        <f>SUMIFS('DATOS GENERALES'!$D$4:$D$13,'DATOS GENERALES'!$B$4:$B$13,P1142,'DATOS GENERALES'!$C$4:$C$13,$N$937)</f>
        <v>0.25</v>
      </c>
      <c r="O1142" s="57">
        <f>SUMIFS('DATOS GENERALES'!$D$4:$D$13,'DATOS GENERALES'!$B$4:$B$13,P1142,'DATOS GENERALES'!$C$4:$C$13,$O$937)</f>
        <v>0.25</v>
      </c>
      <c r="P1142" s="60" t="s">
        <v>123</v>
      </c>
      <c r="Q1142" s="61">
        <f t="shared" si="763"/>
        <v>6.5</v>
      </c>
      <c r="T1142" s="75"/>
    </row>
    <row r="1143" spans="1:21" x14ac:dyDescent="0.25">
      <c r="A1143" s="7" t="s">
        <v>981</v>
      </c>
      <c r="B1143" s="52" t="s">
        <v>127</v>
      </c>
      <c r="C1143" s="55"/>
      <c r="L1143" s="56" t="str">
        <f t="shared" ref="L1143:L1174" si="764">CONCATENATE(A1143,B1143,C1143)</f>
        <v>MM-S1-03</v>
      </c>
      <c r="M1143" s="88">
        <f>SUMIFS($R$10:$R$912,$D$10:$D$912,L1143,$U$10:$U$912,P1143)*2</f>
        <v>20</v>
      </c>
      <c r="N1143" s="57">
        <f>SUMIFS('DATOS GENERALES'!$D$4:$D$13,'DATOS GENERALES'!$B$4:$B$13,P1143,'DATOS GENERALES'!$C$4:$C$13,$N$937)</f>
        <v>0.25</v>
      </c>
      <c r="O1143" s="57">
        <f>SUMIFS('DATOS GENERALES'!$D$4:$D$13,'DATOS GENERALES'!$B$4:$B$13,P1143,'DATOS GENERALES'!$C$4:$C$13,$O$937)</f>
        <v>0.25</v>
      </c>
      <c r="P1143" s="60" t="s">
        <v>123</v>
      </c>
      <c r="Q1143" s="58">
        <f t="shared" ref="Q1143:Q1174" si="765">O1143+N1143+M1143</f>
        <v>20.5</v>
      </c>
      <c r="T1143" s="75"/>
    </row>
    <row r="1144" spans="1:21" x14ac:dyDescent="0.25">
      <c r="A1144" s="7" t="s">
        <v>981</v>
      </c>
      <c r="B1144" s="52" t="s">
        <v>128</v>
      </c>
      <c r="C1144" s="55"/>
      <c r="L1144" s="59" t="str">
        <f t="shared" si="764"/>
        <v>MM-S1-04</v>
      </c>
      <c r="M1144" s="88">
        <f>SUMIFS($R$10:$R$912,$D$10:$D$912,L1144,$U$10:$U$912,P1144)*2</f>
        <v>6</v>
      </c>
      <c r="N1144" s="57">
        <f>SUMIFS('DATOS GENERALES'!$D$4:$D$13,'DATOS GENERALES'!$B$4:$B$13,P1144,'DATOS GENERALES'!$C$4:$C$13,$N$937)</f>
        <v>0.25</v>
      </c>
      <c r="O1144" s="57">
        <f>SUMIFS('DATOS GENERALES'!$D$4:$D$13,'DATOS GENERALES'!$B$4:$B$13,P1144,'DATOS GENERALES'!$C$4:$C$13,$O$937)</f>
        <v>0.25</v>
      </c>
      <c r="P1144" s="60" t="s">
        <v>123</v>
      </c>
      <c r="Q1144" s="61">
        <f t="shared" si="765"/>
        <v>6.5</v>
      </c>
      <c r="T1144" s="75"/>
    </row>
    <row r="1145" spans="1:21" x14ac:dyDescent="0.25">
      <c r="A1145" s="7"/>
      <c r="B1145" s="52"/>
      <c r="C1145" s="55"/>
      <c r="L1145" s="56"/>
      <c r="M1145" s="88"/>
      <c r="N1145" s="57"/>
      <c r="O1145" s="57"/>
      <c r="P1145" s="60"/>
      <c r="Q1145" s="58"/>
      <c r="T1145" s="75"/>
    </row>
    <row r="1146" spans="1:21" x14ac:dyDescent="0.25">
      <c r="A1146" s="7" t="s">
        <v>982</v>
      </c>
      <c r="B1146" s="52" t="s">
        <v>125</v>
      </c>
      <c r="C1146" s="55"/>
      <c r="L1146" s="59" t="str">
        <f t="shared" si="764"/>
        <v>MM-P1-01</v>
      </c>
      <c r="M1146" s="88">
        <f>SUMIFS($R$10:$R$912,$D$10:$D$912,L1146,$U$10:$U$912,P1146)*2</f>
        <v>1</v>
      </c>
      <c r="N1146" s="57">
        <f>SUMIFS('DATOS GENERALES'!$D$4:$D$13,'DATOS GENERALES'!$B$4:$B$13,P1146,'DATOS GENERALES'!$C$4:$C$13,$N$937)</f>
        <v>0.25</v>
      </c>
      <c r="O1146" s="57">
        <f>SUMIFS('DATOS GENERALES'!$D$4:$D$13,'DATOS GENERALES'!$B$4:$B$13,P1146,'DATOS GENERALES'!$C$4:$C$13,$O$937)</f>
        <v>0.25</v>
      </c>
      <c r="P1146" s="60" t="s">
        <v>123</v>
      </c>
      <c r="Q1146" s="61">
        <f t="shared" si="765"/>
        <v>1.5</v>
      </c>
      <c r="T1146" s="75"/>
    </row>
    <row r="1147" spans="1:21" x14ac:dyDescent="0.25">
      <c r="A1147" s="7"/>
      <c r="B1147" s="52"/>
      <c r="C1147" s="55"/>
      <c r="L1147" s="56"/>
      <c r="M1147" s="88"/>
      <c r="N1147" s="57"/>
      <c r="O1147" s="57"/>
      <c r="P1147" s="60"/>
      <c r="Q1147" s="58"/>
      <c r="T1147" s="75"/>
    </row>
    <row r="1148" spans="1:21" x14ac:dyDescent="0.25">
      <c r="A1148" s="7" t="s">
        <v>979</v>
      </c>
      <c r="B1148" s="52" t="s">
        <v>125</v>
      </c>
      <c r="C1148" s="55"/>
      <c r="L1148" s="56" t="str">
        <f t="shared" si="764"/>
        <v>MM-P6-01</v>
      </c>
      <c r="M1148" s="88">
        <f>SUMIFS($R$10:$R$912,$D$10:$D$912,L1148,$U$10:$U$912,P1148)*2</f>
        <v>7</v>
      </c>
      <c r="N1148" s="57">
        <f>SUMIFS('DATOS GENERALES'!$D$4:$D$13,'DATOS GENERALES'!$B$4:$B$13,P1148,'DATOS GENERALES'!$C$4:$C$13,$N$937)</f>
        <v>0.25</v>
      </c>
      <c r="O1148" s="57">
        <f>SUMIFS('DATOS GENERALES'!$D$4:$D$13,'DATOS GENERALES'!$B$4:$B$13,P1148,'DATOS GENERALES'!$C$4:$C$13,$O$937)</f>
        <v>0.25</v>
      </c>
      <c r="P1148" s="60" t="s">
        <v>123</v>
      </c>
      <c r="Q1148" s="58">
        <f t="shared" si="765"/>
        <v>7.5</v>
      </c>
      <c r="T1148" s="75"/>
    </row>
    <row r="1149" spans="1:21" x14ac:dyDescent="0.25">
      <c r="A1149" s="7" t="s">
        <v>979</v>
      </c>
      <c r="B1149" s="52" t="s">
        <v>126</v>
      </c>
      <c r="C1149" s="55"/>
      <c r="L1149" s="56" t="str">
        <f t="shared" ref="L1149" si="766">CONCATENATE(A1149,B1149,C1149)</f>
        <v>MM-P6-02</v>
      </c>
      <c r="M1149" s="88">
        <f>SUMIFS($R$10:$R$912,$D$10:$D$912,L1149,$U$10:$U$912,P1149)*2</f>
        <v>10</v>
      </c>
      <c r="N1149" s="57">
        <f>SUMIFS('DATOS GENERALES'!$D$4:$D$13,'DATOS GENERALES'!$B$4:$B$13,P1149,'DATOS GENERALES'!$C$4:$C$13,$N$937)</f>
        <v>0.25</v>
      </c>
      <c r="O1149" s="57">
        <f>SUMIFS('DATOS GENERALES'!$D$4:$D$13,'DATOS GENERALES'!$B$4:$B$13,P1149,'DATOS GENERALES'!$C$4:$C$13,$O$937)</f>
        <v>0.25</v>
      </c>
      <c r="P1149" s="60" t="s">
        <v>123</v>
      </c>
      <c r="Q1149" s="58">
        <f t="shared" ref="Q1149" si="767">O1149+N1149+M1149</f>
        <v>10.5</v>
      </c>
      <c r="T1149" s="75"/>
    </row>
    <row r="1150" spans="1:21" x14ac:dyDescent="0.25">
      <c r="A1150" s="7"/>
      <c r="B1150" s="52"/>
      <c r="C1150" s="55"/>
      <c r="L1150" s="56"/>
      <c r="M1150" s="88"/>
      <c r="N1150" s="57"/>
      <c r="O1150" s="57"/>
      <c r="P1150" s="60"/>
      <c r="Q1150" s="58"/>
      <c r="T1150" s="75"/>
    </row>
    <row r="1151" spans="1:21" x14ac:dyDescent="0.25">
      <c r="A1151" s="7" t="s">
        <v>983</v>
      </c>
      <c r="B1151" s="52" t="s">
        <v>125</v>
      </c>
      <c r="C1151" s="55"/>
      <c r="L1151" s="59" t="str">
        <f t="shared" si="764"/>
        <v>MA-P1-01</v>
      </c>
      <c r="M1151" s="88">
        <f>SUMIFS($R$10:$R$912,$D$10:$D$912,L1151,$U$10:$U$912,P1151)*2</f>
        <v>1</v>
      </c>
      <c r="N1151" s="57">
        <f>SUMIFS('DATOS GENERALES'!$D$4:$D$13,'DATOS GENERALES'!$B$4:$B$13,P1151,'DATOS GENERALES'!$C$4:$C$13,$N$937)</f>
        <v>0.25</v>
      </c>
      <c r="O1151" s="57">
        <f>SUMIFS('DATOS GENERALES'!$D$4:$D$13,'DATOS GENERALES'!$B$4:$B$13,P1151,'DATOS GENERALES'!$C$4:$C$13,$O$937)</f>
        <v>0.25</v>
      </c>
      <c r="P1151" s="60" t="s">
        <v>123</v>
      </c>
      <c r="Q1151" s="61">
        <f t="shared" si="765"/>
        <v>1.5</v>
      </c>
      <c r="T1151" s="75"/>
    </row>
    <row r="1152" spans="1:21" x14ac:dyDescent="0.25">
      <c r="A1152" s="7"/>
      <c r="B1152" s="52"/>
      <c r="C1152" s="55"/>
      <c r="L1152" s="56"/>
      <c r="M1152" s="88"/>
      <c r="N1152" s="57"/>
      <c r="O1152" s="57"/>
      <c r="P1152" s="60"/>
      <c r="Q1152" s="58"/>
      <c r="T1152" s="75"/>
    </row>
    <row r="1153" spans="1:20" x14ac:dyDescent="0.25">
      <c r="A1153" s="7" t="s">
        <v>984</v>
      </c>
      <c r="B1153" s="52" t="s">
        <v>125</v>
      </c>
      <c r="C1153" s="55"/>
      <c r="L1153" s="56" t="str">
        <f t="shared" si="764"/>
        <v>MC-S1-01</v>
      </c>
      <c r="M1153" s="88">
        <f t="shared" ref="M1153:M1159" si="768">SUMIFS($R$10:$R$912,$D$10:$D$912,L1153,$U$10:$U$912,P1153)*2</f>
        <v>4</v>
      </c>
      <c r="N1153" s="57">
        <f>SUMIFS('DATOS GENERALES'!$D$4:$D$13,'DATOS GENERALES'!$B$4:$B$13,P1153,'DATOS GENERALES'!$C$4:$C$13,$N$937)</f>
        <v>0.25</v>
      </c>
      <c r="O1153" s="57">
        <f>SUMIFS('DATOS GENERALES'!$D$4:$D$13,'DATOS GENERALES'!$B$4:$B$13,P1153,'DATOS GENERALES'!$C$4:$C$13,$O$937)</f>
        <v>0.25</v>
      </c>
      <c r="P1153" s="60" t="s">
        <v>123</v>
      </c>
      <c r="Q1153" s="58">
        <f t="shared" si="765"/>
        <v>4.5</v>
      </c>
      <c r="T1153" s="75"/>
    </row>
    <row r="1154" spans="1:20" x14ac:dyDescent="0.25">
      <c r="A1154" s="7" t="s">
        <v>984</v>
      </c>
      <c r="B1154" s="52" t="s">
        <v>126</v>
      </c>
      <c r="C1154" s="55"/>
      <c r="L1154" s="59" t="str">
        <f t="shared" si="764"/>
        <v>MC-S1-02</v>
      </c>
      <c r="M1154" s="88">
        <f t="shared" si="768"/>
        <v>4</v>
      </c>
      <c r="N1154" s="57">
        <f>SUMIFS('DATOS GENERALES'!$D$4:$D$13,'DATOS GENERALES'!$B$4:$B$13,P1154,'DATOS GENERALES'!$C$4:$C$13,$N$937)</f>
        <v>0.25</v>
      </c>
      <c r="O1154" s="57">
        <f>SUMIFS('DATOS GENERALES'!$D$4:$D$13,'DATOS GENERALES'!$B$4:$B$13,P1154,'DATOS GENERALES'!$C$4:$C$13,$O$937)</f>
        <v>0.25</v>
      </c>
      <c r="P1154" s="60" t="s">
        <v>123</v>
      </c>
      <c r="Q1154" s="61">
        <f t="shared" si="765"/>
        <v>4.5</v>
      </c>
      <c r="T1154" s="75"/>
    </row>
    <row r="1155" spans="1:20" x14ac:dyDescent="0.25">
      <c r="A1155" s="7" t="s">
        <v>984</v>
      </c>
      <c r="B1155" s="52" t="s">
        <v>127</v>
      </c>
      <c r="C1155" s="55"/>
      <c r="L1155" s="56" t="str">
        <f t="shared" si="764"/>
        <v>MC-S1-03</v>
      </c>
      <c r="M1155" s="88">
        <f t="shared" si="768"/>
        <v>4</v>
      </c>
      <c r="N1155" s="57">
        <f>SUMIFS('DATOS GENERALES'!$D$4:$D$13,'DATOS GENERALES'!$B$4:$B$13,P1155,'DATOS GENERALES'!$C$4:$C$13,$N$937)</f>
        <v>0.25</v>
      </c>
      <c r="O1155" s="57">
        <f>SUMIFS('DATOS GENERALES'!$D$4:$D$13,'DATOS GENERALES'!$B$4:$B$13,P1155,'DATOS GENERALES'!$C$4:$C$13,$O$937)</f>
        <v>0.25</v>
      </c>
      <c r="P1155" s="60" t="s">
        <v>123</v>
      </c>
      <c r="Q1155" s="58">
        <f t="shared" si="765"/>
        <v>4.5</v>
      </c>
      <c r="T1155" s="75"/>
    </row>
    <row r="1156" spans="1:20" x14ac:dyDescent="0.25">
      <c r="A1156" s="7" t="s">
        <v>984</v>
      </c>
      <c r="B1156" s="52" t="s">
        <v>128</v>
      </c>
      <c r="C1156" s="55"/>
      <c r="L1156" s="59" t="str">
        <f t="shared" si="764"/>
        <v>MC-S1-04</v>
      </c>
      <c r="M1156" s="88">
        <f t="shared" si="768"/>
        <v>4</v>
      </c>
      <c r="N1156" s="57">
        <f>SUMIFS('DATOS GENERALES'!$D$4:$D$13,'DATOS GENERALES'!$B$4:$B$13,P1156,'DATOS GENERALES'!$C$4:$C$13,$N$937)</f>
        <v>0.25</v>
      </c>
      <c r="O1156" s="57">
        <f>SUMIFS('DATOS GENERALES'!$D$4:$D$13,'DATOS GENERALES'!$B$4:$B$13,P1156,'DATOS GENERALES'!$C$4:$C$13,$O$937)</f>
        <v>0.25</v>
      </c>
      <c r="P1156" s="60" t="s">
        <v>123</v>
      </c>
      <c r="Q1156" s="61">
        <f t="shared" si="765"/>
        <v>4.5</v>
      </c>
      <c r="T1156" s="75"/>
    </row>
    <row r="1157" spans="1:20" x14ac:dyDescent="0.25">
      <c r="A1157" s="7" t="s">
        <v>984</v>
      </c>
      <c r="B1157" s="52" t="s">
        <v>129</v>
      </c>
      <c r="C1157" s="55"/>
      <c r="L1157" s="59" t="str">
        <f t="shared" ref="L1157:L1159" si="769">CONCATENATE(A1157,B1157,C1157)</f>
        <v>MC-S1-05</v>
      </c>
      <c r="M1157" s="88">
        <f t="shared" si="768"/>
        <v>6</v>
      </c>
      <c r="N1157" s="57">
        <f>SUMIFS('DATOS GENERALES'!$D$4:$D$13,'DATOS GENERALES'!$B$4:$B$13,P1157,'DATOS GENERALES'!$C$4:$C$13,$N$937)</f>
        <v>0.25</v>
      </c>
      <c r="O1157" s="57">
        <f>SUMIFS('DATOS GENERALES'!$D$4:$D$13,'DATOS GENERALES'!$B$4:$B$13,P1157,'DATOS GENERALES'!$C$4:$C$13,$O$937)</f>
        <v>0.25</v>
      </c>
      <c r="P1157" s="60" t="s">
        <v>123</v>
      </c>
      <c r="Q1157" s="61">
        <f t="shared" ref="Q1157:Q1159" si="770">O1157+N1157+M1157</f>
        <v>6.5</v>
      </c>
      <c r="T1157" s="75"/>
    </row>
    <row r="1158" spans="1:20" x14ac:dyDescent="0.25">
      <c r="A1158" s="7" t="s">
        <v>984</v>
      </c>
      <c r="B1158" s="52" t="s">
        <v>130</v>
      </c>
      <c r="C1158" s="55"/>
      <c r="L1158" s="59" t="str">
        <f t="shared" si="769"/>
        <v>MC-S1-06</v>
      </c>
      <c r="M1158" s="88">
        <f t="shared" si="768"/>
        <v>6</v>
      </c>
      <c r="N1158" s="57">
        <f>SUMIFS('DATOS GENERALES'!$D$4:$D$13,'DATOS GENERALES'!$B$4:$B$13,P1158,'DATOS GENERALES'!$C$4:$C$13,$N$937)</f>
        <v>0.25</v>
      </c>
      <c r="O1158" s="57">
        <f>SUMIFS('DATOS GENERALES'!$D$4:$D$13,'DATOS GENERALES'!$B$4:$B$13,P1158,'DATOS GENERALES'!$C$4:$C$13,$O$937)</f>
        <v>0.25</v>
      </c>
      <c r="P1158" s="60" t="s">
        <v>123</v>
      </c>
      <c r="Q1158" s="61">
        <f t="shared" si="770"/>
        <v>6.5</v>
      </c>
      <c r="T1158" s="75"/>
    </row>
    <row r="1159" spans="1:20" x14ac:dyDescent="0.25">
      <c r="A1159" s="7" t="s">
        <v>984</v>
      </c>
      <c r="B1159" s="52" t="s">
        <v>131</v>
      </c>
      <c r="C1159" s="55"/>
      <c r="L1159" s="59" t="str">
        <f t="shared" si="769"/>
        <v>MC-S1-07</v>
      </c>
      <c r="M1159" s="88">
        <f t="shared" si="768"/>
        <v>7</v>
      </c>
      <c r="N1159" s="57">
        <f>SUMIFS('DATOS GENERALES'!$D$4:$D$13,'DATOS GENERALES'!$B$4:$B$13,P1159,'DATOS GENERALES'!$C$4:$C$13,$N$937)</f>
        <v>0.25</v>
      </c>
      <c r="O1159" s="57">
        <f>SUMIFS('DATOS GENERALES'!$D$4:$D$13,'DATOS GENERALES'!$B$4:$B$13,P1159,'DATOS GENERALES'!$C$4:$C$13,$O$937)</f>
        <v>0.25</v>
      </c>
      <c r="P1159" s="60" t="s">
        <v>123</v>
      </c>
      <c r="Q1159" s="61">
        <f t="shared" si="770"/>
        <v>7.5</v>
      </c>
      <c r="T1159" s="75"/>
    </row>
    <row r="1160" spans="1:20" x14ac:dyDescent="0.25">
      <c r="A1160" s="7"/>
      <c r="B1160" s="52"/>
      <c r="C1160" s="55"/>
      <c r="L1160" s="59"/>
      <c r="M1160" s="88"/>
      <c r="N1160" s="57"/>
      <c r="O1160" s="57"/>
      <c r="P1160" s="60"/>
      <c r="Q1160" s="61"/>
      <c r="T1160" s="75"/>
    </row>
    <row r="1161" spans="1:20" x14ac:dyDescent="0.25">
      <c r="A1161" s="7" t="s">
        <v>1004</v>
      </c>
      <c r="B1161" s="52" t="s">
        <v>125</v>
      </c>
      <c r="C1161" s="55"/>
      <c r="L1161" s="59" t="str">
        <f t="shared" ref="L1161" si="771">CONCATENATE(A1161,B1161,C1161)</f>
        <v>MC-S2-01</v>
      </c>
      <c r="M1161" s="88">
        <f>SUMIFS($R$10:$R$912,$D$10:$D$912,L1161,$U$10:$U$912,P1161)*2</f>
        <v>7</v>
      </c>
      <c r="N1161" s="57">
        <f>SUMIFS('DATOS GENERALES'!$D$4:$D$13,'DATOS GENERALES'!$B$4:$B$13,P1161,'DATOS GENERALES'!$C$4:$C$13,$N$937)</f>
        <v>0.25</v>
      </c>
      <c r="O1161" s="57">
        <f>SUMIFS('DATOS GENERALES'!$D$4:$D$13,'DATOS GENERALES'!$B$4:$B$13,P1161,'DATOS GENERALES'!$C$4:$C$13,$O$937)</f>
        <v>0.25</v>
      </c>
      <c r="P1161" s="60" t="s">
        <v>123</v>
      </c>
      <c r="Q1161" s="61">
        <f t="shared" ref="Q1161" si="772">O1161+N1161+M1161</f>
        <v>7.5</v>
      </c>
      <c r="T1161" s="75"/>
    </row>
    <row r="1162" spans="1:20" x14ac:dyDescent="0.25">
      <c r="A1162" s="159"/>
      <c r="B1162" s="52"/>
      <c r="C1162" s="55"/>
      <c r="L1162" s="56"/>
      <c r="M1162" s="88"/>
      <c r="N1162" s="57"/>
      <c r="O1162" s="57"/>
      <c r="P1162" s="60"/>
      <c r="Q1162" s="58"/>
      <c r="T1162" s="75"/>
    </row>
    <row r="1163" spans="1:20" x14ac:dyDescent="0.25">
      <c r="A1163" t="s">
        <v>985</v>
      </c>
      <c r="B1163" s="52" t="s">
        <v>125</v>
      </c>
      <c r="C1163" s="55"/>
      <c r="L1163" s="56" t="str">
        <f t="shared" si="764"/>
        <v>MC-P1-01</v>
      </c>
      <c r="M1163" s="88">
        <f>SUMIFS($R$10:$R$912,$D$10:$D$912,L1163,$U$10:$U$912,P1163)*2</f>
        <v>4</v>
      </c>
      <c r="N1163" s="57">
        <f>SUMIFS('DATOS GENERALES'!$D$4:$D$13,'DATOS GENERALES'!$B$4:$B$13,P1163,'DATOS GENERALES'!$C$4:$C$13,$N$937)</f>
        <v>0.25</v>
      </c>
      <c r="O1163" s="57">
        <f>SUMIFS('DATOS GENERALES'!$D$4:$D$13,'DATOS GENERALES'!$B$4:$B$13,P1163,'DATOS GENERALES'!$C$4:$C$13,$O$937)</f>
        <v>0.25</v>
      </c>
      <c r="P1163" s="60" t="s">
        <v>123</v>
      </c>
      <c r="Q1163" s="58">
        <f t="shared" si="765"/>
        <v>4.5</v>
      </c>
      <c r="T1163" s="75"/>
    </row>
    <row r="1164" spans="1:20" x14ac:dyDescent="0.25">
      <c r="A1164" t="s">
        <v>985</v>
      </c>
      <c r="B1164" s="52" t="s">
        <v>126</v>
      </c>
      <c r="C1164" s="55"/>
      <c r="L1164" s="56" t="str">
        <f t="shared" ref="L1164" si="773">CONCATENATE(A1164,B1164,C1164)</f>
        <v>MC-P1-02</v>
      </c>
      <c r="M1164" s="88">
        <f>SUMIFS($R$10:$R$912,$D$10:$D$912,L1164,$U$10:$U$912,P1164)*2</f>
        <v>7</v>
      </c>
      <c r="N1164" s="57">
        <f>SUMIFS('DATOS GENERALES'!$D$4:$D$13,'DATOS GENERALES'!$B$4:$B$13,P1164,'DATOS GENERALES'!$C$4:$C$13,$N$937)</f>
        <v>0.25</v>
      </c>
      <c r="O1164" s="57">
        <f>SUMIFS('DATOS GENERALES'!$D$4:$D$13,'DATOS GENERALES'!$B$4:$B$13,P1164,'DATOS GENERALES'!$C$4:$C$13,$O$937)</f>
        <v>0.25</v>
      </c>
      <c r="P1164" s="60" t="s">
        <v>123</v>
      </c>
      <c r="Q1164" s="58">
        <f t="shared" ref="Q1164" si="774">O1164+N1164+M1164</f>
        <v>7.5</v>
      </c>
      <c r="T1164" s="75"/>
    </row>
    <row r="1165" spans="1:20" x14ac:dyDescent="0.25">
      <c r="B1165" s="52"/>
      <c r="C1165" s="55"/>
      <c r="L1165" s="56"/>
      <c r="M1165" s="88"/>
      <c r="N1165" s="57"/>
      <c r="O1165" s="57"/>
      <c r="P1165" s="60"/>
      <c r="Q1165" s="58"/>
      <c r="T1165" s="75"/>
    </row>
    <row r="1166" spans="1:20" x14ac:dyDescent="0.25">
      <c r="A1166" t="s">
        <v>1005</v>
      </c>
      <c r="B1166" s="52" t="s">
        <v>125</v>
      </c>
      <c r="C1166" s="55"/>
      <c r="L1166" s="56" t="str">
        <f t="shared" ref="L1166" si="775">CONCATENATE(A1166,B1166,C1166)</f>
        <v>MC-P2-01</v>
      </c>
      <c r="M1166" s="88">
        <f>SUMIFS($R$10:$R$912,$D$10:$D$912,L1166,$U$10:$U$912,P1166)*2</f>
        <v>7</v>
      </c>
      <c r="N1166" s="57">
        <f>SUMIFS('DATOS GENERALES'!$D$4:$D$13,'DATOS GENERALES'!$B$4:$B$13,P1166,'DATOS GENERALES'!$C$4:$C$13,$N$937)</f>
        <v>0.25</v>
      </c>
      <c r="O1166" s="57">
        <f>SUMIFS('DATOS GENERALES'!$D$4:$D$13,'DATOS GENERALES'!$B$4:$B$13,P1166,'DATOS GENERALES'!$C$4:$C$13,$O$937)</f>
        <v>0.25</v>
      </c>
      <c r="P1166" s="60" t="s">
        <v>123</v>
      </c>
      <c r="Q1166" s="58">
        <f t="shared" ref="Q1166" si="776">O1166+N1166+M1166</f>
        <v>7.5</v>
      </c>
      <c r="T1166" s="75"/>
    </row>
    <row r="1167" spans="1:20" x14ac:dyDescent="0.25">
      <c r="B1167" s="52"/>
      <c r="C1167" s="55"/>
      <c r="L1167" s="56"/>
      <c r="M1167" s="88"/>
      <c r="N1167" s="57"/>
      <c r="O1167" s="57"/>
      <c r="P1167" s="60"/>
      <c r="Q1167" s="58"/>
      <c r="T1167" s="75"/>
    </row>
    <row r="1168" spans="1:20" x14ac:dyDescent="0.25">
      <c r="A1168" t="s">
        <v>1006</v>
      </c>
      <c r="B1168" s="52" t="s">
        <v>125</v>
      </c>
      <c r="C1168" s="55"/>
      <c r="L1168" s="56" t="str">
        <f t="shared" ref="L1168" si="777">CONCATENATE(A1168,B1168,C1168)</f>
        <v>MC-P3-01</v>
      </c>
      <c r="M1168" s="88">
        <f>SUMIFS($R$10:$R$912,$D$10:$D$912,L1168,$U$10:$U$912,P1168)*2</f>
        <v>7</v>
      </c>
      <c r="N1168" s="57">
        <f>SUMIFS('DATOS GENERALES'!$D$4:$D$13,'DATOS GENERALES'!$B$4:$B$13,P1168,'DATOS GENERALES'!$C$4:$C$13,$N$937)</f>
        <v>0.25</v>
      </c>
      <c r="O1168" s="57">
        <f>SUMIFS('DATOS GENERALES'!$D$4:$D$13,'DATOS GENERALES'!$B$4:$B$13,P1168,'DATOS GENERALES'!$C$4:$C$13,$O$937)</f>
        <v>0.25</v>
      </c>
      <c r="P1168" s="60" t="s">
        <v>123</v>
      </c>
      <c r="Q1168" s="58">
        <f t="shared" ref="Q1168" si="778">O1168+N1168+M1168</f>
        <v>7.5</v>
      </c>
      <c r="T1168" s="75"/>
    </row>
    <row r="1169" spans="1:21" x14ac:dyDescent="0.25">
      <c r="B1169" s="52"/>
      <c r="C1169" s="55"/>
      <c r="L1169" s="56"/>
      <c r="M1169" s="88"/>
      <c r="N1169" s="57"/>
      <c r="O1169" s="57"/>
      <c r="P1169" s="60"/>
      <c r="Q1169" s="58"/>
      <c r="T1169" s="75"/>
    </row>
    <row r="1170" spans="1:21" x14ac:dyDescent="0.25">
      <c r="A1170" t="s">
        <v>1007</v>
      </c>
      <c r="B1170" s="52" t="s">
        <v>125</v>
      </c>
      <c r="C1170" s="55"/>
      <c r="L1170" s="56" t="str">
        <f t="shared" ref="L1170" si="779">CONCATENATE(A1170,B1170,C1170)</f>
        <v>MC-P4-01</v>
      </c>
      <c r="M1170" s="88">
        <f>SUMIFS($R$10:$R$912,$D$10:$D$912,L1170,$U$10:$U$912,P1170)*2</f>
        <v>7</v>
      </c>
      <c r="N1170" s="57">
        <f>SUMIFS('DATOS GENERALES'!$D$4:$D$13,'DATOS GENERALES'!$B$4:$B$13,P1170,'DATOS GENERALES'!$C$4:$C$13,$N$937)</f>
        <v>0.25</v>
      </c>
      <c r="O1170" s="57">
        <f>SUMIFS('DATOS GENERALES'!$D$4:$D$13,'DATOS GENERALES'!$B$4:$B$13,P1170,'DATOS GENERALES'!$C$4:$C$13,$O$937)</f>
        <v>0.25</v>
      </c>
      <c r="P1170" s="60" t="s">
        <v>123</v>
      </c>
      <c r="Q1170" s="58">
        <f t="shared" ref="Q1170" si="780">O1170+N1170+M1170</f>
        <v>7.5</v>
      </c>
      <c r="T1170" s="75"/>
    </row>
    <row r="1171" spans="1:21" x14ac:dyDescent="0.25">
      <c r="B1171" s="52"/>
      <c r="C1171" s="55"/>
      <c r="L1171" s="56"/>
      <c r="M1171" s="88"/>
      <c r="N1171" s="57"/>
      <c r="O1171" s="57"/>
      <c r="P1171" s="60"/>
      <c r="Q1171" s="58"/>
      <c r="T1171" s="75"/>
    </row>
    <row r="1172" spans="1:21" x14ac:dyDescent="0.25">
      <c r="A1172" t="s">
        <v>1008</v>
      </c>
      <c r="B1172" s="52" t="s">
        <v>125</v>
      </c>
      <c r="C1172" s="55"/>
      <c r="L1172" s="56" t="str">
        <f t="shared" ref="L1172" si="781">CONCATENATE(A1172,B1172,C1172)</f>
        <v>MC-P5-01</v>
      </c>
      <c r="M1172" s="88">
        <f>SUMIFS($R$10:$R$912,$D$10:$D$912,L1172,$U$10:$U$912,P1172)*2</f>
        <v>7</v>
      </c>
      <c r="N1172" s="57">
        <f>SUMIFS('DATOS GENERALES'!$D$4:$D$13,'DATOS GENERALES'!$B$4:$B$13,P1172,'DATOS GENERALES'!$C$4:$C$13,$N$937)</f>
        <v>0.25</v>
      </c>
      <c r="O1172" s="57">
        <f>SUMIFS('DATOS GENERALES'!$D$4:$D$13,'DATOS GENERALES'!$B$4:$B$13,P1172,'DATOS GENERALES'!$C$4:$C$13,$O$937)</f>
        <v>0.25</v>
      </c>
      <c r="P1172" s="60" t="s">
        <v>123</v>
      </c>
      <c r="Q1172" s="58">
        <f t="shared" ref="Q1172" si="782">O1172+N1172+M1172</f>
        <v>7.5</v>
      </c>
      <c r="T1172" s="75"/>
    </row>
    <row r="1173" spans="1:21" x14ac:dyDescent="0.25">
      <c r="B1173" s="52"/>
      <c r="C1173" s="55"/>
      <c r="L1173" s="56"/>
      <c r="M1173" s="88"/>
      <c r="N1173" s="57"/>
      <c r="O1173" s="57"/>
      <c r="P1173" s="60"/>
      <c r="Q1173" s="58"/>
      <c r="T1173" s="75"/>
    </row>
    <row r="1174" spans="1:21" x14ac:dyDescent="0.25">
      <c r="A1174" t="s">
        <v>980</v>
      </c>
      <c r="B1174" s="52" t="s">
        <v>125</v>
      </c>
      <c r="C1174" s="55"/>
      <c r="L1174" s="59" t="str">
        <f t="shared" si="764"/>
        <v>MC-P6-01</v>
      </c>
      <c r="M1174" s="88">
        <f>SUMIFS($R$10:$R$912,$D$10:$D$912,L1174,$U$10:$U$912,P1174)*2</f>
        <v>4</v>
      </c>
      <c r="N1174" s="57">
        <f>SUMIFS('DATOS GENERALES'!$D$4:$D$13,'DATOS GENERALES'!$B$4:$B$13,P1174,'DATOS GENERALES'!$C$4:$C$13,$N$937)</f>
        <v>0.25</v>
      </c>
      <c r="O1174" s="57">
        <f>SUMIFS('DATOS GENERALES'!$D$4:$D$13,'DATOS GENERALES'!$B$4:$B$13,P1174,'DATOS GENERALES'!$C$4:$C$13,$O$937)</f>
        <v>0.25</v>
      </c>
      <c r="P1174" s="60" t="s">
        <v>123</v>
      </c>
      <c r="Q1174" s="61">
        <f t="shared" si="765"/>
        <v>4.5</v>
      </c>
      <c r="T1174" s="75"/>
    </row>
    <row r="1175" spans="1:21" x14ac:dyDescent="0.25">
      <c r="A1175" t="s">
        <v>980</v>
      </c>
      <c r="B1175" s="52" t="s">
        <v>126</v>
      </c>
      <c r="C1175" s="55"/>
      <c r="L1175" s="56" t="str">
        <f t="shared" ref="L1175" si="783">CONCATENATE(A1175,B1175,C1175)</f>
        <v>MC-P6-02</v>
      </c>
      <c r="M1175" s="88">
        <f>SUMIFS($R$10:$R$912,$D$10:$D$912,L1175,$U$10:$U$912,P1175)*2</f>
        <v>4</v>
      </c>
      <c r="N1175" s="57">
        <f>SUMIFS('DATOS GENERALES'!$D$4:$D$13,'DATOS GENERALES'!$B$4:$B$13,P1175,'DATOS GENERALES'!$C$4:$C$13,$N$937)</f>
        <v>0.25</v>
      </c>
      <c r="O1175" s="57">
        <f>SUMIFS('DATOS GENERALES'!$D$4:$D$13,'DATOS GENERALES'!$B$4:$B$13,P1175,'DATOS GENERALES'!$C$4:$C$13,$O$937)</f>
        <v>0.25</v>
      </c>
      <c r="P1175" s="60" t="s">
        <v>123</v>
      </c>
      <c r="Q1175" s="58">
        <f t="shared" ref="Q1175" si="784">O1175+N1175+M1175</f>
        <v>4.5</v>
      </c>
      <c r="T1175" s="75"/>
    </row>
    <row r="1176" spans="1:21" x14ac:dyDescent="0.25">
      <c r="B1176" s="52"/>
      <c r="C1176" s="55"/>
      <c r="L1176" s="56"/>
      <c r="M1176" s="88"/>
      <c r="N1176" s="57"/>
      <c r="O1176" s="57"/>
      <c r="P1176" s="60"/>
      <c r="Q1176" s="58"/>
      <c r="T1176" s="75"/>
    </row>
    <row r="1177" spans="1:21" x14ac:dyDescent="0.25">
      <c r="B1177" s="52"/>
      <c r="C1177" s="55"/>
      <c r="L1177" s="59"/>
      <c r="M1177" s="88"/>
      <c r="N1177" s="57"/>
      <c r="O1177" s="57"/>
      <c r="P1177" s="60"/>
      <c r="Q1177" s="61"/>
      <c r="T1177" s="75"/>
    </row>
    <row r="1178" spans="1:21" ht="14.4" thickBot="1" x14ac:dyDescent="0.3">
      <c r="B1178" s="52"/>
      <c r="C1178" s="55"/>
      <c r="L1178" s="59"/>
      <c r="M1178" s="88"/>
      <c r="N1178" s="57"/>
      <c r="O1178" s="57"/>
      <c r="P1178" s="60"/>
      <c r="Q1178" s="61"/>
      <c r="T1178" s="75"/>
    </row>
    <row r="1179" spans="1:21" s="10" customFormat="1" ht="14.4" thickBot="1" x14ac:dyDescent="0.3">
      <c r="A1179">
        <f>+COUNTA(A1140:A1177)</f>
        <v>24</v>
      </c>
      <c r="B1179" s="73"/>
      <c r="C1179" s="74"/>
      <c r="E1179" s="75"/>
      <c r="F1179" s="75"/>
      <c r="G1179" s="75"/>
      <c r="H1179" s="75"/>
      <c r="I1179" s="75"/>
      <c r="J1179" s="75"/>
      <c r="K1179" s="75"/>
      <c r="L1179" s="75"/>
      <c r="M1179" s="75"/>
      <c r="N1179" s="75"/>
      <c r="O1179" s="75"/>
      <c r="P1179" s="75"/>
      <c r="Q1179" s="79">
        <f>SUM(Q1141:Q1178)</f>
        <v>172</v>
      </c>
      <c r="R1179" s="75"/>
      <c r="S1179" s="75"/>
      <c r="T1179" s="2"/>
      <c r="U1179" s="75"/>
    </row>
    <row r="1180" spans="1:21" s="10" customFormat="1" x14ac:dyDescent="0.25">
      <c r="B1180" s="73"/>
      <c r="C1180" s="74"/>
      <c r="E1180" s="75"/>
      <c r="F1180" s="75"/>
      <c r="G1180" s="75"/>
      <c r="H1180" s="75"/>
      <c r="I1180" s="75"/>
      <c r="J1180" s="75"/>
      <c r="K1180" s="75"/>
      <c r="L1180" s="75"/>
      <c r="M1180" s="75"/>
      <c r="N1180" s="75"/>
      <c r="O1180" s="75"/>
      <c r="P1180" s="75"/>
      <c r="Q1180" s="76"/>
      <c r="R1180" s="75"/>
      <c r="S1180" s="75"/>
      <c r="T1180" s="2"/>
      <c r="U1180" s="75"/>
    </row>
    <row r="1181" spans="1:21" s="10" customFormat="1" x14ac:dyDescent="0.25">
      <c r="B1181" s="73"/>
      <c r="C1181" s="74"/>
      <c r="E1181" s="75"/>
      <c r="F1181" s="75"/>
      <c r="G1181" s="75"/>
      <c r="H1181" s="75"/>
      <c r="I1181" s="75"/>
      <c r="J1181" s="75"/>
      <c r="K1181" s="75"/>
      <c r="L1181" s="75"/>
      <c r="M1181" s="75"/>
      <c r="N1181" s="75"/>
      <c r="O1181" s="75"/>
      <c r="P1181" s="75"/>
      <c r="Q1181" s="76"/>
      <c r="R1181" s="75"/>
      <c r="S1181" s="75"/>
      <c r="T1181" s="2"/>
      <c r="U1181" s="75"/>
    </row>
    <row r="1183" spans="1:21" ht="14.4" thickBot="1" x14ac:dyDescent="0.3"/>
    <row r="1184" spans="1:21" ht="14.4" thickBot="1" x14ac:dyDescent="0.3">
      <c r="A1184" s="10"/>
      <c r="B1184" s="73"/>
      <c r="C1184" s="74"/>
      <c r="D1184" s="10"/>
      <c r="E1184" s="75"/>
      <c r="F1184" s="75"/>
      <c r="G1184" s="75"/>
      <c r="H1184" s="75"/>
      <c r="I1184" s="75"/>
      <c r="J1184" s="75"/>
      <c r="K1184" s="75"/>
      <c r="L1184" s="122" t="s">
        <v>79</v>
      </c>
      <c r="M1184" s="123" t="s">
        <v>150</v>
      </c>
      <c r="N1184" s="123" t="s">
        <v>149</v>
      </c>
      <c r="O1184" s="123" t="s">
        <v>81</v>
      </c>
      <c r="P1184" s="123" t="s">
        <v>118</v>
      </c>
      <c r="Q1184" s="126" t="s">
        <v>117</v>
      </c>
      <c r="R1184" s="127" t="s">
        <v>186</v>
      </c>
    </row>
    <row r="1185" spans="1:20" x14ac:dyDescent="0.25">
      <c r="B1185" s="52"/>
      <c r="C1185" s="55"/>
      <c r="L1185" s="56"/>
      <c r="M1185" s="88"/>
      <c r="N1185" s="57"/>
      <c r="O1185" s="57"/>
      <c r="P1185" s="60"/>
      <c r="Q1185" s="89"/>
      <c r="R1185" s="128">
        <v>0</v>
      </c>
    </row>
    <row r="1186" spans="1:20" x14ac:dyDescent="0.25">
      <c r="A1186" t="s">
        <v>978</v>
      </c>
      <c r="B1186" s="52" t="s">
        <v>125</v>
      </c>
      <c r="C1186" s="55"/>
      <c r="L1186" s="56" t="str">
        <f t="shared" ref="L1186:L1208" si="785">CONCATENATE(A1186,B1186,C1186)</f>
        <v>BE-01</v>
      </c>
      <c r="M1186" s="88">
        <f t="shared" ref="M1186:M1208" si="786">SUMIFS($R$10:$R$912,$D$10:$D$912,L1186,$U$10:$U$912,P1186)*2</f>
        <v>8.8000000000000007</v>
      </c>
      <c r="N1186" s="57">
        <f>SUMIFS('DATOS GENERALES'!$D$4:$D$13,'DATOS GENERALES'!$B$4:$B$13,P1186,'DATOS GENERALES'!$C$4:$C$13,$N$937)</f>
        <v>0.25</v>
      </c>
      <c r="O1186" s="57">
        <f>SUMIFS('DATOS GENERALES'!$D$4:$D$13,'DATOS GENERALES'!$B$4:$B$13,P1186,'DATOS GENERALES'!$C$4:$C$13,$O$937)</f>
        <v>0.25</v>
      </c>
      <c r="P1186" s="60" t="s">
        <v>123</v>
      </c>
      <c r="Q1186" s="58">
        <f t="shared" ref="Q1186:Q1208" si="787">O1186+N1186+M1186</f>
        <v>9.3000000000000007</v>
      </c>
      <c r="R1186" s="128">
        <v>0</v>
      </c>
      <c r="T1186" s="75"/>
    </row>
    <row r="1187" spans="1:20" x14ac:dyDescent="0.25">
      <c r="A1187" t="s">
        <v>978</v>
      </c>
      <c r="B1187" s="52" t="s">
        <v>126</v>
      </c>
      <c r="C1187" s="55"/>
      <c r="L1187" s="59" t="str">
        <f t="shared" si="785"/>
        <v>BE-02</v>
      </c>
      <c r="M1187" s="88">
        <f t="shared" si="786"/>
        <v>12.8</v>
      </c>
      <c r="N1187" s="57">
        <f>SUMIFS('DATOS GENERALES'!$D$4:$D$13,'DATOS GENERALES'!$B$4:$B$13,P1187,'DATOS GENERALES'!$C$4:$C$13,$N$937)</f>
        <v>0.25</v>
      </c>
      <c r="O1187" s="57">
        <f>SUMIFS('DATOS GENERALES'!$D$4:$D$13,'DATOS GENERALES'!$B$4:$B$13,P1187,'DATOS GENERALES'!$C$4:$C$13,$O$937)</f>
        <v>0.25</v>
      </c>
      <c r="P1187" s="60" t="s">
        <v>123</v>
      </c>
      <c r="Q1187" s="61">
        <f t="shared" si="787"/>
        <v>13.3</v>
      </c>
      <c r="R1187" s="128">
        <v>0</v>
      </c>
      <c r="T1187" s="75"/>
    </row>
    <row r="1188" spans="1:20" x14ac:dyDescent="0.25">
      <c r="A1188" t="s">
        <v>978</v>
      </c>
      <c r="B1188" s="52" t="s">
        <v>127</v>
      </c>
      <c r="C1188" s="55"/>
      <c r="L1188" s="56" t="str">
        <f t="shared" si="785"/>
        <v>BE-03</v>
      </c>
      <c r="M1188" s="88">
        <f t="shared" si="786"/>
        <v>6.8</v>
      </c>
      <c r="N1188" s="57">
        <f>SUMIFS('DATOS GENERALES'!$D$4:$D$13,'DATOS GENERALES'!$B$4:$B$13,P1188,'DATOS GENERALES'!$C$4:$C$13,$N$937)</f>
        <v>0.25</v>
      </c>
      <c r="O1188" s="57">
        <f>SUMIFS('DATOS GENERALES'!$D$4:$D$13,'DATOS GENERALES'!$B$4:$B$13,P1188,'DATOS GENERALES'!$C$4:$C$13,$O$937)</f>
        <v>0.25</v>
      </c>
      <c r="P1188" s="60" t="s">
        <v>123</v>
      </c>
      <c r="Q1188" s="58">
        <f t="shared" si="787"/>
        <v>7.3</v>
      </c>
      <c r="R1188" s="128">
        <v>0</v>
      </c>
      <c r="T1188" s="75"/>
    </row>
    <row r="1189" spans="1:20" x14ac:dyDescent="0.25">
      <c r="A1189" t="s">
        <v>978</v>
      </c>
      <c r="B1189" s="52" t="s">
        <v>128</v>
      </c>
      <c r="C1189" s="55"/>
      <c r="L1189" s="59" t="str">
        <f t="shared" si="785"/>
        <v>BE-04</v>
      </c>
      <c r="M1189" s="88">
        <f t="shared" si="786"/>
        <v>10.8</v>
      </c>
      <c r="N1189" s="57">
        <f>SUMIFS('DATOS GENERALES'!$D$4:$D$13,'DATOS GENERALES'!$B$4:$B$13,P1189,'DATOS GENERALES'!$C$4:$C$13,$N$937)</f>
        <v>0.25</v>
      </c>
      <c r="O1189" s="57">
        <f>SUMIFS('DATOS GENERALES'!$D$4:$D$13,'DATOS GENERALES'!$B$4:$B$13,P1189,'DATOS GENERALES'!$C$4:$C$13,$O$937)</f>
        <v>0.25</v>
      </c>
      <c r="P1189" s="60" t="s">
        <v>123</v>
      </c>
      <c r="Q1189" s="61">
        <f t="shared" si="787"/>
        <v>11.3</v>
      </c>
      <c r="R1189" s="128">
        <v>0</v>
      </c>
      <c r="T1189" s="75"/>
    </row>
    <row r="1190" spans="1:20" x14ac:dyDescent="0.25">
      <c r="A1190" t="s">
        <v>978</v>
      </c>
      <c r="B1190" s="52" t="s">
        <v>129</v>
      </c>
      <c r="C1190" s="55"/>
      <c r="L1190" s="56" t="str">
        <f t="shared" si="785"/>
        <v>BE-05</v>
      </c>
      <c r="M1190" s="88">
        <f t="shared" si="786"/>
        <v>12.8</v>
      </c>
      <c r="N1190" s="57">
        <f>SUMIFS('DATOS GENERALES'!$D$4:$D$13,'DATOS GENERALES'!$B$4:$B$13,P1190,'DATOS GENERALES'!$C$4:$C$13,$N$937)</f>
        <v>0.25</v>
      </c>
      <c r="O1190" s="57">
        <f>SUMIFS('DATOS GENERALES'!$D$4:$D$13,'DATOS GENERALES'!$B$4:$B$13,P1190,'DATOS GENERALES'!$C$4:$C$13,$O$937)</f>
        <v>0.25</v>
      </c>
      <c r="P1190" s="60" t="s">
        <v>123</v>
      </c>
      <c r="Q1190" s="58">
        <f t="shared" si="787"/>
        <v>13.3</v>
      </c>
      <c r="R1190" s="128">
        <v>0</v>
      </c>
      <c r="T1190" s="75"/>
    </row>
    <row r="1191" spans="1:20" x14ac:dyDescent="0.25">
      <c r="A1191" t="s">
        <v>978</v>
      </c>
      <c r="B1191" s="52" t="s">
        <v>130</v>
      </c>
      <c r="C1191" s="55"/>
      <c r="L1191" s="59" t="str">
        <f t="shared" si="785"/>
        <v>BE-06</v>
      </c>
      <c r="M1191" s="88">
        <f t="shared" si="786"/>
        <v>6.8</v>
      </c>
      <c r="N1191" s="57">
        <f>SUMIFS('DATOS GENERALES'!$D$4:$D$13,'DATOS GENERALES'!$B$4:$B$13,P1191,'DATOS GENERALES'!$C$4:$C$13,$N$937)</f>
        <v>0.25</v>
      </c>
      <c r="O1191" s="57">
        <f>SUMIFS('DATOS GENERALES'!$D$4:$D$13,'DATOS GENERALES'!$B$4:$B$13,P1191,'DATOS GENERALES'!$C$4:$C$13,$O$937)</f>
        <v>0.25</v>
      </c>
      <c r="P1191" s="60" t="s">
        <v>123</v>
      </c>
      <c r="Q1191" s="61">
        <f t="shared" si="787"/>
        <v>7.3</v>
      </c>
      <c r="R1191" s="128">
        <v>0</v>
      </c>
      <c r="T1191" s="75"/>
    </row>
    <row r="1192" spans="1:20" x14ac:dyDescent="0.25">
      <c r="A1192" t="s">
        <v>978</v>
      </c>
      <c r="B1192" s="52" t="s">
        <v>131</v>
      </c>
      <c r="C1192" s="55"/>
      <c r="L1192" s="56" t="str">
        <f t="shared" si="785"/>
        <v>BE-07</v>
      </c>
      <c r="M1192" s="88">
        <f t="shared" si="786"/>
        <v>10.8</v>
      </c>
      <c r="N1192" s="57">
        <f>SUMIFS('DATOS GENERALES'!$D$4:$D$13,'DATOS GENERALES'!$B$4:$B$13,P1192,'DATOS GENERALES'!$C$4:$C$13,$N$937)</f>
        <v>0.25</v>
      </c>
      <c r="O1192" s="57">
        <f>SUMIFS('DATOS GENERALES'!$D$4:$D$13,'DATOS GENERALES'!$B$4:$B$13,P1192,'DATOS GENERALES'!$C$4:$C$13,$O$937)</f>
        <v>0.25</v>
      </c>
      <c r="P1192" s="60" t="s">
        <v>123</v>
      </c>
      <c r="Q1192" s="58">
        <f t="shared" si="787"/>
        <v>11.3</v>
      </c>
      <c r="R1192" s="128">
        <v>0</v>
      </c>
      <c r="T1192" s="75"/>
    </row>
    <row r="1193" spans="1:20" x14ac:dyDescent="0.25">
      <c r="A1193" t="s">
        <v>978</v>
      </c>
      <c r="B1193" s="52" t="s">
        <v>132</v>
      </c>
      <c r="C1193" s="55"/>
      <c r="L1193" s="59" t="str">
        <f t="shared" si="785"/>
        <v>BE-08</v>
      </c>
      <c r="M1193" s="88">
        <f t="shared" si="786"/>
        <v>12.8</v>
      </c>
      <c r="N1193" s="57">
        <f>SUMIFS('DATOS GENERALES'!$D$4:$D$13,'DATOS GENERALES'!$B$4:$B$13,P1193,'DATOS GENERALES'!$C$4:$C$13,$N$937)</f>
        <v>0.25</v>
      </c>
      <c r="O1193" s="57">
        <f>SUMIFS('DATOS GENERALES'!$D$4:$D$13,'DATOS GENERALES'!$B$4:$B$13,P1193,'DATOS GENERALES'!$C$4:$C$13,$O$937)</f>
        <v>0.25</v>
      </c>
      <c r="P1193" s="60" t="s">
        <v>123</v>
      </c>
      <c r="Q1193" s="61">
        <f t="shared" si="787"/>
        <v>13.3</v>
      </c>
      <c r="R1193" s="128">
        <v>0</v>
      </c>
      <c r="T1193" s="75"/>
    </row>
    <row r="1194" spans="1:20" x14ac:dyDescent="0.25">
      <c r="A1194" t="s">
        <v>978</v>
      </c>
      <c r="B1194" s="52" t="s">
        <v>133</v>
      </c>
      <c r="C1194" s="55"/>
      <c r="L1194" s="56" t="str">
        <f t="shared" si="785"/>
        <v>BE-09</v>
      </c>
      <c r="M1194" s="88">
        <f t="shared" si="786"/>
        <v>6.8</v>
      </c>
      <c r="N1194" s="57">
        <f>SUMIFS('DATOS GENERALES'!$D$4:$D$13,'DATOS GENERALES'!$B$4:$B$13,P1194,'DATOS GENERALES'!$C$4:$C$13,$N$937)</f>
        <v>0.25</v>
      </c>
      <c r="O1194" s="57">
        <f>SUMIFS('DATOS GENERALES'!$D$4:$D$13,'DATOS GENERALES'!$B$4:$B$13,P1194,'DATOS GENERALES'!$C$4:$C$13,$O$937)</f>
        <v>0.25</v>
      </c>
      <c r="P1194" s="60" t="s">
        <v>123</v>
      </c>
      <c r="Q1194" s="58">
        <f t="shared" si="787"/>
        <v>7.3</v>
      </c>
      <c r="R1194" s="128">
        <v>0</v>
      </c>
      <c r="T1194" s="75"/>
    </row>
    <row r="1195" spans="1:20" x14ac:dyDescent="0.25">
      <c r="A1195" t="s">
        <v>978</v>
      </c>
      <c r="B1195" s="52" t="s">
        <v>134</v>
      </c>
      <c r="C1195" s="55"/>
      <c r="L1195" s="59" t="str">
        <f t="shared" si="785"/>
        <v>BE-10</v>
      </c>
      <c r="M1195" s="88">
        <f t="shared" si="786"/>
        <v>10.8</v>
      </c>
      <c r="N1195" s="57">
        <f>SUMIFS('DATOS GENERALES'!$D$4:$D$13,'DATOS GENERALES'!$B$4:$B$13,P1195,'DATOS GENERALES'!$C$4:$C$13,$N$937)</f>
        <v>0.25</v>
      </c>
      <c r="O1195" s="57">
        <f>SUMIFS('DATOS GENERALES'!$D$4:$D$13,'DATOS GENERALES'!$B$4:$B$13,P1195,'DATOS GENERALES'!$C$4:$C$13,$O$937)</f>
        <v>0.25</v>
      </c>
      <c r="P1195" s="60" t="s">
        <v>123</v>
      </c>
      <c r="Q1195" s="61">
        <f t="shared" si="787"/>
        <v>11.3</v>
      </c>
      <c r="R1195" s="128">
        <v>0</v>
      </c>
      <c r="T1195" s="75"/>
    </row>
    <row r="1196" spans="1:20" x14ac:dyDescent="0.25">
      <c r="A1196" t="s">
        <v>978</v>
      </c>
      <c r="B1196" s="52" t="s">
        <v>135</v>
      </c>
      <c r="C1196" s="55"/>
      <c r="L1196" s="56" t="str">
        <f t="shared" si="785"/>
        <v>BE-11</v>
      </c>
      <c r="M1196" s="88">
        <f t="shared" si="786"/>
        <v>12.8</v>
      </c>
      <c r="N1196" s="57">
        <f>SUMIFS('DATOS GENERALES'!$D$4:$D$13,'DATOS GENERALES'!$B$4:$B$13,P1196,'DATOS GENERALES'!$C$4:$C$13,$N$937)</f>
        <v>0.25</v>
      </c>
      <c r="O1196" s="57">
        <f>SUMIFS('DATOS GENERALES'!$D$4:$D$13,'DATOS GENERALES'!$B$4:$B$13,P1196,'DATOS GENERALES'!$C$4:$C$13,$O$937)</f>
        <v>0.25</v>
      </c>
      <c r="P1196" s="60" t="s">
        <v>123</v>
      </c>
      <c r="Q1196" s="58">
        <f t="shared" si="787"/>
        <v>13.3</v>
      </c>
      <c r="R1196" s="128">
        <v>0</v>
      </c>
      <c r="T1196" s="75"/>
    </row>
    <row r="1197" spans="1:20" x14ac:dyDescent="0.25">
      <c r="A1197" t="s">
        <v>978</v>
      </c>
      <c r="B1197" s="52" t="s">
        <v>136</v>
      </c>
      <c r="C1197" s="55"/>
      <c r="L1197" s="59" t="str">
        <f t="shared" si="785"/>
        <v>BE-12</v>
      </c>
      <c r="M1197" s="88">
        <f t="shared" si="786"/>
        <v>6.8</v>
      </c>
      <c r="N1197" s="57">
        <f>SUMIFS('DATOS GENERALES'!$D$4:$D$13,'DATOS GENERALES'!$B$4:$B$13,P1197,'DATOS GENERALES'!$C$4:$C$13,$N$937)</f>
        <v>0.25</v>
      </c>
      <c r="O1197" s="57">
        <f>SUMIFS('DATOS GENERALES'!$D$4:$D$13,'DATOS GENERALES'!$B$4:$B$13,P1197,'DATOS GENERALES'!$C$4:$C$13,$O$937)</f>
        <v>0.25</v>
      </c>
      <c r="P1197" s="60" t="s">
        <v>123</v>
      </c>
      <c r="Q1197" s="61">
        <f t="shared" si="787"/>
        <v>7.3</v>
      </c>
      <c r="R1197" s="128">
        <v>0</v>
      </c>
      <c r="T1197" s="75"/>
    </row>
    <row r="1198" spans="1:20" x14ac:dyDescent="0.25">
      <c r="A1198" t="s">
        <v>978</v>
      </c>
      <c r="B1198" s="52" t="s">
        <v>137</v>
      </c>
      <c r="C1198" s="55"/>
      <c r="L1198" s="56" t="str">
        <f t="shared" si="785"/>
        <v>BE-13</v>
      </c>
      <c r="M1198" s="88">
        <f t="shared" si="786"/>
        <v>11.8</v>
      </c>
      <c r="N1198" s="57">
        <f>SUMIFS('DATOS GENERALES'!$D$4:$D$13,'DATOS GENERALES'!$B$4:$B$13,P1198,'DATOS GENERALES'!$C$4:$C$13,$N$937)</f>
        <v>0.25</v>
      </c>
      <c r="O1198" s="57">
        <f>SUMIFS('DATOS GENERALES'!$D$4:$D$13,'DATOS GENERALES'!$B$4:$B$13,P1198,'DATOS GENERALES'!$C$4:$C$13,$O$937)</f>
        <v>0.25</v>
      </c>
      <c r="P1198" s="60" t="s">
        <v>123</v>
      </c>
      <c r="Q1198" s="58">
        <f t="shared" si="787"/>
        <v>12.3</v>
      </c>
      <c r="R1198" s="128">
        <v>0</v>
      </c>
      <c r="T1198" s="75"/>
    </row>
    <row r="1199" spans="1:20" x14ac:dyDescent="0.25">
      <c r="A1199" t="s">
        <v>978</v>
      </c>
      <c r="B1199" s="52" t="s">
        <v>138</v>
      </c>
      <c r="C1199" s="55"/>
      <c r="L1199" s="59" t="str">
        <f t="shared" si="785"/>
        <v>BE-14</v>
      </c>
      <c r="M1199" s="88">
        <f t="shared" si="786"/>
        <v>12.8</v>
      </c>
      <c r="N1199" s="57">
        <f>SUMIFS('DATOS GENERALES'!$D$4:$D$13,'DATOS GENERALES'!$B$4:$B$13,P1199,'DATOS GENERALES'!$C$4:$C$13,$N$937)</f>
        <v>0.25</v>
      </c>
      <c r="O1199" s="57">
        <f>SUMIFS('DATOS GENERALES'!$D$4:$D$13,'DATOS GENERALES'!$B$4:$B$13,P1199,'DATOS GENERALES'!$C$4:$C$13,$O$937)</f>
        <v>0.25</v>
      </c>
      <c r="P1199" s="60" t="s">
        <v>123</v>
      </c>
      <c r="Q1199" s="61">
        <f t="shared" si="787"/>
        <v>13.3</v>
      </c>
      <c r="R1199" s="128">
        <v>0</v>
      </c>
      <c r="T1199" s="75"/>
    </row>
    <row r="1200" spans="1:20" x14ac:dyDescent="0.25">
      <c r="A1200" t="s">
        <v>978</v>
      </c>
      <c r="B1200" s="52" t="s">
        <v>139</v>
      </c>
      <c r="C1200" s="55"/>
      <c r="L1200" s="56" t="str">
        <f t="shared" si="785"/>
        <v>BE-15</v>
      </c>
      <c r="M1200" s="88">
        <f t="shared" si="786"/>
        <v>6.8</v>
      </c>
      <c r="N1200" s="57">
        <f>SUMIFS('DATOS GENERALES'!$D$4:$D$13,'DATOS GENERALES'!$B$4:$B$13,P1200,'DATOS GENERALES'!$C$4:$C$13,$N$937)</f>
        <v>0.25</v>
      </c>
      <c r="O1200" s="57">
        <f>SUMIFS('DATOS GENERALES'!$D$4:$D$13,'DATOS GENERALES'!$B$4:$B$13,P1200,'DATOS GENERALES'!$C$4:$C$13,$O$937)</f>
        <v>0.25</v>
      </c>
      <c r="P1200" s="60" t="s">
        <v>123</v>
      </c>
      <c r="Q1200" s="58">
        <f t="shared" si="787"/>
        <v>7.3</v>
      </c>
      <c r="R1200" s="128">
        <v>0</v>
      </c>
      <c r="T1200" s="75"/>
    </row>
    <row r="1201" spans="1:20" x14ac:dyDescent="0.25">
      <c r="A1201" t="s">
        <v>978</v>
      </c>
      <c r="B1201" s="52" t="s">
        <v>140</v>
      </c>
      <c r="C1201" s="55"/>
      <c r="L1201" s="59" t="str">
        <f t="shared" si="785"/>
        <v>BE-16</v>
      </c>
      <c r="M1201" s="88">
        <f t="shared" si="786"/>
        <v>9.8000000000000007</v>
      </c>
      <c r="N1201" s="57">
        <f>SUMIFS('DATOS GENERALES'!$D$4:$D$13,'DATOS GENERALES'!$B$4:$B$13,P1201,'DATOS GENERALES'!$C$4:$C$13,$N$937)</f>
        <v>0.25</v>
      </c>
      <c r="O1201" s="57">
        <f>SUMIFS('DATOS GENERALES'!$D$4:$D$13,'DATOS GENERALES'!$B$4:$B$13,P1201,'DATOS GENERALES'!$C$4:$C$13,$O$937)</f>
        <v>0.25</v>
      </c>
      <c r="P1201" s="60" t="s">
        <v>123</v>
      </c>
      <c r="Q1201" s="61">
        <f t="shared" si="787"/>
        <v>10.3</v>
      </c>
      <c r="R1201" s="128">
        <v>0</v>
      </c>
      <c r="T1201" s="75"/>
    </row>
    <row r="1202" spans="1:20" x14ac:dyDescent="0.25">
      <c r="A1202" t="s">
        <v>978</v>
      </c>
      <c r="B1202" s="52" t="s">
        <v>141</v>
      </c>
      <c r="C1202" s="55"/>
      <c r="L1202" s="56" t="str">
        <f t="shared" si="785"/>
        <v>BE-17</v>
      </c>
      <c r="M1202" s="88">
        <f t="shared" si="786"/>
        <v>12.8</v>
      </c>
      <c r="N1202" s="57">
        <f>SUMIFS('DATOS GENERALES'!$D$4:$D$13,'DATOS GENERALES'!$B$4:$B$13,P1202,'DATOS GENERALES'!$C$4:$C$13,$N$937)</f>
        <v>0.25</v>
      </c>
      <c r="O1202" s="57">
        <f>SUMIFS('DATOS GENERALES'!$D$4:$D$13,'DATOS GENERALES'!$B$4:$B$13,P1202,'DATOS GENERALES'!$C$4:$C$13,$O$937)</f>
        <v>0.25</v>
      </c>
      <c r="P1202" s="60" t="s">
        <v>123</v>
      </c>
      <c r="Q1202" s="58">
        <f t="shared" si="787"/>
        <v>13.3</v>
      </c>
      <c r="R1202" s="128">
        <v>0</v>
      </c>
      <c r="T1202" s="75"/>
    </row>
    <row r="1203" spans="1:20" x14ac:dyDescent="0.25">
      <c r="A1203" t="s">
        <v>978</v>
      </c>
      <c r="B1203" s="52" t="s">
        <v>142</v>
      </c>
      <c r="C1203" s="55"/>
      <c r="L1203" s="59" t="str">
        <f t="shared" si="785"/>
        <v>BE-18</v>
      </c>
      <c r="M1203" s="88">
        <f t="shared" si="786"/>
        <v>6.8</v>
      </c>
      <c r="N1203" s="57">
        <f>SUMIFS('DATOS GENERALES'!$D$4:$D$13,'DATOS GENERALES'!$B$4:$B$13,P1203,'DATOS GENERALES'!$C$4:$C$13,$N$937)</f>
        <v>0.25</v>
      </c>
      <c r="O1203" s="57">
        <f>SUMIFS('DATOS GENERALES'!$D$4:$D$13,'DATOS GENERALES'!$B$4:$B$13,P1203,'DATOS GENERALES'!$C$4:$C$13,$O$937)</f>
        <v>0.25</v>
      </c>
      <c r="P1203" s="60" t="s">
        <v>123</v>
      </c>
      <c r="Q1203" s="61">
        <f t="shared" si="787"/>
        <v>7.3</v>
      </c>
      <c r="R1203" s="128">
        <v>0</v>
      </c>
      <c r="T1203" s="75"/>
    </row>
    <row r="1204" spans="1:20" x14ac:dyDescent="0.25">
      <c r="A1204" t="s">
        <v>978</v>
      </c>
      <c r="B1204" s="52" t="s">
        <v>143</v>
      </c>
      <c r="C1204" s="55"/>
      <c r="L1204" s="56" t="str">
        <f t="shared" si="785"/>
        <v>BE-19</v>
      </c>
      <c r="M1204" s="88">
        <f t="shared" si="786"/>
        <v>9.8000000000000007</v>
      </c>
      <c r="N1204" s="57">
        <f>SUMIFS('DATOS GENERALES'!$D$4:$D$13,'DATOS GENERALES'!$B$4:$B$13,P1204,'DATOS GENERALES'!$C$4:$C$13,$N$937)</f>
        <v>0.25</v>
      </c>
      <c r="O1204" s="57">
        <f>SUMIFS('DATOS GENERALES'!$D$4:$D$13,'DATOS GENERALES'!$B$4:$B$13,P1204,'DATOS GENERALES'!$C$4:$C$13,$O$937)</f>
        <v>0.25</v>
      </c>
      <c r="P1204" s="60" t="s">
        <v>123</v>
      </c>
      <c r="Q1204" s="58">
        <f t="shared" si="787"/>
        <v>10.3</v>
      </c>
      <c r="R1204" s="128">
        <v>0</v>
      </c>
      <c r="T1204" s="75"/>
    </row>
    <row r="1205" spans="1:20" x14ac:dyDescent="0.25">
      <c r="A1205" t="s">
        <v>978</v>
      </c>
      <c r="B1205" s="52" t="s">
        <v>144</v>
      </c>
      <c r="C1205" s="55"/>
      <c r="L1205" s="59" t="str">
        <f t="shared" si="785"/>
        <v>BE-20</v>
      </c>
      <c r="M1205" s="88">
        <f t="shared" si="786"/>
        <v>12.8</v>
      </c>
      <c r="N1205" s="57">
        <f>SUMIFS('DATOS GENERALES'!$D$4:$D$13,'DATOS GENERALES'!$B$4:$B$13,P1205,'DATOS GENERALES'!$C$4:$C$13,$N$937)</f>
        <v>0.25</v>
      </c>
      <c r="O1205" s="57">
        <f>SUMIFS('DATOS GENERALES'!$D$4:$D$13,'DATOS GENERALES'!$B$4:$B$13,P1205,'DATOS GENERALES'!$C$4:$C$13,$O$937)</f>
        <v>0.25</v>
      </c>
      <c r="P1205" s="60" t="s">
        <v>123</v>
      </c>
      <c r="Q1205" s="61">
        <f t="shared" si="787"/>
        <v>13.3</v>
      </c>
      <c r="R1205" s="128">
        <v>0</v>
      </c>
      <c r="T1205" s="75"/>
    </row>
    <row r="1206" spans="1:20" x14ac:dyDescent="0.25">
      <c r="A1206" t="s">
        <v>978</v>
      </c>
      <c r="B1206" s="52" t="s">
        <v>145</v>
      </c>
      <c r="C1206" s="55"/>
      <c r="L1206" s="56" t="str">
        <f t="shared" si="785"/>
        <v>BE-21</v>
      </c>
      <c r="M1206" s="88">
        <f t="shared" si="786"/>
        <v>12.8</v>
      </c>
      <c r="N1206" s="57">
        <f>SUMIFS('DATOS GENERALES'!$D$4:$D$13,'DATOS GENERALES'!$B$4:$B$13,P1206,'DATOS GENERALES'!$C$4:$C$13,$N$937)</f>
        <v>0.25</v>
      </c>
      <c r="O1206" s="57">
        <f>SUMIFS('DATOS GENERALES'!$D$4:$D$13,'DATOS GENERALES'!$B$4:$B$13,P1206,'DATOS GENERALES'!$C$4:$C$13,$O$937)</f>
        <v>0.25</v>
      </c>
      <c r="P1206" s="60" t="s">
        <v>123</v>
      </c>
      <c r="Q1206" s="58">
        <f t="shared" si="787"/>
        <v>13.3</v>
      </c>
      <c r="R1206" s="128">
        <v>0</v>
      </c>
      <c r="T1206" s="75"/>
    </row>
    <row r="1207" spans="1:20" x14ac:dyDescent="0.25">
      <c r="A1207" t="s">
        <v>978</v>
      </c>
      <c r="B1207" s="52" t="s">
        <v>146</v>
      </c>
      <c r="C1207" s="55"/>
      <c r="L1207" s="59" t="str">
        <f t="shared" si="785"/>
        <v>BE-22</v>
      </c>
      <c r="M1207" s="88">
        <f t="shared" si="786"/>
        <v>12.8</v>
      </c>
      <c r="N1207" s="57">
        <f>SUMIFS('DATOS GENERALES'!$D$4:$D$13,'DATOS GENERALES'!$B$4:$B$13,P1207,'DATOS GENERALES'!$C$4:$C$13,$N$937)</f>
        <v>0.25</v>
      </c>
      <c r="O1207" s="57">
        <f>SUMIFS('DATOS GENERALES'!$D$4:$D$13,'DATOS GENERALES'!$B$4:$B$13,P1207,'DATOS GENERALES'!$C$4:$C$13,$O$937)</f>
        <v>0.25</v>
      </c>
      <c r="P1207" s="60" t="s">
        <v>123</v>
      </c>
      <c r="Q1207" s="61">
        <f t="shared" si="787"/>
        <v>13.3</v>
      </c>
      <c r="R1207" s="128">
        <v>0</v>
      </c>
      <c r="T1207" s="75"/>
    </row>
    <row r="1208" spans="1:20" x14ac:dyDescent="0.25">
      <c r="A1208" t="s">
        <v>978</v>
      </c>
      <c r="B1208" s="52" t="s">
        <v>204</v>
      </c>
      <c r="C1208" s="55"/>
      <c r="L1208" s="56" t="str">
        <f t="shared" si="785"/>
        <v>BE-23</v>
      </c>
      <c r="M1208" s="88">
        <f t="shared" si="786"/>
        <v>6.8</v>
      </c>
      <c r="N1208" s="57">
        <f>SUMIFS('DATOS GENERALES'!$D$4:$D$13,'DATOS GENERALES'!$B$4:$B$13,P1208,'DATOS GENERALES'!$C$4:$C$13,$N$937)</f>
        <v>0.25</v>
      </c>
      <c r="O1208" s="57">
        <f>SUMIFS('DATOS GENERALES'!$D$4:$D$13,'DATOS GENERALES'!$B$4:$B$13,P1208,'DATOS GENERALES'!$C$4:$C$13,$O$937)</f>
        <v>0.25</v>
      </c>
      <c r="P1208" s="60" t="s">
        <v>123</v>
      </c>
      <c r="Q1208" s="58">
        <f t="shared" si="787"/>
        <v>7.3</v>
      </c>
      <c r="R1208" s="128">
        <v>0</v>
      </c>
      <c r="T1208" s="75"/>
    </row>
    <row r="1209" spans="1:20" x14ac:dyDescent="0.25">
      <c r="B1209" s="52"/>
      <c r="C1209" s="55"/>
      <c r="L1209" s="56"/>
      <c r="M1209" s="88"/>
      <c r="N1209" s="57"/>
      <c r="O1209" s="57"/>
      <c r="P1209" s="60"/>
      <c r="Q1209" s="89"/>
      <c r="R1209" s="128"/>
    </row>
    <row r="1210" spans="1:20" ht="14.4" thickBot="1" x14ac:dyDescent="0.3">
      <c r="B1210" s="52"/>
      <c r="C1210" s="55"/>
      <c r="L1210" s="59"/>
      <c r="M1210" s="88"/>
      <c r="N1210" s="57"/>
      <c r="O1210" s="57"/>
      <c r="P1210" s="60"/>
      <c r="Q1210" s="90"/>
      <c r="R1210" s="129"/>
      <c r="S1210" s="168" t="s">
        <v>297</v>
      </c>
    </row>
    <row r="1211" spans="1:20" ht="14.4" thickBot="1" x14ac:dyDescent="0.3">
      <c r="B1211" s="52"/>
      <c r="C1211" s="55"/>
      <c r="L1211" s="59"/>
      <c r="M1211" s="88"/>
      <c r="N1211" s="57"/>
      <c r="O1211" s="57"/>
      <c r="P1211" s="60"/>
      <c r="Q1211" s="90"/>
      <c r="R1211" s="130"/>
      <c r="S1211" s="169" t="s">
        <v>232</v>
      </c>
    </row>
    <row r="1212" spans="1:20" ht="14.4" thickBot="1" x14ac:dyDescent="0.3">
      <c r="A1212" s="10"/>
      <c r="B1212" s="73"/>
      <c r="C1212" s="74"/>
      <c r="D1212" s="10"/>
      <c r="E1212" s="75"/>
      <c r="F1212" s="75"/>
      <c r="G1212" s="75"/>
      <c r="H1212" s="75"/>
      <c r="I1212" s="75"/>
      <c r="J1212" s="75"/>
      <c r="K1212" s="75"/>
      <c r="L1212" s="75"/>
      <c r="M1212" s="75"/>
      <c r="N1212" s="75"/>
      <c r="O1212" s="75"/>
      <c r="P1212" s="75"/>
      <c r="Q1212" s="91">
        <f>SUM(Q1185:Q1211)</f>
        <v>246.90000000000009</v>
      </c>
      <c r="R1212" s="79">
        <f>+Q1069</f>
        <v>635.20000000000005</v>
      </c>
      <c r="S1212" s="170">
        <f>SUM(Q1212:R1212)</f>
        <v>882.10000000000014</v>
      </c>
    </row>
    <row r="1213" spans="1:20" x14ac:dyDescent="0.25">
      <c r="A1213" s="10"/>
      <c r="B1213" s="73"/>
      <c r="C1213" s="74"/>
      <c r="D1213" s="10"/>
      <c r="E1213" s="75"/>
      <c r="F1213" s="75"/>
      <c r="G1213" s="75"/>
      <c r="H1213" s="75"/>
      <c r="I1213" s="75"/>
      <c r="J1213" s="75"/>
      <c r="K1213" s="75"/>
      <c r="L1213" s="75"/>
      <c r="M1213" s="75"/>
      <c r="N1213" s="75"/>
      <c r="O1213" s="75"/>
      <c r="P1213" s="75"/>
      <c r="Q1213" s="76"/>
    </row>
  </sheetData>
  <autoFilter ref="A1:U1213"/>
  <mergeCells count="244">
    <mergeCell ref="P488:R488"/>
    <mergeCell ref="S488:S489"/>
    <mergeCell ref="T488:T489"/>
    <mergeCell ref="U488:U489"/>
    <mergeCell ref="A488:A489"/>
    <mergeCell ref="B488:B489"/>
    <mergeCell ref="C488:C489"/>
    <mergeCell ref="E488:G488"/>
    <mergeCell ref="H488:H489"/>
    <mergeCell ref="I488:I489"/>
    <mergeCell ref="J488:J489"/>
    <mergeCell ref="K488:K489"/>
    <mergeCell ref="L488:L489"/>
    <mergeCell ref="H925:L925"/>
    <mergeCell ref="H926:L926"/>
    <mergeCell ref="H927:L927"/>
    <mergeCell ref="H928:L928"/>
    <mergeCell ref="E2:U2"/>
    <mergeCell ref="E915:U916"/>
    <mergeCell ref="H905:L905"/>
    <mergeCell ref="H906:L906"/>
    <mergeCell ref="H921:L921"/>
    <mergeCell ref="H922:L922"/>
    <mergeCell ref="H923:L923"/>
    <mergeCell ref="H924:L924"/>
    <mergeCell ref="H899:L899"/>
    <mergeCell ref="H900:L900"/>
    <mergeCell ref="H901:L901"/>
    <mergeCell ref="H902:L902"/>
    <mergeCell ref="H903:L903"/>
    <mergeCell ref="H904:L904"/>
    <mergeCell ref="H875:L875"/>
    <mergeCell ref="H876:L876"/>
    <mergeCell ref="H877:L877"/>
    <mergeCell ref="H878:L878"/>
    <mergeCell ref="H871:L871"/>
    <mergeCell ref="H872:L872"/>
    <mergeCell ref="H873:L873"/>
    <mergeCell ref="H874:L874"/>
    <mergeCell ref="H844:L844"/>
    <mergeCell ref="H845:L845"/>
    <mergeCell ref="H846:L846"/>
    <mergeCell ref="H847:L847"/>
    <mergeCell ref="H848:L848"/>
    <mergeCell ref="H849:L849"/>
    <mergeCell ref="H820:L820"/>
    <mergeCell ref="H821:L821"/>
    <mergeCell ref="H842:L842"/>
    <mergeCell ref="H843:L843"/>
    <mergeCell ref="K831:K832"/>
    <mergeCell ref="L831:L832"/>
    <mergeCell ref="H814:L814"/>
    <mergeCell ref="H815:L815"/>
    <mergeCell ref="H816:L816"/>
    <mergeCell ref="H817:L817"/>
    <mergeCell ref="H818:L818"/>
    <mergeCell ref="H819:L819"/>
    <mergeCell ref="H779:L779"/>
    <mergeCell ref="H780:L780"/>
    <mergeCell ref="H781:L781"/>
    <mergeCell ref="H782:L782"/>
    <mergeCell ref="H777:L777"/>
    <mergeCell ref="H778:L778"/>
    <mergeCell ref="H674:L674"/>
    <mergeCell ref="H675:L675"/>
    <mergeCell ref="H676:L676"/>
    <mergeCell ref="H677:L677"/>
    <mergeCell ref="H678:L678"/>
    <mergeCell ref="H679:L679"/>
    <mergeCell ref="I689:I690"/>
    <mergeCell ref="J689:J690"/>
    <mergeCell ref="K689:K690"/>
    <mergeCell ref="L689:L690"/>
    <mergeCell ref="H578:L578"/>
    <mergeCell ref="H579:L579"/>
    <mergeCell ref="H672:L672"/>
    <mergeCell ref="H673:L673"/>
    <mergeCell ref="H572:L572"/>
    <mergeCell ref="H573:L573"/>
    <mergeCell ref="H574:L574"/>
    <mergeCell ref="H575:L575"/>
    <mergeCell ref="H576:L576"/>
    <mergeCell ref="H577:L577"/>
    <mergeCell ref="H477:L477"/>
    <mergeCell ref="H478:L478"/>
    <mergeCell ref="H479:L479"/>
    <mergeCell ref="H480:L480"/>
    <mergeCell ref="H473:L473"/>
    <mergeCell ref="H474:L474"/>
    <mergeCell ref="H475:L475"/>
    <mergeCell ref="H476:L476"/>
    <mergeCell ref="H371:L371"/>
    <mergeCell ref="H372:L372"/>
    <mergeCell ref="H373:L373"/>
    <mergeCell ref="H374:L374"/>
    <mergeCell ref="H375:L375"/>
    <mergeCell ref="H376:L376"/>
    <mergeCell ref="H142:L142"/>
    <mergeCell ref="H143:L143"/>
    <mergeCell ref="H144:L144"/>
    <mergeCell ref="H145:L145"/>
    <mergeCell ref="H138:L138"/>
    <mergeCell ref="H139:L139"/>
    <mergeCell ref="H140:L140"/>
    <mergeCell ref="H141:L141"/>
    <mergeCell ref="K6:K7"/>
    <mergeCell ref="L6:L7"/>
    <mergeCell ref="P6:R6"/>
    <mergeCell ref="S6:S7"/>
    <mergeCell ref="T6:T7"/>
    <mergeCell ref="U6:U7"/>
    <mergeCell ref="E3:F5"/>
    <mergeCell ref="G3:U5"/>
    <mergeCell ref="A6:A7"/>
    <mergeCell ref="B6:B7"/>
    <mergeCell ref="C6:C7"/>
    <mergeCell ref="D6:D8"/>
    <mergeCell ref="E6:G6"/>
    <mergeCell ref="H6:H7"/>
    <mergeCell ref="I6:I7"/>
    <mergeCell ref="J6:J7"/>
    <mergeCell ref="S386:S387"/>
    <mergeCell ref="T386:T387"/>
    <mergeCell ref="U154:U155"/>
    <mergeCell ref="A265:A266"/>
    <mergeCell ref="B265:B266"/>
    <mergeCell ref="C265:C266"/>
    <mergeCell ref="E265:G265"/>
    <mergeCell ref="H265:H266"/>
    <mergeCell ref="I265:I266"/>
    <mergeCell ref="J265:J266"/>
    <mergeCell ref="K265:K266"/>
    <mergeCell ref="L265:L266"/>
    <mergeCell ref="P265:R265"/>
    <mergeCell ref="S265:S266"/>
    <mergeCell ref="T265:T266"/>
    <mergeCell ref="U265:U266"/>
    <mergeCell ref="A154:A155"/>
    <mergeCell ref="B154:B155"/>
    <mergeCell ref="C154:C155"/>
    <mergeCell ref="E154:G154"/>
    <mergeCell ref="H154:H155"/>
    <mergeCell ref="I154:I155"/>
    <mergeCell ref="J154:J155"/>
    <mergeCell ref="K154:K155"/>
    <mergeCell ref="P154:R154"/>
    <mergeCell ref="S154:S155"/>
    <mergeCell ref="T154:T155"/>
    <mergeCell ref="H255:L255"/>
    <mergeCell ref="H369:L369"/>
    <mergeCell ref="H370:L370"/>
    <mergeCell ref="H248:L248"/>
    <mergeCell ref="H249:L249"/>
    <mergeCell ref="H250:L250"/>
    <mergeCell ref="H251:L251"/>
    <mergeCell ref="H252:L252"/>
    <mergeCell ref="H253:L253"/>
    <mergeCell ref="L154:L155"/>
    <mergeCell ref="H254:L254"/>
    <mergeCell ref="U386:U387"/>
    <mergeCell ref="A587:A588"/>
    <mergeCell ref="B587:B588"/>
    <mergeCell ref="C587:C588"/>
    <mergeCell ref="E587:G587"/>
    <mergeCell ref="H587:H588"/>
    <mergeCell ref="I587:I588"/>
    <mergeCell ref="J587:J588"/>
    <mergeCell ref="K587:K588"/>
    <mergeCell ref="L587:L588"/>
    <mergeCell ref="P587:R587"/>
    <mergeCell ref="S587:S588"/>
    <mergeCell ref="T587:T588"/>
    <mergeCell ref="U587:U588"/>
    <mergeCell ref="A386:A387"/>
    <mergeCell ref="B386:B387"/>
    <mergeCell ref="C386:C387"/>
    <mergeCell ref="E386:G386"/>
    <mergeCell ref="H386:H387"/>
    <mergeCell ref="I386:I387"/>
    <mergeCell ref="J386:J387"/>
    <mergeCell ref="K386:K387"/>
    <mergeCell ref="L386:L387"/>
    <mergeCell ref="P386:R386"/>
    <mergeCell ref="P689:R689"/>
    <mergeCell ref="S689:S690"/>
    <mergeCell ref="T689:T690"/>
    <mergeCell ref="U689:U690"/>
    <mergeCell ref="A792:A793"/>
    <mergeCell ref="B792:B793"/>
    <mergeCell ref="C792:C793"/>
    <mergeCell ref="E792:G792"/>
    <mergeCell ref="H792:H793"/>
    <mergeCell ref="I792:I793"/>
    <mergeCell ref="J792:J793"/>
    <mergeCell ref="K792:K793"/>
    <mergeCell ref="L792:L793"/>
    <mergeCell ref="P792:R792"/>
    <mergeCell ref="S792:S793"/>
    <mergeCell ref="T792:T793"/>
    <mergeCell ref="U792:U793"/>
    <mergeCell ref="A689:A690"/>
    <mergeCell ref="B689:B690"/>
    <mergeCell ref="C689:C690"/>
    <mergeCell ref="E689:G689"/>
    <mergeCell ref="H689:H690"/>
    <mergeCell ref="H775:L775"/>
    <mergeCell ref="H776:L776"/>
    <mergeCell ref="P831:R831"/>
    <mergeCell ref="S831:S832"/>
    <mergeCell ref="T831:T832"/>
    <mergeCell ref="U831:U832"/>
    <mergeCell ref="A859:A860"/>
    <mergeCell ref="B859:B860"/>
    <mergeCell ref="C859:C860"/>
    <mergeCell ref="E859:G859"/>
    <mergeCell ref="H859:H860"/>
    <mergeCell ref="I859:I860"/>
    <mergeCell ref="J859:J860"/>
    <mergeCell ref="K859:K860"/>
    <mergeCell ref="L859:L860"/>
    <mergeCell ref="P859:R859"/>
    <mergeCell ref="S859:S860"/>
    <mergeCell ref="T859:T860"/>
    <mergeCell ref="U859:U860"/>
    <mergeCell ref="A831:A832"/>
    <mergeCell ref="B831:B832"/>
    <mergeCell ref="C831:C832"/>
    <mergeCell ref="E831:G831"/>
    <mergeCell ref="H831:H832"/>
    <mergeCell ref="I831:I832"/>
    <mergeCell ref="J831:J832"/>
    <mergeCell ref="P887:R887"/>
    <mergeCell ref="S887:S888"/>
    <mergeCell ref="T887:T888"/>
    <mergeCell ref="U887:U888"/>
    <mergeCell ref="A887:A888"/>
    <mergeCell ref="B887:B888"/>
    <mergeCell ref="C887:C888"/>
    <mergeCell ref="E887:G887"/>
    <mergeCell ref="H887:H888"/>
    <mergeCell ref="I887:I888"/>
    <mergeCell ref="J887:J888"/>
    <mergeCell ref="K887:K888"/>
    <mergeCell ref="L887:L888"/>
  </mergeCells>
  <conditionalFormatting sqref="J833:J834 J836:J858 J69 J267:J268 J388:J389 J589:J591 J691:J692 J794:J796 J861:J886 J889:J914 J86 J156:J157 J490:J491 J3:J10 J14 J20:J26 J34 J29:J30 J37 J43 J60 J63 J81:J82 J89 J95 J98 J101 J107 J113 J116 J119 J163 J160 J166 J169 J172 J175 J178 J181 J184 J187 J190 J193 J196 J199 J202 J208 J214 J220 J226 J232 J271 J274 J277 J280 J283 J286 J289 J292 J295 J298 J301 J304 J307 J310 J313 J316 J319 J322 J325 J330 J336 J342 J351 J392 J395 J398 J401 J404 J407 J410 J413 J416 J419 J422 J425 J428 J431 J434 J437 J443 J449 J455 J461 J494 J497 J500 J503 J506 J509 J512 J515 J518 J521 J524 J527 J533 J536 J542 J548 J554 J657 J758 J740 J800 J804 J807:J830 J1210:J1048576 J122 J125 J129:J153 J236 J355:J385 J465:J487 J558:J586 J661:J688 J1162:J1165 J1167 J1169 J1171 J1173:J1185 J1088 J1090 J1092 J1095 J1097 J1099 J1101:J1160 J440 J240:J264 J764 J917:J1007 J1009:J1084 J768:J791">
    <cfRule type="cellIs" dxfId="390" priority="319" operator="equal">
      <formula>"S1"</formula>
    </cfRule>
  </conditionalFormatting>
  <conditionalFormatting sqref="Q1073:Q1084 Q1109:Q1139 Q1185 Q1210:Q1213 Q1141:Q1160 Q1162:Q1165 Q1167 Q1169 Q1171 Q1173:Q1181 Q1088 Q1090 Q1092 Q1095 Q1097 Q1099 Q1101:Q1107 Q938:Q1007 Q1009:Q1071">
    <cfRule type="cellIs" dxfId="389" priority="318" operator="greaterThan">
      <formula>85</formula>
    </cfRule>
  </conditionalFormatting>
  <conditionalFormatting sqref="J1209">
    <cfRule type="cellIs" dxfId="388" priority="310" operator="equal">
      <formula>"S1"</formula>
    </cfRule>
  </conditionalFormatting>
  <conditionalFormatting sqref="Q1209">
    <cfRule type="cellIs" dxfId="387" priority="309" operator="greaterThan">
      <formula>85</formula>
    </cfRule>
  </conditionalFormatting>
  <conditionalFormatting sqref="S1069">
    <cfRule type="cellIs" dxfId="386" priority="308" operator="greaterThan">
      <formula>85</formula>
    </cfRule>
  </conditionalFormatting>
  <conditionalFormatting sqref="J835">
    <cfRule type="cellIs" dxfId="385" priority="274" operator="equal">
      <formula>"S1"</formula>
    </cfRule>
  </conditionalFormatting>
  <conditionalFormatting sqref="J72 J75">
    <cfRule type="cellIs" dxfId="384" priority="251" operator="equal">
      <formula>"S1"</formula>
    </cfRule>
  </conditionalFormatting>
  <conditionalFormatting sqref="J78">
    <cfRule type="cellIs" dxfId="383" priority="249" operator="equal">
      <formula>"S1"</formula>
    </cfRule>
  </conditionalFormatting>
  <conditionalFormatting sqref="J11:J13">
    <cfRule type="cellIs" dxfId="382" priority="241" operator="equal">
      <formula>"S1"</formula>
    </cfRule>
  </conditionalFormatting>
  <conditionalFormatting sqref="J15:J19">
    <cfRule type="cellIs" dxfId="381" priority="239" operator="equal">
      <formula>"S1"</formula>
    </cfRule>
  </conditionalFormatting>
  <conditionalFormatting sqref="J27:J28">
    <cfRule type="cellIs" dxfId="380" priority="235" operator="equal">
      <formula>"S1"</formula>
    </cfRule>
  </conditionalFormatting>
  <conditionalFormatting sqref="J32:J33">
    <cfRule type="cellIs" dxfId="379" priority="234" operator="equal">
      <formula>"S1"</formula>
    </cfRule>
  </conditionalFormatting>
  <conditionalFormatting sqref="J31">
    <cfRule type="cellIs" dxfId="378" priority="233" operator="equal">
      <formula>"S1"</formula>
    </cfRule>
  </conditionalFormatting>
  <conditionalFormatting sqref="J35:J36">
    <cfRule type="cellIs" dxfId="377" priority="232" operator="equal">
      <formula>"S1"</formula>
    </cfRule>
  </conditionalFormatting>
  <conditionalFormatting sqref="J38:J40">
    <cfRule type="cellIs" dxfId="376" priority="231" operator="equal">
      <formula>"S1"</formula>
    </cfRule>
  </conditionalFormatting>
  <conditionalFormatting sqref="J41:J42">
    <cfRule type="cellIs" dxfId="375" priority="230" operator="equal">
      <formula>"S1"</formula>
    </cfRule>
  </conditionalFormatting>
  <conditionalFormatting sqref="J58:J59">
    <cfRule type="cellIs" dxfId="374" priority="225" operator="equal">
      <formula>"S1"</formula>
    </cfRule>
  </conditionalFormatting>
  <conditionalFormatting sqref="J44:J49 J57 J52:J53">
    <cfRule type="cellIs" dxfId="373" priority="229" operator="equal">
      <formula>"S1"</formula>
    </cfRule>
  </conditionalFormatting>
  <conditionalFormatting sqref="J50:J51">
    <cfRule type="cellIs" dxfId="372" priority="228" operator="equal">
      <formula>"S1"</formula>
    </cfRule>
  </conditionalFormatting>
  <conditionalFormatting sqref="J55:J56">
    <cfRule type="cellIs" dxfId="371" priority="227" operator="equal">
      <formula>"S1"</formula>
    </cfRule>
  </conditionalFormatting>
  <conditionalFormatting sqref="J54">
    <cfRule type="cellIs" dxfId="370" priority="226" operator="equal">
      <formula>"S1"</formula>
    </cfRule>
  </conditionalFormatting>
  <conditionalFormatting sqref="J61:J62">
    <cfRule type="cellIs" dxfId="369" priority="224" operator="equal">
      <formula>"S1"</formula>
    </cfRule>
  </conditionalFormatting>
  <conditionalFormatting sqref="J64:J68">
    <cfRule type="cellIs" dxfId="368" priority="223" operator="equal">
      <formula>"S1"</formula>
    </cfRule>
  </conditionalFormatting>
  <conditionalFormatting sqref="J70:J71">
    <cfRule type="cellIs" dxfId="367" priority="222" operator="equal">
      <formula>"S1"</formula>
    </cfRule>
  </conditionalFormatting>
  <conditionalFormatting sqref="J73:J74">
    <cfRule type="cellIs" dxfId="366" priority="221" operator="equal">
      <formula>"S1"</formula>
    </cfRule>
  </conditionalFormatting>
  <conditionalFormatting sqref="J76:J77">
    <cfRule type="cellIs" dxfId="365" priority="220" operator="equal">
      <formula>"S1"</formula>
    </cfRule>
  </conditionalFormatting>
  <conditionalFormatting sqref="J79:J80">
    <cfRule type="cellIs" dxfId="364" priority="219" operator="equal">
      <formula>"S1"</formula>
    </cfRule>
  </conditionalFormatting>
  <conditionalFormatting sqref="J83">
    <cfRule type="cellIs" dxfId="363" priority="218" operator="equal">
      <formula>"S1"</formula>
    </cfRule>
  </conditionalFormatting>
  <conditionalFormatting sqref="J84:J85">
    <cfRule type="cellIs" dxfId="362" priority="216" operator="equal">
      <formula>"S1"</formula>
    </cfRule>
  </conditionalFormatting>
  <conditionalFormatting sqref="J87:J88">
    <cfRule type="cellIs" dxfId="361" priority="215" operator="equal">
      <formula>"S1"</formula>
    </cfRule>
  </conditionalFormatting>
  <conditionalFormatting sqref="J90:J94">
    <cfRule type="cellIs" dxfId="360" priority="214" operator="equal">
      <formula>"S1"</formula>
    </cfRule>
  </conditionalFormatting>
  <conditionalFormatting sqref="J96:J97">
    <cfRule type="cellIs" dxfId="359" priority="213" operator="equal">
      <formula>"S1"</formula>
    </cfRule>
  </conditionalFormatting>
  <conditionalFormatting sqref="J99:J100">
    <cfRule type="cellIs" dxfId="358" priority="212" operator="equal">
      <formula>"S1"</formula>
    </cfRule>
  </conditionalFormatting>
  <conditionalFormatting sqref="J104">
    <cfRule type="cellIs" dxfId="357" priority="211" operator="equal">
      <formula>"S1"</formula>
    </cfRule>
  </conditionalFormatting>
  <conditionalFormatting sqref="J102:J103">
    <cfRule type="cellIs" dxfId="356" priority="210" operator="equal">
      <formula>"S1"</formula>
    </cfRule>
  </conditionalFormatting>
  <conditionalFormatting sqref="J105:J106">
    <cfRule type="cellIs" dxfId="355" priority="209" operator="equal">
      <formula>"S1"</formula>
    </cfRule>
  </conditionalFormatting>
  <conditionalFormatting sqref="J108:J112">
    <cfRule type="cellIs" dxfId="354" priority="208" operator="equal">
      <formula>"S1"</formula>
    </cfRule>
  </conditionalFormatting>
  <conditionalFormatting sqref="J114:J115">
    <cfRule type="cellIs" dxfId="353" priority="207" operator="equal">
      <formula>"S1"</formula>
    </cfRule>
  </conditionalFormatting>
  <conditionalFormatting sqref="J117:J118">
    <cfRule type="cellIs" dxfId="352" priority="206" operator="equal">
      <formula>"S1"</formula>
    </cfRule>
  </conditionalFormatting>
  <conditionalFormatting sqref="J161:J162">
    <cfRule type="cellIs" dxfId="351" priority="205" operator="equal">
      <formula>"S1"</formula>
    </cfRule>
  </conditionalFormatting>
  <conditionalFormatting sqref="J158:J159">
    <cfRule type="cellIs" dxfId="350" priority="204" operator="equal">
      <formula>"S1"</formula>
    </cfRule>
  </conditionalFormatting>
  <conditionalFormatting sqref="J164:J165">
    <cfRule type="cellIs" dxfId="349" priority="203" operator="equal">
      <formula>"S1"</formula>
    </cfRule>
  </conditionalFormatting>
  <conditionalFormatting sqref="J167:J168">
    <cfRule type="cellIs" dxfId="348" priority="202" operator="equal">
      <formula>"S1"</formula>
    </cfRule>
  </conditionalFormatting>
  <conditionalFormatting sqref="J170:J171">
    <cfRule type="cellIs" dxfId="347" priority="201" operator="equal">
      <formula>"S1"</formula>
    </cfRule>
  </conditionalFormatting>
  <conditionalFormatting sqref="J173:J174">
    <cfRule type="cellIs" dxfId="346" priority="200" operator="equal">
      <formula>"S1"</formula>
    </cfRule>
  </conditionalFormatting>
  <conditionalFormatting sqref="J176:J177">
    <cfRule type="cellIs" dxfId="345" priority="199" operator="equal">
      <formula>"S1"</formula>
    </cfRule>
  </conditionalFormatting>
  <conditionalFormatting sqref="J179:J180">
    <cfRule type="cellIs" dxfId="344" priority="198" operator="equal">
      <formula>"S1"</formula>
    </cfRule>
  </conditionalFormatting>
  <conditionalFormatting sqref="J182:J183">
    <cfRule type="cellIs" dxfId="343" priority="197" operator="equal">
      <formula>"S1"</formula>
    </cfRule>
  </conditionalFormatting>
  <conditionalFormatting sqref="J185:J186">
    <cfRule type="cellIs" dxfId="342" priority="196" operator="equal">
      <formula>"S1"</formula>
    </cfRule>
  </conditionalFormatting>
  <conditionalFormatting sqref="J188:J189">
    <cfRule type="cellIs" dxfId="341" priority="195" operator="equal">
      <formula>"S1"</formula>
    </cfRule>
  </conditionalFormatting>
  <conditionalFormatting sqref="J191:J192">
    <cfRule type="cellIs" dxfId="340" priority="194" operator="equal">
      <formula>"S1"</formula>
    </cfRule>
  </conditionalFormatting>
  <conditionalFormatting sqref="J194:J195">
    <cfRule type="cellIs" dxfId="339" priority="193" operator="equal">
      <formula>"S1"</formula>
    </cfRule>
  </conditionalFormatting>
  <conditionalFormatting sqref="J197:J198">
    <cfRule type="cellIs" dxfId="338" priority="192" operator="equal">
      <formula>"S1"</formula>
    </cfRule>
  </conditionalFormatting>
  <conditionalFormatting sqref="J200:J201">
    <cfRule type="cellIs" dxfId="337" priority="191" operator="equal">
      <formula>"S1"</formula>
    </cfRule>
  </conditionalFormatting>
  <conditionalFormatting sqref="J205">
    <cfRule type="cellIs" dxfId="336" priority="190" operator="equal">
      <formula>"S1"</formula>
    </cfRule>
  </conditionalFormatting>
  <conditionalFormatting sqref="J203:J204">
    <cfRule type="cellIs" dxfId="335" priority="189" operator="equal">
      <formula>"S1"</formula>
    </cfRule>
  </conditionalFormatting>
  <conditionalFormatting sqref="J206:J207">
    <cfRule type="cellIs" dxfId="334" priority="188" operator="equal">
      <formula>"S1"</formula>
    </cfRule>
  </conditionalFormatting>
  <conditionalFormatting sqref="J211">
    <cfRule type="cellIs" dxfId="333" priority="187" operator="equal">
      <formula>"S1"</formula>
    </cfRule>
  </conditionalFormatting>
  <conditionalFormatting sqref="J209:J210">
    <cfRule type="cellIs" dxfId="332" priority="186" operator="equal">
      <formula>"S1"</formula>
    </cfRule>
  </conditionalFormatting>
  <conditionalFormatting sqref="J212:J213">
    <cfRule type="cellIs" dxfId="331" priority="185" operator="equal">
      <formula>"S1"</formula>
    </cfRule>
  </conditionalFormatting>
  <conditionalFormatting sqref="J215:J219">
    <cfRule type="cellIs" dxfId="330" priority="184" operator="equal">
      <formula>"S1"</formula>
    </cfRule>
  </conditionalFormatting>
  <conditionalFormatting sqref="J221:J225">
    <cfRule type="cellIs" dxfId="329" priority="183" operator="equal">
      <formula>"S1"</formula>
    </cfRule>
  </conditionalFormatting>
  <conditionalFormatting sqref="J227:J231">
    <cfRule type="cellIs" dxfId="328" priority="182" operator="equal">
      <formula>"S1"</formula>
    </cfRule>
  </conditionalFormatting>
  <conditionalFormatting sqref="J269:J270">
    <cfRule type="cellIs" dxfId="327" priority="181" operator="equal">
      <formula>"S1"</formula>
    </cfRule>
  </conditionalFormatting>
  <conditionalFormatting sqref="J272:J273">
    <cfRule type="cellIs" dxfId="326" priority="180" operator="equal">
      <formula>"S1"</formula>
    </cfRule>
  </conditionalFormatting>
  <conditionalFormatting sqref="J275:J276">
    <cfRule type="cellIs" dxfId="325" priority="179" operator="equal">
      <formula>"S1"</formula>
    </cfRule>
  </conditionalFormatting>
  <conditionalFormatting sqref="J278:J279">
    <cfRule type="cellIs" dxfId="324" priority="178" operator="equal">
      <formula>"S1"</formula>
    </cfRule>
  </conditionalFormatting>
  <conditionalFormatting sqref="J281:J282">
    <cfRule type="cellIs" dxfId="323" priority="177" operator="equal">
      <formula>"S1"</formula>
    </cfRule>
  </conditionalFormatting>
  <conditionalFormatting sqref="J284:J285">
    <cfRule type="cellIs" dxfId="322" priority="176" operator="equal">
      <formula>"S1"</formula>
    </cfRule>
  </conditionalFormatting>
  <conditionalFormatting sqref="J287:J288">
    <cfRule type="cellIs" dxfId="321" priority="175" operator="equal">
      <formula>"S1"</formula>
    </cfRule>
  </conditionalFormatting>
  <conditionalFormatting sqref="J290:J291">
    <cfRule type="cellIs" dxfId="320" priority="174" operator="equal">
      <formula>"S1"</formula>
    </cfRule>
  </conditionalFormatting>
  <conditionalFormatting sqref="J293:J294">
    <cfRule type="cellIs" dxfId="319" priority="173" operator="equal">
      <formula>"S1"</formula>
    </cfRule>
  </conditionalFormatting>
  <conditionalFormatting sqref="J296:J297">
    <cfRule type="cellIs" dxfId="318" priority="172" operator="equal">
      <formula>"S1"</formula>
    </cfRule>
  </conditionalFormatting>
  <conditionalFormatting sqref="J299:J300">
    <cfRule type="cellIs" dxfId="317" priority="171" operator="equal">
      <formula>"S1"</formula>
    </cfRule>
  </conditionalFormatting>
  <conditionalFormatting sqref="J302:J303">
    <cfRule type="cellIs" dxfId="316" priority="170" operator="equal">
      <formula>"S1"</formula>
    </cfRule>
  </conditionalFormatting>
  <conditionalFormatting sqref="J305:J306">
    <cfRule type="cellIs" dxfId="315" priority="169" operator="equal">
      <formula>"S1"</formula>
    </cfRule>
  </conditionalFormatting>
  <conditionalFormatting sqref="J308:J309">
    <cfRule type="cellIs" dxfId="314" priority="168" operator="equal">
      <formula>"S1"</formula>
    </cfRule>
  </conditionalFormatting>
  <conditionalFormatting sqref="J311:J312">
    <cfRule type="cellIs" dxfId="313" priority="167" operator="equal">
      <formula>"S1"</formula>
    </cfRule>
  </conditionalFormatting>
  <conditionalFormatting sqref="J314:J315">
    <cfRule type="cellIs" dxfId="312" priority="166" operator="equal">
      <formula>"S1"</formula>
    </cfRule>
  </conditionalFormatting>
  <conditionalFormatting sqref="J317:J318">
    <cfRule type="cellIs" dxfId="311" priority="165" operator="equal">
      <formula>"S1"</formula>
    </cfRule>
  </conditionalFormatting>
  <conditionalFormatting sqref="J320:J321">
    <cfRule type="cellIs" dxfId="310" priority="164" operator="equal">
      <formula>"S1"</formula>
    </cfRule>
  </conditionalFormatting>
  <conditionalFormatting sqref="J323:J324">
    <cfRule type="cellIs" dxfId="309" priority="163" operator="equal">
      <formula>"S1"</formula>
    </cfRule>
  </conditionalFormatting>
  <conditionalFormatting sqref="J337:J341">
    <cfRule type="cellIs" dxfId="308" priority="160" operator="equal">
      <formula>"S1"</formula>
    </cfRule>
  </conditionalFormatting>
  <conditionalFormatting sqref="J326:J329">
    <cfRule type="cellIs" dxfId="307" priority="162" operator="equal">
      <formula>"S1"</formula>
    </cfRule>
  </conditionalFormatting>
  <conditionalFormatting sqref="J331:J335">
    <cfRule type="cellIs" dxfId="306" priority="161" operator="equal">
      <formula>"S1"</formula>
    </cfRule>
  </conditionalFormatting>
  <conditionalFormatting sqref="J343:J346">
    <cfRule type="cellIs" dxfId="305" priority="159" operator="equal">
      <formula>"S1"</formula>
    </cfRule>
  </conditionalFormatting>
  <conditionalFormatting sqref="J347">
    <cfRule type="cellIs" dxfId="304" priority="158" operator="equal">
      <formula>"S1"</formula>
    </cfRule>
  </conditionalFormatting>
  <conditionalFormatting sqref="J348">
    <cfRule type="cellIs" dxfId="303" priority="157" operator="equal">
      <formula>"S1"</formula>
    </cfRule>
  </conditionalFormatting>
  <conditionalFormatting sqref="J349">
    <cfRule type="cellIs" dxfId="302" priority="156" operator="equal">
      <formula>"S1"</formula>
    </cfRule>
  </conditionalFormatting>
  <conditionalFormatting sqref="J350">
    <cfRule type="cellIs" dxfId="301" priority="155" operator="equal">
      <formula>"S1"</formula>
    </cfRule>
  </conditionalFormatting>
  <conditionalFormatting sqref="J390:J391">
    <cfRule type="cellIs" dxfId="300" priority="154" operator="equal">
      <formula>"S1"</formula>
    </cfRule>
  </conditionalFormatting>
  <conditionalFormatting sqref="J393:J394">
    <cfRule type="cellIs" dxfId="299" priority="153" operator="equal">
      <formula>"S1"</formula>
    </cfRule>
  </conditionalFormatting>
  <conditionalFormatting sqref="J396:J397">
    <cfRule type="cellIs" dxfId="298" priority="152" operator="equal">
      <formula>"S1"</formula>
    </cfRule>
  </conditionalFormatting>
  <conditionalFormatting sqref="J399:J400">
    <cfRule type="cellIs" dxfId="297" priority="151" operator="equal">
      <formula>"S1"</formula>
    </cfRule>
  </conditionalFormatting>
  <conditionalFormatting sqref="J402:J403">
    <cfRule type="cellIs" dxfId="296" priority="150" operator="equal">
      <formula>"S1"</formula>
    </cfRule>
  </conditionalFormatting>
  <conditionalFormatting sqref="J405:J406">
    <cfRule type="cellIs" dxfId="295" priority="149" operator="equal">
      <formula>"S1"</formula>
    </cfRule>
  </conditionalFormatting>
  <conditionalFormatting sqref="J408:J409">
    <cfRule type="cellIs" dxfId="294" priority="148" operator="equal">
      <formula>"S1"</formula>
    </cfRule>
  </conditionalFormatting>
  <conditionalFormatting sqref="J411:J412">
    <cfRule type="cellIs" dxfId="293" priority="147" operator="equal">
      <formula>"S1"</formula>
    </cfRule>
  </conditionalFormatting>
  <conditionalFormatting sqref="J414:J415">
    <cfRule type="cellIs" dxfId="292" priority="146" operator="equal">
      <formula>"S1"</formula>
    </cfRule>
  </conditionalFormatting>
  <conditionalFormatting sqref="J417:J418">
    <cfRule type="cellIs" dxfId="291" priority="145" operator="equal">
      <formula>"S1"</formula>
    </cfRule>
  </conditionalFormatting>
  <conditionalFormatting sqref="J420:J421">
    <cfRule type="cellIs" dxfId="290" priority="144" operator="equal">
      <formula>"S1"</formula>
    </cfRule>
  </conditionalFormatting>
  <conditionalFormatting sqref="J423:J424">
    <cfRule type="cellIs" dxfId="289" priority="143" operator="equal">
      <formula>"S1"</formula>
    </cfRule>
  </conditionalFormatting>
  <conditionalFormatting sqref="J426:J427">
    <cfRule type="cellIs" dxfId="288" priority="142" operator="equal">
      <formula>"S1"</formula>
    </cfRule>
  </conditionalFormatting>
  <conditionalFormatting sqref="J429:J430">
    <cfRule type="cellIs" dxfId="287" priority="141" operator="equal">
      <formula>"S1"</formula>
    </cfRule>
  </conditionalFormatting>
  <conditionalFormatting sqref="J432:J433">
    <cfRule type="cellIs" dxfId="286" priority="140" operator="equal">
      <formula>"S1"</formula>
    </cfRule>
  </conditionalFormatting>
  <conditionalFormatting sqref="J435:J436">
    <cfRule type="cellIs" dxfId="285" priority="139" operator="equal">
      <formula>"S1"</formula>
    </cfRule>
  </conditionalFormatting>
  <conditionalFormatting sqref="J441:J442">
    <cfRule type="cellIs" dxfId="284" priority="138" operator="equal">
      <formula>"S1"</formula>
    </cfRule>
  </conditionalFormatting>
  <conditionalFormatting sqref="J444:J448">
    <cfRule type="cellIs" dxfId="283" priority="137" operator="equal">
      <formula>"S1"</formula>
    </cfRule>
  </conditionalFormatting>
  <conditionalFormatting sqref="J450:J453">
    <cfRule type="cellIs" dxfId="282" priority="136" operator="equal">
      <formula>"S1"</formula>
    </cfRule>
  </conditionalFormatting>
  <conditionalFormatting sqref="J456:J459">
    <cfRule type="cellIs" dxfId="281" priority="135" operator="equal">
      <formula>"S1"</formula>
    </cfRule>
  </conditionalFormatting>
  <conditionalFormatting sqref="J495:J496">
    <cfRule type="cellIs" dxfId="280" priority="132" operator="equal">
      <formula>"S1"</formula>
    </cfRule>
  </conditionalFormatting>
  <conditionalFormatting sqref="J492:J493">
    <cfRule type="cellIs" dxfId="279" priority="133" operator="equal">
      <formula>"S1"</formula>
    </cfRule>
  </conditionalFormatting>
  <conditionalFormatting sqref="J504:J505">
    <cfRule type="cellIs" dxfId="278" priority="129" operator="equal">
      <formula>"S1"</formula>
    </cfRule>
  </conditionalFormatting>
  <conditionalFormatting sqref="J498:J499">
    <cfRule type="cellIs" dxfId="277" priority="131" operator="equal">
      <formula>"S1"</formula>
    </cfRule>
  </conditionalFormatting>
  <conditionalFormatting sqref="J501:J502">
    <cfRule type="cellIs" dxfId="276" priority="130" operator="equal">
      <formula>"S1"</formula>
    </cfRule>
  </conditionalFormatting>
  <conditionalFormatting sqref="J507:J508">
    <cfRule type="cellIs" dxfId="275" priority="128" operator="equal">
      <formula>"S1"</formula>
    </cfRule>
  </conditionalFormatting>
  <conditionalFormatting sqref="J510:J511">
    <cfRule type="cellIs" dxfId="274" priority="127" operator="equal">
      <formula>"S1"</formula>
    </cfRule>
  </conditionalFormatting>
  <conditionalFormatting sqref="J513:J514">
    <cfRule type="cellIs" dxfId="273" priority="126" operator="equal">
      <formula>"S1"</formula>
    </cfRule>
  </conditionalFormatting>
  <conditionalFormatting sqref="J516:J517">
    <cfRule type="cellIs" dxfId="272" priority="125" operator="equal">
      <formula>"S1"</formula>
    </cfRule>
  </conditionalFormatting>
  <conditionalFormatting sqref="J519:J520">
    <cfRule type="cellIs" dxfId="271" priority="124" operator="equal">
      <formula>"S1"</formula>
    </cfRule>
  </conditionalFormatting>
  <conditionalFormatting sqref="J522:J523">
    <cfRule type="cellIs" dxfId="270" priority="123" operator="equal">
      <formula>"S1"</formula>
    </cfRule>
  </conditionalFormatting>
  <conditionalFormatting sqref="J525:J526">
    <cfRule type="cellIs" dxfId="269" priority="122" operator="equal">
      <formula>"S1"</formula>
    </cfRule>
  </conditionalFormatting>
  <conditionalFormatting sqref="J528:J530">
    <cfRule type="cellIs" dxfId="268" priority="121" operator="equal">
      <formula>"S1"</formula>
    </cfRule>
  </conditionalFormatting>
  <conditionalFormatting sqref="J531:J532">
    <cfRule type="cellIs" dxfId="267" priority="120" operator="equal">
      <formula>"S1"</formula>
    </cfRule>
  </conditionalFormatting>
  <conditionalFormatting sqref="J534:J535">
    <cfRule type="cellIs" dxfId="266" priority="119" operator="equal">
      <formula>"S1"</formula>
    </cfRule>
  </conditionalFormatting>
  <conditionalFormatting sqref="J537:J541">
    <cfRule type="cellIs" dxfId="265" priority="118" operator="equal">
      <formula>"S1"</formula>
    </cfRule>
  </conditionalFormatting>
  <conditionalFormatting sqref="J543:J546">
    <cfRule type="cellIs" dxfId="264" priority="117" operator="equal">
      <formula>"S1"</formula>
    </cfRule>
  </conditionalFormatting>
  <conditionalFormatting sqref="J549:J552">
    <cfRule type="cellIs" dxfId="263" priority="116" operator="equal">
      <formula>"S1"</formula>
    </cfRule>
  </conditionalFormatting>
  <conditionalFormatting sqref="J652:J655">
    <cfRule type="cellIs" dxfId="262" priority="97" operator="equal">
      <formula>"S1"</formula>
    </cfRule>
  </conditionalFormatting>
  <conditionalFormatting sqref="J594 J597 J600 J603 J606 J609 J612 J615 J618 J621 J624 J627 J636 J639 J645 J651 J630">
    <cfRule type="cellIs" dxfId="261" priority="115" operator="equal">
      <formula>"S1"</formula>
    </cfRule>
  </conditionalFormatting>
  <conditionalFormatting sqref="J595:J596">
    <cfRule type="cellIs" dxfId="260" priority="113" operator="equal">
      <formula>"S1"</formula>
    </cfRule>
  </conditionalFormatting>
  <conditionalFormatting sqref="J592:J593">
    <cfRule type="cellIs" dxfId="259" priority="114" operator="equal">
      <formula>"S1"</formula>
    </cfRule>
  </conditionalFormatting>
  <conditionalFormatting sqref="J604:J605">
    <cfRule type="cellIs" dxfId="258" priority="110" operator="equal">
      <formula>"S1"</formula>
    </cfRule>
  </conditionalFormatting>
  <conditionalFormatting sqref="J598:J599">
    <cfRule type="cellIs" dxfId="257" priority="112" operator="equal">
      <formula>"S1"</formula>
    </cfRule>
  </conditionalFormatting>
  <conditionalFormatting sqref="J601:J602">
    <cfRule type="cellIs" dxfId="256" priority="111" operator="equal">
      <formula>"S1"</formula>
    </cfRule>
  </conditionalFormatting>
  <conditionalFormatting sqref="J607:J608">
    <cfRule type="cellIs" dxfId="255" priority="109" operator="equal">
      <formula>"S1"</formula>
    </cfRule>
  </conditionalFormatting>
  <conditionalFormatting sqref="J610:J611">
    <cfRule type="cellIs" dxfId="254" priority="108" operator="equal">
      <formula>"S1"</formula>
    </cfRule>
  </conditionalFormatting>
  <conditionalFormatting sqref="J613:J614">
    <cfRule type="cellIs" dxfId="253" priority="107" operator="equal">
      <formula>"S1"</formula>
    </cfRule>
  </conditionalFormatting>
  <conditionalFormatting sqref="J616:J617">
    <cfRule type="cellIs" dxfId="252" priority="106" operator="equal">
      <formula>"S1"</formula>
    </cfRule>
  </conditionalFormatting>
  <conditionalFormatting sqref="J619:J620">
    <cfRule type="cellIs" dxfId="251" priority="105" operator="equal">
      <formula>"S1"</formula>
    </cfRule>
  </conditionalFormatting>
  <conditionalFormatting sqref="J622:J623">
    <cfRule type="cellIs" dxfId="250" priority="104" operator="equal">
      <formula>"S1"</formula>
    </cfRule>
  </conditionalFormatting>
  <conditionalFormatting sqref="J625:J626">
    <cfRule type="cellIs" dxfId="249" priority="103" operator="equal">
      <formula>"S1"</formula>
    </cfRule>
  </conditionalFormatting>
  <conditionalFormatting sqref="J631:J633">
    <cfRule type="cellIs" dxfId="248" priority="102" operator="equal">
      <formula>"S1"</formula>
    </cfRule>
  </conditionalFormatting>
  <conditionalFormatting sqref="J634:J635">
    <cfRule type="cellIs" dxfId="247" priority="101" operator="equal">
      <formula>"S1"</formula>
    </cfRule>
  </conditionalFormatting>
  <conditionalFormatting sqref="J637:J638">
    <cfRule type="cellIs" dxfId="246" priority="100" operator="equal">
      <formula>"S1"</formula>
    </cfRule>
  </conditionalFormatting>
  <conditionalFormatting sqref="J640:J644">
    <cfRule type="cellIs" dxfId="245" priority="99" operator="equal">
      <formula>"S1"</formula>
    </cfRule>
  </conditionalFormatting>
  <conditionalFormatting sqref="J646:J649">
    <cfRule type="cellIs" dxfId="244" priority="98" operator="equal">
      <formula>"S1"</formula>
    </cfRule>
  </conditionalFormatting>
  <conditionalFormatting sqref="J628:J629">
    <cfRule type="cellIs" dxfId="243" priority="96" operator="equal">
      <formula>"S1"</formula>
    </cfRule>
  </conditionalFormatting>
  <conditionalFormatting sqref="J753:J756">
    <cfRule type="cellIs" dxfId="242" priority="77" operator="equal">
      <formula>"S1"</formula>
    </cfRule>
  </conditionalFormatting>
  <conditionalFormatting sqref="J695 J698 J701 J704 J707 J710 J713 J716 J719 J722 J725 J728 J737 J746 J752 J731">
    <cfRule type="cellIs" dxfId="241" priority="95" operator="equal">
      <formula>"S1"</formula>
    </cfRule>
  </conditionalFormatting>
  <conditionalFormatting sqref="J696:J697">
    <cfRule type="cellIs" dxfId="240" priority="93" operator="equal">
      <formula>"S1"</formula>
    </cfRule>
  </conditionalFormatting>
  <conditionalFormatting sqref="J693:J694">
    <cfRule type="cellIs" dxfId="239" priority="94" operator="equal">
      <formula>"S1"</formula>
    </cfRule>
  </conditionalFormatting>
  <conditionalFormatting sqref="J705:J706">
    <cfRule type="cellIs" dxfId="238" priority="90" operator="equal">
      <formula>"S1"</formula>
    </cfRule>
  </conditionalFormatting>
  <conditionalFormatting sqref="J699:J700">
    <cfRule type="cellIs" dxfId="237" priority="92" operator="equal">
      <formula>"S1"</formula>
    </cfRule>
  </conditionalFormatting>
  <conditionalFormatting sqref="J702:J703">
    <cfRule type="cellIs" dxfId="236" priority="91" operator="equal">
      <formula>"S1"</formula>
    </cfRule>
  </conditionalFormatting>
  <conditionalFormatting sqref="J708:J709">
    <cfRule type="cellIs" dxfId="235" priority="89" operator="equal">
      <formula>"S1"</formula>
    </cfRule>
  </conditionalFormatting>
  <conditionalFormatting sqref="J711:J712">
    <cfRule type="cellIs" dxfId="234" priority="88" operator="equal">
      <formula>"S1"</formula>
    </cfRule>
  </conditionalFormatting>
  <conditionalFormatting sqref="J714:J715">
    <cfRule type="cellIs" dxfId="233" priority="87" operator="equal">
      <formula>"S1"</formula>
    </cfRule>
  </conditionalFormatting>
  <conditionalFormatting sqref="J717:J718">
    <cfRule type="cellIs" dxfId="232" priority="86" operator="equal">
      <formula>"S1"</formula>
    </cfRule>
  </conditionalFormatting>
  <conditionalFormatting sqref="J720:J721">
    <cfRule type="cellIs" dxfId="231" priority="85" operator="equal">
      <formula>"S1"</formula>
    </cfRule>
  </conditionalFormatting>
  <conditionalFormatting sqref="J723:J724">
    <cfRule type="cellIs" dxfId="230" priority="84" operator="equal">
      <formula>"S1"</formula>
    </cfRule>
  </conditionalFormatting>
  <conditionalFormatting sqref="J726:J727">
    <cfRule type="cellIs" dxfId="229" priority="83" operator="equal">
      <formula>"S1"</formula>
    </cfRule>
  </conditionalFormatting>
  <conditionalFormatting sqref="J732:J734">
    <cfRule type="cellIs" dxfId="228" priority="82" operator="equal">
      <formula>"S1"</formula>
    </cfRule>
  </conditionalFormatting>
  <conditionalFormatting sqref="J735:J736">
    <cfRule type="cellIs" dxfId="227" priority="81" operator="equal">
      <formula>"S1"</formula>
    </cfRule>
  </conditionalFormatting>
  <conditionalFormatting sqref="J741:J745">
    <cfRule type="cellIs" dxfId="226" priority="79" operator="equal">
      <formula>"S1"</formula>
    </cfRule>
  </conditionalFormatting>
  <conditionalFormatting sqref="J747:J750">
    <cfRule type="cellIs" dxfId="225" priority="78" operator="equal">
      <formula>"S1"</formula>
    </cfRule>
  </conditionalFormatting>
  <conditionalFormatting sqref="J729:J730">
    <cfRule type="cellIs" dxfId="224" priority="76" operator="equal">
      <formula>"S1"</formula>
    </cfRule>
  </conditionalFormatting>
  <conditionalFormatting sqref="J759:J762">
    <cfRule type="cellIs" dxfId="223" priority="75" operator="equal">
      <formula>"S1"</formula>
    </cfRule>
  </conditionalFormatting>
  <conditionalFormatting sqref="J738:J739">
    <cfRule type="cellIs" dxfId="222" priority="73" operator="equal">
      <formula>"S1"</formula>
    </cfRule>
  </conditionalFormatting>
  <conditionalFormatting sqref="J797">
    <cfRule type="cellIs" dxfId="221" priority="70" operator="equal">
      <formula>"S1"</formula>
    </cfRule>
  </conditionalFormatting>
  <conditionalFormatting sqref="J798:J799">
    <cfRule type="cellIs" dxfId="220" priority="71" operator="equal">
      <formula>"S1"</formula>
    </cfRule>
  </conditionalFormatting>
  <conditionalFormatting sqref="J805:J806">
    <cfRule type="cellIs" dxfId="219" priority="69" operator="equal">
      <formula>"S1"</formula>
    </cfRule>
  </conditionalFormatting>
  <conditionalFormatting sqref="J802:J803">
    <cfRule type="cellIs" dxfId="218" priority="68" operator="equal">
      <formula>"S1"</formula>
    </cfRule>
  </conditionalFormatting>
  <conditionalFormatting sqref="J801">
    <cfRule type="cellIs" dxfId="217" priority="67" operator="equal">
      <formula>"S1"</formula>
    </cfRule>
  </conditionalFormatting>
  <conditionalFormatting sqref="J454">
    <cfRule type="cellIs" dxfId="216" priority="66" operator="equal">
      <formula>"S1"</formula>
    </cfRule>
  </conditionalFormatting>
  <conditionalFormatting sqref="J460">
    <cfRule type="cellIs" dxfId="215" priority="65" operator="equal">
      <formula>"S1"</formula>
    </cfRule>
  </conditionalFormatting>
  <conditionalFormatting sqref="J547">
    <cfRule type="cellIs" dxfId="214" priority="64" operator="equal">
      <formula>"S1"</formula>
    </cfRule>
  </conditionalFormatting>
  <conditionalFormatting sqref="J553">
    <cfRule type="cellIs" dxfId="213" priority="63" operator="equal">
      <formula>"S1"</formula>
    </cfRule>
  </conditionalFormatting>
  <conditionalFormatting sqref="J650">
    <cfRule type="cellIs" dxfId="212" priority="62" operator="equal">
      <formula>"S1"</formula>
    </cfRule>
  </conditionalFormatting>
  <conditionalFormatting sqref="J656">
    <cfRule type="cellIs" dxfId="211" priority="61" operator="equal">
      <formula>"S1"</formula>
    </cfRule>
  </conditionalFormatting>
  <conditionalFormatting sqref="J751">
    <cfRule type="cellIs" dxfId="210" priority="60" operator="equal">
      <formula>"S1"</formula>
    </cfRule>
  </conditionalFormatting>
  <conditionalFormatting sqref="J757">
    <cfRule type="cellIs" dxfId="209" priority="59" operator="equal">
      <formula>"S1"</formula>
    </cfRule>
  </conditionalFormatting>
  <conditionalFormatting sqref="J763">
    <cfRule type="cellIs" dxfId="208" priority="58" operator="equal">
      <formula>"S1"</formula>
    </cfRule>
  </conditionalFormatting>
  <conditionalFormatting sqref="J1186:J1208">
    <cfRule type="cellIs" dxfId="207" priority="55" operator="equal">
      <formula>"S1"</formula>
    </cfRule>
  </conditionalFormatting>
  <conditionalFormatting sqref="Q1186:Q1208">
    <cfRule type="cellIs" dxfId="206" priority="54" operator="greaterThan">
      <formula>85</formula>
    </cfRule>
  </conditionalFormatting>
  <conditionalFormatting sqref="J120:J121">
    <cfRule type="cellIs" dxfId="205" priority="53" operator="equal">
      <formula>"S1"</formula>
    </cfRule>
  </conditionalFormatting>
  <conditionalFormatting sqref="J127:J128">
    <cfRule type="cellIs" dxfId="204" priority="50" operator="equal">
      <formula>"S1"</formula>
    </cfRule>
  </conditionalFormatting>
  <conditionalFormatting sqref="J123:J124">
    <cfRule type="cellIs" dxfId="203" priority="51" operator="equal">
      <formula>"S1"</formula>
    </cfRule>
  </conditionalFormatting>
  <conditionalFormatting sqref="J126">
    <cfRule type="cellIs" dxfId="202" priority="49" operator="equal">
      <formula>"S1"</formula>
    </cfRule>
  </conditionalFormatting>
  <conditionalFormatting sqref="J765">
    <cfRule type="cellIs" dxfId="201" priority="36" operator="equal">
      <formula>"S1"</formula>
    </cfRule>
  </conditionalFormatting>
  <conditionalFormatting sqref="J234:J235">
    <cfRule type="cellIs" dxfId="200" priority="47" operator="equal">
      <formula>"S1"</formula>
    </cfRule>
  </conditionalFormatting>
  <conditionalFormatting sqref="J233">
    <cfRule type="cellIs" dxfId="199" priority="46" operator="equal">
      <formula>"S1"</formula>
    </cfRule>
  </conditionalFormatting>
  <conditionalFormatting sqref="J353:J354">
    <cfRule type="cellIs" dxfId="198" priority="45" operator="equal">
      <formula>"S1"</formula>
    </cfRule>
  </conditionalFormatting>
  <conditionalFormatting sqref="J352">
    <cfRule type="cellIs" dxfId="197" priority="44" operator="equal">
      <formula>"S1"</formula>
    </cfRule>
  </conditionalFormatting>
  <conditionalFormatting sqref="J463:J464">
    <cfRule type="cellIs" dxfId="196" priority="43" operator="equal">
      <formula>"S1"</formula>
    </cfRule>
  </conditionalFormatting>
  <conditionalFormatting sqref="J462">
    <cfRule type="cellIs" dxfId="195" priority="42" operator="equal">
      <formula>"S1"</formula>
    </cfRule>
  </conditionalFormatting>
  <conditionalFormatting sqref="J556:J557">
    <cfRule type="cellIs" dxfId="194" priority="41" operator="equal">
      <formula>"S1"</formula>
    </cfRule>
  </conditionalFormatting>
  <conditionalFormatting sqref="J555">
    <cfRule type="cellIs" dxfId="193" priority="40" operator="equal">
      <formula>"S1"</formula>
    </cfRule>
  </conditionalFormatting>
  <conditionalFormatting sqref="J659:J660">
    <cfRule type="cellIs" dxfId="192" priority="39" operator="equal">
      <formula>"S1"</formula>
    </cfRule>
  </conditionalFormatting>
  <conditionalFormatting sqref="J658">
    <cfRule type="cellIs" dxfId="191" priority="38" operator="equal">
      <formula>"S1"</formula>
    </cfRule>
  </conditionalFormatting>
  <conditionalFormatting sqref="J766:J767">
    <cfRule type="cellIs" dxfId="190" priority="37" operator="equal">
      <formula>"S1"</formula>
    </cfRule>
  </conditionalFormatting>
  <conditionalFormatting sqref="J1161">
    <cfRule type="cellIs" dxfId="189" priority="35" operator="equal">
      <formula>"S1"</formula>
    </cfRule>
  </conditionalFormatting>
  <conditionalFormatting sqref="Q1161">
    <cfRule type="cellIs" dxfId="188" priority="34" operator="greaterThan">
      <formula>85</formula>
    </cfRule>
  </conditionalFormatting>
  <conditionalFormatting sqref="J1166">
    <cfRule type="cellIs" dxfId="187" priority="27" operator="equal">
      <formula>"S1"</formula>
    </cfRule>
  </conditionalFormatting>
  <conditionalFormatting sqref="Q1166">
    <cfRule type="cellIs" dxfId="186" priority="26" operator="greaterThan">
      <formula>85</formula>
    </cfRule>
  </conditionalFormatting>
  <conditionalFormatting sqref="J1168">
    <cfRule type="cellIs" dxfId="185" priority="25" operator="equal">
      <formula>"S1"</formula>
    </cfRule>
  </conditionalFormatting>
  <conditionalFormatting sqref="Q1168">
    <cfRule type="cellIs" dxfId="184" priority="24" operator="greaterThan">
      <formula>85</formula>
    </cfRule>
  </conditionalFormatting>
  <conditionalFormatting sqref="J1170">
    <cfRule type="cellIs" dxfId="183" priority="23" operator="equal">
      <formula>"S1"</formula>
    </cfRule>
  </conditionalFormatting>
  <conditionalFormatting sqref="Q1170">
    <cfRule type="cellIs" dxfId="182" priority="22" operator="greaterThan">
      <formula>85</formula>
    </cfRule>
  </conditionalFormatting>
  <conditionalFormatting sqref="J1172">
    <cfRule type="cellIs" dxfId="181" priority="21" operator="equal">
      <formula>"S1"</formula>
    </cfRule>
  </conditionalFormatting>
  <conditionalFormatting sqref="Q1172">
    <cfRule type="cellIs" dxfId="180" priority="20" operator="greaterThan">
      <formula>85</formula>
    </cfRule>
  </conditionalFormatting>
  <conditionalFormatting sqref="J1085:J1087">
    <cfRule type="cellIs" dxfId="179" priority="19" operator="equal">
      <formula>"S1"</formula>
    </cfRule>
  </conditionalFormatting>
  <conditionalFormatting sqref="Q1085:Q1087">
    <cfRule type="cellIs" dxfId="178" priority="18" operator="greaterThan">
      <formula>85</formula>
    </cfRule>
  </conditionalFormatting>
  <conditionalFormatting sqref="J1089">
    <cfRule type="cellIs" dxfId="177" priority="17" operator="equal">
      <formula>"S1"</formula>
    </cfRule>
  </conditionalFormatting>
  <conditionalFormatting sqref="Q1089">
    <cfRule type="cellIs" dxfId="176" priority="16" operator="greaterThan">
      <formula>85</formula>
    </cfRule>
  </conditionalFormatting>
  <conditionalFormatting sqref="J1091">
    <cfRule type="cellIs" dxfId="175" priority="15" operator="equal">
      <formula>"S1"</formula>
    </cfRule>
  </conditionalFormatting>
  <conditionalFormatting sqref="Q1091">
    <cfRule type="cellIs" dxfId="174" priority="14" operator="greaterThan">
      <formula>85</formula>
    </cfRule>
  </conditionalFormatting>
  <conditionalFormatting sqref="J1093:J1094">
    <cfRule type="cellIs" dxfId="173" priority="13" operator="equal">
      <formula>"S1"</formula>
    </cfRule>
  </conditionalFormatting>
  <conditionalFormatting sqref="Q1093:Q1094">
    <cfRule type="cellIs" dxfId="172" priority="12" operator="greaterThan">
      <formula>85</formula>
    </cfRule>
  </conditionalFormatting>
  <conditionalFormatting sqref="J1096">
    <cfRule type="cellIs" dxfId="171" priority="11" operator="equal">
      <formula>"S1"</formula>
    </cfRule>
  </conditionalFormatting>
  <conditionalFormatting sqref="Q1096">
    <cfRule type="cellIs" dxfId="170" priority="10" operator="greaterThan">
      <formula>85</formula>
    </cfRule>
  </conditionalFormatting>
  <conditionalFormatting sqref="J1098">
    <cfRule type="cellIs" dxfId="169" priority="9" operator="equal">
      <formula>"S1"</formula>
    </cfRule>
  </conditionalFormatting>
  <conditionalFormatting sqref="Q1098">
    <cfRule type="cellIs" dxfId="168" priority="8" operator="greaterThan">
      <formula>85</formula>
    </cfRule>
  </conditionalFormatting>
  <conditionalFormatting sqref="J1100">
    <cfRule type="cellIs" dxfId="167" priority="7" operator="equal">
      <formula>"S1"</formula>
    </cfRule>
  </conditionalFormatting>
  <conditionalFormatting sqref="Q1100">
    <cfRule type="cellIs" dxfId="166" priority="6" operator="greaterThan">
      <formula>85</formula>
    </cfRule>
  </conditionalFormatting>
  <conditionalFormatting sqref="J438:J439">
    <cfRule type="cellIs" dxfId="165" priority="5" operator="equal">
      <formula>"S1"</formula>
    </cfRule>
  </conditionalFormatting>
  <conditionalFormatting sqref="J1008">
    <cfRule type="cellIs" dxfId="164" priority="4" operator="equal">
      <formula>"S1"</formula>
    </cfRule>
  </conditionalFormatting>
  <conditionalFormatting sqref="Q1008">
    <cfRule type="cellIs" dxfId="163" priority="3" operator="greaterThan">
      <formula>85</formula>
    </cfRule>
  </conditionalFormatting>
  <conditionalFormatting sqref="J238:J239">
    <cfRule type="cellIs" dxfId="162" priority="2" operator="equal">
      <formula>"S1"</formula>
    </cfRule>
  </conditionalFormatting>
  <conditionalFormatting sqref="J237">
    <cfRule type="cellIs" dxfId="161" priority="1" operator="equal">
      <formula>"S1"</formula>
    </cfRule>
  </conditionalFormatting>
  <printOptions horizontalCentered="1"/>
  <pageMargins left="0.39370078740157483" right="0.39370078740157483" top="1.5748031496062993" bottom="1.1811023622047245" header="1.1811023622047245" footer="0.19685039370078741"/>
  <pageSetup paperSize="9" scale="46" fitToHeight="0" orientation="portrait" r:id="rId1"/>
  <headerFooter scaleWithDoc="0" alignWithMargins="0">
    <oddHeader>&amp;CHOJA DE METRADOS - SISTEMA DE DETECCION DE HUMO</oddHeader>
  </headerFooter>
  <rowBreaks count="1" manualBreakCount="1">
    <brk id="917"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FF"/>
    <outlinePr summaryBelow="0"/>
    <pageSetUpPr fitToPage="1"/>
  </sheetPr>
  <dimension ref="A1:X634"/>
  <sheetViews>
    <sheetView view="pageBreakPreview" zoomScale="60" zoomScaleNormal="70" workbookViewId="0">
      <pane ySplit="6" topLeftCell="A389" activePane="bottomLeft" state="frozen"/>
      <selection pane="bottomLeft" activeCell="I533" sqref="I533"/>
    </sheetView>
  </sheetViews>
  <sheetFormatPr baseColWidth="10" defaultRowHeight="13.8" outlineLevelRow="1" x14ac:dyDescent="0.25"/>
  <cols>
    <col min="1" max="1" width="7.09765625" customWidth="1"/>
    <col min="2" max="2" width="5.69921875" customWidth="1"/>
    <col min="3" max="3" width="5.8984375" customWidth="1"/>
    <col min="4" max="4" width="10" customWidth="1"/>
    <col min="5" max="5" width="8.296875" style="2" customWidth="1"/>
    <col min="6" max="6" width="7.296875" style="2" customWidth="1"/>
    <col min="7" max="7" width="9.09765625" style="2" customWidth="1"/>
    <col min="8" max="8" width="5.5" style="2" customWidth="1"/>
    <col min="9" max="11" width="4.59765625" style="2" customWidth="1"/>
    <col min="12" max="12" width="12.09765625" style="2" customWidth="1"/>
    <col min="13" max="13" width="12.296875" style="2" customWidth="1"/>
    <col min="14" max="18" width="13.3984375" style="2" customWidth="1"/>
    <col min="19" max="19" width="26.3984375" style="2" customWidth="1"/>
    <col min="20" max="20" width="13.5" style="2" customWidth="1"/>
    <col min="21" max="21" width="14.69921875" style="2" customWidth="1"/>
  </cols>
  <sheetData>
    <row r="1" spans="1:24" ht="28.2" customHeight="1" x14ac:dyDescent="0.25">
      <c r="C1" s="10"/>
      <c r="D1" s="10"/>
      <c r="E1" s="218" t="s">
        <v>237</v>
      </c>
      <c r="F1" s="218"/>
      <c r="G1" s="218"/>
      <c r="H1" s="218"/>
      <c r="I1" s="218"/>
      <c r="J1" s="218"/>
      <c r="K1" s="218"/>
      <c r="L1" s="218"/>
      <c r="M1" s="218"/>
      <c r="N1" s="218"/>
      <c r="O1" s="218"/>
      <c r="P1" s="218"/>
      <c r="Q1" s="218"/>
      <c r="R1" s="218"/>
      <c r="S1" s="218"/>
      <c r="T1" s="218"/>
      <c r="U1" s="218"/>
    </row>
    <row r="2" spans="1:24" ht="7.8" customHeight="1" x14ac:dyDescent="0.25">
      <c r="E2" s="221" t="s">
        <v>4</v>
      </c>
      <c r="F2" s="221"/>
      <c r="G2" s="221" t="str">
        <f>'DATOS GENERALES'!C2</f>
        <v>: "MEJORAMIENTO DE LA GESTIÓN MUNICIPAL Y SERVICIO ADMINISTRATIVO DE LA MUNICIPALIDAD PROVINCIAL DE ABANCAY"</v>
      </c>
      <c r="H2" s="221"/>
      <c r="I2" s="221"/>
      <c r="J2" s="221"/>
      <c r="K2" s="221"/>
      <c r="L2" s="221"/>
      <c r="M2" s="221"/>
      <c r="N2" s="221"/>
      <c r="O2" s="221"/>
      <c r="P2" s="221"/>
      <c r="Q2" s="221"/>
      <c r="R2" s="221"/>
      <c r="S2" s="221"/>
      <c r="T2" s="221"/>
      <c r="U2" s="221"/>
    </row>
    <row r="3" spans="1:24" ht="15" customHeight="1" x14ac:dyDescent="0.25">
      <c r="E3" s="221"/>
      <c r="F3" s="221"/>
      <c r="G3" s="221"/>
      <c r="H3" s="221"/>
      <c r="I3" s="221"/>
      <c r="J3" s="221"/>
      <c r="K3" s="221"/>
      <c r="L3" s="221"/>
      <c r="M3" s="221"/>
      <c r="N3" s="221"/>
      <c r="O3" s="221"/>
      <c r="P3" s="221"/>
      <c r="Q3" s="221"/>
      <c r="R3" s="221"/>
      <c r="S3" s="221"/>
      <c r="T3" s="221"/>
      <c r="U3" s="221"/>
    </row>
    <row r="4" spans="1:24" ht="7.8" customHeight="1" x14ac:dyDescent="0.25">
      <c r="A4" s="51"/>
      <c r="B4" s="51"/>
      <c r="E4" s="221"/>
      <c r="F4" s="221"/>
      <c r="G4" s="221"/>
      <c r="H4" s="221"/>
      <c r="I4" s="221"/>
      <c r="J4" s="221"/>
      <c r="K4" s="221"/>
      <c r="L4" s="221"/>
      <c r="M4" s="221"/>
      <c r="N4" s="221"/>
      <c r="O4" s="221"/>
      <c r="P4" s="221"/>
      <c r="Q4" s="221"/>
      <c r="R4" s="221"/>
      <c r="S4" s="221"/>
      <c r="T4" s="221"/>
      <c r="U4" s="221"/>
    </row>
    <row r="5" spans="1:24" ht="54.6" customHeight="1" x14ac:dyDescent="0.25">
      <c r="A5" s="208" t="s">
        <v>202</v>
      </c>
      <c r="B5" s="208" t="s">
        <v>180</v>
      </c>
      <c r="C5" s="208" t="s">
        <v>147</v>
      </c>
      <c r="D5" s="220" t="s">
        <v>207</v>
      </c>
      <c r="E5" s="209" t="s">
        <v>0</v>
      </c>
      <c r="F5" s="209"/>
      <c r="G5" s="209"/>
      <c r="H5" s="210" t="s">
        <v>121</v>
      </c>
      <c r="I5" s="210" t="s">
        <v>122</v>
      </c>
      <c r="J5" s="210" t="s">
        <v>119</v>
      </c>
      <c r="K5" s="210" t="s">
        <v>120</v>
      </c>
      <c r="L5" s="210" t="s">
        <v>182</v>
      </c>
      <c r="M5" s="142" t="s">
        <v>162</v>
      </c>
      <c r="N5" s="142" t="s">
        <v>184</v>
      </c>
      <c r="O5" s="142" t="s">
        <v>163</v>
      </c>
      <c r="P5" s="212" t="s">
        <v>46</v>
      </c>
      <c r="Q5" s="209"/>
      <c r="R5" s="209"/>
      <c r="S5" s="206" t="s">
        <v>51</v>
      </c>
      <c r="T5" s="206" t="s">
        <v>47</v>
      </c>
      <c r="U5" s="206" t="s">
        <v>78</v>
      </c>
    </row>
    <row r="6" spans="1:24" ht="13.8" customHeight="1" x14ac:dyDescent="0.25">
      <c r="A6" s="208"/>
      <c r="B6" s="208"/>
      <c r="C6" s="208"/>
      <c r="D6" s="220"/>
      <c r="E6" s="144" t="s">
        <v>79</v>
      </c>
      <c r="F6" s="145" t="s">
        <v>1</v>
      </c>
      <c r="G6" s="144" t="s">
        <v>2</v>
      </c>
      <c r="H6" s="211"/>
      <c r="I6" s="211"/>
      <c r="J6" s="211"/>
      <c r="K6" s="211"/>
      <c r="L6" s="211"/>
      <c r="M6" s="146" t="s">
        <v>21</v>
      </c>
      <c r="N6" s="146" t="s">
        <v>22</v>
      </c>
      <c r="O6" s="146" t="s">
        <v>22</v>
      </c>
      <c r="P6" s="144" t="s">
        <v>3</v>
      </c>
      <c r="Q6" s="144" t="s">
        <v>14</v>
      </c>
      <c r="R6" s="144" t="s">
        <v>13</v>
      </c>
      <c r="S6" s="207"/>
      <c r="T6" s="207"/>
      <c r="U6" s="207"/>
    </row>
    <row r="7" spans="1:24" x14ac:dyDescent="0.25">
      <c r="D7" s="220"/>
      <c r="E7" s="99"/>
      <c r="F7" s="99"/>
      <c r="G7" s="64"/>
      <c r="H7" s="64"/>
      <c r="I7" s="64"/>
      <c r="J7" s="64"/>
      <c r="K7" s="64"/>
      <c r="L7" s="17"/>
      <c r="M7" s="17"/>
      <c r="N7" s="17"/>
      <c r="O7" s="17"/>
      <c r="P7" s="18"/>
      <c r="Q7" s="18"/>
      <c r="R7" s="18"/>
      <c r="S7" s="18"/>
      <c r="T7" s="19"/>
      <c r="U7" s="19"/>
    </row>
    <row r="8" spans="1:24" ht="19.2" customHeight="1" x14ac:dyDescent="0.25">
      <c r="E8" s="100"/>
      <c r="F8" s="191" t="s">
        <v>298</v>
      </c>
      <c r="G8" s="64"/>
      <c r="H8" s="64"/>
      <c r="I8" s="64"/>
      <c r="J8" s="64"/>
      <c r="K8" s="64"/>
      <c r="L8" s="17"/>
      <c r="M8" s="17"/>
      <c r="N8" s="17"/>
      <c r="O8" s="17"/>
      <c r="P8" s="18"/>
      <c r="Q8" s="18"/>
      <c r="R8" s="18"/>
      <c r="S8" s="18"/>
      <c r="T8" s="19"/>
      <c r="U8" s="19"/>
    </row>
    <row r="9" spans="1:24" s="2" customFormat="1" outlineLevel="1" x14ac:dyDescent="0.25">
      <c r="B9" s="8"/>
      <c r="C9" s="8"/>
      <c r="D9" s="68"/>
      <c r="E9" s="3"/>
      <c r="F9" s="4"/>
      <c r="G9" s="4"/>
      <c r="H9" s="4"/>
      <c r="I9" s="4"/>
      <c r="J9" s="4"/>
      <c r="K9" s="4"/>
      <c r="L9" s="5"/>
      <c r="M9" s="5"/>
      <c r="N9" s="5"/>
      <c r="O9" s="5"/>
      <c r="P9" s="11"/>
      <c r="Q9" s="5"/>
      <c r="R9" s="6"/>
      <c r="S9" s="53"/>
      <c r="T9" s="5"/>
      <c r="U9" s="5"/>
      <c r="X9"/>
    </row>
    <row r="10" spans="1:24" s="2" customFormat="1" outlineLevel="1" x14ac:dyDescent="0.25">
      <c r="A10" s="2">
        <v>0</v>
      </c>
      <c r="B10" s="8">
        <v>0</v>
      </c>
      <c r="C10" s="8">
        <v>0</v>
      </c>
      <c r="D10" s="7" t="s">
        <v>702</v>
      </c>
      <c r="E10" s="3" t="str">
        <f>G10</f>
        <v>S12</v>
      </c>
      <c r="F10" s="4"/>
      <c r="G10" s="4" t="s">
        <v>94</v>
      </c>
      <c r="H10" s="4">
        <v>0.5</v>
      </c>
      <c r="I10" s="4">
        <v>25</v>
      </c>
      <c r="J10" s="4" t="s">
        <v>94</v>
      </c>
      <c r="K10" s="4"/>
      <c r="L10" s="5">
        <v>1</v>
      </c>
      <c r="M10" s="5">
        <f>IF(I10&lt;&gt;"S",(H10+B10+A10+C10)*L10,0)</f>
        <v>0.5</v>
      </c>
      <c r="N10" s="5">
        <v>1</v>
      </c>
      <c r="O10" s="5">
        <v>1</v>
      </c>
      <c r="P10" s="11">
        <v>1</v>
      </c>
      <c r="Q10" s="5">
        <f>IF(M10=0,IF(H10=0,0,H10+C10+B10+A10),M10)</f>
        <v>0.5</v>
      </c>
      <c r="R10" s="6">
        <f>Q10*P10</f>
        <v>0.5</v>
      </c>
      <c r="S10" s="53" t="str">
        <f>IF(J10="",IF(LEFT(G10,1)="c",IF(I10&lt;&gt;"S",VLOOKUP(G10,'DATOS GENERALES'!$B$36:$C$52,2,FALSE),""),""),IF(T10="pvc",VLOOKUP(VLOOKUP(J10,'DATOS GENERALES'!$B$58:$E$83,3,FALSE),'DATOS GENERALES'!$B$36:$C$52,2,FALSE),VLOOKUP(VLOOKUP(J10,'DATOS GENERALES'!$B$58:$E$83,4,FALSE),'DATOS GENERALES'!$B$36:$C$52,2,FALSE)))</f>
        <v>ACCESORIO SALIDA BANDEJA</v>
      </c>
      <c r="T10" s="5" t="s">
        <v>48</v>
      </c>
      <c r="U10" s="5" t="s">
        <v>217</v>
      </c>
      <c r="X10"/>
    </row>
    <row r="11" spans="1:24" s="2" customFormat="1" outlineLevel="1" x14ac:dyDescent="0.25">
      <c r="A11" s="2">
        <v>0</v>
      </c>
      <c r="B11" s="8">
        <v>1</v>
      </c>
      <c r="C11" s="8">
        <v>0</v>
      </c>
      <c r="D11" s="7" t="s">
        <v>702</v>
      </c>
      <c r="E11" s="3" t="s">
        <v>103</v>
      </c>
      <c r="F11" s="4" t="s">
        <v>94</v>
      </c>
      <c r="G11" s="4"/>
      <c r="H11" s="4">
        <v>1</v>
      </c>
      <c r="I11" s="4">
        <v>25</v>
      </c>
      <c r="J11" s="4"/>
      <c r="K11" s="4"/>
      <c r="L11" s="5">
        <v>1</v>
      </c>
      <c r="M11" s="5">
        <f>IF(I11&lt;&gt;"S",(H11+B11+A11+C11)*L11,0)</f>
        <v>2</v>
      </c>
      <c r="N11" s="5">
        <v>0</v>
      </c>
      <c r="O11" s="5">
        <v>1</v>
      </c>
      <c r="P11" s="11">
        <v>1</v>
      </c>
      <c r="Q11" s="5">
        <f>IF(M11=0,IF(H11=0,0,H11+C11+B11+A11),M11)</f>
        <v>2</v>
      </c>
      <c r="R11" s="6">
        <f>Q11*P11</f>
        <v>2</v>
      </c>
      <c r="S11" s="53" t="str">
        <f>IF(J11="",IF(LEFT(G11,1)="c",IF(I11&lt;&gt;"S",VLOOKUP(G11,'DATOS GENERALES'!$B$36:$C$52,2,FALSE),""),""),IF(T11="pvc",VLOOKUP(VLOOKUP(J11,'DATOS GENERALES'!$B$58:$E$83,3,FALSE),'DATOS GENERALES'!$B$36:$C$52,2,FALSE),VLOOKUP(VLOOKUP(J11,'DATOS GENERALES'!$B$58:$E$83,4,FALSE),'DATOS GENERALES'!$B$36:$C$52,2,FALSE)))</f>
        <v/>
      </c>
      <c r="T11" s="5" t="s">
        <v>48</v>
      </c>
      <c r="U11" s="5" t="s">
        <v>217</v>
      </c>
      <c r="X11"/>
    </row>
    <row r="12" spans="1:24" s="2" customFormat="1" outlineLevel="1" x14ac:dyDescent="0.25">
      <c r="A12" s="2">
        <v>0</v>
      </c>
      <c r="B12" s="8">
        <v>0</v>
      </c>
      <c r="C12" s="8">
        <v>0</v>
      </c>
      <c r="D12" s="7" t="s">
        <v>702</v>
      </c>
      <c r="E12" s="3" t="str">
        <f>G12</f>
        <v>PA-S1-01</v>
      </c>
      <c r="F12" s="4" t="s">
        <v>103</v>
      </c>
      <c r="G12" s="7" t="s">
        <v>702</v>
      </c>
      <c r="H12" s="4">
        <v>2</v>
      </c>
      <c r="I12" s="4">
        <v>25</v>
      </c>
      <c r="J12" s="4" t="s">
        <v>218</v>
      </c>
      <c r="K12" s="4"/>
      <c r="L12" s="5">
        <v>1</v>
      </c>
      <c r="M12" s="5">
        <f>IF(I12&lt;&gt;"S",(H12+B12+A12+C12)*L12,0)</f>
        <v>2</v>
      </c>
      <c r="N12" s="5">
        <v>0</v>
      </c>
      <c r="O12" s="5">
        <v>2</v>
      </c>
      <c r="P12" s="11">
        <v>1</v>
      </c>
      <c r="Q12" s="5">
        <f>IF(M12=0,IF(H12=0,0,H12+C12+B12+A12),M12)</f>
        <v>2</v>
      </c>
      <c r="R12" s="6">
        <f>Q12*P12</f>
        <v>2</v>
      </c>
      <c r="S12" s="53" t="str">
        <f>IF(J12="",IF(LEFT(G12,1)="c",IF(I12&lt;&gt;"S",VLOOKUP(G12,'DATOS GENERALES'!$B$36:$C$52,2,FALSE),""),""),IF(T12="pvc",VLOOKUP(VLOOKUP(J12,'DATOS GENERALES'!$B$58:$E$83,3,FALSE),'DATOS GENERALES'!$B$36:$C$52,2,FALSE),VLOOKUP(VLOOKUP(J12,'DATOS GENERALES'!$B$58:$E$83,4,FALSE),'DATOS GENERALES'!$B$36:$C$52,2,FALSE)))</f>
        <v>OCTOGONAL CONDUIT</v>
      </c>
      <c r="T12" s="5" t="s">
        <v>48</v>
      </c>
      <c r="U12" s="5" t="s">
        <v>217</v>
      </c>
      <c r="X12"/>
    </row>
    <row r="13" spans="1:24" s="2" customFormat="1" outlineLevel="1" x14ac:dyDescent="0.25">
      <c r="B13" s="8"/>
      <c r="C13" s="8"/>
      <c r="D13" s="70"/>
      <c r="E13" s="3"/>
      <c r="F13" s="4"/>
      <c r="G13" s="7"/>
      <c r="H13" s="4"/>
      <c r="I13" s="4"/>
      <c r="J13" s="4"/>
      <c r="K13" s="4"/>
      <c r="L13" s="5"/>
      <c r="M13" s="5"/>
      <c r="N13" s="5"/>
      <c r="O13" s="5"/>
      <c r="P13" s="11"/>
      <c r="Q13" s="5"/>
      <c r="R13" s="6"/>
      <c r="S13" s="53"/>
      <c r="T13" s="5"/>
      <c r="U13" s="5"/>
      <c r="X13"/>
    </row>
    <row r="14" spans="1:24" s="2" customFormat="1" outlineLevel="1" x14ac:dyDescent="0.25">
      <c r="A14" s="2">
        <v>0</v>
      </c>
      <c r="B14" s="8">
        <v>0</v>
      </c>
      <c r="C14" s="8">
        <v>0</v>
      </c>
      <c r="D14" s="7" t="s">
        <v>705</v>
      </c>
      <c r="E14" s="3" t="str">
        <f>G14</f>
        <v>S12</v>
      </c>
      <c r="F14" s="4"/>
      <c r="G14" s="4" t="s">
        <v>94</v>
      </c>
      <c r="H14" s="4">
        <v>0.5</v>
      </c>
      <c r="I14" s="4">
        <v>25</v>
      </c>
      <c r="J14" s="4" t="s">
        <v>94</v>
      </c>
      <c r="K14" s="4"/>
      <c r="L14" s="5">
        <v>1</v>
      </c>
      <c r="M14" s="5">
        <f>IF(I14&lt;&gt;"S",(H14+B14+A14+C14)*L14,0)</f>
        <v>0.5</v>
      </c>
      <c r="N14" s="5">
        <v>1</v>
      </c>
      <c r="O14" s="5">
        <v>1</v>
      </c>
      <c r="P14" s="11">
        <v>1</v>
      </c>
      <c r="Q14" s="5">
        <f>IF(M14=0,IF(H14=0,0,H14+C14+B14+A14),M14)</f>
        <v>0.5</v>
      </c>
      <c r="R14" s="6">
        <f>Q14*P14</f>
        <v>0.5</v>
      </c>
      <c r="S14" s="53" t="str">
        <f>IF(J14="",IF(LEFT(G14,1)="c",IF(I14&lt;&gt;"S",VLOOKUP(G14,'DATOS GENERALES'!$B$36:$C$52,2,FALSE),""),""),IF(T14="pvc",VLOOKUP(VLOOKUP(J14,'DATOS GENERALES'!$B$58:$E$83,3,FALSE),'DATOS GENERALES'!$B$36:$C$52,2,FALSE),VLOOKUP(VLOOKUP(J14,'DATOS GENERALES'!$B$58:$E$83,4,FALSE),'DATOS GENERALES'!$B$36:$C$52,2,FALSE)))</f>
        <v>ACCESORIO SALIDA BANDEJA</v>
      </c>
      <c r="T14" s="5" t="s">
        <v>48</v>
      </c>
      <c r="U14" s="5" t="s">
        <v>217</v>
      </c>
      <c r="X14"/>
    </row>
    <row r="15" spans="1:24" s="2" customFormat="1" outlineLevel="1" x14ac:dyDescent="0.25">
      <c r="A15" s="2">
        <v>0</v>
      </c>
      <c r="B15" s="8">
        <v>0</v>
      </c>
      <c r="C15" s="8">
        <v>0</v>
      </c>
      <c r="D15" s="7" t="s">
        <v>705</v>
      </c>
      <c r="E15" s="3" t="str">
        <f>G15</f>
        <v>PA-S1-02</v>
      </c>
      <c r="F15" s="4" t="s">
        <v>103</v>
      </c>
      <c r="G15" s="7" t="s">
        <v>705</v>
      </c>
      <c r="H15" s="4">
        <v>1</v>
      </c>
      <c r="I15" s="4">
        <v>25</v>
      </c>
      <c r="J15" s="4" t="s">
        <v>218</v>
      </c>
      <c r="K15" s="4"/>
      <c r="L15" s="5">
        <v>1</v>
      </c>
      <c r="M15" s="5">
        <f>IF(I15&lt;&gt;"S",(H15+B15+A15+C15)*L15,0)</f>
        <v>1</v>
      </c>
      <c r="N15" s="5">
        <v>0</v>
      </c>
      <c r="O15" s="5">
        <v>2</v>
      </c>
      <c r="P15" s="11">
        <v>1</v>
      </c>
      <c r="Q15" s="5">
        <f>IF(M15=0,IF(H15=0,0,H15+C15+B15+A15),M15)</f>
        <v>1</v>
      </c>
      <c r="R15" s="6">
        <f>Q15*P15</f>
        <v>1</v>
      </c>
      <c r="S15" s="53" t="str">
        <f>IF(J15="",IF(LEFT(G15,1)="c",IF(I15&lt;&gt;"S",VLOOKUP(G15,'DATOS GENERALES'!$B$36:$C$52,2,FALSE),""),""),IF(T15="pvc",VLOOKUP(VLOOKUP(J15,'DATOS GENERALES'!$B$58:$E$83,3,FALSE),'DATOS GENERALES'!$B$36:$C$52,2,FALSE),VLOOKUP(VLOOKUP(J15,'DATOS GENERALES'!$B$58:$E$83,4,FALSE),'DATOS GENERALES'!$B$36:$C$52,2,FALSE)))</f>
        <v>OCTOGONAL CONDUIT</v>
      </c>
      <c r="T15" s="5" t="s">
        <v>48</v>
      </c>
      <c r="U15" s="5" t="s">
        <v>217</v>
      </c>
      <c r="X15"/>
    </row>
    <row r="16" spans="1:24" s="2" customFormat="1" outlineLevel="1" x14ac:dyDescent="0.25">
      <c r="B16" s="8"/>
      <c r="C16" s="8"/>
      <c r="D16" s="70"/>
      <c r="E16" s="3"/>
      <c r="F16" s="4"/>
      <c r="G16" s="7"/>
      <c r="H16" s="4"/>
      <c r="I16" s="4"/>
      <c r="J16" s="4"/>
      <c r="K16" s="4"/>
      <c r="L16" s="5"/>
      <c r="M16" s="5"/>
      <c r="N16" s="5"/>
      <c r="O16" s="5"/>
      <c r="P16" s="11"/>
      <c r="Q16" s="5"/>
      <c r="R16" s="6"/>
      <c r="S16" s="53"/>
      <c r="T16" s="5"/>
      <c r="U16" s="5"/>
      <c r="X16"/>
    </row>
    <row r="17" spans="1:24" s="2" customFormat="1" outlineLevel="1" x14ac:dyDescent="0.25">
      <c r="A17" s="2">
        <v>0</v>
      </c>
      <c r="B17" s="8">
        <v>0</v>
      </c>
      <c r="C17" s="8">
        <v>0</v>
      </c>
      <c r="D17" s="7" t="s">
        <v>706</v>
      </c>
      <c r="E17" s="3" t="str">
        <f>G17</f>
        <v>S12</v>
      </c>
      <c r="F17" s="4"/>
      <c r="G17" s="4" t="s">
        <v>94</v>
      </c>
      <c r="H17" s="4">
        <v>0.5</v>
      </c>
      <c r="I17" s="4">
        <v>25</v>
      </c>
      <c r="J17" s="4" t="s">
        <v>94</v>
      </c>
      <c r="K17" s="4"/>
      <c r="L17" s="5">
        <v>1</v>
      </c>
      <c r="M17" s="5">
        <f>IF(I17&lt;&gt;"S",(H17+B17+A17+C17)*L17,0)</f>
        <v>0.5</v>
      </c>
      <c r="N17" s="5">
        <v>1</v>
      </c>
      <c r="O17" s="5">
        <v>1</v>
      </c>
      <c r="P17" s="11">
        <v>1</v>
      </c>
      <c r="Q17" s="5">
        <f>IF(M17=0,IF(H17=0,0,H17+C17+B17+A17),M17)</f>
        <v>0.5</v>
      </c>
      <c r="R17" s="6">
        <f>Q17*P17</f>
        <v>0.5</v>
      </c>
      <c r="S17" s="53" t="str">
        <f>IF(J17="",IF(LEFT(G17,1)="c",IF(I17&lt;&gt;"S",VLOOKUP(G17,'DATOS GENERALES'!$B$36:$C$52,2,FALSE),""),""),IF(T17="pvc",VLOOKUP(VLOOKUP(J17,'DATOS GENERALES'!$B$58:$E$83,3,FALSE),'DATOS GENERALES'!$B$36:$C$52,2,FALSE),VLOOKUP(VLOOKUP(J17,'DATOS GENERALES'!$B$58:$E$83,4,FALSE),'DATOS GENERALES'!$B$36:$C$52,2,FALSE)))</f>
        <v>ACCESORIO SALIDA BANDEJA</v>
      </c>
      <c r="T17" s="5" t="s">
        <v>48</v>
      </c>
      <c r="U17" s="5" t="s">
        <v>217</v>
      </c>
      <c r="X17"/>
    </row>
    <row r="18" spans="1:24" s="2" customFormat="1" outlineLevel="1" x14ac:dyDescent="0.25">
      <c r="A18" s="2">
        <v>0</v>
      </c>
      <c r="B18" s="8">
        <v>0</v>
      </c>
      <c r="C18" s="8">
        <v>0</v>
      </c>
      <c r="D18" s="7" t="s">
        <v>706</v>
      </c>
      <c r="E18" s="3" t="str">
        <f>G18</f>
        <v>PA-S1-03</v>
      </c>
      <c r="F18" s="4" t="s">
        <v>103</v>
      </c>
      <c r="G18" s="7" t="s">
        <v>706</v>
      </c>
      <c r="H18" s="4">
        <v>4</v>
      </c>
      <c r="I18" s="4">
        <v>25</v>
      </c>
      <c r="J18" s="4" t="s">
        <v>218</v>
      </c>
      <c r="K18" s="4"/>
      <c r="L18" s="5">
        <v>1</v>
      </c>
      <c r="M18" s="5">
        <f>IF(I18&lt;&gt;"S",(H18+B18+A18+C18)*L18,0)</f>
        <v>4</v>
      </c>
      <c r="N18" s="5">
        <v>0</v>
      </c>
      <c r="O18" s="5">
        <v>2</v>
      </c>
      <c r="P18" s="11">
        <v>1</v>
      </c>
      <c r="Q18" s="5">
        <f>IF(M18=0,IF(H18=0,0,H18+C18+B18+A18),M18)</f>
        <v>4</v>
      </c>
      <c r="R18" s="6">
        <f>Q18*P18</f>
        <v>4</v>
      </c>
      <c r="S18" s="53" t="str">
        <f>IF(J18="",IF(LEFT(G18,1)="c",IF(I18&lt;&gt;"S",VLOOKUP(G18,'DATOS GENERALES'!$B$36:$C$52,2,FALSE),""),""),IF(T18="pvc",VLOOKUP(VLOOKUP(J18,'DATOS GENERALES'!$B$58:$E$83,3,FALSE),'DATOS GENERALES'!$B$36:$C$52,2,FALSE),VLOOKUP(VLOOKUP(J18,'DATOS GENERALES'!$B$58:$E$83,4,FALSE),'DATOS GENERALES'!$B$36:$C$52,2,FALSE)))</f>
        <v>OCTOGONAL CONDUIT</v>
      </c>
      <c r="T18" s="5" t="s">
        <v>48</v>
      </c>
      <c r="U18" s="5" t="s">
        <v>217</v>
      </c>
      <c r="X18"/>
    </row>
    <row r="19" spans="1:24" s="2" customFormat="1" outlineLevel="1" x14ac:dyDescent="0.25">
      <c r="B19" s="8"/>
      <c r="C19" s="8"/>
      <c r="D19" s="70"/>
      <c r="E19" s="3"/>
      <c r="F19" s="4"/>
      <c r="G19" s="7"/>
      <c r="H19" s="4"/>
      <c r="I19" s="4"/>
      <c r="J19" s="4"/>
      <c r="K19" s="4"/>
      <c r="L19" s="5"/>
      <c r="M19" s="5"/>
      <c r="N19" s="5"/>
      <c r="O19" s="5"/>
      <c r="P19" s="11"/>
      <c r="Q19" s="5"/>
      <c r="R19" s="6"/>
      <c r="S19" s="53"/>
      <c r="T19" s="5"/>
      <c r="U19" s="5"/>
      <c r="X19"/>
    </row>
    <row r="20" spans="1:24" s="2" customFormat="1" outlineLevel="1" x14ac:dyDescent="0.25">
      <c r="A20" s="2">
        <v>0</v>
      </c>
      <c r="B20" s="8">
        <v>0</v>
      </c>
      <c r="C20" s="8">
        <v>0</v>
      </c>
      <c r="D20" s="7" t="s">
        <v>714</v>
      </c>
      <c r="E20" s="3" t="str">
        <f>G20</f>
        <v>S12</v>
      </c>
      <c r="F20" s="4"/>
      <c r="G20" s="4" t="s">
        <v>94</v>
      </c>
      <c r="H20" s="4">
        <v>0.5</v>
      </c>
      <c r="I20" s="4">
        <v>25</v>
      </c>
      <c r="J20" s="4" t="s">
        <v>94</v>
      </c>
      <c r="K20" s="4"/>
      <c r="L20" s="5">
        <v>1</v>
      </c>
      <c r="M20" s="5">
        <f>IF(I20&lt;&gt;"S",(H20+B20+A20+C20)*L20,0)</f>
        <v>0.5</v>
      </c>
      <c r="N20" s="5">
        <v>1</v>
      </c>
      <c r="O20" s="5">
        <v>1</v>
      </c>
      <c r="P20" s="11">
        <v>1</v>
      </c>
      <c r="Q20" s="5">
        <f>IF(M20=0,IF(H20=0,0,H20+C20+B20+A20),M20)</f>
        <v>0.5</v>
      </c>
      <c r="R20" s="6">
        <f>Q20*P20</f>
        <v>0.5</v>
      </c>
      <c r="S20" s="53" t="str">
        <f>IF(J20="",IF(LEFT(G20,1)="c",IF(I20&lt;&gt;"S",VLOOKUP(G20,'DATOS GENERALES'!$B$36:$C$52,2,FALSE),""),""),IF(T20="pvc",VLOOKUP(VLOOKUP(J20,'DATOS GENERALES'!$B$58:$E$83,3,FALSE),'DATOS GENERALES'!$B$36:$C$52,2,FALSE),VLOOKUP(VLOOKUP(J20,'DATOS GENERALES'!$B$58:$E$83,4,FALSE),'DATOS GENERALES'!$B$36:$C$52,2,FALSE)))</f>
        <v>ACCESORIO SALIDA BANDEJA</v>
      </c>
      <c r="T20" s="5" t="s">
        <v>48</v>
      </c>
      <c r="U20" s="5" t="s">
        <v>217</v>
      </c>
      <c r="X20"/>
    </row>
    <row r="21" spans="1:24" s="2" customFormat="1" outlineLevel="1" x14ac:dyDescent="0.25">
      <c r="A21" s="2">
        <v>0</v>
      </c>
      <c r="B21" s="8">
        <v>0</v>
      </c>
      <c r="C21" s="8">
        <v>0</v>
      </c>
      <c r="D21" s="7" t="s">
        <v>714</v>
      </c>
      <c r="E21" s="3" t="str">
        <f>G21</f>
        <v>PA-S1-04</v>
      </c>
      <c r="F21" s="4" t="s">
        <v>103</v>
      </c>
      <c r="G21" s="7" t="s">
        <v>714</v>
      </c>
      <c r="H21" s="4">
        <v>1</v>
      </c>
      <c r="I21" s="4">
        <v>25</v>
      </c>
      <c r="J21" s="4" t="s">
        <v>218</v>
      </c>
      <c r="K21" s="4"/>
      <c r="L21" s="5">
        <v>1</v>
      </c>
      <c r="M21" s="5">
        <f>IF(I21&lt;&gt;"S",(H21+B21+A21+C21)*L21,0)</f>
        <v>1</v>
      </c>
      <c r="N21" s="5">
        <v>0</v>
      </c>
      <c r="O21" s="5">
        <v>2</v>
      </c>
      <c r="P21" s="11">
        <v>1</v>
      </c>
      <c r="Q21" s="5">
        <f>IF(M21=0,IF(H21=0,0,H21+C21+B21+A21),M21)</f>
        <v>1</v>
      </c>
      <c r="R21" s="6">
        <f>Q21*P21</f>
        <v>1</v>
      </c>
      <c r="S21" s="53" t="str">
        <f>IF(J21="",IF(LEFT(G21,1)="c",IF(I21&lt;&gt;"S",VLOOKUP(G21,'DATOS GENERALES'!$B$36:$C$52,2,FALSE),""),""),IF(T21="pvc",VLOOKUP(VLOOKUP(J21,'DATOS GENERALES'!$B$58:$E$83,3,FALSE),'DATOS GENERALES'!$B$36:$C$52,2,FALSE),VLOOKUP(VLOOKUP(J21,'DATOS GENERALES'!$B$58:$E$83,4,FALSE),'DATOS GENERALES'!$B$36:$C$52,2,FALSE)))</f>
        <v>OCTOGONAL CONDUIT</v>
      </c>
      <c r="T21" s="5" t="s">
        <v>48</v>
      </c>
      <c r="U21" s="5" t="s">
        <v>217</v>
      </c>
      <c r="X21"/>
    </row>
    <row r="22" spans="1:24" s="2" customFormat="1" outlineLevel="1" x14ac:dyDescent="0.25">
      <c r="B22" s="8"/>
      <c r="C22" s="8"/>
      <c r="D22" s="70"/>
      <c r="E22" s="3"/>
      <c r="F22" s="4"/>
      <c r="G22" s="7"/>
      <c r="H22" s="4"/>
      <c r="I22" s="4"/>
      <c r="J22" s="4"/>
      <c r="K22" s="4"/>
      <c r="L22" s="5"/>
      <c r="M22" s="5"/>
      <c r="N22" s="5"/>
      <c r="O22" s="5"/>
      <c r="P22" s="11"/>
      <c r="Q22" s="5"/>
      <c r="R22" s="6"/>
      <c r="S22" s="53"/>
      <c r="T22" s="5"/>
      <c r="U22" s="5"/>
      <c r="X22"/>
    </row>
    <row r="23" spans="1:24" s="2" customFormat="1" outlineLevel="1" x14ac:dyDescent="0.25">
      <c r="A23" s="2">
        <v>0</v>
      </c>
      <c r="B23" s="8">
        <v>0</v>
      </c>
      <c r="C23" s="8">
        <v>0</v>
      </c>
      <c r="D23" s="7" t="s">
        <v>715</v>
      </c>
      <c r="E23" s="3" t="str">
        <f>G23</f>
        <v>S12</v>
      </c>
      <c r="F23" s="4"/>
      <c r="G23" s="4" t="s">
        <v>94</v>
      </c>
      <c r="H23" s="4">
        <v>0.5</v>
      </c>
      <c r="I23" s="4">
        <v>25</v>
      </c>
      <c r="J23" s="4" t="s">
        <v>94</v>
      </c>
      <c r="K23" s="4"/>
      <c r="L23" s="5">
        <v>1</v>
      </c>
      <c r="M23" s="5">
        <f>IF(I23&lt;&gt;"S",(H23+B23+A23+C23)*L23,0)</f>
        <v>0.5</v>
      </c>
      <c r="N23" s="5">
        <v>1</v>
      </c>
      <c r="O23" s="5">
        <v>1</v>
      </c>
      <c r="P23" s="11">
        <v>1</v>
      </c>
      <c r="Q23" s="5">
        <f>IF(M23=0,IF(H23=0,0,H23+C23+B23+A23),M23)</f>
        <v>0.5</v>
      </c>
      <c r="R23" s="6">
        <f>Q23*P23</f>
        <v>0.5</v>
      </c>
      <c r="S23" s="53" t="str">
        <f>IF(J23="",IF(LEFT(G23,1)="c",IF(I23&lt;&gt;"S",VLOOKUP(G23,'DATOS GENERALES'!$B$36:$C$52,2,FALSE),""),""),IF(T23="pvc",VLOOKUP(VLOOKUP(J23,'DATOS GENERALES'!$B$58:$E$83,3,FALSE),'DATOS GENERALES'!$B$36:$C$52,2,FALSE),VLOOKUP(VLOOKUP(J23,'DATOS GENERALES'!$B$58:$E$83,4,FALSE),'DATOS GENERALES'!$B$36:$C$52,2,FALSE)))</f>
        <v>ACCESORIO SALIDA BANDEJA</v>
      </c>
      <c r="T23" s="5" t="s">
        <v>48</v>
      </c>
      <c r="U23" s="5" t="s">
        <v>217</v>
      </c>
      <c r="X23"/>
    </row>
    <row r="24" spans="1:24" s="2" customFormat="1" outlineLevel="1" x14ac:dyDescent="0.25">
      <c r="A24" s="2">
        <v>0</v>
      </c>
      <c r="B24" s="8">
        <v>0</v>
      </c>
      <c r="C24" s="8">
        <v>0</v>
      </c>
      <c r="D24" s="7" t="s">
        <v>715</v>
      </c>
      <c r="E24" s="3" t="str">
        <f>G24</f>
        <v>PA-S1-05</v>
      </c>
      <c r="F24" s="4" t="s">
        <v>103</v>
      </c>
      <c r="G24" s="7" t="s">
        <v>715</v>
      </c>
      <c r="H24" s="4">
        <v>4</v>
      </c>
      <c r="I24" s="4">
        <v>25</v>
      </c>
      <c r="J24" s="4" t="s">
        <v>218</v>
      </c>
      <c r="K24" s="4"/>
      <c r="L24" s="5">
        <v>1</v>
      </c>
      <c r="M24" s="5">
        <f>IF(I24&lt;&gt;"S",(H24+B24+A24+C24)*L24,0)</f>
        <v>4</v>
      </c>
      <c r="N24" s="5">
        <v>0</v>
      </c>
      <c r="O24" s="5">
        <v>2</v>
      </c>
      <c r="P24" s="11">
        <v>1</v>
      </c>
      <c r="Q24" s="5">
        <f>IF(M24=0,IF(H24=0,0,H24+C24+B24+A24),M24)</f>
        <v>4</v>
      </c>
      <c r="R24" s="6">
        <f>Q24*P24</f>
        <v>4</v>
      </c>
      <c r="S24" s="53" t="str">
        <f>IF(J24="",IF(LEFT(G24,1)="c",IF(I24&lt;&gt;"S",VLOOKUP(G24,'DATOS GENERALES'!$B$36:$C$52,2,FALSE),""),""),IF(T24="pvc",VLOOKUP(VLOOKUP(J24,'DATOS GENERALES'!$B$58:$E$83,3,FALSE),'DATOS GENERALES'!$B$36:$C$52,2,FALSE),VLOOKUP(VLOOKUP(J24,'DATOS GENERALES'!$B$58:$E$83,4,FALSE),'DATOS GENERALES'!$B$36:$C$52,2,FALSE)))</f>
        <v>OCTOGONAL CONDUIT</v>
      </c>
      <c r="T24" s="5" t="s">
        <v>48</v>
      </c>
      <c r="U24" s="5" t="s">
        <v>217</v>
      </c>
      <c r="X24"/>
    </row>
    <row r="25" spans="1:24" s="2" customFormat="1" outlineLevel="1" x14ac:dyDescent="0.25">
      <c r="B25" s="8"/>
      <c r="C25" s="8"/>
      <c r="D25" s="70"/>
      <c r="E25" s="3"/>
      <c r="F25" s="4"/>
      <c r="G25" s="7"/>
      <c r="H25" s="4"/>
      <c r="I25" s="4"/>
      <c r="J25" s="4"/>
      <c r="K25" s="4"/>
      <c r="L25" s="5"/>
      <c r="M25" s="5"/>
      <c r="N25" s="5"/>
      <c r="O25" s="5"/>
      <c r="P25" s="11"/>
      <c r="Q25" s="5"/>
      <c r="R25" s="6"/>
      <c r="S25" s="53"/>
      <c r="T25" s="5"/>
      <c r="U25" s="5"/>
      <c r="X25"/>
    </row>
    <row r="26" spans="1:24" s="2" customFormat="1" outlineLevel="1" x14ac:dyDescent="0.25">
      <c r="A26" s="2">
        <v>0</v>
      </c>
      <c r="B26" s="8">
        <v>0</v>
      </c>
      <c r="C26" s="8">
        <v>0</v>
      </c>
      <c r="D26" s="7" t="s">
        <v>718</v>
      </c>
      <c r="E26" s="3" t="str">
        <f>G26</f>
        <v>S12</v>
      </c>
      <c r="F26" s="4"/>
      <c r="G26" s="4" t="s">
        <v>94</v>
      </c>
      <c r="H26" s="4">
        <v>0.5</v>
      </c>
      <c r="I26" s="4">
        <v>25</v>
      </c>
      <c r="J26" s="4" t="s">
        <v>94</v>
      </c>
      <c r="K26" s="4"/>
      <c r="L26" s="5">
        <v>1</v>
      </c>
      <c r="M26" s="5">
        <f>IF(I26&lt;&gt;"S",(H26+B26+A26+C26)*L26,0)</f>
        <v>0.5</v>
      </c>
      <c r="N26" s="5">
        <v>1</v>
      </c>
      <c r="O26" s="5">
        <v>1</v>
      </c>
      <c r="P26" s="11">
        <v>1</v>
      </c>
      <c r="Q26" s="5">
        <f>IF(M26=0,IF(H26=0,0,H26+C26+B26+A26),M26)</f>
        <v>0.5</v>
      </c>
      <c r="R26" s="6">
        <f>Q26*P26</f>
        <v>0.5</v>
      </c>
      <c r="S26" s="53" t="str">
        <f>IF(J26="",IF(LEFT(G26,1)="c",IF(I26&lt;&gt;"S",VLOOKUP(G26,'DATOS GENERALES'!$B$36:$C$52,2,FALSE),""),""),IF(T26="pvc",VLOOKUP(VLOOKUP(J26,'DATOS GENERALES'!$B$58:$E$83,3,FALSE),'DATOS GENERALES'!$B$36:$C$52,2,FALSE),VLOOKUP(VLOOKUP(J26,'DATOS GENERALES'!$B$58:$E$83,4,FALSE),'DATOS GENERALES'!$B$36:$C$52,2,FALSE)))</f>
        <v>ACCESORIO SALIDA BANDEJA</v>
      </c>
      <c r="T26" s="5" t="s">
        <v>48</v>
      </c>
      <c r="U26" s="5" t="s">
        <v>217</v>
      </c>
      <c r="X26"/>
    </row>
    <row r="27" spans="1:24" s="2" customFormat="1" outlineLevel="1" x14ac:dyDescent="0.25">
      <c r="A27" s="2">
        <v>0</v>
      </c>
      <c r="B27" s="8">
        <v>0</v>
      </c>
      <c r="C27" s="8">
        <v>0</v>
      </c>
      <c r="D27" s="7" t="s">
        <v>718</v>
      </c>
      <c r="E27" s="3" t="str">
        <f>G27</f>
        <v>PA-S1-06</v>
      </c>
      <c r="F27" s="4" t="s">
        <v>103</v>
      </c>
      <c r="G27" s="7" t="s">
        <v>718</v>
      </c>
      <c r="H27" s="4">
        <v>1</v>
      </c>
      <c r="I27" s="4">
        <v>25</v>
      </c>
      <c r="J27" s="4" t="s">
        <v>218</v>
      </c>
      <c r="K27" s="4"/>
      <c r="L27" s="5">
        <v>1</v>
      </c>
      <c r="M27" s="5">
        <f>IF(I27&lt;&gt;"S",(H27+B27+A27+C27)*L27,0)</f>
        <v>1</v>
      </c>
      <c r="N27" s="5">
        <v>0</v>
      </c>
      <c r="O27" s="5">
        <v>2</v>
      </c>
      <c r="P27" s="11">
        <v>1</v>
      </c>
      <c r="Q27" s="5">
        <f>IF(M27=0,IF(H27=0,0,H27+C27+B27+A27),M27)</f>
        <v>1</v>
      </c>
      <c r="R27" s="6">
        <f>Q27*P27</f>
        <v>1</v>
      </c>
      <c r="S27" s="53" t="str">
        <f>IF(J27="",IF(LEFT(G27,1)="c",IF(I27&lt;&gt;"S",VLOOKUP(G27,'DATOS GENERALES'!$B$36:$C$52,2,FALSE),""),""),IF(T27="pvc",VLOOKUP(VLOOKUP(J27,'DATOS GENERALES'!$B$58:$E$83,3,FALSE),'DATOS GENERALES'!$B$36:$C$52,2,FALSE),VLOOKUP(VLOOKUP(J27,'DATOS GENERALES'!$B$58:$E$83,4,FALSE),'DATOS GENERALES'!$B$36:$C$52,2,FALSE)))</f>
        <v>OCTOGONAL CONDUIT</v>
      </c>
      <c r="T27" s="5" t="s">
        <v>48</v>
      </c>
      <c r="U27" s="5" t="s">
        <v>217</v>
      </c>
      <c r="X27"/>
    </row>
    <row r="28" spans="1:24" s="2" customFormat="1" outlineLevel="1" x14ac:dyDescent="0.25">
      <c r="B28" s="8"/>
      <c r="C28" s="8"/>
      <c r="D28" s="70"/>
      <c r="E28" s="3"/>
      <c r="F28" s="4"/>
      <c r="G28" s="7"/>
      <c r="H28" s="4"/>
      <c r="I28" s="4"/>
      <c r="J28" s="4"/>
      <c r="K28" s="4"/>
      <c r="L28" s="5"/>
      <c r="M28" s="5"/>
      <c r="N28" s="5"/>
      <c r="O28" s="5"/>
      <c r="P28" s="11"/>
      <c r="Q28" s="5"/>
      <c r="R28" s="6"/>
      <c r="S28" s="53"/>
      <c r="T28" s="5"/>
      <c r="U28" s="5"/>
      <c r="X28"/>
    </row>
    <row r="29" spans="1:24" s="2" customFormat="1" outlineLevel="1" x14ac:dyDescent="0.25">
      <c r="A29" s="2">
        <v>0</v>
      </c>
      <c r="B29" s="8">
        <v>0</v>
      </c>
      <c r="C29" s="8">
        <v>0</v>
      </c>
      <c r="D29" s="7" t="s">
        <v>719</v>
      </c>
      <c r="E29" s="3" t="str">
        <f>G29</f>
        <v>S12</v>
      </c>
      <c r="F29" s="4"/>
      <c r="G29" s="4" t="s">
        <v>94</v>
      </c>
      <c r="H29" s="4">
        <v>0.5</v>
      </c>
      <c r="I29" s="4">
        <v>25</v>
      </c>
      <c r="J29" s="4" t="s">
        <v>94</v>
      </c>
      <c r="K29" s="4"/>
      <c r="L29" s="5">
        <v>1</v>
      </c>
      <c r="M29" s="5">
        <f>IF(I29&lt;&gt;"S",(H29+B29+A29+C29)*L29,0)</f>
        <v>0.5</v>
      </c>
      <c r="N29" s="5">
        <v>1</v>
      </c>
      <c r="O29" s="5">
        <v>1</v>
      </c>
      <c r="P29" s="11">
        <v>1</v>
      </c>
      <c r="Q29" s="5">
        <f>IF(M29=0,IF(H29=0,0,H29+C29+B29+A29),M29)</f>
        <v>0.5</v>
      </c>
      <c r="R29" s="6">
        <f>Q29*P29</f>
        <v>0.5</v>
      </c>
      <c r="S29" s="53" t="str">
        <f>IF(J29="",IF(LEFT(G29,1)="c",IF(I29&lt;&gt;"S",VLOOKUP(G29,'DATOS GENERALES'!$B$36:$C$52,2,FALSE),""),""),IF(T29="pvc",VLOOKUP(VLOOKUP(J29,'DATOS GENERALES'!$B$58:$E$83,3,FALSE),'DATOS GENERALES'!$B$36:$C$52,2,FALSE),VLOOKUP(VLOOKUP(J29,'DATOS GENERALES'!$B$58:$E$83,4,FALSE),'DATOS GENERALES'!$B$36:$C$52,2,FALSE)))</f>
        <v>ACCESORIO SALIDA BANDEJA</v>
      </c>
      <c r="T29" s="5" t="s">
        <v>48</v>
      </c>
      <c r="U29" s="5" t="s">
        <v>217</v>
      </c>
      <c r="X29"/>
    </row>
    <row r="30" spans="1:24" s="2" customFormat="1" outlineLevel="1" x14ac:dyDescent="0.25">
      <c r="A30" s="2">
        <v>0</v>
      </c>
      <c r="B30" s="8">
        <v>0</v>
      </c>
      <c r="C30" s="8">
        <v>0</v>
      </c>
      <c r="D30" s="7" t="s">
        <v>719</v>
      </c>
      <c r="E30" s="3" t="str">
        <f>G30</f>
        <v>PA-S1-07</v>
      </c>
      <c r="F30" s="4" t="s">
        <v>103</v>
      </c>
      <c r="G30" s="7" t="s">
        <v>719</v>
      </c>
      <c r="H30" s="4">
        <v>4</v>
      </c>
      <c r="I30" s="4">
        <v>25</v>
      </c>
      <c r="J30" s="4" t="s">
        <v>218</v>
      </c>
      <c r="K30" s="4"/>
      <c r="L30" s="5">
        <v>1</v>
      </c>
      <c r="M30" s="5">
        <f>IF(I30&lt;&gt;"S",(H30+B30+A30+C30)*L30,0)</f>
        <v>4</v>
      </c>
      <c r="N30" s="5">
        <v>0</v>
      </c>
      <c r="O30" s="5">
        <v>2</v>
      </c>
      <c r="P30" s="11">
        <v>1</v>
      </c>
      <c r="Q30" s="5">
        <f>IF(M30=0,IF(H30=0,0,H30+C30+B30+A30),M30)</f>
        <v>4</v>
      </c>
      <c r="R30" s="6">
        <f>Q30*P30</f>
        <v>4</v>
      </c>
      <c r="S30" s="53" t="str">
        <f>IF(J30="",IF(LEFT(G30,1)="c",IF(I30&lt;&gt;"S",VLOOKUP(G30,'DATOS GENERALES'!$B$36:$C$52,2,FALSE),""),""),IF(T30="pvc",VLOOKUP(VLOOKUP(J30,'DATOS GENERALES'!$B$58:$E$83,3,FALSE),'DATOS GENERALES'!$B$36:$C$52,2,FALSE),VLOOKUP(VLOOKUP(J30,'DATOS GENERALES'!$B$58:$E$83,4,FALSE),'DATOS GENERALES'!$B$36:$C$52,2,FALSE)))</f>
        <v>OCTOGONAL CONDUIT</v>
      </c>
      <c r="T30" s="5" t="s">
        <v>48</v>
      </c>
      <c r="U30" s="5" t="s">
        <v>217</v>
      </c>
      <c r="X30"/>
    </row>
    <row r="31" spans="1:24" s="2" customFormat="1" outlineLevel="1" x14ac:dyDescent="0.25">
      <c r="B31" s="8"/>
      <c r="C31" s="8"/>
      <c r="D31" s="70"/>
      <c r="E31" s="3"/>
      <c r="F31" s="4"/>
      <c r="G31" s="7"/>
      <c r="H31" s="4"/>
      <c r="I31" s="4"/>
      <c r="J31" s="4"/>
      <c r="K31" s="4"/>
      <c r="L31" s="5"/>
      <c r="M31" s="5"/>
      <c r="N31" s="5"/>
      <c r="O31" s="5"/>
      <c r="P31" s="11"/>
      <c r="Q31" s="5"/>
      <c r="R31" s="6"/>
      <c r="S31" s="53"/>
      <c r="T31" s="5"/>
      <c r="U31" s="5"/>
      <c r="X31"/>
    </row>
    <row r="32" spans="1:24" s="2" customFormat="1" outlineLevel="1" x14ac:dyDescent="0.25">
      <c r="A32" s="2">
        <v>0</v>
      </c>
      <c r="B32" s="8">
        <v>0</v>
      </c>
      <c r="C32" s="8">
        <v>0</v>
      </c>
      <c r="D32" s="7" t="s">
        <v>727</v>
      </c>
      <c r="E32" s="3" t="str">
        <f>G32</f>
        <v>S12</v>
      </c>
      <c r="F32" s="4"/>
      <c r="G32" s="4" t="s">
        <v>94</v>
      </c>
      <c r="H32" s="4">
        <v>0.5</v>
      </c>
      <c r="I32" s="4">
        <v>25</v>
      </c>
      <c r="J32" s="4" t="s">
        <v>94</v>
      </c>
      <c r="K32" s="4"/>
      <c r="L32" s="5">
        <v>1</v>
      </c>
      <c r="M32" s="5">
        <f>IF(I32&lt;&gt;"S",(H32+B32+A32+C32)*L32,0)</f>
        <v>0.5</v>
      </c>
      <c r="N32" s="5">
        <v>1</v>
      </c>
      <c r="O32" s="5">
        <v>1</v>
      </c>
      <c r="P32" s="11">
        <v>1</v>
      </c>
      <c r="Q32" s="5">
        <f>IF(M32=0,IF(H32=0,0,H32+C32+B32+A32),M32)</f>
        <v>0.5</v>
      </c>
      <c r="R32" s="6">
        <f>Q32*P32</f>
        <v>0.5</v>
      </c>
      <c r="S32" s="53" t="str">
        <f>IF(J32="",IF(LEFT(G32,1)="c",IF(I32&lt;&gt;"S",VLOOKUP(G32,'DATOS GENERALES'!$B$36:$C$52,2,FALSE),""),""),IF(T32="pvc",VLOOKUP(VLOOKUP(J32,'DATOS GENERALES'!$B$58:$E$83,3,FALSE),'DATOS GENERALES'!$B$36:$C$52,2,FALSE),VLOOKUP(VLOOKUP(J32,'DATOS GENERALES'!$B$58:$E$83,4,FALSE),'DATOS GENERALES'!$B$36:$C$52,2,FALSE)))</f>
        <v>ACCESORIO SALIDA BANDEJA</v>
      </c>
      <c r="T32" s="5" t="s">
        <v>48</v>
      </c>
      <c r="U32" s="5" t="s">
        <v>217</v>
      </c>
      <c r="X32"/>
    </row>
    <row r="33" spans="1:24" s="2" customFormat="1" outlineLevel="1" x14ac:dyDescent="0.25">
      <c r="A33" s="2">
        <v>0</v>
      </c>
      <c r="B33" s="8">
        <v>0</v>
      </c>
      <c r="C33" s="8">
        <v>0</v>
      </c>
      <c r="D33" s="7" t="s">
        <v>727</v>
      </c>
      <c r="E33" s="3" t="str">
        <f>G33</f>
        <v>PA-S1-08</v>
      </c>
      <c r="F33" s="4" t="s">
        <v>103</v>
      </c>
      <c r="G33" s="7" t="s">
        <v>727</v>
      </c>
      <c r="H33" s="4">
        <v>1</v>
      </c>
      <c r="I33" s="4">
        <v>25</v>
      </c>
      <c r="J33" s="4" t="s">
        <v>218</v>
      </c>
      <c r="K33" s="4"/>
      <c r="L33" s="5">
        <v>1</v>
      </c>
      <c r="M33" s="5">
        <f>IF(I33&lt;&gt;"S",(H33+B33+A33+C33)*L33,0)</f>
        <v>1</v>
      </c>
      <c r="N33" s="5">
        <v>0</v>
      </c>
      <c r="O33" s="5">
        <v>2</v>
      </c>
      <c r="P33" s="11">
        <v>1</v>
      </c>
      <c r="Q33" s="5">
        <f>IF(M33=0,IF(H33=0,0,H33+C33+B33+A33),M33)</f>
        <v>1</v>
      </c>
      <c r="R33" s="6">
        <f>Q33*P33</f>
        <v>1</v>
      </c>
      <c r="S33" s="53" t="str">
        <f>IF(J33="",IF(LEFT(G33,1)="c",IF(I33&lt;&gt;"S",VLOOKUP(G33,'DATOS GENERALES'!$B$36:$C$52,2,FALSE),""),""),IF(T33="pvc",VLOOKUP(VLOOKUP(J33,'DATOS GENERALES'!$B$58:$E$83,3,FALSE),'DATOS GENERALES'!$B$36:$C$52,2,FALSE),VLOOKUP(VLOOKUP(J33,'DATOS GENERALES'!$B$58:$E$83,4,FALSE),'DATOS GENERALES'!$B$36:$C$52,2,FALSE)))</f>
        <v>OCTOGONAL CONDUIT</v>
      </c>
      <c r="T33" s="5" t="s">
        <v>48</v>
      </c>
      <c r="U33" s="5" t="s">
        <v>217</v>
      </c>
      <c r="X33"/>
    </row>
    <row r="34" spans="1:24" s="2" customFormat="1" outlineLevel="1" x14ac:dyDescent="0.25">
      <c r="B34" s="8"/>
      <c r="C34" s="8"/>
      <c r="D34" s="70"/>
      <c r="E34" s="3"/>
      <c r="F34" s="4"/>
      <c r="G34" s="7"/>
      <c r="H34" s="4"/>
      <c r="I34" s="4"/>
      <c r="J34" s="4"/>
      <c r="K34" s="4"/>
      <c r="L34" s="5"/>
      <c r="M34" s="5"/>
      <c r="N34" s="5"/>
      <c r="O34" s="5"/>
      <c r="P34" s="11"/>
      <c r="Q34" s="5"/>
      <c r="R34" s="6"/>
      <c r="S34" s="53"/>
      <c r="T34" s="5"/>
      <c r="U34" s="5"/>
      <c r="X34"/>
    </row>
    <row r="35" spans="1:24" s="2" customFormat="1" outlineLevel="1" x14ac:dyDescent="0.25">
      <c r="A35" s="2">
        <v>0</v>
      </c>
      <c r="B35" s="8">
        <v>0</v>
      </c>
      <c r="C35" s="8">
        <v>0</v>
      </c>
      <c r="D35" s="7" t="s">
        <v>728</v>
      </c>
      <c r="E35" s="3" t="str">
        <f>G35</f>
        <v>S12</v>
      </c>
      <c r="F35" s="4"/>
      <c r="G35" s="4" t="s">
        <v>94</v>
      </c>
      <c r="H35" s="4">
        <v>0.5</v>
      </c>
      <c r="I35" s="4">
        <v>25</v>
      </c>
      <c r="J35" s="4" t="s">
        <v>94</v>
      </c>
      <c r="K35" s="4"/>
      <c r="L35" s="5">
        <v>1</v>
      </c>
      <c r="M35" s="5">
        <f>IF(I35&lt;&gt;"S",(H35+B35+A35+C35)*L35,0)</f>
        <v>0.5</v>
      </c>
      <c r="N35" s="5">
        <v>1</v>
      </c>
      <c r="O35" s="5">
        <v>1</v>
      </c>
      <c r="P35" s="11">
        <v>1</v>
      </c>
      <c r="Q35" s="5">
        <f>IF(M35=0,IF(H35=0,0,H35+C35+B35+A35),M35)</f>
        <v>0.5</v>
      </c>
      <c r="R35" s="6">
        <f>Q35*P35</f>
        <v>0.5</v>
      </c>
      <c r="S35" s="53" t="str">
        <f>IF(J35="",IF(LEFT(G35,1)="c",IF(I35&lt;&gt;"S",VLOOKUP(G35,'DATOS GENERALES'!$B$36:$C$52,2,FALSE),""),""),IF(T35="pvc",VLOOKUP(VLOOKUP(J35,'DATOS GENERALES'!$B$58:$E$83,3,FALSE),'DATOS GENERALES'!$B$36:$C$52,2,FALSE),VLOOKUP(VLOOKUP(J35,'DATOS GENERALES'!$B$58:$E$83,4,FALSE),'DATOS GENERALES'!$B$36:$C$52,2,FALSE)))</f>
        <v>ACCESORIO SALIDA BANDEJA</v>
      </c>
      <c r="T35" s="5" t="s">
        <v>48</v>
      </c>
      <c r="U35" s="5" t="s">
        <v>217</v>
      </c>
      <c r="X35"/>
    </row>
    <row r="36" spans="1:24" s="2" customFormat="1" outlineLevel="1" x14ac:dyDescent="0.25">
      <c r="A36" s="2">
        <v>0</v>
      </c>
      <c r="B36" s="8">
        <v>0</v>
      </c>
      <c r="C36" s="8">
        <v>0</v>
      </c>
      <c r="D36" s="7" t="s">
        <v>728</v>
      </c>
      <c r="E36" s="3" t="str">
        <f>G36</f>
        <v>PA-S1-09</v>
      </c>
      <c r="F36" s="4" t="s">
        <v>103</v>
      </c>
      <c r="G36" s="7" t="s">
        <v>728</v>
      </c>
      <c r="H36" s="4">
        <v>4</v>
      </c>
      <c r="I36" s="4">
        <v>25</v>
      </c>
      <c r="J36" s="4" t="s">
        <v>218</v>
      </c>
      <c r="K36" s="4"/>
      <c r="L36" s="5">
        <v>1</v>
      </c>
      <c r="M36" s="5">
        <f>IF(I36&lt;&gt;"S",(H36+B36+A36+C36)*L36,0)</f>
        <v>4</v>
      </c>
      <c r="N36" s="5">
        <v>0</v>
      </c>
      <c r="O36" s="5">
        <v>2</v>
      </c>
      <c r="P36" s="11">
        <v>1</v>
      </c>
      <c r="Q36" s="5">
        <f>IF(M36=0,IF(H36=0,0,H36+C36+B36+A36),M36)</f>
        <v>4</v>
      </c>
      <c r="R36" s="6">
        <f>Q36*P36</f>
        <v>4</v>
      </c>
      <c r="S36" s="53" t="str">
        <f>IF(J36="",IF(LEFT(G36,1)="c",IF(I36&lt;&gt;"S",VLOOKUP(G36,'DATOS GENERALES'!$B$36:$C$52,2,FALSE),""),""),IF(T36="pvc",VLOOKUP(VLOOKUP(J36,'DATOS GENERALES'!$B$58:$E$83,3,FALSE),'DATOS GENERALES'!$B$36:$C$52,2,FALSE),VLOOKUP(VLOOKUP(J36,'DATOS GENERALES'!$B$58:$E$83,4,FALSE),'DATOS GENERALES'!$B$36:$C$52,2,FALSE)))</f>
        <v>OCTOGONAL CONDUIT</v>
      </c>
      <c r="T36" s="5" t="s">
        <v>48</v>
      </c>
      <c r="U36" s="5" t="s">
        <v>217</v>
      </c>
      <c r="X36"/>
    </row>
    <row r="37" spans="1:24" s="2" customFormat="1" outlineLevel="1" x14ac:dyDescent="0.25">
      <c r="B37" s="8"/>
      <c r="C37" s="8"/>
      <c r="D37" s="70"/>
      <c r="E37" s="3"/>
      <c r="F37" s="4"/>
      <c r="G37" s="7"/>
      <c r="H37" s="4"/>
      <c r="I37" s="4"/>
      <c r="J37" s="4"/>
      <c r="K37" s="4"/>
      <c r="L37" s="5"/>
      <c r="M37" s="5"/>
      <c r="N37" s="5"/>
      <c r="O37" s="5"/>
      <c r="P37" s="11"/>
      <c r="Q37" s="5"/>
      <c r="R37" s="6"/>
      <c r="S37" s="53"/>
      <c r="T37" s="5"/>
      <c r="U37" s="5"/>
      <c r="X37"/>
    </row>
    <row r="38" spans="1:24" s="2" customFormat="1" outlineLevel="1" x14ac:dyDescent="0.25">
      <c r="A38" s="2">
        <v>0</v>
      </c>
      <c r="B38" s="8">
        <v>0</v>
      </c>
      <c r="C38" s="8">
        <v>0</v>
      </c>
      <c r="D38" s="7" t="s">
        <v>729</v>
      </c>
      <c r="E38" s="3" t="str">
        <f>G38</f>
        <v>S12</v>
      </c>
      <c r="F38" s="4"/>
      <c r="G38" s="4" t="s">
        <v>94</v>
      </c>
      <c r="H38" s="4">
        <v>0.5</v>
      </c>
      <c r="I38" s="4">
        <v>25</v>
      </c>
      <c r="J38" s="4" t="s">
        <v>94</v>
      </c>
      <c r="K38" s="4"/>
      <c r="L38" s="5">
        <v>1</v>
      </c>
      <c r="M38" s="5">
        <f>IF(I38&lt;&gt;"S",(H38+B38+A38+C38)*L38,0)</f>
        <v>0.5</v>
      </c>
      <c r="N38" s="5">
        <v>1</v>
      </c>
      <c r="O38" s="5">
        <v>1</v>
      </c>
      <c r="P38" s="11">
        <v>1</v>
      </c>
      <c r="Q38" s="5">
        <f>IF(M38=0,IF(H38=0,0,H38+C38+B38+A38),M38)</f>
        <v>0.5</v>
      </c>
      <c r="R38" s="6">
        <f>Q38*P38</f>
        <v>0.5</v>
      </c>
      <c r="S38" s="53" t="str">
        <f>IF(J38="",IF(LEFT(G38,1)="c",IF(I38&lt;&gt;"S",VLOOKUP(G38,'DATOS GENERALES'!$B$36:$C$52,2,FALSE),""),""),IF(T38="pvc",VLOOKUP(VLOOKUP(J38,'DATOS GENERALES'!$B$58:$E$83,3,FALSE),'DATOS GENERALES'!$B$36:$C$52,2,FALSE),VLOOKUP(VLOOKUP(J38,'DATOS GENERALES'!$B$58:$E$83,4,FALSE),'DATOS GENERALES'!$B$36:$C$52,2,FALSE)))</f>
        <v>ACCESORIO SALIDA BANDEJA</v>
      </c>
      <c r="T38" s="5" t="s">
        <v>48</v>
      </c>
      <c r="U38" s="5" t="s">
        <v>217</v>
      </c>
      <c r="X38"/>
    </row>
    <row r="39" spans="1:24" s="2" customFormat="1" outlineLevel="1" x14ac:dyDescent="0.25">
      <c r="A39" s="2">
        <v>0</v>
      </c>
      <c r="B39" s="8">
        <v>0</v>
      </c>
      <c r="C39" s="8">
        <v>0</v>
      </c>
      <c r="D39" s="7" t="s">
        <v>729</v>
      </c>
      <c r="E39" s="3" t="str">
        <f>G39</f>
        <v>PA-S1-10</v>
      </c>
      <c r="F39" s="4" t="s">
        <v>103</v>
      </c>
      <c r="G39" s="7" t="s">
        <v>729</v>
      </c>
      <c r="H39" s="4">
        <v>1</v>
      </c>
      <c r="I39" s="4">
        <v>25</v>
      </c>
      <c r="J39" s="4" t="s">
        <v>218</v>
      </c>
      <c r="K39" s="4"/>
      <c r="L39" s="5">
        <v>1</v>
      </c>
      <c r="M39" s="5">
        <f>IF(I39&lt;&gt;"S",(H39+B39+A39+C39)*L39,0)</f>
        <v>1</v>
      </c>
      <c r="N39" s="5">
        <v>0</v>
      </c>
      <c r="O39" s="5">
        <v>2</v>
      </c>
      <c r="P39" s="11">
        <v>1</v>
      </c>
      <c r="Q39" s="5">
        <f>IF(M39=0,IF(H39=0,0,H39+C39+B39+A39),M39)</f>
        <v>1</v>
      </c>
      <c r="R39" s="6">
        <f>Q39*P39</f>
        <v>1</v>
      </c>
      <c r="S39" s="53" t="str">
        <f>IF(J39="",IF(LEFT(G39,1)="c",IF(I39&lt;&gt;"S",VLOOKUP(G39,'DATOS GENERALES'!$B$36:$C$52,2,FALSE),""),""),IF(T39="pvc",VLOOKUP(VLOOKUP(J39,'DATOS GENERALES'!$B$58:$E$83,3,FALSE),'DATOS GENERALES'!$B$36:$C$52,2,FALSE),VLOOKUP(VLOOKUP(J39,'DATOS GENERALES'!$B$58:$E$83,4,FALSE),'DATOS GENERALES'!$B$36:$C$52,2,FALSE)))</f>
        <v>OCTOGONAL CONDUIT</v>
      </c>
      <c r="T39" s="5" t="s">
        <v>48</v>
      </c>
      <c r="U39" s="5" t="s">
        <v>217</v>
      </c>
      <c r="X39"/>
    </row>
    <row r="40" spans="1:24" s="2" customFormat="1" outlineLevel="1" x14ac:dyDescent="0.25">
      <c r="B40" s="8"/>
      <c r="C40" s="8"/>
      <c r="D40" s="70"/>
      <c r="E40" s="3"/>
      <c r="F40" s="4"/>
      <c r="G40" s="7"/>
      <c r="H40" s="4"/>
      <c r="I40" s="4"/>
      <c r="J40" s="4"/>
      <c r="K40" s="4"/>
      <c r="L40" s="5"/>
      <c r="M40" s="5"/>
      <c r="N40" s="5"/>
      <c r="O40" s="5"/>
      <c r="P40" s="11"/>
      <c r="Q40" s="5"/>
      <c r="R40" s="6"/>
      <c r="S40" s="53"/>
      <c r="T40" s="5"/>
      <c r="U40" s="5"/>
      <c r="X40"/>
    </row>
    <row r="41" spans="1:24" s="2" customFormat="1" outlineLevel="1" x14ac:dyDescent="0.25">
      <c r="A41" s="2">
        <v>0</v>
      </c>
      <c r="B41" s="8">
        <v>0</v>
      </c>
      <c r="C41" s="8">
        <v>0</v>
      </c>
      <c r="D41" s="7" t="s">
        <v>730</v>
      </c>
      <c r="E41" s="3" t="str">
        <f>G41</f>
        <v>S12</v>
      </c>
      <c r="F41" s="4"/>
      <c r="G41" s="4" t="s">
        <v>94</v>
      </c>
      <c r="H41" s="4">
        <v>0.5</v>
      </c>
      <c r="I41" s="4">
        <v>25</v>
      </c>
      <c r="J41" s="4" t="s">
        <v>94</v>
      </c>
      <c r="K41" s="4"/>
      <c r="L41" s="5">
        <v>1</v>
      </c>
      <c r="M41" s="5">
        <f>IF(I41&lt;&gt;"S",(H41+B41+A41+C41)*L41,0)</f>
        <v>0.5</v>
      </c>
      <c r="N41" s="5">
        <v>1</v>
      </c>
      <c r="O41" s="5">
        <v>1</v>
      </c>
      <c r="P41" s="11">
        <v>1</v>
      </c>
      <c r="Q41" s="5">
        <f>IF(M41=0,IF(H41=0,0,H41+C41+B41+A41),M41)</f>
        <v>0.5</v>
      </c>
      <c r="R41" s="6">
        <f>Q41*P41</f>
        <v>0.5</v>
      </c>
      <c r="S41" s="53" t="str">
        <f>IF(J41="",IF(LEFT(G41,1)="c",IF(I41&lt;&gt;"S",VLOOKUP(G41,'DATOS GENERALES'!$B$36:$C$52,2,FALSE),""),""),IF(T41="pvc",VLOOKUP(VLOOKUP(J41,'DATOS GENERALES'!$B$58:$E$83,3,FALSE),'DATOS GENERALES'!$B$36:$C$52,2,FALSE),VLOOKUP(VLOOKUP(J41,'DATOS GENERALES'!$B$58:$E$83,4,FALSE),'DATOS GENERALES'!$B$36:$C$52,2,FALSE)))</f>
        <v>ACCESORIO SALIDA BANDEJA</v>
      </c>
      <c r="T41" s="5" t="s">
        <v>48</v>
      </c>
      <c r="U41" s="5" t="s">
        <v>217</v>
      </c>
      <c r="X41"/>
    </row>
    <row r="42" spans="1:24" s="2" customFormat="1" outlineLevel="1" x14ac:dyDescent="0.25">
      <c r="A42" s="2">
        <v>0</v>
      </c>
      <c r="B42" s="8">
        <v>0</v>
      </c>
      <c r="C42" s="8">
        <v>0</v>
      </c>
      <c r="D42" s="7" t="s">
        <v>730</v>
      </c>
      <c r="E42" s="3" t="str">
        <f>G42</f>
        <v>PA-S1-11</v>
      </c>
      <c r="F42" s="4" t="s">
        <v>103</v>
      </c>
      <c r="G42" s="7" t="s">
        <v>730</v>
      </c>
      <c r="H42" s="4">
        <v>1</v>
      </c>
      <c r="I42" s="4">
        <v>25</v>
      </c>
      <c r="J42" s="4" t="s">
        <v>218</v>
      </c>
      <c r="K42" s="4"/>
      <c r="L42" s="5">
        <v>1</v>
      </c>
      <c r="M42" s="5">
        <f>IF(I42&lt;&gt;"S",(H42+B42+A42+C42)*L42,0)</f>
        <v>1</v>
      </c>
      <c r="N42" s="5">
        <v>0</v>
      </c>
      <c r="O42" s="5">
        <v>2</v>
      </c>
      <c r="P42" s="11">
        <v>1</v>
      </c>
      <c r="Q42" s="5">
        <f>IF(M42=0,IF(H42=0,0,H42+C42+B42+A42),M42)</f>
        <v>1</v>
      </c>
      <c r="R42" s="6">
        <f>Q42*P42</f>
        <v>1</v>
      </c>
      <c r="S42" s="53" t="str">
        <f>IF(J42="",IF(LEFT(G42,1)="c",IF(I42&lt;&gt;"S",VLOOKUP(G42,'DATOS GENERALES'!$B$36:$C$52,2,FALSE),""),""),IF(T42="pvc",VLOOKUP(VLOOKUP(J42,'DATOS GENERALES'!$B$58:$E$83,3,FALSE),'DATOS GENERALES'!$B$36:$C$52,2,FALSE),VLOOKUP(VLOOKUP(J42,'DATOS GENERALES'!$B$58:$E$83,4,FALSE),'DATOS GENERALES'!$B$36:$C$52,2,FALSE)))</f>
        <v>OCTOGONAL CONDUIT</v>
      </c>
      <c r="T42" s="5" t="s">
        <v>48</v>
      </c>
      <c r="U42" s="5" t="s">
        <v>217</v>
      </c>
      <c r="X42"/>
    </row>
    <row r="43" spans="1:24" s="2" customFormat="1" outlineLevel="1" x14ac:dyDescent="0.25">
      <c r="B43" s="8"/>
      <c r="C43" s="8"/>
      <c r="D43" s="70"/>
      <c r="E43" s="3"/>
      <c r="F43" s="4"/>
      <c r="G43" s="7"/>
      <c r="H43" s="4"/>
      <c r="I43" s="4"/>
      <c r="J43" s="4"/>
      <c r="K43" s="4"/>
      <c r="L43" s="5"/>
      <c r="M43" s="5"/>
      <c r="N43" s="5"/>
      <c r="O43" s="5"/>
      <c r="P43" s="11"/>
      <c r="Q43" s="5"/>
      <c r="R43" s="6"/>
      <c r="S43" s="53"/>
      <c r="T43" s="5"/>
      <c r="U43" s="5"/>
      <c r="X43"/>
    </row>
    <row r="44" spans="1:24" s="2" customFormat="1" outlineLevel="1" x14ac:dyDescent="0.25">
      <c r="A44" s="2">
        <v>0</v>
      </c>
      <c r="B44" s="8">
        <v>0</v>
      </c>
      <c r="C44" s="8">
        <v>0</v>
      </c>
      <c r="D44" s="7" t="s">
        <v>731</v>
      </c>
      <c r="E44" s="3" t="str">
        <f>G44</f>
        <v>S12</v>
      </c>
      <c r="F44" s="4"/>
      <c r="G44" s="4" t="s">
        <v>94</v>
      </c>
      <c r="H44" s="4">
        <v>0.5</v>
      </c>
      <c r="I44" s="4">
        <v>25</v>
      </c>
      <c r="J44" s="4" t="s">
        <v>94</v>
      </c>
      <c r="K44" s="4"/>
      <c r="L44" s="5">
        <v>1</v>
      </c>
      <c r="M44" s="5">
        <f>IF(I44&lt;&gt;"S",(H44+B44+A44+C44)*L44,0)</f>
        <v>0.5</v>
      </c>
      <c r="N44" s="5">
        <v>1</v>
      </c>
      <c r="O44" s="5">
        <v>1</v>
      </c>
      <c r="P44" s="11">
        <v>1</v>
      </c>
      <c r="Q44" s="5">
        <f>IF(M44=0,IF(H44=0,0,H44+C44+B44+A44),M44)</f>
        <v>0.5</v>
      </c>
      <c r="R44" s="6">
        <f>Q44*P44</f>
        <v>0.5</v>
      </c>
      <c r="S44" s="53" t="str">
        <f>IF(J44="",IF(LEFT(G44,1)="c",IF(I44&lt;&gt;"S",VLOOKUP(G44,'DATOS GENERALES'!$B$36:$C$52,2,FALSE),""),""),IF(T44="pvc",VLOOKUP(VLOOKUP(J44,'DATOS GENERALES'!$B$58:$E$83,3,FALSE),'DATOS GENERALES'!$B$36:$C$52,2,FALSE),VLOOKUP(VLOOKUP(J44,'DATOS GENERALES'!$B$58:$E$83,4,FALSE),'DATOS GENERALES'!$B$36:$C$52,2,FALSE)))</f>
        <v>ACCESORIO SALIDA BANDEJA</v>
      </c>
      <c r="T44" s="5" t="s">
        <v>48</v>
      </c>
      <c r="U44" s="5" t="s">
        <v>217</v>
      </c>
      <c r="X44"/>
    </row>
    <row r="45" spans="1:24" s="2" customFormat="1" outlineLevel="1" x14ac:dyDescent="0.25">
      <c r="A45" s="2">
        <v>0</v>
      </c>
      <c r="B45" s="8">
        <v>0</v>
      </c>
      <c r="C45" s="8">
        <v>0</v>
      </c>
      <c r="D45" s="7" t="s">
        <v>731</v>
      </c>
      <c r="E45" s="3" t="str">
        <f>G45</f>
        <v>PA-S1-12</v>
      </c>
      <c r="F45" s="4" t="s">
        <v>103</v>
      </c>
      <c r="G45" s="7" t="s">
        <v>731</v>
      </c>
      <c r="H45" s="4">
        <v>1</v>
      </c>
      <c r="I45" s="4">
        <v>25</v>
      </c>
      <c r="J45" s="4" t="s">
        <v>218</v>
      </c>
      <c r="K45" s="4"/>
      <c r="L45" s="5">
        <v>1</v>
      </c>
      <c r="M45" s="5">
        <f>IF(I45&lt;&gt;"S",(H45+B45+A45+C45)*L45,0)</f>
        <v>1</v>
      </c>
      <c r="N45" s="5">
        <v>0</v>
      </c>
      <c r="O45" s="5">
        <v>2</v>
      </c>
      <c r="P45" s="11">
        <v>1</v>
      </c>
      <c r="Q45" s="5">
        <f>IF(M45=0,IF(H45=0,0,H45+C45+B45+A45),M45)</f>
        <v>1</v>
      </c>
      <c r="R45" s="6">
        <f>Q45*P45</f>
        <v>1</v>
      </c>
      <c r="S45" s="53" t="str">
        <f>IF(J45="",IF(LEFT(G45,1)="c",IF(I45&lt;&gt;"S",VLOOKUP(G45,'DATOS GENERALES'!$B$36:$C$52,2,FALSE),""),""),IF(T45="pvc",VLOOKUP(VLOOKUP(J45,'DATOS GENERALES'!$B$58:$E$83,3,FALSE),'DATOS GENERALES'!$B$36:$C$52,2,FALSE),VLOOKUP(VLOOKUP(J45,'DATOS GENERALES'!$B$58:$E$83,4,FALSE),'DATOS GENERALES'!$B$36:$C$52,2,FALSE)))</f>
        <v>OCTOGONAL CONDUIT</v>
      </c>
      <c r="T45" s="5" t="s">
        <v>48</v>
      </c>
      <c r="U45" s="5" t="s">
        <v>217</v>
      </c>
      <c r="X45"/>
    </row>
    <row r="46" spans="1:24" s="2" customFormat="1" outlineLevel="1" x14ac:dyDescent="0.25">
      <c r="B46" s="8"/>
      <c r="C46" s="8"/>
      <c r="D46" s="70"/>
      <c r="E46" s="3"/>
      <c r="F46" s="4"/>
      <c r="G46" s="7"/>
      <c r="H46" s="4"/>
      <c r="I46" s="4"/>
      <c r="J46" s="4"/>
      <c r="K46" s="4"/>
      <c r="L46" s="5"/>
      <c r="M46" s="5"/>
      <c r="N46" s="5"/>
      <c r="O46" s="5"/>
      <c r="P46" s="11"/>
      <c r="Q46" s="5"/>
      <c r="R46" s="6"/>
      <c r="S46" s="53"/>
      <c r="T46" s="5"/>
      <c r="U46" s="5"/>
      <c r="X46"/>
    </row>
    <row r="47" spans="1:24" s="2" customFormat="1" outlineLevel="1" x14ac:dyDescent="0.25">
      <c r="A47" s="2">
        <v>0</v>
      </c>
      <c r="B47" s="8">
        <v>0</v>
      </c>
      <c r="C47" s="8">
        <v>0</v>
      </c>
      <c r="D47" s="7" t="s">
        <v>732</v>
      </c>
      <c r="E47" s="3" t="str">
        <f>G47</f>
        <v>S12</v>
      </c>
      <c r="F47" s="4"/>
      <c r="G47" s="4" t="s">
        <v>94</v>
      </c>
      <c r="H47" s="4">
        <v>0.5</v>
      </c>
      <c r="I47" s="4">
        <v>25</v>
      </c>
      <c r="J47" s="4" t="s">
        <v>94</v>
      </c>
      <c r="K47" s="4"/>
      <c r="L47" s="5">
        <v>1</v>
      </c>
      <c r="M47" s="5">
        <f>IF(I47&lt;&gt;"S",(H47+B47+A47+C47)*L47,0)</f>
        <v>0.5</v>
      </c>
      <c r="N47" s="5">
        <v>1</v>
      </c>
      <c r="O47" s="5">
        <v>1</v>
      </c>
      <c r="P47" s="11">
        <v>1</v>
      </c>
      <c r="Q47" s="5">
        <f>IF(M47=0,IF(H47=0,0,H47+C47+B47+A47),M47)</f>
        <v>0.5</v>
      </c>
      <c r="R47" s="6">
        <f>Q47*P47</f>
        <v>0.5</v>
      </c>
      <c r="S47" s="53" t="str">
        <f>IF(J47="",IF(LEFT(G47,1)="c",IF(I47&lt;&gt;"S",VLOOKUP(G47,'DATOS GENERALES'!$B$36:$C$52,2,FALSE),""),""),IF(T47="pvc",VLOOKUP(VLOOKUP(J47,'DATOS GENERALES'!$B$58:$E$83,3,FALSE),'DATOS GENERALES'!$B$36:$C$52,2,FALSE),VLOOKUP(VLOOKUP(J47,'DATOS GENERALES'!$B$58:$E$83,4,FALSE),'DATOS GENERALES'!$B$36:$C$52,2,FALSE)))</f>
        <v>ACCESORIO SALIDA BANDEJA</v>
      </c>
      <c r="T47" s="5" t="s">
        <v>48</v>
      </c>
      <c r="U47" s="5" t="s">
        <v>217</v>
      </c>
      <c r="X47"/>
    </row>
    <row r="48" spans="1:24" s="2" customFormat="1" outlineLevel="1" x14ac:dyDescent="0.25">
      <c r="A48" s="2">
        <v>0</v>
      </c>
      <c r="B48" s="8">
        <v>0</v>
      </c>
      <c r="C48" s="8">
        <v>0</v>
      </c>
      <c r="D48" s="7" t="s">
        <v>732</v>
      </c>
      <c r="E48" s="3" t="str">
        <f>G48</f>
        <v>PA-S1-13</v>
      </c>
      <c r="F48" s="4" t="s">
        <v>103</v>
      </c>
      <c r="G48" s="7" t="s">
        <v>732</v>
      </c>
      <c r="H48" s="4">
        <v>1</v>
      </c>
      <c r="I48" s="4">
        <v>25</v>
      </c>
      <c r="J48" s="4" t="s">
        <v>218</v>
      </c>
      <c r="K48" s="4"/>
      <c r="L48" s="5">
        <v>1</v>
      </c>
      <c r="M48" s="5">
        <f>IF(I48&lt;&gt;"S",(H48+B48+A48+C48)*L48,0)</f>
        <v>1</v>
      </c>
      <c r="N48" s="5">
        <v>0</v>
      </c>
      <c r="O48" s="5">
        <v>2</v>
      </c>
      <c r="P48" s="11">
        <v>1</v>
      </c>
      <c r="Q48" s="5">
        <f>IF(M48=0,IF(H48=0,0,H48+C48+B48+A48),M48)</f>
        <v>1</v>
      </c>
      <c r="R48" s="6">
        <f>Q48*P48</f>
        <v>1</v>
      </c>
      <c r="S48" s="53" t="str">
        <f>IF(J48="",IF(LEFT(G48,1)="c",IF(I48&lt;&gt;"S",VLOOKUP(G48,'DATOS GENERALES'!$B$36:$C$52,2,FALSE),""),""),IF(T48="pvc",VLOOKUP(VLOOKUP(J48,'DATOS GENERALES'!$B$58:$E$83,3,FALSE),'DATOS GENERALES'!$B$36:$C$52,2,FALSE),VLOOKUP(VLOOKUP(J48,'DATOS GENERALES'!$B$58:$E$83,4,FALSE),'DATOS GENERALES'!$B$36:$C$52,2,FALSE)))</f>
        <v>OCTOGONAL CONDUIT</v>
      </c>
      <c r="T48" s="5" t="s">
        <v>48</v>
      </c>
      <c r="U48" s="5" t="s">
        <v>217</v>
      </c>
      <c r="X48"/>
    </row>
    <row r="49" spans="1:24" s="2" customFormat="1" outlineLevel="1" x14ac:dyDescent="0.25">
      <c r="B49" s="8"/>
      <c r="C49" s="8"/>
      <c r="D49" s="68"/>
      <c r="E49" s="3"/>
      <c r="F49" s="4"/>
      <c r="G49" s="4"/>
      <c r="H49" s="4"/>
      <c r="I49" s="4"/>
      <c r="J49" s="4"/>
      <c r="K49" s="4"/>
      <c r="L49" s="5"/>
      <c r="M49" s="5"/>
      <c r="N49" s="5"/>
      <c r="O49" s="5"/>
      <c r="P49" s="11"/>
      <c r="Q49" s="5"/>
      <c r="R49" s="6"/>
      <c r="S49" s="53"/>
      <c r="T49" s="5"/>
      <c r="U49" s="5"/>
      <c r="X49"/>
    </row>
    <row r="50" spans="1:24" s="2" customFormat="1" outlineLevel="1" x14ac:dyDescent="0.25">
      <c r="A50" s="2">
        <v>0</v>
      </c>
      <c r="B50" s="8">
        <v>0</v>
      </c>
      <c r="C50" s="8">
        <v>0</v>
      </c>
      <c r="D50" s="7" t="s">
        <v>733</v>
      </c>
      <c r="E50" s="3" t="str">
        <f>G50</f>
        <v>S12</v>
      </c>
      <c r="F50" s="4"/>
      <c r="G50" s="4" t="s">
        <v>94</v>
      </c>
      <c r="H50" s="4">
        <v>0.5</v>
      </c>
      <c r="I50" s="4">
        <v>25</v>
      </c>
      <c r="J50" s="4" t="s">
        <v>94</v>
      </c>
      <c r="K50" s="4"/>
      <c r="L50" s="5">
        <v>1</v>
      </c>
      <c r="M50" s="5">
        <f>IF(I50&lt;&gt;"S",(H50+B50+A50+C50)*L50,0)</f>
        <v>0.5</v>
      </c>
      <c r="N50" s="5">
        <v>1</v>
      </c>
      <c r="O50" s="5">
        <v>1</v>
      </c>
      <c r="P50" s="11">
        <v>1</v>
      </c>
      <c r="Q50" s="5">
        <f>IF(M50=0,IF(H50=0,0,H50+C50+B50+A50),M50)</f>
        <v>0.5</v>
      </c>
      <c r="R50" s="6">
        <f>Q50*P50</f>
        <v>0.5</v>
      </c>
      <c r="S50" s="53" t="str">
        <f>IF(J50="",IF(LEFT(G50,1)="c",IF(I50&lt;&gt;"S",VLOOKUP(G50,'DATOS GENERALES'!$B$36:$C$52,2,FALSE),""),""),IF(T50="pvc",VLOOKUP(VLOOKUP(J50,'DATOS GENERALES'!$B$58:$E$83,3,FALSE),'DATOS GENERALES'!$B$36:$C$52,2,FALSE),VLOOKUP(VLOOKUP(J50,'DATOS GENERALES'!$B$58:$E$83,4,FALSE),'DATOS GENERALES'!$B$36:$C$52,2,FALSE)))</f>
        <v>ACCESORIO SALIDA BANDEJA</v>
      </c>
      <c r="T50" s="5" t="s">
        <v>48</v>
      </c>
      <c r="U50" s="5" t="s">
        <v>217</v>
      </c>
      <c r="X50"/>
    </row>
    <row r="51" spans="1:24" s="2" customFormat="1" outlineLevel="1" x14ac:dyDescent="0.25">
      <c r="A51" s="2">
        <v>0</v>
      </c>
      <c r="B51" s="8">
        <v>0</v>
      </c>
      <c r="C51" s="8">
        <v>0</v>
      </c>
      <c r="D51" s="7" t="s">
        <v>733</v>
      </c>
      <c r="E51" s="3" t="str">
        <f>G51</f>
        <v>PA-S1-14</v>
      </c>
      <c r="F51" s="4" t="s">
        <v>103</v>
      </c>
      <c r="G51" s="7" t="s">
        <v>733</v>
      </c>
      <c r="H51" s="4">
        <v>1</v>
      </c>
      <c r="I51" s="4">
        <v>25</v>
      </c>
      <c r="J51" s="4" t="s">
        <v>218</v>
      </c>
      <c r="K51" s="4"/>
      <c r="L51" s="5">
        <v>1</v>
      </c>
      <c r="M51" s="5">
        <f>IF(I51&lt;&gt;"S",(H51+B51+A51+C51)*L51,0)</f>
        <v>1</v>
      </c>
      <c r="N51" s="5">
        <v>0</v>
      </c>
      <c r="O51" s="5">
        <v>2</v>
      </c>
      <c r="P51" s="11">
        <v>1</v>
      </c>
      <c r="Q51" s="5">
        <f>IF(M51=0,IF(H51=0,0,H51+C51+B51+A51),M51)</f>
        <v>1</v>
      </c>
      <c r="R51" s="6">
        <f>Q51*P51</f>
        <v>1</v>
      </c>
      <c r="S51" s="53" t="str">
        <f>IF(J51="",IF(LEFT(G51,1)="c",IF(I51&lt;&gt;"S",VLOOKUP(G51,'DATOS GENERALES'!$B$36:$C$52,2,FALSE),""),""),IF(T51="pvc",VLOOKUP(VLOOKUP(J51,'DATOS GENERALES'!$B$58:$E$83,3,FALSE),'DATOS GENERALES'!$B$36:$C$52,2,FALSE),VLOOKUP(VLOOKUP(J51,'DATOS GENERALES'!$B$58:$E$83,4,FALSE),'DATOS GENERALES'!$B$36:$C$52,2,FALSE)))</f>
        <v>OCTOGONAL CONDUIT</v>
      </c>
      <c r="T51" s="5" t="s">
        <v>48</v>
      </c>
      <c r="U51" s="5" t="s">
        <v>217</v>
      </c>
      <c r="X51"/>
    </row>
    <row r="52" spans="1:24" s="2" customFormat="1" outlineLevel="1" x14ac:dyDescent="0.25">
      <c r="B52" s="8"/>
      <c r="C52" s="8"/>
      <c r="D52" s="70"/>
      <c r="E52" s="3"/>
      <c r="F52" s="4"/>
      <c r="G52" s="7"/>
      <c r="H52" s="4"/>
      <c r="I52" s="4"/>
      <c r="J52" s="4"/>
      <c r="K52" s="4"/>
      <c r="L52" s="5"/>
      <c r="M52" s="5"/>
      <c r="N52" s="5"/>
      <c r="O52" s="5"/>
      <c r="P52" s="11"/>
      <c r="Q52" s="5"/>
      <c r="R52" s="6"/>
      <c r="S52" s="53"/>
      <c r="T52" s="5"/>
      <c r="U52" s="5"/>
      <c r="X52"/>
    </row>
    <row r="53" spans="1:24" s="2" customFormat="1" outlineLevel="1" x14ac:dyDescent="0.25">
      <c r="B53" s="8"/>
      <c r="C53" s="8"/>
      <c r="D53" s="70"/>
      <c r="E53" s="3"/>
      <c r="F53" s="4"/>
      <c r="G53" s="4"/>
      <c r="H53" s="4"/>
      <c r="I53" s="4"/>
      <c r="J53" s="4"/>
      <c r="K53" s="4"/>
      <c r="L53" s="5"/>
      <c r="M53" s="5"/>
      <c r="N53" s="5"/>
      <c r="O53" s="5"/>
      <c r="P53" s="11"/>
      <c r="Q53" s="5"/>
      <c r="R53" s="6"/>
      <c r="S53" s="53"/>
      <c r="T53" s="5"/>
      <c r="U53" s="5"/>
      <c r="X53"/>
    </row>
    <row r="54" spans="1:24" x14ac:dyDescent="0.25">
      <c r="D54" s="71"/>
      <c r="G54" s="65"/>
      <c r="H54" s="65"/>
      <c r="I54" s="65"/>
      <c r="J54" s="65"/>
      <c r="K54" s="65"/>
      <c r="L54" s="108"/>
      <c r="M54" s="108"/>
      <c r="N54" s="108"/>
      <c r="O54" s="108"/>
      <c r="S54" s="107"/>
    </row>
    <row r="55" spans="1:24" x14ac:dyDescent="0.25">
      <c r="D55" s="71"/>
      <c r="G55" s="65"/>
      <c r="H55" s="65"/>
      <c r="I55" s="65"/>
      <c r="J55" s="65"/>
      <c r="K55" s="65"/>
      <c r="L55" s="108"/>
      <c r="M55" s="108"/>
      <c r="N55" s="108"/>
      <c r="O55" s="108"/>
      <c r="S55" s="107"/>
    </row>
    <row r="56" spans="1:24" ht="14.4" thickBot="1" x14ac:dyDescent="0.3">
      <c r="D56" s="71"/>
      <c r="G56" s="65"/>
      <c r="H56" s="65"/>
      <c r="I56" s="65"/>
      <c r="J56" s="65"/>
      <c r="K56" s="65"/>
      <c r="L56" s="108"/>
      <c r="M56" s="108"/>
      <c r="N56" s="108"/>
      <c r="O56" s="108"/>
      <c r="S56" s="107"/>
    </row>
    <row r="57" spans="1:24" ht="58.8" customHeight="1" thickBot="1" x14ac:dyDescent="0.3">
      <c r="D57" s="71"/>
      <c r="M57" s="98" t="s">
        <v>24</v>
      </c>
      <c r="N57" s="98" t="s">
        <v>77</v>
      </c>
      <c r="O57" s="98" t="s">
        <v>25</v>
      </c>
      <c r="S57" s="110" t="s">
        <v>116</v>
      </c>
      <c r="T57" s="111" t="s">
        <v>117</v>
      </c>
    </row>
    <row r="58" spans="1:24" ht="14.4" thickBot="1" x14ac:dyDescent="0.3">
      <c r="D58" s="71"/>
      <c r="M58" s="98" t="s">
        <v>21</v>
      </c>
      <c r="N58" s="98" t="s">
        <v>22</v>
      </c>
      <c r="O58" s="98" t="s">
        <v>22</v>
      </c>
      <c r="S58" s="112" t="s">
        <v>56</v>
      </c>
      <c r="T58" s="69">
        <f t="shared" ref="T58:T71" si="0">COUNTIF($S$9:$S$53,S58)</f>
        <v>0</v>
      </c>
    </row>
    <row r="59" spans="1:24" ht="14.4" thickBot="1" x14ac:dyDescent="0.3">
      <c r="D59" s="71"/>
      <c r="H59" s="203" t="s">
        <v>151</v>
      </c>
      <c r="I59" s="204"/>
      <c r="J59" s="204"/>
      <c r="K59" s="204"/>
      <c r="L59" s="205"/>
      <c r="M59" s="87">
        <f>SUMIFS(M9:M53,I9:I53,"BE",T9:T53,"BE")</f>
        <v>0</v>
      </c>
      <c r="N59" s="87">
        <f>SUMIFS(N9:N53,I9:I53,"BE",T9:T53,"BE")</f>
        <v>0</v>
      </c>
      <c r="O59" s="87">
        <f>SUMIFS(O9:O53,I9:I53,"BE",T9:T53,"BE")</f>
        <v>0</v>
      </c>
      <c r="S59" s="113" t="s">
        <v>57</v>
      </c>
      <c r="T59" s="69">
        <f t="shared" si="0"/>
        <v>0</v>
      </c>
    </row>
    <row r="60" spans="1:24" ht="14.4" thickBot="1" x14ac:dyDescent="0.3">
      <c r="D60" s="71"/>
      <c r="H60" s="203" t="s">
        <v>158</v>
      </c>
      <c r="I60" s="204"/>
      <c r="J60" s="204"/>
      <c r="K60" s="204"/>
      <c r="L60" s="205"/>
      <c r="M60" s="87">
        <f>SUMIFS(M9:M53,I9:I53,25,T9:T53,"PVC")</f>
        <v>0</v>
      </c>
      <c r="N60" s="87">
        <f>SUMIFS(N9:N53,I9:I53,25,T9:T53,"PVC")</f>
        <v>0</v>
      </c>
      <c r="O60" s="87">
        <f>SUMIFS(O9:O53,I9:I53,25,T9:T53,"PVC")</f>
        <v>0</v>
      </c>
      <c r="S60" s="113" t="s">
        <v>58</v>
      </c>
      <c r="T60" s="69">
        <f t="shared" si="0"/>
        <v>0</v>
      </c>
    </row>
    <row r="61" spans="1:24" ht="14.4" thickBot="1" x14ac:dyDescent="0.3">
      <c r="D61" s="71"/>
      <c r="H61" s="203" t="s">
        <v>159</v>
      </c>
      <c r="I61" s="204"/>
      <c r="J61" s="204"/>
      <c r="K61" s="204"/>
      <c r="L61" s="205"/>
      <c r="M61" s="87">
        <f>SUMIFS(M9:M53,I9:I53,50,T9:T53,"PVC")</f>
        <v>0</v>
      </c>
      <c r="N61" s="87">
        <f>SUMIFS(N9:N53,I9:I53,50,T9:T53,"PVC")</f>
        <v>0</v>
      </c>
      <c r="O61" s="87">
        <f>SUMIFS(O9:O53,I9:I53,50,T9:T53,"PVC")</f>
        <v>0</v>
      </c>
      <c r="S61" s="113" t="s">
        <v>59</v>
      </c>
      <c r="T61" s="69">
        <f t="shared" si="0"/>
        <v>0</v>
      </c>
    </row>
    <row r="62" spans="1:24" ht="14.4" thickBot="1" x14ac:dyDescent="0.3">
      <c r="D62" s="71"/>
      <c r="H62" s="203" t="s">
        <v>187</v>
      </c>
      <c r="I62" s="204"/>
      <c r="J62" s="204"/>
      <c r="K62" s="204"/>
      <c r="L62" s="205"/>
      <c r="M62" s="87">
        <f>SUMIFS(M9:M53,I9:I53,100,T9:T53,"PVC")</f>
        <v>0</v>
      </c>
      <c r="N62" s="87">
        <f>SUMIFS(N9:N53,I9:I53,100,T9:T53,"PVC")</f>
        <v>0</v>
      </c>
      <c r="O62" s="87">
        <f>SUMIFS(O9:O53,I9:I53,100,T9:T53,"PVC")</f>
        <v>0</v>
      </c>
      <c r="S62" s="113" t="s">
        <v>53</v>
      </c>
      <c r="T62" s="69">
        <f t="shared" si="0"/>
        <v>0</v>
      </c>
    </row>
    <row r="63" spans="1:24" ht="14.4" thickBot="1" x14ac:dyDescent="0.3">
      <c r="D63" s="71"/>
      <c r="H63" s="203" t="s">
        <v>160</v>
      </c>
      <c r="I63" s="204"/>
      <c r="J63" s="204"/>
      <c r="K63" s="204"/>
      <c r="L63" s="205"/>
      <c r="M63" s="87">
        <f>SUMIFS(M9:M53,I9:I53,25,T9:T53,"EMT")</f>
        <v>36</v>
      </c>
      <c r="N63" s="87">
        <f>SUMIFS(N9:N53,I9:I53,25,T9:T53,"EMT")</f>
        <v>14</v>
      </c>
      <c r="O63" s="87">
        <f>SUMIFS(O9:O53,I9:I53,25,T9:T53,"EMT")</f>
        <v>43</v>
      </c>
      <c r="S63" s="113" t="s">
        <v>54</v>
      </c>
      <c r="T63" s="69">
        <f t="shared" si="0"/>
        <v>0</v>
      </c>
    </row>
    <row r="64" spans="1:24" ht="14.4" thickBot="1" x14ac:dyDescent="0.3">
      <c r="D64" s="71"/>
      <c r="H64" s="203" t="s">
        <v>161</v>
      </c>
      <c r="I64" s="204"/>
      <c r="J64" s="204"/>
      <c r="K64" s="204"/>
      <c r="L64" s="205"/>
      <c r="M64" s="114">
        <f>SUMIFS(M9:M53,I9:I53,50,T9:T53,"EMT")</f>
        <v>0</v>
      </c>
      <c r="N64" s="114">
        <f>SUMIFS(N9:N53,I9:I53,50,T9:T53,"EMT")</f>
        <v>0</v>
      </c>
      <c r="O64" s="114">
        <f>SUMIFS(O9:O53,I9:I53,50,T9:T53,"EMT")</f>
        <v>0</v>
      </c>
      <c r="S64" s="113" t="s">
        <v>55</v>
      </c>
      <c r="T64" s="69">
        <f t="shared" si="0"/>
        <v>0</v>
      </c>
    </row>
    <row r="65" spans="1:24" ht="14.4" thickBot="1" x14ac:dyDescent="0.3">
      <c r="D65" s="71"/>
      <c r="H65" s="203" t="s">
        <v>188</v>
      </c>
      <c r="I65" s="204"/>
      <c r="J65" s="204"/>
      <c r="K65" s="204"/>
      <c r="L65" s="205"/>
      <c r="M65" s="87">
        <f>SUMIFS(M9:M53,I9:I53,25,T9:T53,"TUBO FLEX")</f>
        <v>0</v>
      </c>
      <c r="N65" s="87">
        <f>SUMIFS(N9:N53,I9:I53,25,T9:T53,"TUBO FLEX")</f>
        <v>0</v>
      </c>
      <c r="O65" s="87">
        <f>SUMIFS(O9:O53,I9:I53,25,T9:T53,"TUBO FLEX")</f>
        <v>0</v>
      </c>
      <c r="S65" s="113" t="s">
        <v>60</v>
      </c>
      <c r="T65" s="69">
        <f t="shared" si="0"/>
        <v>0</v>
      </c>
    </row>
    <row r="66" spans="1:24" ht="14.4" thickBot="1" x14ac:dyDescent="0.3">
      <c r="D66" s="71"/>
      <c r="H66" s="203" t="s">
        <v>189</v>
      </c>
      <c r="I66" s="204"/>
      <c r="J66" s="204"/>
      <c r="K66" s="204"/>
      <c r="L66" s="205"/>
      <c r="M66" s="114">
        <f>SUMIFS(M9:M53,I9:I53,50,T9:T53,"TUBO FLEX")</f>
        <v>0</v>
      </c>
      <c r="N66" s="114">
        <f>SUMIFS(N9:N53,I9:I53,50,T9:T53,"TUBO FLEX")</f>
        <v>0</v>
      </c>
      <c r="O66" s="114">
        <f>SUMIFS(O9:O53,I9:I53,50,T9:T53,"TUBO FLEX")</f>
        <v>0</v>
      </c>
      <c r="S66" s="113" t="s">
        <v>61</v>
      </c>
      <c r="T66" s="69">
        <f t="shared" si="0"/>
        <v>14</v>
      </c>
    </row>
    <row r="67" spans="1:24" x14ac:dyDescent="0.25">
      <c r="D67" s="71"/>
      <c r="S67" s="113" t="s">
        <v>62</v>
      </c>
      <c r="T67" s="69">
        <f t="shared" si="0"/>
        <v>0</v>
      </c>
    </row>
    <row r="68" spans="1:24" x14ac:dyDescent="0.25">
      <c r="D68" s="71"/>
      <c r="S68" s="113" t="s">
        <v>216</v>
      </c>
      <c r="T68" s="69">
        <f t="shared" si="0"/>
        <v>14</v>
      </c>
    </row>
    <row r="69" spans="1:24" x14ac:dyDescent="0.25">
      <c r="D69" s="71"/>
      <c r="S69" s="113" t="s">
        <v>175</v>
      </c>
      <c r="T69" s="69">
        <f t="shared" si="0"/>
        <v>0</v>
      </c>
    </row>
    <row r="70" spans="1:24" x14ac:dyDescent="0.25">
      <c r="D70" s="71"/>
      <c r="S70" s="113" t="s">
        <v>185</v>
      </c>
      <c r="T70" s="69">
        <f t="shared" si="0"/>
        <v>0</v>
      </c>
    </row>
    <row r="71" spans="1:24" ht="14.4" thickBot="1" x14ac:dyDescent="0.3">
      <c r="D71" s="71"/>
      <c r="S71" s="115"/>
      <c r="T71" s="69">
        <f t="shared" si="0"/>
        <v>0</v>
      </c>
    </row>
    <row r="72" spans="1:24" x14ac:dyDescent="0.25">
      <c r="D72" s="71"/>
    </row>
    <row r="73" spans="1:24" x14ac:dyDescent="0.25">
      <c r="D73" s="71"/>
      <c r="G73" s="65"/>
      <c r="H73" s="65"/>
      <c r="I73" s="65"/>
      <c r="J73" s="65"/>
      <c r="K73" s="65"/>
      <c r="L73" s="108"/>
      <c r="M73" s="108"/>
      <c r="N73" s="108"/>
      <c r="O73" s="108"/>
      <c r="S73" s="107"/>
    </row>
    <row r="74" spans="1:24" x14ac:dyDescent="0.25">
      <c r="D74" s="71"/>
      <c r="S74" s="107"/>
    </row>
    <row r="75" spans="1:24" ht="54.6" customHeight="1" x14ac:dyDescent="0.25">
      <c r="A75" s="208" t="s">
        <v>149</v>
      </c>
      <c r="B75" s="208" t="s">
        <v>180</v>
      </c>
      <c r="C75" s="208" t="s">
        <v>147</v>
      </c>
      <c r="E75" s="209" t="s">
        <v>0</v>
      </c>
      <c r="F75" s="209"/>
      <c r="G75" s="209"/>
      <c r="H75" s="210" t="s">
        <v>121</v>
      </c>
      <c r="I75" s="210" t="s">
        <v>122</v>
      </c>
      <c r="J75" s="210" t="s">
        <v>119</v>
      </c>
      <c r="K75" s="210" t="s">
        <v>120</v>
      </c>
      <c r="L75" s="210" t="s">
        <v>182</v>
      </c>
      <c r="M75" s="143" t="s">
        <v>162</v>
      </c>
      <c r="N75" s="143" t="s">
        <v>184</v>
      </c>
      <c r="O75" s="143" t="s">
        <v>163</v>
      </c>
      <c r="P75" s="212" t="s">
        <v>46</v>
      </c>
      <c r="Q75" s="209"/>
      <c r="R75" s="209"/>
      <c r="S75" s="206" t="s">
        <v>51</v>
      </c>
      <c r="T75" s="206" t="s">
        <v>47</v>
      </c>
      <c r="U75" s="206" t="s">
        <v>78</v>
      </c>
    </row>
    <row r="76" spans="1:24" x14ac:dyDescent="0.25">
      <c r="A76" s="208"/>
      <c r="B76" s="208"/>
      <c r="C76" s="208"/>
      <c r="D76" t="s">
        <v>148</v>
      </c>
      <c r="E76" s="144" t="s">
        <v>79</v>
      </c>
      <c r="F76" s="145" t="s">
        <v>1</v>
      </c>
      <c r="G76" s="144" t="s">
        <v>2</v>
      </c>
      <c r="H76" s="211"/>
      <c r="I76" s="211"/>
      <c r="J76" s="211"/>
      <c r="K76" s="211"/>
      <c r="L76" s="211"/>
      <c r="M76" s="146" t="s">
        <v>21</v>
      </c>
      <c r="N76" s="146" t="s">
        <v>22</v>
      </c>
      <c r="O76" s="146" t="s">
        <v>22</v>
      </c>
      <c r="P76" s="144" t="s">
        <v>3</v>
      </c>
      <c r="Q76" s="144" t="s">
        <v>14</v>
      </c>
      <c r="R76" s="144" t="s">
        <v>13</v>
      </c>
      <c r="S76" s="207"/>
      <c r="T76" s="207"/>
      <c r="U76" s="207"/>
    </row>
    <row r="77" spans="1:24" x14ac:dyDescent="0.25">
      <c r="D77" s="71"/>
      <c r="E77" s="99" t="s">
        <v>299</v>
      </c>
      <c r="F77" s="116"/>
      <c r="G77" s="64"/>
      <c r="H77" s="64"/>
      <c r="I77" s="64"/>
      <c r="J77" s="64"/>
      <c r="K77" s="64"/>
      <c r="L77" s="17"/>
      <c r="M77" s="17"/>
      <c r="N77" s="17"/>
      <c r="O77" s="17"/>
      <c r="P77" s="18"/>
      <c r="Q77" s="18"/>
      <c r="R77" s="18"/>
      <c r="S77" s="54"/>
      <c r="T77" s="19"/>
      <c r="U77" s="19"/>
    </row>
    <row r="78" spans="1:24" s="2" customFormat="1" ht="13.2" customHeight="1" outlineLevel="1" x14ac:dyDescent="0.25">
      <c r="B78" s="8"/>
      <c r="C78" s="8"/>
      <c r="D78" s="68"/>
      <c r="E78" s="3"/>
      <c r="F78" s="4"/>
      <c r="G78" s="4"/>
      <c r="H78" s="4"/>
      <c r="I78" s="4"/>
      <c r="J78" s="4"/>
      <c r="K78" s="4"/>
      <c r="L78" s="5"/>
      <c r="M78" s="5"/>
      <c r="N78" s="5"/>
      <c r="O78" s="5"/>
      <c r="P78" s="11"/>
      <c r="Q78" s="5"/>
      <c r="R78" s="6"/>
      <c r="S78" s="53"/>
      <c r="T78" s="5"/>
      <c r="U78" s="5"/>
      <c r="X78"/>
    </row>
    <row r="79" spans="1:24" s="2" customFormat="1" outlineLevel="1" x14ac:dyDescent="0.25">
      <c r="A79" s="2">
        <v>0</v>
      </c>
      <c r="B79" s="8">
        <v>0</v>
      </c>
      <c r="C79" s="8">
        <v>0</v>
      </c>
      <c r="D79" s="7" t="s">
        <v>754</v>
      </c>
      <c r="E79" s="3" t="str">
        <f>G79</f>
        <v>S12</v>
      </c>
      <c r="F79" s="4"/>
      <c r="G79" s="4" t="s">
        <v>94</v>
      </c>
      <c r="H79" s="4">
        <v>0.5</v>
      </c>
      <c r="I79" s="4">
        <v>25</v>
      </c>
      <c r="J79" s="4" t="s">
        <v>94</v>
      </c>
      <c r="K79" s="4"/>
      <c r="L79" s="5">
        <v>1</v>
      </c>
      <c r="M79" s="5">
        <f>IF(I79&lt;&gt;"S",(H79+B79+A79+C79)*L79,0)</f>
        <v>0.5</v>
      </c>
      <c r="N79" s="5">
        <v>1</v>
      </c>
      <c r="O79" s="5">
        <v>1</v>
      </c>
      <c r="P79" s="11">
        <v>1</v>
      </c>
      <c r="Q79" s="5">
        <f>IF(M79=0,IF(H79=0,0,H79+C79+B79+A79),M79)</f>
        <v>0.5</v>
      </c>
      <c r="R79" s="6">
        <f>Q79*P79</f>
        <v>0.5</v>
      </c>
      <c r="S79" s="53" t="str">
        <f>IF(J79="",IF(LEFT(G79,1)="c",IF(I79&lt;&gt;"S",VLOOKUP(G79,'DATOS GENERALES'!$B$36:$C$52,2,FALSE),""),""),IF(T79="pvc",VLOOKUP(VLOOKUP(J79,'DATOS GENERALES'!$B$58:$E$83,3,FALSE),'DATOS GENERALES'!$B$36:$C$52,2,FALSE),VLOOKUP(VLOOKUP(J79,'DATOS GENERALES'!$B$58:$E$83,4,FALSE),'DATOS GENERALES'!$B$36:$C$52,2,FALSE)))</f>
        <v>ACCESORIO SALIDA BANDEJA</v>
      </c>
      <c r="T79" s="5" t="s">
        <v>48</v>
      </c>
      <c r="U79" s="5" t="s">
        <v>217</v>
      </c>
      <c r="X79"/>
    </row>
    <row r="80" spans="1:24" s="2" customFormat="1" outlineLevel="1" x14ac:dyDescent="0.25">
      <c r="A80" s="2">
        <v>0</v>
      </c>
      <c r="B80" s="8">
        <v>0</v>
      </c>
      <c r="C80" s="8">
        <v>0</v>
      </c>
      <c r="D80" s="7" t="s">
        <v>754</v>
      </c>
      <c r="E80" s="3" t="str">
        <f>G80</f>
        <v>PA-S2-01</v>
      </c>
      <c r="F80" s="4" t="s">
        <v>103</v>
      </c>
      <c r="G80" s="7" t="s">
        <v>754</v>
      </c>
      <c r="H80" s="4">
        <v>1</v>
      </c>
      <c r="I80" s="4">
        <v>25</v>
      </c>
      <c r="J80" s="4" t="s">
        <v>218</v>
      </c>
      <c r="K80" s="4"/>
      <c r="L80" s="5">
        <v>1</v>
      </c>
      <c r="M80" s="5">
        <f>IF(I80&lt;&gt;"S",(H80+B80+A80+C80)*L80,0)</f>
        <v>1</v>
      </c>
      <c r="N80" s="5">
        <v>0</v>
      </c>
      <c r="O80" s="5">
        <v>2</v>
      </c>
      <c r="P80" s="11">
        <v>1</v>
      </c>
      <c r="Q80" s="5">
        <f>IF(M80=0,IF(H80=0,0,H80+C80+B80+A80),M80)</f>
        <v>1</v>
      </c>
      <c r="R80" s="6">
        <f>Q80*P80</f>
        <v>1</v>
      </c>
      <c r="S80" s="53" t="str">
        <f>IF(J80="",IF(LEFT(G80,1)="c",IF(I80&lt;&gt;"S",VLOOKUP(G80,'DATOS GENERALES'!$B$36:$C$52,2,FALSE),""),""),IF(T80="pvc",VLOOKUP(VLOOKUP(J80,'DATOS GENERALES'!$B$58:$E$83,3,FALSE),'DATOS GENERALES'!$B$36:$C$52,2,FALSE),VLOOKUP(VLOOKUP(J80,'DATOS GENERALES'!$B$58:$E$83,4,FALSE),'DATOS GENERALES'!$B$36:$C$52,2,FALSE)))</f>
        <v>OCTOGONAL CONDUIT</v>
      </c>
      <c r="T80" s="5" t="s">
        <v>48</v>
      </c>
      <c r="U80" s="5" t="s">
        <v>217</v>
      </c>
      <c r="X80"/>
    </row>
    <row r="81" spans="1:24" s="2" customFormat="1" ht="13.2" customHeight="1" outlineLevel="1" x14ac:dyDescent="0.25">
      <c r="B81" s="8"/>
      <c r="C81" s="8"/>
      <c r="D81" s="68"/>
      <c r="E81" s="3"/>
      <c r="F81" s="4"/>
      <c r="G81" s="4"/>
      <c r="H81" s="4"/>
      <c r="I81" s="4"/>
      <c r="J81" s="4"/>
      <c r="K81" s="4"/>
      <c r="L81" s="5"/>
      <c r="M81" s="5"/>
      <c r="N81" s="5"/>
      <c r="O81" s="5"/>
      <c r="P81" s="11"/>
      <c r="Q81" s="5"/>
      <c r="R81" s="6"/>
      <c r="S81" s="53"/>
      <c r="T81" s="5"/>
      <c r="U81" s="5"/>
      <c r="X81"/>
    </row>
    <row r="82" spans="1:24" s="2" customFormat="1" outlineLevel="1" x14ac:dyDescent="0.25">
      <c r="A82" s="2">
        <v>0</v>
      </c>
      <c r="B82" s="8">
        <v>0</v>
      </c>
      <c r="C82" s="8">
        <v>0</v>
      </c>
      <c r="D82" s="7" t="s">
        <v>755</v>
      </c>
      <c r="E82" s="3" t="str">
        <f>G82</f>
        <v>S12</v>
      </c>
      <c r="F82" s="4"/>
      <c r="G82" s="4" t="s">
        <v>94</v>
      </c>
      <c r="H82" s="4">
        <v>0.5</v>
      </c>
      <c r="I82" s="4">
        <v>25</v>
      </c>
      <c r="J82" s="4" t="s">
        <v>94</v>
      </c>
      <c r="K82" s="4"/>
      <c r="L82" s="5">
        <v>1</v>
      </c>
      <c r="M82" s="5">
        <f>IF(I82&lt;&gt;"S",(H82+B82+A82+C82)*L82,0)</f>
        <v>0.5</v>
      </c>
      <c r="N82" s="5">
        <v>1</v>
      </c>
      <c r="O82" s="5">
        <v>1</v>
      </c>
      <c r="P82" s="11">
        <v>1</v>
      </c>
      <c r="Q82" s="5">
        <f>IF(M82=0,IF(H82=0,0,H82+C82+B82+A82),M82)</f>
        <v>0.5</v>
      </c>
      <c r="R82" s="6">
        <f>Q82*P82</f>
        <v>0.5</v>
      </c>
      <c r="S82" s="53" t="str">
        <f>IF(J82="",IF(LEFT(G82,1)="c",IF(I82&lt;&gt;"S",VLOOKUP(G82,'DATOS GENERALES'!$B$36:$C$52,2,FALSE),""),""),IF(T82="pvc",VLOOKUP(VLOOKUP(J82,'DATOS GENERALES'!$B$58:$E$83,3,FALSE),'DATOS GENERALES'!$B$36:$C$52,2,FALSE),VLOOKUP(VLOOKUP(J82,'DATOS GENERALES'!$B$58:$E$83,4,FALSE),'DATOS GENERALES'!$B$36:$C$52,2,FALSE)))</f>
        <v>ACCESORIO SALIDA BANDEJA</v>
      </c>
      <c r="T82" s="5" t="s">
        <v>48</v>
      </c>
      <c r="U82" s="5" t="s">
        <v>217</v>
      </c>
      <c r="X82"/>
    </row>
    <row r="83" spans="1:24" s="2" customFormat="1" outlineLevel="1" x14ac:dyDescent="0.25">
      <c r="A83" s="2">
        <v>0</v>
      </c>
      <c r="B83" s="8">
        <v>0</v>
      </c>
      <c r="C83" s="8">
        <v>0</v>
      </c>
      <c r="D83" s="7" t="s">
        <v>755</v>
      </c>
      <c r="E83" s="3" t="str">
        <f>G83</f>
        <v>PA-S2-02</v>
      </c>
      <c r="F83" s="4" t="s">
        <v>103</v>
      </c>
      <c r="G83" s="7" t="s">
        <v>755</v>
      </c>
      <c r="H83" s="4">
        <v>1</v>
      </c>
      <c r="I83" s="4">
        <v>25</v>
      </c>
      <c r="J83" s="4" t="s">
        <v>218</v>
      </c>
      <c r="K83" s="4"/>
      <c r="L83" s="5">
        <v>1</v>
      </c>
      <c r="M83" s="5">
        <f>IF(I83&lt;&gt;"S",(H83+B83+A83+C83)*L83,0)</f>
        <v>1</v>
      </c>
      <c r="N83" s="5">
        <v>0</v>
      </c>
      <c r="O83" s="5">
        <v>2</v>
      </c>
      <c r="P83" s="11">
        <v>1</v>
      </c>
      <c r="Q83" s="5">
        <f>IF(M83=0,IF(H83=0,0,H83+C83+B83+A83),M83)</f>
        <v>1</v>
      </c>
      <c r="R83" s="6">
        <f>Q83*P83</f>
        <v>1</v>
      </c>
      <c r="S83" s="53" t="str">
        <f>IF(J83="",IF(LEFT(G83,1)="c",IF(I83&lt;&gt;"S",VLOOKUP(G83,'DATOS GENERALES'!$B$36:$C$52,2,FALSE),""),""),IF(T83="pvc",VLOOKUP(VLOOKUP(J83,'DATOS GENERALES'!$B$58:$E$83,3,FALSE),'DATOS GENERALES'!$B$36:$C$52,2,FALSE),VLOOKUP(VLOOKUP(J83,'DATOS GENERALES'!$B$58:$E$83,4,FALSE),'DATOS GENERALES'!$B$36:$C$52,2,FALSE)))</f>
        <v>OCTOGONAL CONDUIT</v>
      </c>
      <c r="T83" s="5" t="s">
        <v>48</v>
      </c>
      <c r="U83" s="5" t="s">
        <v>217</v>
      </c>
      <c r="X83"/>
    </row>
    <row r="84" spans="1:24" s="2" customFormat="1" ht="13.2" customHeight="1" outlineLevel="1" x14ac:dyDescent="0.25">
      <c r="B84" s="8"/>
      <c r="C84" s="8"/>
      <c r="D84" s="68"/>
      <c r="E84" s="3"/>
      <c r="F84" s="4"/>
      <c r="G84" s="4"/>
      <c r="H84" s="4"/>
      <c r="I84" s="4"/>
      <c r="J84" s="4"/>
      <c r="K84" s="4"/>
      <c r="L84" s="5"/>
      <c r="M84" s="5"/>
      <c r="N84" s="5"/>
      <c r="O84" s="5"/>
      <c r="P84" s="11"/>
      <c r="Q84" s="5"/>
      <c r="R84" s="6"/>
      <c r="S84" s="53"/>
      <c r="T84" s="5"/>
      <c r="U84" s="5"/>
      <c r="X84"/>
    </row>
    <row r="85" spans="1:24" s="2" customFormat="1" outlineLevel="1" x14ac:dyDescent="0.25">
      <c r="A85" s="2">
        <v>0</v>
      </c>
      <c r="B85" s="8">
        <v>0</v>
      </c>
      <c r="C85" s="8">
        <v>0</v>
      </c>
      <c r="D85" s="7" t="s">
        <v>756</v>
      </c>
      <c r="E85" s="3" t="str">
        <f>G85</f>
        <v>S12</v>
      </c>
      <c r="F85" s="4"/>
      <c r="G85" s="4" t="s">
        <v>94</v>
      </c>
      <c r="H85" s="4">
        <v>0.5</v>
      </c>
      <c r="I85" s="4">
        <v>25</v>
      </c>
      <c r="J85" s="4" t="s">
        <v>94</v>
      </c>
      <c r="K85" s="4"/>
      <c r="L85" s="5">
        <v>1</v>
      </c>
      <c r="M85" s="5">
        <f>IF(I85&lt;&gt;"S",(H85+B85+A85+C85)*L85,0)</f>
        <v>0.5</v>
      </c>
      <c r="N85" s="5">
        <v>1</v>
      </c>
      <c r="O85" s="5">
        <v>1</v>
      </c>
      <c r="P85" s="11">
        <v>1</v>
      </c>
      <c r="Q85" s="5">
        <f>IF(M85=0,IF(H85=0,0,H85+C85+B85+A85),M85)</f>
        <v>0.5</v>
      </c>
      <c r="R85" s="6">
        <f>Q85*P85</f>
        <v>0.5</v>
      </c>
      <c r="S85" s="53" t="str">
        <f>IF(J85="",IF(LEFT(G85,1)="c",IF(I85&lt;&gt;"S",VLOOKUP(G85,'DATOS GENERALES'!$B$36:$C$52,2,FALSE),""),""),IF(T85="pvc",VLOOKUP(VLOOKUP(J85,'DATOS GENERALES'!$B$58:$E$83,3,FALSE),'DATOS GENERALES'!$B$36:$C$52,2,FALSE),VLOOKUP(VLOOKUP(J85,'DATOS GENERALES'!$B$58:$E$83,4,FALSE),'DATOS GENERALES'!$B$36:$C$52,2,FALSE)))</f>
        <v>ACCESORIO SALIDA BANDEJA</v>
      </c>
      <c r="T85" s="5" t="s">
        <v>48</v>
      </c>
      <c r="U85" s="5" t="s">
        <v>217</v>
      </c>
      <c r="X85"/>
    </row>
    <row r="86" spans="1:24" s="2" customFormat="1" outlineLevel="1" x14ac:dyDescent="0.25">
      <c r="A86" s="2">
        <v>0</v>
      </c>
      <c r="B86" s="8">
        <v>0</v>
      </c>
      <c r="C86" s="8">
        <v>0</v>
      </c>
      <c r="D86" s="7" t="s">
        <v>756</v>
      </c>
      <c r="E86" s="3" t="str">
        <f>G86</f>
        <v>PA-S2-03</v>
      </c>
      <c r="F86" s="4" t="s">
        <v>103</v>
      </c>
      <c r="G86" s="7" t="s">
        <v>756</v>
      </c>
      <c r="H86" s="4">
        <v>1.5</v>
      </c>
      <c r="I86" s="4">
        <v>25</v>
      </c>
      <c r="J86" s="4" t="s">
        <v>218</v>
      </c>
      <c r="K86" s="4"/>
      <c r="L86" s="5">
        <v>1</v>
      </c>
      <c r="M86" s="5">
        <f>IF(I86&lt;&gt;"S",(H86+B86+A86+C86)*L86,0)</f>
        <v>1.5</v>
      </c>
      <c r="N86" s="5">
        <v>0</v>
      </c>
      <c r="O86" s="5">
        <v>2</v>
      </c>
      <c r="P86" s="11">
        <v>1</v>
      </c>
      <c r="Q86" s="5">
        <f>IF(M86=0,IF(H86=0,0,H86+C86+B86+A86),M86)</f>
        <v>1.5</v>
      </c>
      <c r="R86" s="6">
        <f>Q86*P86</f>
        <v>1.5</v>
      </c>
      <c r="S86" s="53" t="str">
        <f>IF(J86="",IF(LEFT(G86,1)="c",IF(I86&lt;&gt;"S",VLOOKUP(G86,'DATOS GENERALES'!$B$36:$C$52,2,FALSE),""),""),IF(T86="pvc",VLOOKUP(VLOOKUP(J86,'DATOS GENERALES'!$B$58:$E$83,3,FALSE),'DATOS GENERALES'!$B$36:$C$52,2,FALSE),VLOOKUP(VLOOKUP(J86,'DATOS GENERALES'!$B$58:$E$83,4,FALSE),'DATOS GENERALES'!$B$36:$C$52,2,FALSE)))</f>
        <v>OCTOGONAL CONDUIT</v>
      </c>
      <c r="T86" s="5" t="s">
        <v>48</v>
      </c>
      <c r="U86" s="5" t="s">
        <v>217</v>
      </c>
      <c r="X86"/>
    </row>
    <row r="87" spans="1:24" s="2" customFormat="1" ht="13.2" customHeight="1" outlineLevel="1" x14ac:dyDescent="0.25">
      <c r="B87" s="8"/>
      <c r="C87" s="8"/>
      <c r="D87" s="68"/>
      <c r="E87" s="3"/>
      <c r="F87" s="4"/>
      <c r="G87" s="4"/>
      <c r="H87" s="4"/>
      <c r="I87" s="4"/>
      <c r="J87" s="4"/>
      <c r="K87" s="4"/>
      <c r="L87" s="5"/>
      <c r="M87" s="5"/>
      <c r="N87" s="5"/>
      <c r="O87" s="5"/>
      <c r="P87" s="11"/>
      <c r="Q87" s="5"/>
      <c r="R87" s="6"/>
      <c r="S87" s="53"/>
      <c r="T87" s="5"/>
      <c r="U87" s="5"/>
      <c r="X87"/>
    </row>
    <row r="88" spans="1:24" s="2" customFormat="1" outlineLevel="1" x14ac:dyDescent="0.25">
      <c r="A88" s="2">
        <v>0</v>
      </c>
      <c r="B88" s="8">
        <v>0</v>
      </c>
      <c r="C88" s="8">
        <v>0</v>
      </c>
      <c r="D88" s="7" t="s">
        <v>757</v>
      </c>
      <c r="E88" s="3" t="str">
        <f>G88</f>
        <v>S12</v>
      </c>
      <c r="F88" s="4"/>
      <c r="G88" s="4" t="s">
        <v>94</v>
      </c>
      <c r="H88" s="4">
        <v>0.5</v>
      </c>
      <c r="I88" s="4">
        <v>25</v>
      </c>
      <c r="J88" s="4" t="s">
        <v>94</v>
      </c>
      <c r="K88" s="4"/>
      <c r="L88" s="5">
        <v>1</v>
      </c>
      <c r="M88" s="5">
        <f>IF(I88&lt;&gt;"S",(H88+B88+A88+C88)*L88,0)</f>
        <v>0.5</v>
      </c>
      <c r="N88" s="5">
        <v>1</v>
      </c>
      <c r="O88" s="5">
        <v>1</v>
      </c>
      <c r="P88" s="11">
        <v>1</v>
      </c>
      <c r="Q88" s="5">
        <f>IF(M88=0,IF(H88=0,0,H88+C88+B88+A88),M88)</f>
        <v>0.5</v>
      </c>
      <c r="R88" s="6">
        <f>Q88*P88</f>
        <v>0.5</v>
      </c>
      <c r="S88" s="53" t="str">
        <f>IF(J88="",IF(LEFT(G88,1)="c",IF(I88&lt;&gt;"S",VLOOKUP(G88,'DATOS GENERALES'!$B$36:$C$52,2,FALSE),""),""),IF(T88="pvc",VLOOKUP(VLOOKUP(J88,'DATOS GENERALES'!$B$58:$E$83,3,FALSE),'DATOS GENERALES'!$B$36:$C$52,2,FALSE),VLOOKUP(VLOOKUP(J88,'DATOS GENERALES'!$B$58:$E$83,4,FALSE),'DATOS GENERALES'!$B$36:$C$52,2,FALSE)))</f>
        <v>ACCESORIO SALIDA BANDEJA</v>
      </c>
      <c r="T88" s="5" t="s">
        <v>48</v>
      </c>
      <c r="U88" s="5" t="s">
        <v>217</v>
      </c>
      <c r="X88"/>
    </row>
    <row r="89" spans="1:24" s="2" customFormat="1" outlineLevel="1" x14ac:dyDescent="0.25">
      <c r="A89" s="2">
        <v>0</v>
      </c>
      <c r="B89" s="8">
        <v>0</v>
      </c>
      <c r="C89" s="8">
        <v>0</v>
      </c>
      <c r="D89" s="7" t="s">
        <v>757</v>
      </c>
      <c r="E89" s="3" t="str">
        <f>G89</f>
        <v>PA-S2-04</v>
      </c>
      <c r="F89" s="4" t="s">
        <v>103</v>
      </c>
      <c r="G89" s="7" t="s">
        <v>757</v>
      </c>
      <c r="H89" s="4">
        <v>4</v>
      </c>
      <c r="I89" s="4">
        <v>25</v>
      </c>
      <c r="J89" s="4" t="s">
        <v>218</v>
      </c>
      <c r="K89" s="4"/>
      <c r="L89" s="5">
        <v>1</v>
      </c>
      <c r="M89" s="5">
        <f>IF(I89&lt;&gt;"S",(H89+B89+A89+C89)*L89,0)</f>
        <v>4</v>
      </c>
      <c r="N89" s="5">
        <v>0</v>
      </c>
      <c r="O89" s="5">
        <v>2</v>
      </c>
      <c r="P89" s="11">
        <v>1</v>
      </c>
      <c r="Q89" s="5">
        <f>IF(M89=0,IF(H89=0,0,H89+C89+B89+A89),M89)</f>
        <v>4</v>
      </c>
      <c r="R89" s="6">
        <f>Q89*P89</f>
        <v>4</v>
      </c>
      <c r="S89" s="53" t="str">
        <f>IF(J89="",IF(LEFT(G89,1)="c",IF(I89&lt;&gt;"S",VLOOKUP(G89,'DATOS GENERALES'!$B$36:$C$52,2,FALSE),""),""),IF(T89="pvc",VLOOKUP(VLOOKUP(J89,'DATOS GENERALES'!$B$58:$E$83,3,FALSE),'DATOS GENERALES'!$B$36:$C$52,2,FALSE),VLOOKUP(VLOOKUP(J89,'DATOS GENERALES'!$B$58:$E$83,4,FALSE),'DATOS GENERALES'!$B$36:$C$52,2,FALSE)))</f>
        <v>OCTOGONAL CONDUIT</v>
      </c>
      <c r="T89" s="5" t="s">
        <v>48</v>
      </c>
      <c r="U89" s="5" t="s">
        <v>217</v>
      </c>
      <c r="X89"/>
    </row>
    <row r="90" spans="1:24" s="2" customFormat="1" ht="13.2" customHeight="1" outlineLevel="1" x14ac:dyDescent="0.25">
      <c r="B90" s="8"/>
      <c r="C90" s="8"/>
      <c r="D90" s="68"/>
      <c r="E90" s="3"/>
      <c r="F90" s="4"/>
      <c r="G90" s="4"/>
      <c r="H90" s="4"/>
      <c r="I90" s="4"/>
      <c r="J90" s="4"/>
      <c r="K90" s="4"/>
      <c r="L90" s="5"/>
      <c r="M90" s="5"/>
      <c r="N90" s="5"/>
      <c r="O90" s="5"/>
      <c r="P90" s="11"/>
      <c r="Q90" s="5"/>
      <c r="R90" s="6"/>
      <c r="S90" s="53"/>
      <c r="T90" s="5"/>
      <c r="U90" s="5"/>
      <c r="X90"/>
    </row>
    <row r="91" spans="1:24" s="2" customFormat="1" outlineLevel="1" x14ac:dyDescent="0.25">
      <c r="A91" s="2">
        <v>0</v>
      </c>
      <c r="B91" s="8">
        <v>0</v>
      </c>
      <c r="C91" s="8">
        <v>0</v>
      </c>
      <c r="D91" s="7" t="s">
        <v>758</v>
      </c>
      <c r="E91" s="3" t="str">
        <f>G91</f>
        <v>S12</v>
      </c>
      <c r="F91" s="4"/>
      <c r="G91" s="4" t="s">
        <v>94</v>
      </c>
      <c r="H91" s="4">
        <v>0.5</v>
      </c>
      <c r="I91" s="4">
        <v>25</v>
      </c>
      <c r="J91" s="4" t="s">
        <v>94</v>
      </c>
      <c r="K91" s="4"/>
      <c r="L91" s="5">
        <v>1</v>
      </c>
      <c r="M91" s="5">
        <f>IF(I91&lt;&gt;"S",(H91+B91+A91+C91)*L91,0)</f>
        <v>0.5</v>
      </c>
      <c r="N91" s="5">
        <v>1</v>
      </c>
      <c r="O91" s="5">
        <v>1</v>
      </c>
      <c r="P91" s="11">
        <v>1</v>
      </c>
      <c r="Q91" s="5">
        <f>IF(M91=0,IF(H91=0,0,H91+C91+B91+A91),M91)</f>
        <v>0.5</v>
      </c>
      <c r="R91" s="6">
        <f>Q91*P91</f>
        <v>0.5</v>
      </c>
      <c r="S91" s="53" t="str">
        <f>IF(J91="",IF(LEFT(G91,1)="c",IF(I91&lt;&gt;"S",VLOOKUP(G91,'DATOS GENERALES'!$B$36:$C$52,2,FALSE),""),""),IF(T91="pvc",VLOOKUP(VLOOKUP(J91,'DATOS GENERALES'!$B$58:$E$83,3,FALSE),'DATOS GENERALES'!$B$36:$C$52,2,FALSE),VLOOKUP(VLOOKUP(J91,'DATOS GENERALES'!$B$58:$E$83,4,FALSE),'DATOS GENERALES'!$B$36:$C$52,2,FALSE)))</f>
        <v>ACCESORIO SALIDA BANDEJA</v>
      </c>
      <c r="T91" s="5" t="s">
        <v>48</v>
      </c>
      <c r="U91" s="5" t="s">
        <v>217</v>
      </c>
      <c r="X91"/>
    </row>
    <row r="92" spans="1:24" s="2" customFormat="1" outlineLevel="1" x14ac:dyDescent="0.25">
      <c r="A92" s="2">
        <v>0</v>
      </c>
      <c r="B92" s="8">
        <v>0</v>
      </c>
      <c r="C92" s="8">
        <v>0</v>
      </c>
      <c r="D92" s="7" t="s">
        <v>758</v>
      </c>
      <c r="E92" s="3" t="str">
        <f>G92</f>
        <v>PA-S2-05</v>
      </c>
      <c r="F92" s="4" t="s">
        <v>103</v>
      </c>
      <c r="G92" s="7" t="s">
        <v>758</v>
      </c>
      <c r="H92" s="4">
        <v>1</v>
      </c>
      <c r="I92" s="4">
        <v>25</v>
      </c>
      <c r="J92" s="4" t="s">
        <v>218</v>
      </c>
      <c r="K92" s="4"/>
      <c r="L92" s="5">
        <v>1</v>
      </c>
      <c r="M92" s="5">
        <f>IF(I92&lt;&gt;"S",(H92+B92+A92+C92)*L92,0)</f>
        <v>1</v>
      </c>
      <c r="N92" s="5">
        <v>0</v>
      </c>
      <c r="O92" s="5">
        <v>2</v>
      </c>
      <c r="P92" s="11">
        <v>1</v>
      </c>
      <c r="Q92" s="5">
        <f>IF(M92=0,IF(H92=0,0,H92+C92+B92+A92),M92)</f>
        <v>1</v>
      </c>
      <c r="R92" s="6">
        <f>Q92*P92</f>
        <v>1</v>
      </c>
      <c r="S92" s="53" t="str">
        <f>IF(J92="",IF(LEFT(G92,1)="c",IF(I92&lt;&gt;"S",VLOOKUP(G92,'DATOS GENERALES'!$B$36:$C$52,2,FALSE),""),""),IF(T92="pvc",VLOOKUP(VLOOKUP(J92,'DATOS GENERALES'!$B$58:$E$83,3,FALSE),'DATOS GENERALES'!$B$36:$C$52,2,FALSE),VLOOKUP(VLOOKUP(J92,'DATOS GENERALES'!$B$58:$E$83,4,FALSE),'DATOS GENERALES'!$B$36:$C$52,2,FALSE)))</f>
        <v>OCTOGONAL CONDUIT</v>
      </c>
      <c r="T92" s="5" t="s">
        <v>48</v>
      </c>
      <c r="U92" s="5" t="s">
        <v>217</v>
      </c>
      <c r="X92"/>
    </row>
    <row r="93" spans="1:24" s="2" customFormat="1" ht="13.2" customHeight="1" outlineLevel="1" x14ac:dyDescent="0.25">
      <c r="B93" s="8"/>
      <c r="C93" s="8"/>
      <c r="D93" s="68"/>
      <c r="E93" s="3"/>
      <c r="F93" s="4"/>
      <c r="G93" s="4"/>
      <c r="H93" s="4"/>
      <c r="I93" s="4"/>
      <c r="J93" s="4"/>
      <c r="K93" s="4"/>
      <c r="L93" s="5"/>
      <c r="M93" s="5"/>
      <c r="N93" s="5"/>
      <c r="O93" s="5"/>
      <c r="P93" s="11"/>
      <c r="Q93" s="5"/>
      <c r="R93" s="6"/>
      <c r="S93" s="53"/>
      <c r="T93" s="5"/>
      <c r="U93" s="5"/>
      <c r="X93"/>
    </row>
    <row r="94" spans="1:24" s="2" customFormat="1" outlineLevel="1" x14ac:dyDescent="0.25">
      <c r="A94" s="2">
        <v>0</v>
      </c>
      <c r="B94" s="8">
        <v>0</v>
      </c>
      <c r="C94" s="8">
        <v>0</v>
      </c>
      <c r="D94" s="7" t="s">
        <v>759</v>
      </c>
      <c r="E94" s="3" t="str">
        <f>G94</f>
        <v>S12</v>
      </c>
      <c r="F94" s="4"/>
      <c r="G94" s="4" t="s">
        <v>94</v>
      </c>
      <c r="H94" s="4">
        <v>0.5</v>
      </c>
      <c r="I94" s="4">
        <v>25</v>
      </c>
      <c r="J94" s="4" t="s">
        <v>94</v>
      </c>
      <c r="K94" s="4"/>
      <c r="L94" s="5">
        <v>1</v>
      </c>
      <c r="M94" s="5">
        <f>IF(I94&lt;&gt;"S",(H94+B94+A94+C94)*L94,0)</f>
        <v>0.5</v>
      </c>
      <c r="N94" s="5">
        <v>1</v>
      </c>
      <c r="O94" s="5">
        <v>1</v>
      </c>
      <c r="P94" s="11">
        <v>1</v>
      </c>
      <c r="Q94" s="5">
        <f>IF(M94=0,IF(H94=0,0,H94+C94+B94+A94),M94)</f>
        <v>0.5</v>
      </c>
      <c r="R94" s="6">
        <f>Q94*P94</f>
        <v>0.5</v>
      </c>
      <c r="S94" s="53" t="str">
        <f>IF(J94="",IF(LEFT(G94,1)="c",IF(I94&lt;&gt;"S",VLOOKUP(G94,'DATOS GENERALES'!$B$36:$C$52,2,FALSE),""),""),IF(T94="pvc",VLOOKUP(VLOOKUP(J94,'DATOS GENERALES'!$B$58:$E$83,3,FALSE),'DATOS GENERALES'!$B$36:$C$52,2,FALSE),VLOOKUP(VLOOKUP(J94,'DATOS GENERALES'!$B$58:$E$83,4,FALSE),'DATOS GENERALES'!$B$36:$C$52,2,FALSE)))</f>
        <v>ACCESORIO SALIDA BANDEJA</v>
      </c>
      <c r="T94" s="5" t="s">
        <v>48</v>
      </c>
      <c r="U94" s="5" t="s">
        <v>217</v>
      </c>
      <c r="X94"/>
    </row>
    <row r="95" spans="1:24" s="2" customFormat="1" outlineLevel="1" x14ac:dyDescent="0.25">
      <c r="A95" s="2">
        <v>0</v>
      </c>
      <c r="B95" s="8">
        <v>0</v>
      </c>
      <c r="C95" s="8">
        <v>0</v>
      </c>
      <c r="D95" s="7" t="s">
        <v>759</v>
      </c>
      <c r="E95" s="3" t="str">
        <f>G95</f>
        <v>PA-S2-06</v>
      </c>
      <c r="F95" s="4" t="s">
        <v>103</v>
      </c>
      <c r="G95" s="7" t="s">
        <v>759</v>
      </c>
      <c r="H95" s="4">
        <v>1</v>
      </c>
      <c r="I95" s="4">
        <v>25</v>
      </c>
      <c r="J95" s="4" t="s">
        <v>218</v>
      </c>
      <c r="K95" s="4"/>
      <c r="L95" s="5">
        <v>1</v>
      </c>
      <c r="M95" s="5">
        <f>IF(I95&lt;&gt;"S",(H95+B95+A95+C95)*L95,0)</f>
        <v>1</v>
      </c>
      <c r="N95" s="5">
        <v>0</v>
      </c>
      <c r="O95" s="5">
        <v>2</v>
      </c>
      <c r="P95" s="11">
        <v>1</v>
      </c>
      <c r="Q95" s="5">
        <f>IF(M95=0,IF(H95=0,0,H95+C95+B95+A95),M95)</f>
        <v>1</v>
      </c>
      <c r="R95" s="6">
        <f>Q95*P95</f>
        <v>1</v>
      </c>
      <c r="S95" s="53" t="str">
        <f>IF(J95="",IF(LEFT(G95,1)="c",IF(I95&lt;&gt;"S",VLOOKUP(G95,'DATOS GENERALES'!$B$36:$C$52,2,FALSE),""),""),IF(T95="pvc",VLOOKUP(VLOOKUP(J95,'DATOS GENERALES'!$B$58:$E$83,3,FALSE),'DATOS GENERALES'!$B$36:$C$52,2,FALSE),VLOOKUP(VLOOKUP(J95,'DATOS GENERALES'!$B$58:$E$83,4,FALSE),'DATOS GENERALES'!$B$36:$C$52,2,FALSE)))</f>
        <v>OCTOGONAL CONDUIT</v>
      </c>
      <c r="T95" s="5" t="s">
        <v>48</v>
      </c>
      <c r="U95" s="5" t="s">
        <v>217</v>
      </c>
      <c r="X95"/>
    </row>
    <row r="96" spans="1:24" s="2" customFormat="1" ht="13.2" customHeight="1" outlineLevel="1" x14ac:dyDescent="0.25">
      <c r="B96" s="8"/>
      <c r="C96" s="8"/>
      <c r="D96" s="68"/>
      <c r="E96" s="3"/>
      <c r="F96" s="4"/>
      <c r="G96" s="4"/>
      <c r="H96" s="4"/>
      <c r="I96" s="4"/>
      <c r="J96" s="4"/>
      <c r="K96" s="4"/>
      <c r="L96" s="5"/>
      <c r="M96" s="5"/>
      <c r="N96" s="5"/>
      <c r="O96" s="5"/>
      <c r="P96" s="11"/>
      <c r="Q96" s="5"/>
      <c r="R96" s="6"/>
      <c r="S96" s="53"/>
      <c r="T96" s="5"/>
      <c r="U96" s="5"/>
      <c r="X96"/>
    </row>
    <row r="97" spans="1:24" s="2" customFormat="1" outlineLevel="1" x14ac:dyDescent="0.25">
      <c r="A97" s="2">
        <v>0</v>
      </c>
      <c r="B97" s="8">
        <v>0</v>
      </c>
      <c r="C97" s="8">
        <v>0</v>
      </c>
      <c r="D97" s="7" t="s">
        <v>760</v>
      </c>
      <c r="E97" s="3" t="str">
        <f>G97</f>
        <v>S12</v>
      </c>
      <c r="F97" s="4"/>
      <c r="G97" s="4" t="s">
        <v>94</v>
      </c>
      <c r="H97" s="4">
        <v>0.5</v>
      </c>
      <c r="I97" s="4">
        <v>25</v>
      </c>
      <c r="J97" s="4" t="s">
        <v>94</v>
      </c>
      <c r="K97" s="4"/>
      <c r="L97" s="5">
        <v>1</v>
      </c>
      <c r="M97" s="5">
        <f>IF(I97&lt;&gt;"S",(H97+B97+A97+C97)*L97,0)</f>
        <v>0.5</v>
      </c>
      <c r="N97" s="5">
        <v>1</v>
      </c>
      <c r="O97" s="5">
        <v>1</v>
      </c>
      <c r="P97" s="11">
        <v>1</v>
      </c>
      <c r="Q97" s="5">
        <f>IF(M97=0,IF(H97=0,0,H97+C97+B97+A97),M97)</f>
        <v>0.5</v>
      </c>
      <c r="R97" s="6">
        <f>Q97*P97</f>
        <v>0.5</v>
      </c>
      <c r="S97" s="53" t="str">
        <f>IF(J97="",IF(LEFT(G97,1)="c",IF(I97&lt;&gt;"S",VLOOKUP(G97,'DATOS GENERALES'!$B$36:$C$52,2,FALSE),""),""),IF(T97="pvc",VLOOKUP(VLOOKUP(J97,'DATOS GENERALES'!$B$58:$E$83,3,FALSE),'DATOS GENERALES'!$B$36:$C$52,2,FALSE),VLOOKUP(VLOOKUP(J97,'DATOS GENERALES'!$B$58:$E$83,4,FALSE),'DATOS GENERALES'!$B$36:$C$52,2,FALSE)))</f>
        <v>ACCESORIO SALIDA BANDEJA</v>
      </c>
      <c r="T97" s="5" t="s">
        <v>48</v>
      </c>
      <c r="U97" s="5" t="s">
        <v>217</v>
      </c>
      <c r="X97"/>
    </row>
    <row r="98" spans="1:24" s="2" customFormat="1" outlineLevel="1" x14ac:dyDescent="0.25">
      <c r="A98" s="2">
        <v>0</v>
      </c>
      <c r="B98" s="8">
        <v>0</v>
      </c>
      <c r="C98" s="8">
        <v>0</v>
      </c>
      <c r="D98" s="7" t="s">
        <v>760</v>
      </c>
      <c r="E98" s="3" t="str">
        <f>G98</f>
        <v>PA-S2-07</v>
      </c>
      <c r="F98" s="4" t="s">
        <v>103</v>
      </c>
      <c r="G98" s="7" t="s">
        <v>760</v>
      </c>
      <c r="H98" s="4">
        <v>1</v>
      </c>
      <c r="I98" s="4">
        <v>25</v>
      </c>
      <c r="J98" s="4" t="s">
        <v>218</v>
      </c>
      <c r="K98" s="4"/>
      <c r="L98" s="5">
        <v>1</v>
      </c>
      <c r="M98" s="5">
        <f>IF(I98&lt;&gt;"S",(H98+B98+A98+C98)*L98,0)</f>
        <v>1</v>
      </c>
      <c r="N98" s="5">
        <v>0</v>
      </c>
      <c r="O98" s="5">
        <v>2</v>
      </c>
      <c r="P98" s="11">
        <v>1</v>
      </c>
      <c r="Q98" s="5">
        <f>IF(M98=0,IF(H98=0,0,H98+C98+B98+A98),M98)</f>
        <v>1</v>
      </c>
      <c r="R98" s="6">
        <f>Q98*P98</f>
        <v>1</v>
      </c>
      <c r="S98" s="53" t="str">
        <f>IF(J98="",IF(LEFT(G98,1)="c",IF(I98&lt;&gt;"S",VLOOKUP(G98,'DATOS GENERALES'!$B$36:$C$52,2,FALSE),""),""),IF(T98="pvc",VLOOKUP(VLOOKUP(J98,'DATOS GENERALES'!$B$58:$E$83,3,FALSE),'DATOS GENERALES'!$B$36:$C$52,2,FALSE),VLOOKUP(VLOOKUP(J98,'DATOS GENERALES'!$B$58:$E$83,4,FALSE),'DATOS GENERALES'!$B$36:$C$52,2,FALSE)))</f>
        <v>OCTOGONAL CONDUIT</v>
      </c>
      <c r="T98" s="5" t="s">
        <v>48</v>
      </c>
      <c r="U98" s="5" t="s">
        <v>217</v>
      </c>
      <c r="X98"/>
    </row>
    <row r="99" spans="1:24" s="2" customFormat="1" ht="13.2" customHeight="1" outlineLevel="1" x14ac:dyDescent="0.25">
      <c r="B99" s="8"/>
      <c r="C99" s="8"/>
      <c r="D99" s="68"/>
      <c r="E99" s="3"/>
      <c r="F99" s="4"/>
      <c r="G99" s="4"/>
      <c r="H99" s="4"/>
      <c r="I99" s="4"/>
      <c r="J99" s="4"/>
      <c r="K99" s="4"/>
      <c r="L99" s="5"/>
      <c r="M99" s="5"/>
      <c r="N99" s="5"/>
      <c r="O99" s="5"/>
      <c r="P99" s="11"/>
      <c r="Q99" s="5"/>
      <c r="R99" s="6"/>
      <c r="S99" s="53"/>
      <c r="T99" s="5"/>
      <c r="U99" s="5"/>
      <c r="X99"/>
    </row>
    <row r="100" spans="1:24" s="2" customFormat="1" outlineLevel="1" x14ac:dyDescent="0.25">
      <c r="A100" s="2">
        <v>0</v>
      </c>
      <c r="B100" s="8">
        <v>0</v>
      </c>
      <c r="C100" s="8">
        <v>0</v>
      </c>
      <c r="D100" s="7" t="s">
        <v>761</v>
      </c>
      <c r="E100" s="3" t="str">
        <f>G100</f>
        <v>S12</v>
      </c>
      <c r="F100" s="4"/>
      <c r="G100" s="4" t="s">
        <v>94</v>
      </c>
      <c r="H100" s="4">
        <v>0.5</v>
      </c>
      <c r="I100" s="4">
        <v>25</v>
      </c>
      <c r="J100" s="4" t="s">
        <v>94</v>
      </c>
      <c r="K100" s="4"/>
      <c r="L100" s="5">
        <v>1</v>
      </c>
      <c r="M100" s="5">
        <f>IF(I100&lt;&gt;"S",(H100+B100+A100+C100)*L100,0)</f>
        <v>0.5</v>
      </c>
      <c r="N100" s="5">
        <v>1</v>
      </c>
      <c r="O100" s="5">
        <v>1</v>
      </c>
      <c r="P100" s="11">
        <v>1</v>
      </c>
      <c r="Q100" s="5">
        <f>IF(M100=0,IF(H100=0,0,H100+C100+B100+A100),M100)</f>
        <v>0.5</v>
      </c>
      <c r="R100" s="6">
        <f>Q100*P100</f>
        <v>0.5</v>
      </c>
      <c r="S100" s="53" t="str">
        <f>IF(J100="",IF(LEFT(G100,1)="c",IF(I100&lt;&gt;"S",VLOOKUP(G100,'DATOS GENERALES'!$B$36:$C$52,2,FALSE),""),""),IF(T100="pvc",VLOOKUP(VLOOKUP(J100,'DATOS GENERALES'!$B$58:$E$83,3,FALSE),'DATOS GENERALES'!$B$36:$C$52,2,FALSE),VLOOKUP(VLOOKUP(J100,'DATOS GENERALES'!$B$58:$E$83,4,FALSE),'DATOS GENERALES'!$B$36:$C$52,2,FALSE)))</f>
        <v>ACCESORIO SALIDA BANDEJA</v>
      </c>
      <c r="T100" s="5" t="s">
        <v>48</v>
      </c>
      <c r="U100" s="5" t="s">
        <v>217</v>
      </c>
      <c r="X100"/>
    </row>
    <row r="101" spans="1:24" s="2" customFormat="1" outlineLevel="1" x14ac:dyDescent="0.25">
      <c r="A101" s="2">
        <v>0</v>
      </c>
      <c r="B101" s="8">
        <v>0</v>
      </c>
      <c r="C101" s="8">
        <v>0</v>
      </c>
      <c r="D101" s="7" t="s">
        <v>761</v>
      </c>
      <c r="E101" s="3" t="str">
        <f>G101</f>
        <v>PA-S2-08</v>
      </c>
      <c r="F101" s="4" t="s">
        <v>103</v>
      </c>
      <c r="G101" s="7" t="s">
        <v>761</v>
      </c>
      <c r="H101" s="4">
        <v>1</v>
      </c>
      <c r="I101" s="4">
        <v>25</v>
      </c>
      <c r="J101" s="4" t="s">
        <v>218</v>
      </c>
      <c r="K101" s="4"/>
      <c r="L101" s="5">
        <v>1</v>
      </c>
      <c r="M101" s="5">
        <f>IF(I101&lt;&gt;"S",(H101+B101+A101+C101)*L101,0)</f>
        <v>1</v>
      </c>
      <c r="N101" s="5">
        <v>0</v>
      </c>
      <c r="O101" s="5">
        <v>2</v>
      </c>
      <c r="P101" s="11">
        <v>1</v>
      </c>
      <c r="Q101" s="5">
        <f>IF(M101=0,IF(H101=0,0,H101+C101+B101+A101),M101)</f>
        <v>1</v>
      </c>
      <c r="R101" s="6">
        <f>Q101*P101</f>
        <v>1</v>
      </c>
      <c r="S101" s="53" t="str">
        <f>IF(J101="",IF(LEFT(G101,1)="c",IF(I101&lt;&gt;"S",VLOOKUP(G101,'DATOS GENERALES'!$B$36:$C$52,2,FALSE),""),""),IF(T101="pvc",VLOOKUP(VLOOKUP(J101,'DATOS GENERALES'!$B$58:$E$83,3,FALSE),'DATOS GENERALES'!$B$36:$C$52,2,FALSE),VLOOKUP(VLOOKUP(J101,'DATOS GENERALES'!$B$58:$E$83,4,FALSE),'DATOS GENERALES'!$B$36:$C$52,2,FALSE)))</f>
        <v>OCTOGONAL CONDUIT</v>
      </c>
      <c r="T101" s="5" t="s">
        <v>48</v>
      </c>
      <c r="U101" s="5" t="s">
        <v>217</v>
      </c>
      <c r="X101"/>
    </row>
    <row r="102" spans="1:24" s="2" customFormat="1" ht="13.2" customHeight="1" outlineLevel="1" x14ac:dyDescent="0.25">
      <c r="B102" s="8"/>
      <c r="C102" s="8"/>
      <c r="D102" s="68"/>
      <c r="E102" s="3"/>
      <c r="F102" s="4"/>
      <c r="G102" s="4"/>
      <c r="H102" s="4"/>
      <c r="I102" s="4"/>
      <c r="J102" s="4"/>
      <c r="K102" s="4"/>
      <c r="L102" s="5"/>
      <c r="M102" s="5"/>
      <c r="N102" s="5"/>
      <c r="O102" s="5"/>
      <c r="P102" s="11"/>
      <c r="Q102" s="5"/>
      <c r="R102" s="6"/>
      <c r="S102" s="53"/>
      <c r="T102" s="5"/>
      <c r="U102" s="5"/>
      <c r="X102"/>
    </row>
    <row r="103" spans="1:24" s="2" customFormat="1" outlineLevel="1" x14ac:dyDescent="0.25">
      <c r="A103" s="2">
        <v>0</v>
      </c>
      <c r="B103" s="8">
        <v>0</v>
      </c>
      <c r="C103" s="8">
        <v>0</v>
      </c>
      <c r="D103" s="7" t="s">
        <v>762</v>
      </c>
      <c r="E103" s="3" t="str">
        <f>G103</f>
        <v>S12</v>
      </c>
      <c r="F103" s="4"/>
      <c r="G103" s="4" t="s">
        <v>94</v>
      </c>
      <c r="H103" s="4">
        <v>0.5</v>
      </c>
      <c r="I103" s="4">
        <v>25</v>
      </c>
      <c r="J103" s="4" t="s">
        <v>94</v>
      </c>
      <c r="K103" s="4"/>
      <c r="L103" s="5">
        <v>1</v>
      </c>
      <c r="M103" s="5">
        <f>IF(I103&lt;&gt;"S",(H103+B103+A103+C103)*L103,0)</f>
        <v>0.5</v>
      </c>
      <c r="N103" s="5">
        <v>1</v>
      </c>
      <c r="O103" s="5">
        <v>1</v>
      </c>
      <c r="P103" s="11">
        <v>1</v>
      </c>
      <c r="Q103" s="5">
        <f>IF(M103=0,IF(H103=0,0,H103+C103+B103+A103),M103)</f>
        <v>0.5</v>
      </c>
      <c r="R103" s="6">
        <f>Q103*P103</f>
        <v>0.5</v>
      </c>
      <c r="S103" s="53" t="str">
        <f>IF(J103="",IF(LEFT(G103,1)="c",IF(I103&lt;&gt;"S",VLOOKUP(G103,'DATOS GENERALES'!$B$36:$C$52,2,FALSE),""),""),IF(T103="pvc",VLOOKUP(VLOOKUP(J103,'DATOS GENERALES'!$B$58:$E$83,3,FALSE),'DATOS GENERALES'!$B$36:$C$52,2,FALSE),VLOOKUP(VLOOKUP(J103,'DATOS GENERALES'!$B$58:$E$83,4,FALSE),'DATOS GENERALES'!$B$36:$C$52,2,FALSE)))</f>
        <v>ACCESORIO SALIDA BANDEJA</v>
      </c>
      <c r="T103" s="5" t="s">
        <v>48</v>
      </c>
      <c r="U103" s="5" t="s">
        <v>217</v>
      </c>
      <c r="X103"/>
    </row>
    <row r="104" spans="1:24" s="2" customFormat="1" outlineLevel="1" x14ac:dyDescent="0.25">
      <c r="A104" s="2">
        <v>0</v>
      </c>
      <c r="B104" s="8">
        <v>0</v>
      </c>
      <c r="C104" s="8">
        <v>0</v>
      </c>
      <c r="D104" s="7" t="s">
        <v>762</v>
      </c>
      <c r="E104" s="3" t="str">
        <f>G104</f>
        <v>PA-S2-09</v>
      </c>
      <c r="F104" s="4" t="s">
        <v>103</v>
      </c>
      <c r="G104" s="7" t="s">
        <v>762</v>
      </c>
      <c r="H104" s="4">
        <v>1</v>
      </c>
      <c r="I104" s="4">
        <v>25</v>
      </c>
      <c r="J104" s="4" t="s">
        <v>218</v>
      </c>
      <c r="K104" s="4"/>
      <c r="L104" s="5">
        <v>1</v>
      </c>
      <c r="M104" s="5">
        <f>IF(I104&lt;&gt;"S",(H104+B104+A104+C104)*L104,0)</f>
        <v>1</v>
      </c>
      <c r="N104" s="5">
        <v>0</v>
      </c>
      <c r="O104" s="5">
        <v>2</v>
      </c>
      <c r="P104" s="11">
        <v>1</v>
      </c>
      <c r="Q104" s="5">
        <f>IF(M104=0,IF(H104=0,0,H104+C104+B104+A104),M104)</f>
        <v>1</v>
      </c>
      <c r="R104" s="6">
        <f>Q104*P104</f>
        <v>1</v>
      </c>
      <c r="S104" s="53" t="str">
        <f>IF(J104="",IF(LEFT(G104,1)="c",IF(I104&lt;&gt;"S",VLOOKUP(G104,'DATOS GENERALES'!$B$36:$C$52,2,FALSE),""),""),IF(T104="pvc",VLOOKUP(VLOOKUP(J104,'DATOS GENERALES'!$B$58:$E$83,3,FALSE),'DATOS GENERALES'!$B$36:$C$52,2,FALSE),VLOOKUP(VLOOKUP(J104,'DATOS GENERALES'!$B$58:$E$83,4,FALSE),'DATOS GENERALES'!$B$36:$C$52,2,FALSE)))</f>
        <v>OCTOGONAL CONDUIT</v>
      </c>
      <c r="T104" s="5" t="s">
        <v>48</v>
      </c>
      <c r="U104" s="5" t="s">
        <v>217</v>
      </c>
      <c r="X104"/>
    </row>
    <row r="105" spans="1:24" s="2" customFormat="1" ht="13.2" customHeight="1" outlineLevel="1" x14ac:dyDescent="0.25">
      <c r="B105" s="8"/>
      <c r="C105" s="8"/>
      <c r="D105" s="68"/>
      <c r="E105" s="3"/>
      <c r="F105" s="4"/>
      <c r="G105" s="4"/>
      <c r="H105" s="4"/>
      <c r="I105" s="4"/>
      <c r="J105" s="4"/>
      <c r="K105" s="4"/>
      <c r="L105" s="5"/>
      <c r="M105" s="5"/>
      <c r="N105" s="5"/>
      <c r="O105" s="5"/>
      <c r="P105" s="11"/>
      <c r="Q105" s="5"/>
      <c r="R105" s="6"/>
      <c r="S105" s="53"/>
      <c r="T105" s="5"/>
      <c r="U105" s="5"/>
      <c r="X105"/>
    </row>
    <row r="106" spans="1:24" s="2" customFormat="1" outlineLevel="1" x14ac:dyDescent="0.25">
      <c r="B106" s="8"/>
      <c r="C106" s="8"/>
      <c r="D106" s="70"/>
      <c r="E106" s="3"/>
      <c r="F106" s="4"/>
      <c r="G106" s="4"/>
      <c r="H106" s="4"/>
      <c r="I106" s="4"/>
      <c r="J106" s="4"/>
      <c r="K106" s="4"/>
      <c r="L106" s="5"/>
      <c r="M106" s="5"/>
      <c r="N106" s="5"/>
      <c r="O106" s="5"/>
      <c r="P106" s="11"/>
      <c r="Q106" s="5"/>
      <c r="R106" s="6"/>
      <c r="S106" s="53"/>
      <c r="T106" s="5"/>
      <c r="U106" s="5"/>
      <c r="X106"/>
    </row>
    <row r="107" spans="1:24" x14ac:dyDescent="0.25">
      <c r="D107" s="71"/>
      <c r="G107" s="65"/>
      <c r="H107" s="65"/>
      <c r="I107" s="65"/>
      <c r="J107" s="65"/>
      <c r="K107" s="65"/>
      <c r="L107" s="108"/>
      <c r="M107" s="108"/>
      <c r="N107" s="108"/>
      <c r="O107" s="108"/>
      <c r="S107" s="107"/>
    </row>
    <row r="108" spans="1:24" x14ac:dyDescent="0.25">
      <c r="D108" s="71"/>
      <c r="G108" s="65"/>
      <c r="H108" s="65"/>
      <c r="I108" s="65"/>
      <c r="J108" s="65"/>
      <c r="K108" s="65"/>
      <c r="L108" s="108"/>
      <c r="M108" s="108"/>
      <c r="N108" s="108"/>
      <c r="O108" s="108"/>
      <c r="S108" s="107"/>
    </row>
    <row r="109" spans="1:24" ht="14.4" thickBot="1" x14ac:dyDescent="0.3">
      <c r="D109" s="71"/>
      <c r="G109" s="65"/>
      <c r="H109" s="65"/>
      <c r="I109" s="65"/>
      <c r="J109" s="65"/>
      <c r="K109" s="65"/>
      <c r="L109" s="108"/>
      <c r="M109" s="108"/>
      <c r="N109" s="108"/>
      <c r="O109" s="108"/>
      <c r="S109" s="107"/>
    </row>
    <row r="110" spans="1:24" ht="58.8" customHeight="1" thickBot="1" x14ac:dyDescent="0.3">
      <c r="D110" s="71"/>
      <c r="M110" s="98" t="s">
        <v>24</v>
      </c>
      <c r="N110" s="98" t="s">
        <v>77</v>
      </c>
      <c r="O110" s="98" t="s">
        <v>25</v>
      </c>
      <c r="S110" s="110" t="s">
        <v>116</v>
      </c>
      <c r="T110" s="111" t="s">
        <v>117</v>
      </c>
    </row>
    <row r="111" spans="1:24" ht="14.4" thickBot="1" x14ac:dyDescent="0.3">
      <c r="D111" s="71"/>
      <c r="M111" s="98" t="s">
        <v>21</v>
      </c>
      <c r="N111" s="98" t="s">
        <v>22</v>
      </c>
      <c r="O111" s="98" t="s">
        <v>22</v>
      </c>
      <c r="S111" s="112" t="s">
        <v>56</v>
      </c>
      <c r="T111" s="69">
        <f t="shared" ref="T111:T124" si="1">COUNTIF($S$78:$S$106,S111)</f>
        <v>0</v>
      </c>
    </row>
    <row r="112" spans="1:24" ht="14.4" thickBot="1" x14ac:dyDescent="0.3">
      <c r="D112" s="71"/>
      <c r="H112" s="203" t="s">
        <v>151</v>
      </c>
      <c r="I112" s="204"/>
      <c r="J112" s="204"/>
      <c r="K112" s="204"/>
      <c r="L112" s="205"/>
      <c r="M112" s="87">
        <f>SUMIFS(M78:M106,I78:I106,"BE",T78:T106,"BE")</f>
        <v>0</v>
      </c>
      <c r="N112" s="87">
        <f>SUMIFS(N78:N106,I78:I106,"BE",T78:T106,"BE")</f>
        <v>0</v>
      </c>
      <c r="O112" s="87">
        <f>SUMIFS(O78:O106,I78:I106,"BE",T78:T106,"BE")</f>
        <v>0</v>
      </c>
      <c r="S112" s="113" t="s">
        <v>57</v>
      </c>
      <c r="T112" s="69">
        <f t="shared" si="1"/>
        <v>0</v>
      </c>
    </row>
    <row r="113" spans="4:20" ht="14.4" thickBot="1" x14ac:dyDescent="0.3">
      <c r="D113" s="71"/>
      <c r="H113" s="203" t="s">
        <v>158</v>
      </c>
      <c r="I113" s="204"/>
      <c r="J113" s="204"/>
      <c r="K113" s="204"/>
      <c r="L113" s="205"/>
      <c r="M113" s="87">
        <f>SUMIFS(M78:M106,I78:I106,25,T78:T106,"PVC")</f>
        <v>0</v>
      </c>
      <c r="N113" s="87">
        <f>SUMIFS(N78:N106,I78:I106,25,T78:T106,"PVC")</f>
        <v>0</v>
      </c>
      <c r="O113" s="87">
        <f>SUMIFS(O78:O106,I78:I106,25,T78:T106,"PVC")</f>
        <v>0</v>
      </c>
      <c r="S113" s="113" t="s">
        <v>58</v>
      </c>
      <c r="T113" s="69">
        <f t="shared" si="1"/>
        <v>0</v>
      </c>
    </row>
    <row r="114" spans="4:20" ht="14.4" thickBot="1" x14ac:dyDescent="0.3">
      <c r="D114" s="71"/>
      <c r="H114" s="203" t="s">
        <v>159</v>
      </c>
      <c r="I114" s="204"/>
      <c r="J114" s="204"/>
      <c r="K114" s="204"/>
      <c r="L114" s="205"/>
      <c r="M114" s="87">
        <f>SUMIFS(M78:M106,I78:I106,50,T78:T106,"PVC")</f>
        <v>0</v>
      </c>
      <c r="N114" s="87">
        <f>SUMIFS(N78:N106,I78:I106,50,T78:T106,"PVC")</f>
        <v>0</v>
      </c>
      <c r="O114" s="87">
        <f>SUMIFS(O78:O106,I78:I106,50,T78:T106,"PVC")</f>
        <v>0</v>
      </c>
      <c r="S114" s="113" t="s">
        <v>59</v>
      </c>
      <c r="T114" s="69">
        <f t="shared" si="1"/>
        <v>0</v>
      </c>
    </row>
    <row r="115" spans="4:20" ht="14.4" thickBot="1" x14ac:dyDescent="0.3">
      <c r="D115" s="71"/>
      <c r="H115" s="203" t="s">
        <v>187</v>
      </c>
      <c r="I115" s="204"/>
      <c r="J115" s="204"/>
      <c r="K115" s="204"/>
      <c r="L115" s="205"/>
      <c r="M115" s="87">
        <f>SUMIFS(M78:M106,I78:I106,100,T78:T106,"PVC")</f>
        <v>0</v>
      </c>
      <c r="N115" s="87">
        <f>SUMIFS(N78:N106,I78:I106,100,T78:T106,"PVC")</f>
        <v>0</v>
      </c>
      <c r="O115" s="87">
        <f>SUMIFS(O78:O106,I78:I106,100,T78:T106,"PVC")</f>
        <v>0</v>
      </c>
      <c r="S115" s="113" t="s">
        <v>53</v>
      </c>
      <c r="T115" s="69">
        <f t="shared" si="1"/>
        <v>0</v>
      </c>
    </row>
    <row r="116" spans="4:20" ht="14.4" thickBot="1" x14ac:dyDescent="0.3">
      <c r="D116" s="71"/>
      <c r="H116" s="203" t="s">
        <v>160</v>
      </c>
      <c r="I116" s="204"/>
      <c r="J116" s="204"/>
      <c r="K116" s="204"/>
      <c r="L116" s="205"/>
      <c r="M116" s="87">
        <f>SUMIFS(M78:M106,I78:I106,25,T78:T106,"EMT")</f>
        <v>17</v>
      </c>
      <c r="N116" s="87">
        <f>SUMIFS(N78:N106,I78:I106,25,T78:T106,"EMT")</f>
        <v>9</v>
      </c>
      <c r="O116" s="87">
        <f>SUMIFS(O78:O106,I78:I106,25,T78:T106,"EMT")</f>
        <v>27</v>
      </c>
      <c r="S116" s="113" t="s">
        <v>54</v>
      </c>
      <c r="T116" s="69">
        <f t="shared" si="1"/>
        <v>0</v>
      </c>
    </row>
    <row r="117" spans="4:20" ht="14.4" thickBot="1" x14ac:dyDescent="0.3">
      <c r="D117" s="71"/>
      <c r="H117" s="203" t="s">
        <v>161</v>
      </c>
      <c r="I117" s="204"/>
      <c r="J117" s="204"/>
      <c r="K117" s="204"/>
      <c r="L117" s="205"/>
      <c r="M117" s="114">
        <f>SUMIFS(M78:M106,I78:I106,50,T78:T106,"EMT")</f>
        <v>0</v>
      </c>
      <c r="N117" s="114">
        <f>SUMIFS(N78:N106,I78:I106,50,T78:T106,"EMT")</f>
        <v>0</v>
      </c>
      <c r="O117" s="114">
        <f>SUMIFS(O78:O106,I78:I106,50,T78:T106,"EMT")</f>
        <v>0</v>
      </c>
      <c r="S117" s="113" t="s">
        <v>55</v>
      </c>
      <c r="T117" s="69">
        <f t="shared" si="1"/>
        <v>0</v>
      </c>
    </row>
    <row r="118" spans="4:20" ht="14.4" thickBot="1" x14ac:dyDescent="0.3">
      <c r="D118" s="71"/>
      <c r="H118" s="203" t="s">
        <v>188</v>
      </c>
      <c r="I118" s="204"/>
      <c r="J118" s="204"/>
      <c r="K118" s="204"/>
      <c r="L118" s="205"/>
      <c r="M118" s="87">
        <f>SUMIFS(M78:M106,I78:I106,25,T78:T106,"TUBO FLEX")</f>
        <v>0</v>
      </c>
      <c r="N118" s="87">
        <f>SUMIFS(N78:N106,I78:I106,25,T78:T106,"TUBO FLEX")</f>
        <v>0</v>
      </c>
      <c r="O118" s="87">
        <f>SUMIFS(O78:O106,I78:I106,25,T78:T106,"TUBO FLEX")</f>
        <v>0</v>
      </c>
      <c r="S118" s="113" t="s">
        <v>60</v>
      </c>
      <c r="T118" s="69">
        <f t="shared" si="1"/>
        <v>0</v>
      </c>
    </row>
    <row r="119" spans="4:20" ht="14.4" thickBot="1" x14ac:dyDescent="0.3">
      <c r="D119" s="71"/>
      <c r="H119" s="203" t="s">
        <v>189</v>
      </c>
      <c r="I119" s="204"/>
      <c r="J119" s="204"/>
      <c r="K119" s="204"/>
      <c r="L119" s="205"/>
      <c r="M119" s="114">
        <f>SUMIFS(M78:M106,I78:I106,50,T78:T106,"TUBO FLEX")</f>
        <v>0</v>
      </c>
      <c r="N119" s="114">
        <f>SUMIFS(N78:N106,I78:I106,50,T78:T106,"TUBO FLEX")</f>
        <v>0</v>
      </c>
      <c r="O119" s="114">
        <f>SUMIFS(O78:O106,I78:I106,50,T78:T106,"TUBO FLEX")</f>
        <v>0</v>
      </c>
      <c r="S119" s="113" t="s">
        <v>61</v>
      </c>
      <c r="T119" s="69">
        <f t="shared" si="1"/>
        <v>9</v>
      </c>
    </row>
    <row r="120" spans="4:20" x14ac:dyDescent="0.25">
      <c r="D120" s="71"/>
      <c r="S120" s="113" t="s">
        <v>62</v>
      </c>
      <c r="T120" s="69">
        <f t="shared" si="1"/>
        <v>0</v>
      </c>
    </row>
    <row r="121" spans="4:20" x14ac:dyDescent="0.25">
      <c r="D121" s="71"/>
      <c r="S121" s="113" t="s">
        <v>216</v>
      </c>
      <c r="T121" s="69">
        <f t="shared" si="1"/>
        <v>9</v>
      </c>
    </row>
    <row r="122" spans="4:20" x14ac:dyDescent="0.25">
      <c r="D122" s="71"/>
      <c r="S122" s="113" t="s">
        <v>175</v>
      </c>
      <c r="T122" s="69">
        <f t="shared" si="1"/>
        <v>0</v>
      </c>
    </row>
    <row r="123" spans="4:20" x14ac:dyDescent="0.25">
      <c r="D123" s="71"/>
      <c r="S123" s="113" t="s">
        <v>185</v>
      </c>
      <c r="T123" s="69">
        <f t="shared" si="1"/>
        <v>0</v>
      </c>
    </row>
    <row r="124" spans="4:20" ht="14.4" thickBot="1" x14ac:dyDescent="0.3">
      <c r="D124" s="71"/>
      <c r="S124" s="115"/>
      <c r="T124" s="69">
        <f t="shared" si="1"/>
        <v>0</v>
      </c>
    </row>
    <row r="125" spans="4:20" x14ac:dyDescent="0.25">
      <c r="D125" s="71"/>
      <c r="G125" s="65"/>
      <c r="H125" s="65"/>
      <c r="I125" s="65"/>
      <c r="J125" s="65"/>
      <c r="K125" s="65"/>
      <c r="L125" s="108"/>
      <c r="M125" s="108"/>
      <c r="N125" s="108"/>
      <c r="O125" s="108"/>
      <c r="S125" s="107"/>
    </row>
    <row r="126" spans="4:20" x14ac:dyDescent="0.25">
      <c r="D126" s="71"/>
      <c r="G126" s="65"/>
      <c r="H126" s="65"/>
      <c r="I126" s="65"/>
      <c r="J126" s="65"/>
      <c r="K126" s="65"/>
      <c r="L126" s="108"/>
      <c r="M126" s="108"/>
      <c r="N126" s="108"/>
      <c r="O126" s="108"/>
      <c r="S126" s="107"/>
    </row>
    <row r="127" spans="4:20" x14ac:dyDescent="0.25">
      <c r="D127" s="71"/>
      <c r="G127" s="65"/>
      <c r="H127" s="65"/>
      <c r="I127" s="65"/>
      <c r="J127" s="65"/>
      <c r="K127" s="65"/>
      <c r="L127" s="108"/>
      <c r="M127" s="108"/>
      <c r="N127" s="108"/>
      <c r="O127" s="108"/>
      <c r="S127" s="107"/>
    </row>
    <row r="128" spans="4:20" x14ac:dyDescent="0.25">
      <c r="D128" s="71"/>
      <c r="S128" s="107"/>
    </row>
    <row r="129" spans="1:24" ht="54.6" customHeight="1" x14ac:dyDescent="0.25">
      <c r="A129" s="208" t="s">
        <v>149</v>
      </c>
      <c r="B129" s="208" t="s">
        <v>180</v>
      </c>
      <c r="C129" s="208" t="s">
        <v>147</v>
      </c>
      <c r="E129" s="209" t="s">
        <v>0</v>
      </c>
      <c r="F129" s="209"/>
      <c r="G129" s="209"/>
      <c r="H129" s="210" t="s">
        <v>121</v>
      </c>
      <c r="I129" s="210" t="s">
        <v>122</v>
      </c>
      <c r="J129" s="210" t="s">
        <v>119</v>
      </c>
      <c r="K129" s="210" t="s">
        <v>120</v>
      </c>
      <c r="L129" s="210" t="s">
        <v>182</v>
      </c>
      <c r="M129" s="143" t="s">
        <v>162</v>
      </c>
      <c r="N129" s="143" t="s">
        <v>184</v>
      </c>
      <c r="O129" s="143" t="s">
        <v>163</v>
      </c>
      <c r="P129" s="212" t="s">
        <v>46</v>
      </c>
      <c r="Q129" s="209"/>
      <c r="R129" s="209"/>
      <c r="S129" s="206" t="s">
        <v>51</v>
      </c>
      <c r="T129" s="206" t="s">
        <v>47</v>
      </c>
      <c r="U129" s="206" t="s">
        <v>78</v>
      </c>
    </row>
    <row r="130" spans="1:24" x14ac:dyDescent="0.25">
      <c r="A130" s="208"/>
      <c r="B130" s="208"/>
      <c r="C130" s="208"/>
      <c r="D130" t="s">
        <v>148</v>
      </c>
      <c r="E130" s="144" t="s">
        <v>79</v>
      </c>
      <c r="F130" s="145" t="s">
        <v>1</v>
      </c>
      <c r="G130" s="144" t="s">
        <v>2</v>
      </c>
      <c r="H130" s="211"/>
      <c r="I130" s="211"/>
      <c r="J130" s="211"/>
      <c r="K130" s="211"/>
      <c r="L130" s="211"/>
      <c r="M130" s="146" t="s">
        <v>21</v>
      </c>
      <c r="N130" s="146" t="s">
        <v>22</v>
      </c>
      <c r="O130" s="146" t="s">
        <v>22</v>
      </c>
      <c r="P130" s="144" t="s">
        <v>3</v>
      </c>
      <c r="Q130" s="144" t="s">
        <v>14</v>
      </c>
      <c r="R130" s="144" t="s">
        <v>13</v>
      </c>
      <c r="S130" s="207"/>
      <c r="T130" s="207"/>
      <c r="U130" s="207"/>
    </row>
    <row r="131" spans="1:24" x14ac:dyDescent="0.25">
      <c r="D131" s="71"/>
      <c r="E131" s="99" t="s">
        <v>300</v>
      </c>
      <c r="F131" s="116"/>
      <c r="G131" s="64"/>
      <c r="H131" s="64"/>
      <c r="I131" s="64"/>
      <c r="J131" s="64"/>
      <c r="K131" s="64"/>
      <c r="L131" s="17"/>
      <c r="M131" s="17"/>
      <c r="N131" s="17"/>
      <c r="O131" s="17"/>
      <c r="P131" s="18"/>
      <c r="Q131" s="18"/>
      <c r="R131" s="18"/>
      <c r="S131" s="54"/>
      <c r="T131" s="19"/>
      <c r="U131" s="19"/>
    </row>
    <row r="132" spans="1:24" s="2" customFormat="1" outlineLevel="1" x14ac:dyDescent="0.25">
      <c r="B132" s="8"/>
      <c r="C132" s="8"/>
      <c r="D132" s="70"/>
      <c r="E132" s="3"/>
      <c r="F132" s="4"/>
      <c r="G132" s="4"/>
      <c r="H132" s="4"/>
      <c r="I132" s="4"/>
      <c r="J132" s="4"/>
      <c r="K132" s="4"/>
      <c r="L132" s="5"/>
      <c r="M132" s="5"/>
      <c r="N132" s="5"/>
      <c r="O132" s="5"/>
      <c r="P132" s="11"/>
      <c r="Q132" s="5"/>
      <c r="R132" s="6"/>
      <c r="S132" s="53"/>
      <c r="T132" s="5"/>
      <c r="U132" s="5"/>
      <c r="X132"/>
    </row>
    <row r="133" spans="1:24" s="2" customFormat="1" outlineLevel="1" x14ac:dyDescent="0.25">
      <c r="A133" s="2">
        <v>0</v>
      </c>
      <c r="B133" s="8">
        <v>0</v>
      </c>
      <c r="C133" s="8">
        <v>0</v>
      </c>
      <c r="D133" s="7" t="s">
        <v>789</v>
      </c>
      <c r="E133" s="3" t="str">
        <f>G133</f>
        <v>S12</v>
      </c>
      <c r="F133" s="4"/>
      <c r="G133" s="4" t="s">
        <v>94</v>
      </c>
      <c r="H133" s="4">
        <v>0.5</v>
      </c>
      <c r="I133" s="4">
        <v>25</v>
      </c>
      <c r="J133" s="4" t="s">
        <v>94</v>
      </c>
      <c r="K133" s="4"/>
      <c r="L133" s="5">
        <v>1</v>
      </c>
      <c r="M133" s="5">
        <f>IF(I133&lt;&gt;"S",(H133+B133+A133+C133)*L133,0)</f>
        <v>0.5</v>
      </c>
      <c r="N133" s="5">
        <v>1</v>
      </c>
      <c r="O133" s="5">
        <v>1</v>
      </c>
      <c r="P133" s="11">
        <v>1</v>
      </c>
      <c r="Q133" s="5">
        <f>IF(M133=0,IF(H133=0,0,H133+C133+B133+A133),M133)</f>
        <v>0.5</v>
      </c>
      <c r="R133" s="6">
        <f>Q133*P133</f>
        <v>0.5</v>
      </c>
      <c r="S133" s="53" t="str">
        <f>IF(J133="",IF(LEFT(G133,1)="c",IF(I133&lt;&gt;"S",VLOOKUP(G133,'DATOS GENERALES'!$B$36:$C$52,2,FALSE),""),""),IF(T133="pvc",VLOOKUP(VLOOKUP(J133,'DATOS GENERALES'!$B$58:$E$83,3,FALSE),'DATOS GENERALES'!$B$36:$C$52,2,FALSE),VLOOKUP(VLOOKUP(J133,'DATOS GENERALES'!$B$58:$E$83,4,FALSE),'DATOS GENERALES'!$B$36:$C$52,2,FALSE)))</f>
        <v>ACCESORIO SALIDA BANDEJA</v>
      </c>
      <c r="T133" s="5" t="s">
        <v>48</v>
      </c>
      <c r="U133" s="5" t="s">
        <v>217</v>
      </c>
      <c r="X133"/>
    </row>
    <row r="134" spans="1:24" s="2" customFormat="1" outlineLevel="1" x14ac:dyDescent="0.25">
      <c r="A134" s="2">
        <v>0</v>
      </c>
      <c r="B134" s="8">
        <v>0</v>
      </c>
      <c r="C134" s="8">
        <v>0</v>
      </c>
      <c r="D134" s="7" t="s">
        <v>789</v>
      </c>
      <c r="E134" s="3" t="str">
        <f>G134</f>
        <v>PA-P1-01</v>
      </c>
      <c r="F134" s="4" t="s">
        <v>103</v>
      </c>
      <c r="G134" s="7" t="s">
        <v>789</v>
      </c>
      <c r="H134" s="4">
        <v>1</v>
      </c>
      <c r="I134" s="4">
        <v>25</v>
      </c>
      <c r="J134" s="4" t="s">
        <v>218</v>
      </c>
      <c r="K134" s="4"/>
      <c r="L134" s="5">
        <v>1</v>
      </c>
      <c r="M134" s="5">
        <f>IF(I134&lt;&gt;"S",(H134+B134+A134+C134)*L134,0)</f>
        <v>1</v>
      </c>
      <c r="N134" s="5">
        <v>0</v>
      </c>
      <c r="O134" s="5">
        <v>2</v>
      </c>
      <c r="P134" s="11">
        <v>1</v>
      </c>
      <c r="Q134" s="5">
        <f>IF(M134=0,IF(H134=0,0,H134+C134+B134+A134),M134)</f>
        <v>1</v>
      </c>
      <c r="R134" s="6">
        <f>Q134*P134</f>
        <v>1</v>
      </c>
      <c r="S134" s="53" t="str">
        <f>IF(J134="",IF(LEFT(G134,1)="c",IF(I134&lt;&gt;"S",VLOOKUP(G134,'DATOS GENERALES'!$B$36:$C$52,2,FALSE),""),""),IF(T134="pvc",VLOOKUP(VLOOKUP(J134,'DATOS GENERALES'!$B$58:$E$83,3,FALSE),'DATOS GENERALES'!$B$36:$C$52,2,FALSE),VLOOKUP(VLOOKUP(J134,'DATOS GENERALES'!$B$58:$E$83,4,FALSE),'DATOS GENERALES'!$B$36:$C$52,2,FALSE)))</f>
        <v>OCTOGONAL CONDUIT</v>
      </c>
      <c r="T134" s="5" t="s">
        <v>48</v>
      </c>
      <c r="U134" s="5" t="s">
        <v>217</v>
      </c>
      <c r="X134"/>
    </row>
    <row r="135" spans="1:24" s="2" customFormat="1" outlineLevel="1" x14ac:dyDescent="0.25">
      <c r="B135" s="8"/>
      <c r="C135" s="8"/>
      <c r="D135" s="70"/>
      <c r="E135" s="3"/>
      <c r="F135" s="4"/>
      <c r="G135" s="4"/>
      <c r="H135" s="4"/>
      <c r="I135" s="4"/>
      <c r="J135" s="4"/>
      <c r="K135" s="4"/>
      <c r="L135" s="5"/>
      <c r="M135" s="5"/>
      <c r="N135" s="5"/>
      <c r="O135" s="5"/>
      <c r="P135" s="11"/>
      <c r="Q135" s="5"/>
      <c r="R135" s="6"/>
      <c r="S135" s="53"/>
      <c r="T135" s="5"/>
      <c r="U135" s="5"/>
      <c r="X135"/>
    </row>
    <row r="136" spans="1:24" s="2" customFormat="1" outlineLevel="1" x14ac:dyDescent="0.25">
      <c r="A136" s="2">
        <v>0</v>
      </c>
      <c r="B136" s="8">
        <v>0</v>
      </c>
      <c r="C136" s="8">
        <v>0</v>
      </c>
      <c r="D136" s="7" t="s">
        <v>790</v>
      </c>
      <c r="E136" s="3" t="str">
        <f>G136</f>
        <v>S12</v>
      </c>
      <c r="F136" s="4"/>
      <c r="G136" s="4" t="s">
        <v>94</v>
      </c>
      <c r="H136" s="4">
        <v>0.5</v>
      </c>
      <c r="I136" s="4">
        <v>25</v>
      </c>
      <c r="J136" s="4" t="s">
        <v>94</v>
      </c>
      <c r="K136" s="4"/>
      <c r="L136" s="5">
        <v>1</v>
      </c>
      <c r="M136" s="5">
        <f>IF(I136&lt;&gt;"S",(H136+B136+A136+C136)*L136,0)</f>
        <v>0.5</v>
      </c>
      <c r="N136" s="5">
        <v>1</v>
      </c>
      <c r="O136" s="5">
        <v>1</v>
      </c>
      <c r="P136" s="11">
        <v>1</v>
      </c>
      <c r="Q136" s="5">
        <f>IF(M136=0,IF(H136=0,0,H136+C136+B136+A136),M136)</f>
        <v>0.5</v>
      </c>
      <c r="R136" s="6">
        <f>Q136*P136</f>
        <v>0.5</v>
      </c>
      <c r="S136" s="53" t="str">
        <f>IF(J136="",IF(LEFT(G136,1)="c",IF(I136&lt;&gt;"S",VLOOKUP(G136,'DATOS GENERALES'!$B$36:$C$52,2,FALSE),""),""),IF(T136="pvc",VLOOKUP(VLOOKUP(J136,'DATOS GENERALES'!$B$58:$E$83,3,FALSE),'DATOS GENERALES'!$B$36:$C$52,2,FALSE),VLOOKUP(VLOOKUP(J136,'DATOS GENERALES'!$B$58:$E$83,4,FALSE),'DATOS GENERALES'!$B$36:$C$52,2,FALSE)))</f>
        <v>ACCESORIO SALIDA BANDEJA</v>
      </c>
      <c r="T136" s="5" t="s">
        <v>48</v>
      </c>
      <c r="U136" s="5" t="s">
        <v>217</v>
      </c>
      <c r="X136"/>
    </row>
    <row r="137" spans="1:24" s="2" customFormat="1" outlineLevel="1" x14ac:dyDescent="0.25">
      <c r="A137" s="2">
        <v>0</v>
      </c>
      <c r="B137" s="8">
        <v>0</v>
      </c>
      <c r="C137" s="8">
        <v>0</v>
      </c>
      <c r="D137" s="7" t="s">
        <v>790</v>
      </c>
      <c r="E137" s="3" t="str">
        <f>G137</f>
        <v>PA-P1-02</v>
      </c>
      <c r="F137" s="4" t="s">
        <v>103</v>
      </c>
      <c r="G137" s="7" t="s">
        <v>790</v>
      </c>
      <c r="H137" s="4">
        <v>4</v>
      </c>
      <c r="I137" s="4">
        <v>25</v>
      </c>
      <c r="J137" s="4" t="s">
        <v>218</v>
      </c>
      <c r="K137" s="4"/>
      <c r="L137" s="5">
        <v>1</v>
      </c>
      <c r="M137" s="5">
        <f>IF(I137&lt;&gt;"S",(H137+B137+A137+C137)*L137,0)</f>
        <v>4</v>
      </c>
      <c r="N137" s="5">
        <v>0</v>
      </c>
      <c r="O137" s="5">
        <v>2</v>
      </c>
      <c r="P137" s="11">
        <v>1</v>
      </c>
      <c r="Q137" s="5">
        <f>IF(M137=0,IF(H137=0,0,H137+C137+B137+A137),M137)</f>
        <v>4</v>
      </c>
      <c r="R137" s="6">
        <f>Q137*P137</f>
        <v>4</v>
      </c>
      <c r="S137" s="53" t="str">
        <f>IF(J137="",IF(LEFT(G137,1)="c",IF(I137&lt;&gt;"S",VLOOKUP(G137,'DATOS GENERALES'!$B$36:$C$52,2,FALSE),""),""),IF(T137="pvc",VLOOKUP(VLOOKUP(J137,'DATOS GENERALES'!$B$58:$E$83,3,FALSE),'DATOS GENERALES'!$B$36:$C$52,2,FALSE),VLOOKUP(VLOOKUP(J137,'DATOS GENERALES'!$B$58:$E$83,4,FALSE),'DATOS GENERALES'!$B$36:$C$52,2,FALSE)))</f>
        <v>OCTOGONAL CONDUIT</v>
      </c>
      <c r="T137" s="5" t="s">
        <v>48</v>
      </c>
      <c r="U137" s="5" t="s">
        <v>217</v>
      </c>
      <c r="X137"/>
    </row>
    <row r="138" spans="1:24" s="2" customFormat="1" outlineLevel="1" x14ac:dyDescent="0.25">
      <c r="B138" s="8"/>
      <c r="C138" s="8"/>
      <c r="D138" s="70"/>
      <c r="E138" s="3"/>
      <c r="F138" s="4"/>
      <c r="G138" s="4"/>
      <c r="H138" s="4"/>
      <c r="I138" s="4"/>
      <c r="J138" s="4"/>
      <c r="K138" s="4"/>
      <c r="L138" s="5"/>
      <c r="M138" s="5"/>
      <c r="N138" s="5"/>
      <c r="O138" s="5"/>
      <c r="P138" s="11"/>
      <c r="Q138" s="5"/>
      <c r="R138" s="6"/>
      <c r="S138" s="53"/>
      <c r="T138" s="5"/>
      <c r="U138" s="5"/>
      <c r="X138"/>
    </row>
    <row r="139" spans="1:24" s="2" customFormat="1" outlineLevel="1" x14ac:dyDescent="0.25">
      <c r="A139" s="2">
        <v>0</v>
      </c>
      <c r="B139" s="8">
        <v>0</v>
      </c>
      <c r="C139" s="8">
        <v>0</v>
      </c>
      <c r="D139" s="7" t="s">
        <v>791</v>
      </c>
      <c r="E139" s="3" t="str">
        <f>G139</f>
        <v>S12</v>
      </c>
      <c r="F139" s="4"/>
      <c r="G139" s="4" t="s">
        <v>94</v>
      </c>
      <c r="H139" s="4">
        <v>0.5</v>
      </c>
      <c r="I139" s="4">
        <v>25</v>
      </c>
      <c r="J139" s="4" t="s">
        <v>94</v>
      </c>
      <c r="K139" s="4"/>
      <c r="L139" s="5">
        <v>1</v>
      </c>
      <c r="M139" s="5">
        <f>IF(I139&lt;&gt;"S",(H139+B139+A139+C139)*L139,0)</f>
        <v>0.5</v>
      </c>
      <c r="N139" s="5">
        <v>1</v>
      </c>
      <c r="O139" s="5">
        <v>1</v>
      </c>
      <c r="P139" s="11">
        <v>1</v>
      </c>
      <c r="Q139" s="5">
        <f>IF(M139=0,IF(H139=0,0,H139+C139+B139+A139),M139)</f>
        <v>0.5</v>
      </c>
      <c r="R139" s="6">
        <f>Q139*P139</f>
        <v>0.5</v>
      </c>
      <c r="S139" s="53" t="str">
        <f>IF(J139="",IF(LEFT(G139,1)="c",IF(I139&lt;&gt;"S",VLOOKUP(G139,'DATOS GENERALES'!$B$36:$C$52,2,FALSE),""),""),IF(T139="pvc",VLOOKUP(VLOOKUP(J139,'DATOS GENERALES'!$B$58:$E$83,3,FALSE),'DATOS GENERALES'!$B$36:$C$52,2,FALSE),VLOOKUP(VLOOKUP(J139,'DATOS GENERALES'!$B$58:$E$83,4,FALSE),'DATOS GENERALES'!$B$36:$C$52,2,FALSE)))</f>
        <v>ACCESORIO SALIDA BANDEJA</v>
      </c>
      <c r="T139" s="5" t="s">
        <v>48</v>
      </c>
      <c r="U139" s="5" t="s">
        <v>217</v>
      </c>
      <c r="X139"/>
    </row>
    <row r="140" spans="1:24" s="2" customFormat="1" outlineLevel="1" x14ac:dyDescent="0.25">
      <c r="A140" s="2">
        <v>0</v>
      </c>
      <c r="B140" s="8">
        <v>0</v>
      </c>
      <c r="C140" s="8">
        <v>0</v>
      </c>
      <c r="D140" s="7" t="s">
        <v>791</v>
      </c>
      <c r="E140" s="3" t="str">
        <f>G140</f>
        <v>PA-P1-03</v>
      </c>
      <c r="F140" s="4" t="s">
        <v>103</v>
      </c>
      <c r="G140" s="7" t="s">
        <v>791</v>
      </c>
      <c r="H140" s="4">
        <v>1</v>
      </c>
      <c r="I140" s="4">
        <v>25</v>
      </c>
      <c r="J140" s="4" t="s">
        <v>218</v>
      </c>
      <c r="K140" s="4"/>
      <c r="L140" s="5">
        <v>1</v>
      </c>
      <c r="M140" s="5">
        <f>IF(I140&lt;&gt;"S",(H140+B140+A140+C140)*L140,0)</f>
        <v>1</v>
      </c>
      <c r="N140" s="5">
        <v>0</v>
      </c>
      <c r="O140" s="5">
        <v>2</v>
      </c>
      <c r="P140" s="11">
        <v>1</v>
      </c>
      <c r="Q140" s="5">
        <f>IF(M140=0,IF(H140=0,0,H140+C140+B140+A140),M140)</f>
        <v>1</v>
      </c>
      <c r="R140" s="6">
        <f>Q140*P140</f>
        <v>1</v>
      </c>
      <c r="S140" s="53" t="str">
        <f>IF(J140="",IF(LEFT(G140,1)="c",IF(I140&lt;&gt;"S",VLOOKUP(G140,'DATOS GENERALES'!$B$36:$C$52,2,FALSE),""),""),IF(T140="pvc",VLOOKUP(VLOOKUP(J140,'DATOS GENERALES'!$B$58:$E$83,3,FALSE),'DATOS GENERALES'!$B$36:$C$52,2,FALSE),VLOOKUP(VLOOKUP(J140,'DATOS GENERALES'!$B$58:$E$83,4,FALSE),'DATOS GENERALES'!$B$36:$C$52,2,FALSE)))</f>
        <v>OCTOGONAL CONDUIT</v>
      </c>
      <c r="T140" s="5" t="s">
        <v>48</v>
      </c>
      <c r="U140" s="5" t="s">
        <v>217</v>
      </c>
      <c r="X140"/>
    </row>
    <row r="141" spans="1:24" s="2" customFormat="1" outlineLevel="1" x14ac:dyDescent="0.25">
      <c r="B141" s="8"/>
      <c r="C141" s="8"/>
      <c r="D141" s="70"/>
      <c r="E141" s="3"/>
      <c r="F141" s="4"/>
      <c r="G141" s="4"/>
      <c r="H141" s="4"/>
      <c r="I141" s="4"/>
      <c r="J141" s="4"/>
      <c r="K141" s="4"/>
      <c r="L141" s="5"/>
      <c r="M141" s="5"/>
      <c r="N141" s="5"/>
      <c r="O141" s="5"/>
      <c r="P141" s="11"/>
      <c r="Q141" s="5"/>
      <c r="R141" s="6"/>
      <c r="S141" s="53"/>
      <c r="T141" s="5"/>
      <c r="U141" s="5"/>
      <c r="X141"/>
    </row>
    <row r="142" spans="1:24" s="2" customFormat="1" outlineLevel="1" x14ac:dyDescent="0.25">
      <c r="A142" s="2">
        <v>0</v>
      </c>
      <c r="B142" s="8">
        <v>0</v>
      </c>
      <c r="C142" s="8">
        <v>0</v>
      </c>
      <c r="D142" s="7" t="s">
        <v>792</v>
      </c>
      <c r="E142" s="3" t="str">
        <f>G142</f>
        <v>S12</v>
      </c>
      <c r="F142" s="4"/>
      <c r="G142" s="4" t="s">
        <v>94</v>
      </c>
      <c r="H142" s="4">
        <v>0.5</v>
      </c>
      <c r="I142" s="4">
        <v>25</v>
      </c>
      <c r="J142" s="4" t="s">
        <v>94</v>
      </c>
      <c r="K142" s="4"/>
      <c r="L142" s="5">
        <v>1</v>
      </c>
      <c r="M142" s="5">
        <f>IF(I142&lt;&gt;"S",(H142+B142+A142+C142)*L142,0)</f>
        <v>0.5</v>
      </c>
      <c r="N142" s="5">
        <v>1</v>
      </c>
      <c r="O142" s="5">
        <v>1</v>
      </c>
      <c r="P142" s="11">
        <v>1</v>
      </c>
      <c r="Q142" s="5">
        <f>IF(M142=0,IF(H142=0,0,H142+C142+B142+A142),M142)</f>
        <v>0.5</v>
      </c>
      <c r="R142" s="6">
        <f>Q142*P142</f>
        <v>0.5</v>
      </c>
      <c r="S142" s="53" t="str">
        <f>IF(J142="",IF(LEFT(G142,1)="c",IF(I142&lt;&gt;"S",VLOOKUP(G142,'DATOS GENERALES'!$B$36:$C$52,2,FALSE),""),""),IF(T142="pvc",VLOOKUP(VLOOKUP(J142,'DATOS GENERALES'!$B$58:$E$83,3,FALSE),'DATOS GENERALES'!$B$36:$C$52,2,FALSE),VLOOKUP(VLOOKUP(J142,'DATOS GENERALES'!$B$58:$E$83,4,FALSE),'DATOS GENERALES'!$B$36:$C$52,2,FALSE)))</f>
        <v>ACCESORIO SALIDA BANDEJA</v>
      </c>
      <c r="T142" s="5" t="s">
        <v>48</v>
      </c>
      <c r="U142" s="5" t="s">
        <v>217</v>
      </c>
      <c r="X142"/>
    </row>
    <row r="143" spans="1:24" s="2" customFormat="1" outlineLevel="1" x14ac:dyDescent="0.25">
      <c r="A143" s="2">
        <v>0</v>
      </c>
      <c r="B143" s="8">
        <v>0</v>
      </c>
      <c r="C143" s="8">
        <v>0</v>
      </c>
      <c r="D143" s="7" t="s">
        <v>792</v>
      </c>
      <c r="E143" s="3" t="str">
        <f>G143</f>
        <v>PA-P1-04</v>
      </c>
      <c r="F143" s="4" t="s">
        <v>103</v>
      </c>
      <c r="G143" s="7" t="s">
        <v>792</v>
      </c>
      <c r="H143" s="4">
        <v>1</v>
      </c>
      <c r="I143" s="4">
        <v>25</v>
      </c>
      <c r="J143" s="4" t="s">
        <v>218</v>
      </c>
      <c r="K143" s="4"/>
      <c r="L143" s="5">
        <v>1</v>
      </c>
      <c r="M143" s="5">
        <f>IF(I143&lt;&gt;"S",(H143+B143+A143+C143)*L143,0)</f>
        <v>1</v>
      </c>
      <c r="N143" s="5">
        <v>0</v>
      </c>
      <c r="O143" s="5">
        <v>2</v>
      </c>
      <c r="P143" s="11">
        <v>1</v>
      </c>
      <c r="Q143" s="5">
        <f>IF(M143=0,IF(H143=0,0,H143+C143+B143+A143),M143)</f>
        <v>1</v>
      </c>
      <c r="R143" s="6">
        <f>Q143*P143</f>
        <v>1</v>
      </c>
      <c r="S143" s="53" t="str">
        <f>IF(J143="",IF(LEFT(G143,1)="c",IF(I143&lt;&gt;"S",VLOOKUP(G143,'DATOS GENERALES'!$B$36:$C$52,2,FALSE),""),""),IF(T143="pvc",VLOOKUP(VLOOKUP(J143,'DATOS GENERALES'!$B$58:$E$83,3,FALSE),'DATOS GENERALES'!$B$36:$C$52,2,FALSE),VLOOKUP(VLOOKUP(J143,'DATOS GENERALES'!$B$58:$E$83,4,FALSE),'DATOS GENERALES'!$B$36:$C$52,2,FALSE)))</f>
        <v>OCTOGONAL CONDUIT</v>
      </c>
      <c r="T143" s="5" t="s">
        <v>48</v>
      </c>
      <c r="U143" s="5" t="s">
        <v>217</v>
      </c>
      <c r="X143"/>
    </row>
    <row r="144" spans="1:24" s="2" customFormat="1" outlineLevel="1" x14ac:dyDescent="0.25">
      <c r="B144" s="8"/>
      <c r="C144" s="8"/>
      <c r="D144" s="70"/>
      <c r="E144" s="3"/>
      <c r="F144" s="4"/>
      <c r="G144" s="4"/>
      <c r="H144" s="4"/>
      <c r="I144" s="4"/>
      <c r="J144" s="4"/>
      <c r="K144" s="4"/>
      <c r="L144" s="5"/>
      <c r="M144" s="5"/>
      <c r="N144" s="5"/>
      <c r="O144" s="5"/>
      <c r="P144" s="11"/>
      <c r="Q144" s="5"/>
      <c r="R144" s="6"/>
      <c r="S144" s="53"/>
      <c r="T144" s="5"/>
      <c r="U144" s="5"/>
      <c r="X144"/>
    </row>
    <row r="145" spans="1:24" s="2" customFormat="1" outlineLevel="1" x14ac:dyDescent="0.25">
      <c r="A145" s="2">
        <v>0</v>
      </c>
      <c r="B145" s="8">
        <v>0</v>
      </c>
      <c r="C145" s="8">
        <v>0</v>
      </c>
      <c r="D145" s="7" t="s">
        <v>793</v>
      </c>
      <c r="E145" s="3" t="str">
        <f>G145</f>
        <v>S12</v>
      </c>
      <c r="F145" s="4"/>
      <c r="G145" s="4" t="s">
        <v>94</v>
      </c>
      <c r="H145" s="4">
        <v>0.5</v>
      </c>
      <c r="I145" s="4">
        <v>25</v>
      </c>
      <c r="J145" s="4" t="s">
        <v>94</v>
      </c>
      <c r="K145" s="4"/>
      <c r="L145" s="5">
        <v>1</v>
      </c>
      <c r="M145" s="5">
        <f>IF(I145&lt;&gt;"S",(H145+B145+A145+C145)*L145,0)</f>
        <v>0.5</v>
      </c>
      <c r="N145" s="5">
        <v>1</v>
      </c>
      <c r="O145" s="5">
        <v>1</v>
      </c>
      <c r="P145" s="11">
        <v>1</v>
      </c>
      <c r="Q145" s="5">
        <f>IF(M145=0,IF(H145=0,0,H145+C145+B145+A145),M145)</f>
        <v>0.5</v>
      </c>
      <c r="R145" s="6">
        <f>Q145*P145</f>
        <v>0.5</v>
      </c>
      <c r="S145" s="53" t="str">
        <f>IF(J145="",IF(LEFT(G145,1)="c",IF(I145&lt;&gt;"S",VLOOKUP(G145,'DATOS GENERALES'!$B$36:$C$52,2,FALSE),""),""),IF(T145="pvc",VLOOKUP(VLOOKUP(J145,'DATOS GENERALES'!$B$58:$E$83,3,FALSE),'DATOS GENERALES'!$B$36:$C$52,2,FALSE),VLOOKUP(VLOOKUP(J145,'DATOS GENERALES'!$B$58:$E$83,4,FALSE),'DATOS GENERALES'!$B$36:$C$52,2,FALSE)))</f>
        <v>ACCESORIO SALIDA BANDEJA</v>
      </c>
      <c r="T145" s="5" t="s">
        <v>48</v>
      </c>
      <c r="U145" s="5" t="s">
        <v>217</v>
      </c>
      <c r="X145"/>
    </row>
    <row r="146" spans="1:24" s="2" customFormat="1" outlineLevel="1" x14ac:dyDescent="0.25">
      <c r="A146" s="2">
        <v>0</v>
      </c>
      <c r="B146" s="8">
        <v>0</v>
      </c>
      <c r="C146" s="8">
        <v>0</v>
      </c>
      <c r="D146" s="7" t="s">
        <v>793</v>
      </c>
      <c r="E146" s="3" t="str">
        <f>G146</f>
        <v>PA-P1-05</v>
      </c>
      <c r="F146" s="4" t="s">
        <v>103</v>
      </c>
      <c r="G146" s="7" t="s">
        <v>793</v>
      </c>
      <c r="H146" s="4">
        <v>1</v>
      </c>
      <c r="I146" s="4">
        <v>25</v>
      </c>
      <c r="J146" s="4" t="s">
        <v>218</v>
      </c>
      <c r="K146" s="4"/>
      <c r="L146" s="5">
        <v>1</v>
      </c>
      <c r="M146" s="5">
        <f>IF(I146&lt;&gt;"S",(H146+B146+A146+C146)*L146,0)</f>
        <v>1</v>
      </c>
      <c r="N146" s="5">
        <v>0</v>
      </c>
      <c r="O146" s="5">
        <v>2</v>
      </c>
      <c r="P146" s="11">
        <v>1</v>
      </c>
      <c r="Q146" s="5">
        <f>IF(M146=0,IF(H146=0,0,H146+C146+B146+A146),M146)</f>
        <v>1</v>
      </c>
      <c r="R146" s="6">
        <f>Q146*P146</f>
        <v>1</v>
      </c>
      <c r="S146" s="53" t="str">
        <f>IF(J146="",IF(LEFT(G146,1)="c",IF(I146&lt;&gt;"S",VLOOKUP(G146,'DATOS GENERALES'!$B$36:$C$52,2,FALSE),""),""),IF(T146="pvc",VLOOKUP(VLOOKUP(J146,'DATOS GENERALES'!$B$58:$E$83,3,FALSE),'DATOS GENERALES'!$B$36:$C$52,2,FALSE),VLOOKUP(VLOOKUP(J146,'DATOS GENERALES'!$B$58:$E$83,4,FALSE),'DATOS GENERALES'!$B$36:$C$52,2,FALSE)))</f>
        <v>OCTOGONAL CONDUIT</v>
      </c>
      <c r="T146" s="5" t="s">
        <v>48</v>
      </c>
      <c r="U146" s="5" t="s">
        <v>217</v>
      </c>
      <c r="X146"/>
    </row>
    <row r="147" spans="1:24" s="2" customFormat="1" outlineLevel="1" x14ac:dyDescent="0.25">
      <c r="B147" s="8"/>
      <c r="C147" s="8"/>
      <c r="D147" s="70"/>
      <c r="E147" s="3"/>
      <c r="F147" s="4"/>
      <c r="G147" s="4"/>
      <c r="H147" s="4"/>
      <c r="I147" s="4"/>
      <c r="J147" s="4"/>
      <c r="K147" s="4"/>
      <c r="L147" s="5"/>
      <c r="M147" s="5"/>
      <c r="N147" s="5"/>
      <c r="O147" s="5"/>
      <c r="P147" s="11"/>
      <c r="Q147" s="5"/>
      <c r="R147" s="6"/>
      <c r="S147" s="53"/>
      <c r="T147" s="5"/>
      <c r="U147" s="5"/>
      <c r="X147"/>
    </row>
    <row r="148" spans="1:24" s="2" customFormat="1" outlineLevel="1" x14ac:dyDescent="0.25">
      <c r="A148" s="2">
        <v>0</v>
      </c>
      <c r="B148" s="8">
        <v>0</v>
      </c>
      <c r="C148" s="8">
        <v>0</v>
      </c>
      <c r="D148" s="7" t="s">
        <v>794</v>
      </c>
      <c r="E148" s="3" t="str">
        <f>G148</f>
        <v>S12</v>
      </c>
      <c r="F148" s="4"/>
      <c r="G148" s="4" t="s">
        <v>94</v>
      </c>
      <c r="H148" s="4">
        <v>0.5</v>
      </c>
      <c r="I148" s="4">
        <v>25</v>
      </c>
      <c r="J148" s="4" t="s">
        <v>94</v>
      </c>
      <c r="K148" s="4"/>
      <c r="L148" s="5">
        <v>1</v>
      </c>
      <c r="M148" s="5">
        <f>IF(I148&lt;&gt;"S",(H148+B148+A148+C148)*L148,0)</f>
        <v>0.5</v>
      </c>
      <c r="N148" s="5">
        <v>1</v>
      </c>
      <c r="O148" s="5">
        <v>1</v>
      </c>
      <c r="P148" s="11">
        <v>1</v>
      </c>
      <c r="Q148" s="5">
        <f>IF(M148=0,IF(H148=0,0,H148+C148+B148+A148),M148)</f>
        <v>0.5</v>
      </c>
      <c r="R148" s="6">
        <f>Q148*P148</f>
        <v>0.5</v>
      </c>
      <c r="S148" s="53" t="str">
        <f>IF(J148="",IF(LEFT(G148,1)="c",IF(I148&lt;&gt;"S",VLOOKUP(G148,'DATOS GENERALES'!$B$36:$C$52,2,FALSE),""),""),IF(T148="pvc",VLOOKUP(VLOOKUP(J148,'DATOS GENERALES'!$B$58:$E$83,3,FALSE),'DATOS GENERALES'!$B$36:$C$52,2,FALSE),VLOOKUP(VLOOKUP(J148,'DATOS GENERALES'!$B$58:$E$83,4,FALSE),'DATOS GENERALES'!$B$36:$C$52,2,FALSE)))</f>
        <v>ACCESORIO SALIDA BANDEJA</v>
      </c>
      <c r="T148" s="5" t="s">
        <v>48</v>
      </c>
      <c r="U148" s="5" t="s">
        <v>217</v>
      </c>
      <c r="X148"/>
    </row>
    <row r="149" spans="1:24" s="2" customFormat="1" outlineLevel="1" x14ac:dyDescent="0.25">
      <c r="A149" s="2">
        <v>0</v>
      </c>
      <c r="B149" s="8">
        <v>0</v>
      </c>
      <c r="C149" s="8">
        <v>0</v>
      </c>
      <c r="D149" s="7" t="s">
        <v>794</v>
      </c>
      <c r="E149" s="3" t="str">
        <f>G149</f>
        <v>PA-P1-06</v>
      </c>
      <c r="F149" s="4" t="s">
        <v>103</v>
      </c>
      <c r="G149" s="7" t="s">
        <v>794</v>
      </c>
      <c r="H149" s="4">
        <v>1</v>
      </c>
      <c r="I149" s="4">
        <v>25</v>
      </c>
      <c r="J149" s="4" t="s">
        <v>218</v>
      </c>
      <c r="K149" s="4"/>
      <c r="L149" s="5">
        <v>1</v>
      </c>
      <c r="M149" s="5">
        <f>IF(I149&lt;&gt;"S",(H149+B149+A149+C149)*L149,0)</f>
        <v>1</v>
      </c>
      <c r="N149" s="5">
        <v>0</v>
      </c>
      <c r="O149" s="5">
        <v>2</v>
      </c>
      <c r="P149" s="11">
        <v>1</v>
      </c>
      <c r="Q149" s="5">
        <f>IF(M149=0,IF(H149=0,0,H149+C149+B149+A149),M149)</f>
        <v>1</v>
      </c>
      <c r="R149" s="6">
        <f>Q149*P149</f>
        <v>1</v>
      </c>
      <c r="S149" s="53" t="str">
        <f>IF(J149="",IF(LEFT(G149,1)="c",IF(I149&lt;&gt;"S",VLOOKUP(G149,'DATOS GENERALES'!$B$36:$C$52,2,FALSE),""),""),IF(T149="pvc",VLOOKUP(VLOOKUP(J149,'DATOS GENERALES'!$B$58:$E$83,3,FALSE),'DATOS GENERALES'!$B$36:$C$52,2,FALSE),VLOOKUP(VLOOKUP(J149,'DATOS GENERALES'!$B$58:$E$83,4,FALSE),'DATOS GENERALES'!$B$36:$C$52,2,FALSE)))</f>
        <v>OCTOGONAL CONDUIT</v>
      </c>
      <c r="T149" s="5" t="s">
        <v>48</v>
      </c>
      <c r="U149" s="5" t="s">
        <v>217</v>
      </c>
      <c r="X149"/>
    </row>
    <row r="150" spans="1:24" s="2" customFormat="1" outlineLevel="1" x14ac:dyDescent="0.25">
      <c r="B150" s="8"/>
      <c r="C150" s="8"/>
      <c r="D150" s="70"/>
      <c r="E150" s="3"/>
      <c r="F150" s="4"/>
      <c r="G150" s="4"/>
      <c r="H150" s="4"/>
      <c r="I150" s="4"/>
      <c r="J150" s="4"/>
      <c r="K150" s="4"/>
      <c r="L150" s="5"/>
      <c r="M150" s="5"/>
      <c r="N150" s="5"/>
      <c r="O150" s="5"/>
      <c r="P150" s="11"/>
      <c r="Q150" s="5"/>
      <c r="R150" s="6"/>
      <c r="S150" s="53"/>
      <c r="T150" s="5"/>
      <c r="U150" s="5"/>
      <c r="X150"/>
    </row>
    <row r="151" spans="1:24" s="2" customFormat="1" outlineLevel="1" x14ac:dyDescent="0.25">
      <c r="A151" s="2">
        <v>0</v>
      </c>
      <c r="B151" s="8">
        <v>0</v>
      </c>
      <c r="C151" s="8">
        <v>0</v>
      </c>
      <c r="D151" s="7" t="s">
        <v>788</v>
      </c>
      <c r="E151" s="3" t="str">
        <f>G151</f>
        <v>S12</v>
      </c>
      <c r="F151" s="4"/>
      <c r="G151" s="4" t="s">
        <v>94</v>
      </c>
      <c r="H151" s="4">
        <v>0.5</v>
      </c>
      <c r="I151" s="4">
        <v>25</v>
      </c>
      <c r="J151" s="4" t="s">
        <v>94</v>
      </c>
      <c r="K151" s="4"/>
      <c r="L151" s="5">
        <v>1</v>
      </c>
      <c r="M151" s="5">
        <f>IF(I151&lt;&gt;"S",(H151+B151+A151+C151)*L151,0)</f>
        <v>0.5</v>
      </c>
      <c r="N151" s="5">
        <v>1</v>
      </c>
      <c r="O151" s="5">
        <v>1</v>
      </c>
      <c r="P151" s="11">
        <v>1</v>
      </c>
      <c r="Q151" s="5">
        <f>IF(M151=0,IF(H151=0,0,H151+C151+B151+A151),M151)</f>
        <v>0.5</v>
      </c>
      <c r="R151" s="6">
        <f>Q151*P151</f>
        <v>0.5</v>
      </c>
      <c r="S151" s="53" t="str">
        <f>IF(J151="",IF(LEFT(G151,1)="c",IF(I151&lt;&gt;"S",VLOOKUP(G151,'DATOS GENERALES'!$B$36:$C$52,2,FALSE),""),""),IF(T151="pvc",VLOOKUP(VLOOKUP(J151,'DATOS GENERALES'!$B$58:$E$83,3,FALSE),'DATOS GENERALES'!$B$36:$C$52,2,FALSE),VLOOKUP(VLOOKUP(J151,'DATOS GENERALES'!$B$58:$E$83,4,FALSE),'DATOS GENERALES'!$B$36:$C$52,2,FALSE)))</f>
        <v>ACCESORIO SALIDA BANDEJA</v>
      </c>
      <c r="T151" s="5" t="s">
        <v>48</v>
      </c>
      <c r="U151" s="5" t="s">
        <v>217</v>
      </c>
      <c r="X151"/>
    </row>
    <row r="152" spans="1:24" s="2" customFormat="1" outlineLevel="1" x14ac:dyDescent="0.25">
      <c r="A152" s="2">
        <v>0</v>
      </c>
      <c r="B152" s="8">
        <v>0</v>
      </c>
      <c r="C152" s="8">
        <v>0</v>
      </c>
      <c r="D152" s="7" t="s">
        <v>788</v>
      </c>
      <c r="E152" s="3" t="str">
        <f>G152</f>
        <v>PA-P1-07</v>
      </c>
      <c r="F152" s="4" t="s">
        <v>103</v>
      </c>
      <c r="G152" s="7" t="s">
        <v>788</v>
      </c>
      <c r="H152" s="4">
        <v>1</v>
      </c>
      <c r="I152" s="4">
        <v>25</v>
      </c>
      <c r="J152" s="4" t="s">
        <v>218</v>
      </c>
      <c r="K152" s="4"/>
      <c r="L152" s="5">
        <v>1</v>
      </c>
      <c r="M152" s="5">
        <f>IF(I152&lt;&gt;"S",(H152+B152+A152+C152)*L152,0)</f>
        <v>1</v>
      </c>
      <c r="N152" s="5">
        <v>0</v>
      </c>
      <c r="O152" s="5">
        <v>2</v>
      </c>
      <c r="P152" s="11">
        <v>1</v>
      </c>
      <c r="Q152" s="5">
        <f>IF(M152=0,IF(H152=0,0,H152+C152+B152+A152),M152)</f>
        <v>1</v>
      </c>
      <c r="R152" s="6">
        <f>Q152*P152</f>
        <v>1</v>
      </c>
      <c r="S152" s="53" t="str">
        <f>IF(J152="",IF(LEFT(G152,1)="c",IF(I152&lt;&gt;"S",VLOOKUP(G152,'DATOS GENERALES'!$B$36:$C$52,2,FALSE),""),""),IF(T152="pvc",VLOOKUP(VLOOKUP(J152,'DATOS GENERALES'!$B$58:$E$83,3,FALSE),'DATOS GENERALES'!$B$36:$C$52,2,FALSE),VLOOKUP(VLOOKUP(J152,'DATOS GENERALES'!$B$58:$E$83,4,FALSE),'DATOS GENERALES'!$B$36:$C$52,2,FALSE)))</f>
        <v>OCTOGONAL CONDUIT</v>
      </c>
      <c r="T152" s="5" t="s">
        <v>48</v>
      </c>
      <c r="U152" s="5" t="s">
        <v>217</v>
      </c>
      <c r="X152"/>
    </row>
    <row r="153" spans="1:24" s="2" customFormat="1" outlineLevel="1" x14ac:dyDescent="0.25">
      <c r="B153" s="8"/>
      <c r="C153" s="8"/>
      <c r="D153" s="7"/>
      <c r="E153" s="3"/>
      <c r="F153" s="4"/>
      <c r="G153" s="4"/>
      <c r="H153" s="4"/>
      <c r="I153" s="4"/>
      <c r="J153" s="4"/>
      <c r="K153" s="4"/>
      <c r="L153" s="5"/>
      <c r="M153" s="5"/>
      <c r="N153" s="5"/>
      <c r="O153" s="5"/>
      <c r="P153" s="11"/>
      <c r="Q153" s="5"/>
      <c r="R153" s="6"/>
      <c r="S153" s="53"/>
      <c r="T153" s="5"/>
      <c r="U153" s="5"/>
      <c r="X153"/>
    </row>
    <row r="154" spans="1:24" s="2" customFormat="1" outlineLevel="1" x14ac:dyDescent="0.25">
      <c r="A154" s="2">
        <v>0</v>
      </c>
      <c r="B154" s="8">
        <v>0</v>
      </c>
      <c r="C154" s="8">
        <v>0</v>
      </c>
      <c r="D154" s="7" t="s">
        <v>824</v>
      </c>
      <c r="E154" s="3" t="str">
        <f>G154</f>
        <v>C2</v>
      </c>
      <c r="F154" s="4"/>
      <c r="G154" s="4" t="s">
        <v>106</v>
      </c>
      <c r="H154" s="4">
        <v>0.5</v>
      </c>
      <c r="I154" s="4">
        <v>25</v>
      </c>
      <c r="J154" s="4"/>
      <c r="K154" s="4"/>
      <c r="L154" s="5">
        <v>1</v>
      </c>
      <c r="M154" s="5">
        <f>IF(I154&lt;&gt;"S",(H154+B154+A154+C154)*L154,0)</f>
        <v>0.5</v>
      </c>
      <c r="N154" s="5">
        <v>1</v>
      </c>
      <c r="O154" s="5">
        <v>2</v>
      </c>
      <c r="P154" s="11">
        <v>1</v>
      </c>
      <c r="Q154" s="5">
        <f>IF(M154=0,IF(H154=0,0,H154+C154+B154+A154),M154)</f>
        <v>0.5</v>
      </c>
      <c r="R154" s="6">
        <f>Q154*P154</f>
        <v>0.5</v>
      </c>
      <c r="S154" s="53" t="str">
        <f>IF(J154="",IF(LEFT(G154,1)="c",IF(I154&lt;&gt;"S",VLOOKUP(G154,'DATOS GENERALES'!$B$36:$C$52,2,FALSE),""),""),IF(T154="pvc",VLOOKUP(VLOOKUP(J154,'DATOS GENERALES'!$B$58:$E$83,3,FALSE),'DATOS GENERALES'!$B$36:$C$52,2,FALSE),VLOOKUP(VLOOKUP(J154,'DATOS GENERALES'!$B$58:$E$83,4,FALSE),'DATOS GENERALES'!$B$36:$C$52,2,FALSE)))</f>
        <v>CUADRADA 200X200X100</v>
      </c>
      <c r="T154" s="5" t="s">
        <v>45</v>
      </c>
      <c r="U154" s="5" t="s">
        <v>217</v>
      </c>
      <c r="X154"/>
    </row>
    <row r="155" spans="1:24" s="2" customFormat="1" outlineLevel="1" x14ac:dyDescent="0.25">
      <c r="A155" s="2">
        <v>0.5</v>
      </c>
      <c r="B155" s="8">
        <v>0</v>
      </c>
      <c r="C155" s="8">
        <v>0.5</v>
      </c>
      <c r="D155" s="7" t="s">
        <v>824</v>
      </c>
      <c r="E155" s="3" t="str">
        <f>G155</f>
        <v>SE-01</v>
      </c>
      <c r="F155" s="4" t="s">
        <v>106</v>
      </c>
      <c r="G155" s="7" t="s">
        <v>824</v>
      </c>
      <c r="H155" s="4">
        <v>2.5</v>
      </c>
      <c r="I155" s="4">
        <v>25</v>
      </c>
      <c r="J155" s="4" t="s">
        <v>226</v>
      </c>
      <c r="K155" s="4"/>
      <c r="L155" s="5">
        <v>1</v>
      </c>
      <c r="M155" s="5">
        <f>IF(I155&lt;&gt;"S",(H155+B155+A155+C155)*L155,0)</f>
        <v>3.5</v>
      </c>
      <c r="N155" s="5">
        <v>0</v>
      </c>
      <c r="O155" s="5">
        <v>2</v>
      </c>
      <c r="P155" s="11">
        <v>1</v>
      </c>
      <c r="Q155" s="5">
        <f>IF(M155=0,IF(H155=0,0,H155+C155+B155+A155),M155)</f>
        <v>3.5</v>
      </c>
      <c r="R155" s="6">
        <f>Q155*P155</f>
        <v>3.5</v>
      </c>
      <c r="S155" s="53" t="str">
        <f>IF(J155="",IF(LEFT(G155,1)="c",IF(I155&lt;&gt;"S",VLOOKUP(G155,'DATOS GENERALES'!$B$36:$C$52,2,FALSE),""),""),IF(T155="pvc",VLOOKUP(VLOOKUP(J155,'DATOS GENERALES'!$B$58:$E$83,3,FALSE),'DATOS GENERALES'!$B$36:$C$52,2,FALSE),VLOOKUP(VLOOKUP(J155,'DATOS GENERALES'!$B$58:$E$83,4,FALSE),'DATOS GENERALES'!$B$36:$C$52,2,FALSE)))</f>
        <v>CUADRADA 150X150X100</v>
      </c>
      <c r="T155" s="5" t="s">
        <v>45</v>
      </c>
      <c r="U155" s="5" t="s">
        <v>217</v>
      </c>
      <c r="X155"/>
    </row>
    <row r="156" spans="1:24" s="2" customFormat="1" outlineLevel="1" x14ac:dyDescent="0.25">
      <c r="B156" s="8"/>
      <c r="C156" s="8"/>
      <c r="D156" s="70"/>
      <c r="E156" s="3"/>
      <c r="F156" s="4"/>
      <c r="G156" s="4"/>
      <c r="H156" s="4"/>
      <c r="I156" s="4"/>
      <c r="J156" s="4"/>
      <c r="K156" s="4"/>
      <c r="L156" s="5"/>
      <c r="M156" s="5"/>
      <c r="N156" s="5"/>
      <c r="O156" s="5"/>
      <c r="P156" s="11"/>
      <c r="Q156" s="5"/>
      <c r="R156" s="6"/>
      <c r="S156" s="53"/>
      <c r="T156" s="5"/>
      <c r="U156" s="5"/>
      <c r="X156"/>
    </row>
    <row r="157" spans="1:24" s="2" customFormat="1" outlineLevel="1" x14ac:dyDescent="0.25">
      <c r="B157" s="8"/>
      <c r="C157" s="8"/>
      <c r="D157" s="70"/>
      <c r="E157" s="3"/>
      <c r="F157" s="4"/>
      <c r="G157" s="7"/>
      <c r="H157" s="4"/>
      <c r="I157" s="4"/>
      <c r="J157" s="4"/>
      <c r="K157" s="4"/>
      <c r="L157" s="5"/>
      <c r="M157" s="5"/>
      <c r="N157" s="5"/>
      <c r="O157" s="5"/>
      <c r="P157" s="11"/>
      <c r="Q157" s="5"/>
      <c r="R157" s="6"/>
      <c r="S157" s="53"/>
      <c r="T157" s="5"/>
      <c r="U157" s="5"/>
      <c r="X157"/>
    </row>
    <row r="158" spans="1:24" x14ac:dyDescent="0.25">
      <c r="D158" s="71"/>
      <c r="G158" s="65"/>
      <c r="H158" s="65"/>
      <c r="I158" s="65"/>
      <c r="J158" s="65"/>
      <c r="K158" s="65"/>
      <c r="L158" s="108"/>
      <c r="M158" s="108"/>
      <c r="N158" s="108"/>
      <c r="O158" s="108"/>
      <c r="S158" s="107"/>
    </row>
    <row r="159" spans="1:24" x14ac:dyDescent="0.25">
      <c r="D159" s="71"/>
      <c r="G159" s="65"/>
      <c r="H159" s="65"/>
      <c r="I159" s="65"/>
      <c r="J159" s="65"/>
      <c r="K159" s="65"/>
      <c r="L159" s="108"/>
      <c r="M159" s="108"/>
      <c r="N159" s="108"/>
      <c r="O159" s="108"/>
      <c r="S159" s="107"/>
    </row>
    <row r="160" spans="1:24" ht="14.4" thickBot="1" x14ac:dyDescent="0.3">
      <c r="D160" s="71"/>
      <c r="G160" s="65"/>
      <c r="H160" s="65"/>
      <c r="I160" s="65"/>
      <c r="J160" s="65"/>
      <c r="K160" s="65"/>
      <c r="L160" s="108"/>
      <c r="M160" s="108"/>
      <c r="N160" s="108"/>
      <c r="O160" s="108"/>
      <c r="S160" s="107"/>
    </row>
    <row r="161" spans="4:20" ht="58.8" customHeight="1" thickBot="1" x14ac:dyDescent="0.3">
      <c r="D161" s="71"/>
      <c r="M161" s="98" t="s">
        <v>24</v>
      </c>
      <c r="N161" s="98" t="s">
        <v>77</v>
      </c>
      <c r="O161" s="98" t="s">
        <v>25</v>
      </c>
      <c r="S161" s="110" t="s">
        <v>116</v>
      </c>
      <c r="T161" s="111" t="s">
        <v>117</v>
      </c>
    </row>
    <row r="162" spans="4:20" ht="14.4" thickBot="1" x14ac:dyDescent="0.3">
      <c r="D162" s="71"/>
      <c r="M162" s="98" t="s">
        <v>21</v>
      </c>
      <c r="N162" s="98" t="s">
        <v>22</v>
      </c>
      <c r="O162" s="98" t="s">
        <v>22</v>
      </c>
      <c r="S162" s="112" t="s">
        <v>56</v>
      </c>
      <c r="T162" s="69">
        <f t="shared" ref="T162:T175" si="2">COUNTIF($S$132:$S$157,S162)</f>
        <v>1</v>
      </c>
    </row>
    <row r="163" spans="4:20" ht="14.4" thickBot="1" x14ac:dyDescent="0.3">
      <c r="D163" s="71"/>
      <c r="H163" s="203" t="s">
        <v>151</v>
      </c>
      <c r="I163" s="204"/>
      <c r="J163" s="204"/>
      <c r="K163" s="204"/>
      <c r="L163" s="205"/>
      <c r="M163" s="87">
        <f>SUMIFS(M132:M157,$I132:$I157,"BE",$T132:$T157,"BE")</f>
        <v>0</v>
      </c>
      <c r="N163" s="87">
        <f>SUMIFS(N132:N157,I132:I157,"BE",T132:T157,"BE")</f>
        <v>0</v>
      </c>
      <c r="O163" s="87">
        <f>SUMIFS(O132:O157,I132:I157,"BE",T132:T157,"BE")</f>
        <v>0</v>
      </c>
      <c r="S163" s="113" t="s">
        <v>57</v>
      </c>
      <c r="T163" s="69">
        <f t="shared" si="2"/>
        <v>1</v>
      </c>
    </row>
    <row r="164" spans="4:20" ht="14.4" thickBot="1" x14ac:dyDescent="0.3">
      <c r="D164" s="71"/>
      <c r="H164" s="203" t="s">
        <v>158</v>
      </c>
      <c r="I164" s="204"/>
      <c r="J164" s="204"/>
      <c r="K164" s="204"/>
      <c r="L164" s="205"/>
      <c r="M164" s="87">
        <f>SUMIFS(M132:M157,I132:I157,25,T132:T157,"PVC")</f>
        <v>4</v>
      </c>
      <c r="N164" s="87">
        <f>SUMIFS(N132:N157,I132:I157,25,T132:T157,"PVC")</f>
        <v>1</v>
      </c>
      <c r="O164" s="87">
        <f>SUMIFS(O132:O157,I132:I157,25,T132:T157,"PVC")</f>
        <v>4</v>
      </c>
      <c r="S164" s="113" t="s">
        <v>58</v>
      </c>
      <c r="T164" s="69">
        <f t="shared" si="2"/>
        <v>0</v>
      </c>
    </row>
    <row r="165" spans="4:20" ht="14.4" thickBot="1" x14ac:dyDescent="0.3">
      <c r="D165" s="71"/>
      <c r="H165" s="203" t="s">
        <v>159</v>
      </c>
      <c r="I165" s="204"/>
      <c r="J165" s="204"/>
      <c r="K165" s="204"/>
      <c r="L165" s="205"/>
      <c r="M165" s="87">
        <f>SUMIFS(M132:M157,I132:I157,50,T132:T157,"PVC")</f>
        <v>0</v>
      </c>
      <c r="N165" s="87">
        <f>SUMIFS(N132:N157,I132:I157,50,T132:T157,"PVC")</f>
        <v>0</v>
      </c>
      <c r="O165" s="87">
        <f>SUMIFS(O132:O157,I132:I157,50,T132:T157,"PVC")</f>
        <v>0</v>
      </c>
      <c r="S165" s="113" t="s">
        <v>59</v>
      </c>
      <c r="T165" s="69">
        <f t="shared" si="2"/>
        <v>0</v>
      </c>
    </row>
    <row r="166" spans="4:20" ht="14.4" thickBot="1" x14ac:dyDescent="0.3">
      <c r="D166" s="71"/>
      <c r="H166" s="203" t="s">
        <v>187</v>
      </c>
      <c r="I166" s="204"/>
      <c r="J166" s="204"/>
      <c r="K166" s="204"/>
      <c r="L166" s="205"/>
      <c r="M166" s="87">
        <f>SUMIFS(M132:M157,I132:I157,100,T132:T157,"PVC")</f>
        <v>0</v>
      </c>
      <c r="N166" s="87">
        <f>SUMIFS(N132:N157,I132:I157,100,T132:T157,"PVC")</f>
        <v>0</v>
      </c>
      <c r="O166" s="87">
        <f>SUMIFS(O132:O157,I132:I157,100,T132:T157,"PVC")</f>
        <v>0</v>
      </c>
      <c r="S166" s="113" t="s">
        <v>53</v>
      </c>
      <c r="T166" s="69">
        <f t="shared" si="2"/>
        <v>0</v>
      </c>
    </row>
    <row r="167" spans="4:20" ht="14.4" thickBot="1" x14ac:dyDescent="0.3">
      <c r="D167" s="71"/>
      <c r="H167" s="203" t="s">
        <v>160</v>
      </c>
      <c r="I167" s="204"/>
      <c r="J167" s="204"/>
      <c r="K167" s="204"/>
      <c r="L167" s="205"/>
      <c r="M167" s="87">
        <f>SUMIFS(M132:M157,I132:I157,25,T132:T157,"EMT")</f>
        <v>13.5</v>
      </c>
      <c r="N167" s="87">
        <f>SUMIFS(N132:N157,I132:I157,25,T132:T157,"EMT")</f>
        <v>7</v>
      </c>
      <c r="O167" s="87">
        <f>SUMIFS(O132:O157,I132:I157,25,T132:T157,"EMT")</f>
        <v>21</v>
      </c>
      <c r="S167" s="113" t="s">
        <v>54</v>
      </c>
      <c r="T167" s="69">
        <f t="shared" si="2"/>
        <v>0</v>
      </c>
    </row>
    <row r="168" spans="4:20" ht="14.4" thickBot="1" x14ac:dyDescent="0.3">
      <c r="D168" s="71"/>
      <c r="H168" s="203" t="s">
        <v>161</v>
      </c>
      <c r="I168" s="204"/>
      <c r="J168" s="204"/>
      <c r="K168" s="204"/>
      <c r="L168" s="205"/>
      <c r="M168" s="114">
        <f>SUMIFS(M132:M157,I132:I157,50,T132:T157,"EMT")</f>
        <v>0</v>
      </c>
      <c r="N168" s="114">
        <f>SUMIFS(N132:N157,I132:I157,50,T132:T157,"EMT")</f>
        <v>0</v>
      </c>
      <c r="O168" s="114">
        <f>SUMIFS(O132:O157,I132:I157,50,T132:T157,"EMT")</f>
        <v>0</v>
      </c>
      <c r="S168" s="113" t="s">
        <v>55</v>
      </c>
      <c r="T168" s="69">
        <f t="shared" si="2"/>
        <v>0</v>
      </c>
    </row>
    <row r="169" spans="4:20" ht="14.4" thickBot="1" x14ac:dyDescent="0.3">
      <c r="D169" s="71"/>
      <c r="H169" s="203" t="s">
        <v>188</v>
      </c>
      <c r="I169" s="204"/>
      <c r="J169" s="204"/>
      <c r="K169" s="204"/>
      <c r="L169" s="205"/>
      <c r="M169" s="87">
        <f>SUMIFS(M132:M157,I132:I157,25,T132:T157,"TUBO FLEX")</f>
        <v>0</v>
      </c>
      <c r="N169" s="87">
        <f>SUMIFS(N132:N157,I132:I157,25,T132:T157,"TUBO FLEX")</f>
        <v>0</v>
      </c>
      <c r="O169" s="87">
        <f>SUMIFS(O132:O157,I132:I157,25,T132:T157,"TUBO FLEX")</f>
        <v>0</v>
      </c>
      <c r="S169" s="113" t="s">
        <v>60</v>
      </c>
      <c r="T169" s="69">
        <f t="shared" si="2"/>
        <v>0</v>
      </c>
    </row>
    <row r="170" spans="4:20" ht="14.4" thickBot="1" x14ac:dyDescent="0.3">
      <c r="D170" s="71"/>
      <c r="H170" s="203" t="s">
        <v>189</v>
      </c>
      <c r="I170" s="204"/>
      <c r="J170" s="204"/>
      <c r="K170" s="204"/>
      <c r="L170" s="205"/>
      <c r="M170" s="114">
        <f>SUMIFS(M132:M157,I132:I157,50,T132:T157,"TUBO FLEX")</f>
        <v>0</v>
      </c>
      <c r="N170" s="114">
        <f>SUMIFS(N132:N157,I132:I157,50,T132:T157,"TUBO FLEX")</f>
        <v>0</v>
      </c>
      <c r="O170" s="114">
        <f>SUMIFS(O132:O157,I132:I157,50,T132:T157,"TUBO FLEX")</f>
        <v>0</v>
      </c>
      <c r="S170" s="113" t="s">
        <v>61</v>
      </c>
      <c r="T170" s="69">
        <f t="shared" si="2"/>
        <v>7</v>
      </c>
    </row>
    <row r="171" spans="4:20" x14ac:dyDescent="0.25">
      <c r="D171" s="71"/>
      <c r="S171" s="113" t="s">
        <v>62</v>
      </c>
      <c r="T171" s="69">
        <f t="shared" si="2"/>
        <v>0</v>
      </c>
    </row>
    <row r="172" spans="4:20" x14ac:dyDescent="0.25">
      <c r="D172" s="71"/>
      <c r="S172" s="113" t="s">
        <v>216</v>
      </c>
      <c r="T172" s="69">
        <f t="shared" si="2"/>
        <v>7</v>
      </c>
    </row>
    <row r="173" spans="4:20" x14ac:dyDescent="0.25">
      <c r="D173" s="71"/>
      <c r="S173" s="113" t="s">
        <v>175</v>
      </c>
      <c r="T173" s="69">
        <f t="shared" si="2"/>
        <v>0</v>
      </c>
    </row>
    <row r="174" spans="4:20" x14ac:dyDescent="0.25">
      <c r="D174" s="71"/>
      <c r="S174" s="113" t="s">
        <v>185</v>
      </c>
      <c r="T174" s="69">
        <f t="shared" si="2"/>
        <v>0</v>
      </c>
    </row>
    <row r="175" spans="4:20" ht="14.4" thickBot="1" x14ac:dyDescent="0.3">
      <c r="D175" s="71"/>
      <c r="S175" s="115"/>
      <c r="T175" s="69">
        <f t="shared" si="2"/>
        <v>0</v>
      </c>
    </row>
    <row r="176" spans="4:20" x14ac:dyDescent="0.25">
      <c r="D176" s="71"/>
      <c r="G176" s="65"/>
      <c r="H176" s="65"/>
      <c r="I176" s="65"/>
      <c r="J176" s="65"/>
      <c r="K176" s="65"/>
      <c r="L176" s="108"/>
      <c r="M176" s="108"/>
      <c r="N176" s="108"/>
      <c r="O176" s="108"/>
      <c r="S176" s="107"/>
    </row>
    <row r="177" spans="1:24" x14ac:dyDescent="0.25">
      <c r="D177" s="71"/>
      <c r="G177" s="65"/>
      <c r="H177" s="65"/>
      <c r="I177" s="65"/>
      <c r="J177" s="65"/>
      <c r="K177" s="65"/>
      <c r="L177" s="108"/>
      <c r="M177" s="108"/>
      <c r="N177" s="108"/>
      <c r="O177" s="108"/>
      <c r="S177" s="107"/>
    </row>
    <row r="178" spans="1:24" x14ac:dyDescent="0.25">
      <c r="D178" s="71"/>
      <c r="G178" s="65"/>
      <c r="H178" s="65"/>
      <c r="I178" s="65"/>
      <c r="J178" s="65"/>
      <c r="K178" s="65"/>
      <c r="L178" s="108"/>
      <c r="M178" s="108"/>
      <c r="N178" s="108"/>
      <c r="O178" s="108"/>
      <c r="S178" s="107"/>
    </row>
    <row r="179" spans="1:24" x14ac:dyDescent="0.25">
      <c r="D179" s="71"/>
      <c r="S179" s="107"/>
    </row>
    <row r="180" spans="1:24" ht="54.6" customHeight="1" x14ac:dyDescent="0.25">
      <c r="A180" s="208" t="s">
        <v>149</v>
      </c>
      <c r="B180" s="208" t="s">
        <v>180</v>
      </c>
      <c r="C180" s="208" t="s">
        <v>147</v>
      </c>
      <c r="E180" s="209" t="s">
        <v>0</v>
      </c>
      <c r="F180" s="209"/>
      <c r="G180" s="209"/>
      <c r="H180" s="210" t="s">
        <v>121</v>
      </c>
      <c r="I180" s="210" t="s">
        <v>122</v>
      </c>
      <c r="J180" s="210" t="s">
        <v>119</v>
      </c>
      <c r="K180" s="210" t="s">
        <v>120</v>
      </c>
      <c r="L180" s="210" t="s">
        <v>182</v>
      </c>
      <c r="M180" s="143" t="s">
        <v>162</v>
      </c>
      <c r="N180" s="143" t="s">
        <v>184</v>
      </c>
      <c r="O180" s="143" t="s">
        <v>163</v>
      </c>
      <c r="P180" s="212" t="s">
        <v>46</v>
      </c>
      <c r="Q180" s="209"/>
      <c r="R180" s="209"/>
      <c r="S180" s="206" t="s">
        <v>51</v>
      </c>
      <c r="T180" s="206" t="s">
        <v>47</v>
      </c>
      <c r="U180" s="206" t="s">
        <v>78</v>
      </c>
    </row>
    <row r="181" spans="1:24" x14ac:dyDescent="0.25">
      <c r="A181" s="208"/>
      <c r="B181" s="208"/>
      <c r="C181" s="208"/>
      <c r="D181" t="s">
        <v>148</v>
      </c>
      <c r="E181" s="144" t="s">
        <v>79</v>
      </c>
      <c r="F181" s="145" t="s">
        <v>1</v>
      </c>
      <c r="G181" s="144" t="s">
        <v>2</v>
      </c>
      <c r="H181" s="211"/>
      <c r="I181" s="211"/>
      <c r="J181" s="211"/>
      <c r="K181" s="211"/>
      <c r="L181" s="211"/>
      <c r="M181" s="146" t="s">
        <v>21</v>
      </c>
      <c r="N181" s="146" t="s">
        <v>22</v>
      </c>
      <c r="O181" s="146" t="s">
        <v>22</v>
      </c>
      <c r="P181" s="144" t="s">
        <v>3</v>
      </c>
      <c r="Q181" s="144" t="s">
        <v>14</v>
      </c>
      <c r="R181" s="144" t="s">
        <v>13</v>
      </c>
      <c r="S181" s="207"/>
      <c r="T181" s="207"/>
      <c r="U181" s="207"/>
    </row>
    <row r="182" spans="1:24" x14ac:dyDescent="0.25">
      <c r="D182" s="71"/>
      <c r="E182" s="99" t="s">
        <v>301</v>
      </c>
      <c r="F182" s="116"/>
      <c r="G182" s="64"/>
      <c r="H182" s="64"/>
      <c r="I182" s="64"/>
      <c r="J182" s="64"/>
      <c r="K182" s="64"/>
      <c r="L182" s="17"/>
      <c r="M182" s="17"/>
      <c r="N182" s="17"/>
      <c r="O182" s="17"/>
      <c r="P182" s="18"/>
      <c r="Q182" s="18"/>
      <c r="R182" s="18"/>
      <c r="S182" s="54"/>
      <c r="T182" s="19"/>
      <c r="U182" s="19"/>
    </row>
    <row r="183" spans="1:24" s="2" customFormat="1" outlineLevel="1" x14ac:dyDescent="0.25">
      <c r="B183" s="8"/>
      <c r="C183" s="8"/>
      <c r="D183" s="68"/>
      <c r="E183" s="3"/>
      <c r="F183" s="4"/>
      <c r="G183" s="4"/>
      <c r="H183" s="4"/>
      <c r="I183" s="4"/>
      <c r="J183" s="4"/>
      <c r="K183" s="4"/>
      <c r="L183" s="5"/>
      <c r="M183" s="5"/>
      <c r="N183" s="5"/>
      <c r="O183" s="5"/>
      <c r="P183" s="11"/>
      <c r="Q183" s="5"/>
      <c r="R183" s="6"/>
      <c r="S183" s="53"/>
      <c r="T183" s="5"/>
      <c r="U183" s="5"/>
      <c r="X183"/>
    </row>
    <row r="184" spans="1:24" s="2" customFormat="1" outlineLevel="1" x14ac:dyDescent="0.25">
      <c r="A184" s="2">
        <v>0</v>
      </c>
      <c r="B184" s="8">
        <v>0</v>
      </c>
      <c r="C184" s="8">
        <v>0</v>
      </c>
      <c r="D184" s="7" t="s">
        <v>849</v>
      </c>
      <c r="E184" s="3" t="str">
        <f>G184</f>
        <v>S12</v>
      </c>
      <c r="F184" s="4"/>
      <c r="G184" s="4" t="s">
        <v>94</v>
      </c>
      <c r="H184" s="4">
        <v>0.5</v>
      </c>
      <c r="I184" s="4">
        <v>25</v>
      </c>
      <c r="J184" s="4" t="s">
        <v>94</v>
      </c>
      <c r="K184" s="4"/>
      <c r="L184" s="5">
        <v>1</v>
      </c>
      <c r="M184" s="5">
        <f>IF(I184&lt;&gt;"S",(H184+B184+A184+C184)*L184,0)</f>
        <v>0.5</v>
      </c>
      <c r="N184" s="5">
        <v>1</v>
      </c>
      <c r="O184" s="5">
        <v>1</v>
      </c>
      <c r="P184" s="11">
        <v>1</v>
      </c>
      <c r="Q184" s="5">
        <f>IF(M184=0,IF(H184=0,0,H184+C184+B184+A184),M184)</f>
        <v>0.5</v>
      </c>
      <c r="R184" s="6">
        <f>Q184*P184</f>
        <v>0.5</v>
      </c>
      <c r="S184" s="53" t="str">
        <f>IF(J184="",IF(LEFT(G184,1)="c",IF(I184&lt;&gt;"S",VLOOKUP(G184,'DATOS GENERALES'!$B$36:$C$52,2,FALSE),""),""),IF(T184="pvc",VLOOKUP(VLOOKUP(J184,'DATOS GENERALES'!$B$58:$E$83,3,FALSE),'DATOS GENERALES'!$B$36:$C$52,2,FALSE),VLOOKUP(VLOOKUP(J184,'DATOS GENERALES'!$B$58:$E$83,4,FALSE),'DATOS GENERALES'!$B$36:$C$52,2,FALSE)))</f>
        <v>ACCESORIO SALIDA BANDEJA</v>
      </c>
      <c r="T184" s="5" t="s">
        <v>48</v>
      </c>
      <c r="U184" s="5" t="s">
        <v>217</v>
      </c>
      <c r="X184"/>
    </row>
    <row r="185" spans="1:24" s="2" customFormat="1" outlineLevel="1" x14ac:dyDescent="0.25">
      <c r="A185" s="2">
        <v>0</v>
      </c>
      <c r="B185" s="8">
        <v>0</v>
      </c>
      <c r="C185" s="8">
        <v>0</v>
      </c>
      <c r="D185" s="7" t="s">
        <v>849</v>
      </c>
      <c r="E185" s="3" t="str">
        <f>G185</f>
        <v>PA-P2-01</v>
      </c>
      <c r="F185" s="4" t="s">
        <v>103</v>
      </c>
      <c r="G185" s="7" t="s">
        <v>849</v>
      </c>
      <c r="H185" s="4">
        <v>1</v>
      </c>
      <c r="I185" s="4">
        <v>25</v>
      </c>
      <c r="J185" s="4" t="s">
        <v>218</v>
      </c>
      <c r="K185" s="4"/>
      <c r="L185" s="5">
        <v>1</v>
      </c>
      <c r="M185" s="5">
        <f>IF(I185&lt;&gt;"S",(H185+B185+A185+C185)*L185,0)</f>
        <v>1</v>
      </c>
      <c r="N185" s="5">
        <v>0</v>
      </c>
      <c r="O185" s="5">
        <v>2</v>
      </c>
      <c r="P185" s="11">
        <v>1</v>
      </c>
      <c r="Q185" s="5">
        <f>IF(M185=0,IF(H185=0,0,H185+C185+B185+A185),M185)</f>
        <v>1</v>
      </c>
      <c r="R185" s="6">
        <f>Q185*P185</f>
        <v>1</v>
      </c>
      <c r="S185" s="53" t="str">
        <f>IF(J185="",IF(LEFT(G185,1)="c",IF(I185&lt;&gt;"S",VLOOKUP(G185,'DATOS GENERALES'!$B$36:$C$52,2,FALSE),""),""),IF(T185="pvc",VLOOKUP(VLOOKUP(J185,'DATOS GENERALES'!$B$58:$E$83,3,FALSE),'DATOS GENERALES'!$B$36:$C$52,2,FALSE),VLOOKUP(VLOOKUP(J185,'DATOS GENERALES'!$B$58:$E$83,4,FALSE),'DATOS GENERALES'!$B$36:$C$52,2,FALSE)))</f>
        <v>OCTOGONAL CONDUIT</v>
      </c>
      <c r="T185" s="5" t="s">
        <v>48</v>
      </c>
      <c r="U185" s="5" t="s">
        <v>217</v>
      </c>
      <c r="X185"/>
    </row>
    <row r="186" spans="1:24" s="2" customFormat="1" outlineLevel="1" x14ac:dyDescent="0.25">
      <c r="B186" s="8"/>
      <c r="C186" s="8"/>
      <c r="D186" s="70"/>
      <c r="E186" s="3"/>
      <c r="F186" s="4"/>
      <c r="G186" s="4"/>
      <c r="H186" s="4"/>
      <c r="I186" s="4"/>
      <c r="J186" s="4"/>
      <c r="K186" s="4"/>
      <c r="L186" s="5"/>
      <c r="M186" s="5"/>
      <c r="N186" s="5"/>
      <c r="O186" s="5"/>
      <c r="P186" s="11"/>
      <c r="Q186" s="5"/>
      <c r="R186" s="6"/>
      <c r="S186" s="53"/>
      <c r="T186" s="5"/>
      <c r="U186" s="5"/>
      <c r="X186"/>
    </row>
    <row r="187" spans="1:24" s="2" customFormat="1" outlineLevel="1" x14ac:dyDescent="0.25">
      <c r="A187" s="2">
        <v>0</v>
      </c>
      <c r="B187" s="8">
        <v>0</v>
      </c>
      <c r="C187" s="8">
        <v>0</v>
      </c>
      <c r="D187" s="7" t="s">
        <v>850</v>
      </c>
      <c r="E187" s="3" t="str">
        <f>G187</f>
        <v>S12</v>
      </c>
      <c r="F187" s="4"/>
      <c r="G187" s="4" t="s">
        <v>94</v>
      </c>
      <c r="H187" s="4">
        <v>0.5</v>
      </c>
      <c r="I187" s="4">
        <v>25</v>
      </c>
      <c r="J187" s="4" t="s">
        <v>94</v>
      </c>
      <c r="K187" s="4"/>
      <c r="L187" s="5">
        <v>1</v>
      </c>
      <c r="M187" s="5">
        <f>IF(I187&lt;&gt;"S",(H187+B187+A187+C187)*L187,0)</f>
        <v>0.5</v>
      </c>
      <c r="N187" s="5">
        <v>1</v>
      </c>
      <c r="O187" s="5">
        <v>1</v>
      </c>
      <c r="P187" s="11">
        <v>1</v>
      </c>
      <c r="Q187" s="5">
        <f>IF(M187=0,IF(H187=0,0,H187+C187+B187+A187),M187)</f>
        <v>0.5</v>
      </c>
      <c r="R187" s="6">
        <f>Q187*P187</f>
        <v>0.5</v>
      </c>
      <c r="S187" s="53" t="str">
        <f>IF(J187="",IF(LEFT(G187,1)="c",IF(I187&lt;&gt;"S",VLOOKUP(G187,'DATOS GENERALES'!$B$36:$C$52,2,FALSE),""),""),IF(T187="pvc",VLOOKUP(VLOOKUP(J187,'DATOS GENERALES'!$B$58:$E$83,3,FALSE),'DATOS GENERALES'!$B$36:$C$52,2,FALSE),VLOOKUP(VLOOKUP(J187,'DATOS GENERALES'!$B$58:$E$83,4,FALSE),'DATOS GENERALES'!$B$36:$C$52,2,FALSE)))</f>
        <v>ACCESORIO SALIDA BANDEJA</v>
      </c>
      <c r="T187" s="5" t="s">
        <v>48</v>
      </c>
      <c r="U187" s="5" t="s">
        <v>217</v>
      </c>
      <c r="X187"/>
    </row>
    <row r="188" spans="1:24" s="2" customFormat="1" outlineLevel="1" x14ac:dyDescent="0.25">
      <c r="A188" s="2">
        <v>0</v>
      </c>
      <c r="B188" s="8">
        <v>0</v>
      </c>
      <c r="C188" s="8">
        <v>0</v>
      </c>
      <c r="D188" s="7" t="s">
        <v>850</v>
      </c>
      <c r="E188" s="3" t="str">
        <f>G188</f>
        <v>PA-P2-02</v>
      </c>
      <c r="F188" s="4" t="s">
        <v>103</v>
      </c>
      <c r="G188" s="7" t="s">
        <v>850</v>
      </c>
      <c r="H188" s="4">
        <v>1</v>
      </c>
      <c r="I188" s="4">
        <v>25</v>
      </c>
      <c r="J188" s="4" t="s">
        <v>218</v>
      </c>
      <c r="K188" s="4"/>
      <c r="L188" s="5">
        <v>1</v>
      </c>
      <c r="M188" s="5">
        <f>IF(I188&lt;&gt;"S",(H188+B188+A188+C188)*L188,0)</f>
        <v>1</v>
      </c>
      <c r="N188" s="5">
        <v>0</v>
      </c>
      <c r="O188" s="5">
        <v>2</v>
      </c>
      <c r="P188" s="11">
        <v>1</v>
      </c>
      <c r="Q188" s="5">
        <f>IF(M188=0,IF(H188=0,0,H188+C188+B188+A188),M188)</f>
        <v>1</v>
      </c>
      <c r="R188" s="6">
        <f>Q188*P188</f>
        <v>1</v>
      </c>
      <c r="S188" s="53" t="str">
        <f>IF(J188="",IF(LEFT(G188,1)="c",IF(I188&lt;&gt;"S",VLOOKUP(G188,'DATOS GENERALES'!$B$36:$C$52,2,FALSE),""),""),IF(T188="pvc",VLOOKUP(VLOOKUP(J188,'DATOS GENERALES'!$B$58:$E$83,3,FALSE),'DATOS GENERALES'!$B$36:$C$52,2,FALSE),VLOOKUP(VLOOKUP(J188,'DATOS GENERALES'!$B$58:$E$83,4,FALSE),'DATOS GENERALES'!$B$36:$C$52,2,FALSE)))</f>
        <v>OCTOGONAL CONDUIT</v>
      </c>
      <c r="T188" s="5" t="s">
        <v>48</v>
      </c>
      <c r="U188" s="5" t="s">
        <v>217</v>
      </c>
      <c r="X188"/>
    </row>
    <row r="189" spans="1:24" s="2" customFormat="1" outlineLevel="1" x14ac:dyDescent="0.25">
      <c r="B189" s="8"/>
      <c r="C189" s="8"/>
      <c r="D189" s="70"/>
      <c r="E189" s="3"/>
      <c r="F189" s="4"/>
      <c r="G189" s="4"/>
      <c r="H189" s="4"/>
      <c r="I189" s="4"/>
      <c r="J189" s="4"/>
      <c r="K189" s="4"/>
      <c r="L189" s="5"/>
      <c r="M189" s="5"/>
      <c r="N189" s="5"/>
      <c r="O189" s="5"/>
      <c r="P189" s="11"/>
      <c r="Q189" s="5"/>
      <c r="R189" s="6"/>
      <c r="S189" s="53"/>
      <c r="T189" s="5"/>
      <c r="U189" s="5"/>
      <c r="X189"/>
    </row>
    <row r="190" spans="1:24" s="2" customFormat="1" outlineLevel="1" x14ac:dyDescent="0.25">
      <c r="A190" s="2">
        <v>0</v>
      </c>
      <c r="B190" s="8">
        <v>0</v>
      </c>
      <c r="C190" s="8">
        <v>0</v>
      </c>
      <c r="D190" s="7" t="s">
        <v>851</v>
      </c>
      <c r="E190" s="3" t="str">
        <f>G190</f>
        <v>S12</v>
      </c>
      <c r="F190" s="4"/>
      <c r="G190" s="4" t="s">
        <v>94</v>
      </c>
      <c r="H190" s="4">
        <v>0.5</v>
      </c>
      <c r="I190" s="4">
        <v>25</v>
      </c>
      <c r="J190" s="4" t="s">
        <v>94</v>
      </c>
      <c r="K190" s="4"/>
      <c r="L190" s="5">
        <v>1</v>
      </c>
      <c r="M190" s="5">
        <f>IF(I190&lt;&gt;"S",(H190+B190+A190+C190)*L190,0)</f>
        <v>0.5</v>
      </c>
      <c r="N190" s="5">
        <v>1</v>
      </c>
      <c r="O190" s="5">
        <v>1</v>
      </c>
      <c r="P190" s="11">
        <v>1</v>
      </c>
      <c r="Q190" s="5">
        <f>IF(M190=0,IF(H190=0,0,H190+C190+B190+A190),M190)</f>
        <v>0.5</v>
      </c>
      <c r="R190" s="6">
        <f>Q190*P190</f>
        <v>0.5</v>
      </c>
      <c r="S190" s="53" t="str">
        <f>IF(J190="",IF(LEFT(G190,1)="c",IF(I190&lt;&gt;"S",VLOOKUP(G190,'DATOS GENERALES'!$B$36:$C$52,2,FALSE),""),""),IF(T190="pvc",VLOOKUP(VLOOKUP(J190,'DATOS GENERALES'!$B$58:$E$83,3,FALSE),'DATOS GENERALES'!$B$36:$C$52,2,FALSE),VLOOKUP(VLOOKUP(J190,'DATOS GENERALES'!$B$58:$E$83,4,FALSE),'DATOS GENERALES'!$B$36:$C$52,2,FALSE)))</f>
        <v>ACCESORIO SALIDA BANDEJA</v>
      </c>
      <c r="T190" s="5" t="s">
        <v>48</v>
      </c>
      <c r="U190" s="5" t="s">
        <v>217</v>
      </c>
      <c r="X190"/>
    </row>
    <row r="191" spans="1:24" s="2" customFormat="1" outlineLevel="1" x14ac:dyDescent="0.25">
      <c r="A191" s="2">
        <v>0</v>
      </c>
      <c r="B191" s="8">
        <v>0</v>
      </c>
      <c r="C191" s="8">
        <v>0</v>
      </c>
      <c r="D191" s="7" t="s">
        <v>851</v>
      </c>
      <c r="E191" s="3" t="str">
        <f>G191</f>
        <v>PA-P2-03</v>
      </c>
      <c r="F191" s="4" t="s">
        <v>103</v>
      </c>
      <c r="G191" s="7" t="s">
        <v>851</v>
      </c>
      <c r="H191" s="4">
        <v>4</v>
      </c>
      <c r="I191" s="4">
        <v>25</v>
      </c>
      <c r="J191" s="4" t="s">
        <v>218</v>
      </c>
      <c r="K191" s="4"/>
      <c r="L191" s="5">
        <v>1</v>
      </c>
      <c r="M191" s="5">
        <f>IF(I191&lt;&gt;"S",(H191+B191+A191+C191)*L191,0)</f>
        <v>4</v>
      </c>
      <c r="N191" s="5">
        <v>0</v>
      </c>
      <c r="O191" s="5">
        <v>2</v>
      </c>
      <c r="P191" s="11">
        <v>1</v>
      </c>
      <c r="Q191" s="5">
        <f>IF(M191=0,IF(H191=0,0,H191+C191+B191+A191),M191)</f>
        <v>4</v>
      </c>
      <c r="R191" s="6">
        <f>Q191*P191</f>
        <v>4</v>
      </c>
      <c r="S191" s="53" t="str">
        <f>IF(J191="",IF(LEFT(G191,1)="c",IF(I191&lt;&gt;"S",VLOOKUP(G191,'DATOS GENERALES'!$B$36:$C$52,2,FALSE),""),""),IF(T191="pvc",VLOOKUP(VLOOKUP(J191,'DATOS GENERALES'!$B$58:$E$83,3,FALSE),'DATOS GENERALES'!$B$36:$C$52,2,FALSE),VLOOKUP(VLOOKUP(J191,'DATOS GENERALES'!$B$58:$E$83,4,FALSE),'DATOS GENERALES'!$B$36:$C$52,2,FALSE)))</f>
        <v>OCTOGONAL CONDUIT</v>
      </c>
      <c r="T191" s="5" t="s">
        <v>48</v>
      </c>
      <c r="U191" s="5" t="s">
        <v>217</v>
      </c>
      <c r="X191"/>
    </row>
    <row r="192" spans="1:24" s="2" customFormat="1" outlineLevel="1" x14ac:dyDescent="0.25">
      <c r="B192" s="8"/>
      <c r="C192" s="8"/>
      <c r="D192" s="70"/>
      <c r="E192" s="3"/>
      <c r="F192" s="4"/>
      <c r="G192" s="4"/>
      <c r="H192" s="4"/>
      <c r="I192" s="4"/>
      <c r="J192" s="4"/>
      <c r="K192" s="4"/>
      <c r="L192" s="5"/>
      <c r="M192" s="5"/>
      <c r="N192" s="5"/>
      <c r="O192" s="5"/>
      <c r="P192" s="11"/>
      <c r="Q192" s="5"/>
      <c r="R192" s="6"/>
      <c r="S192" s="53"/>
      <c r="T192" s="5"/>
      <c r="U192" s="5"/>
      <c r="X192"/>
    </row>
    <row r="193" spans="1:24" s="2" customFormat="1" outlineLevel="1" x14ac:dyDescent="0.25">
      <c r="A193" s="2">
        <v>0</v>
      </c>
      <c r="B193" s="8">
        <v>0</v>
      </c>
      <c r="C193" s="8">
        <v>0</v>
      </c>
      <c r="D193" s="7" t="s">
        <v>852</v>
      </c>
      <c r="E193" s="3" t="str">
        <f>G193</f>
        <v>S12</v>
      </c>
      <c r="F193" s="4"/>
      <c r="G193" s="4" t="s">
        <v>94</v>
      </c>
      <c r="H193" s="4">
        <v>0.5</v>
      </c>
      <c r="I193" s="4">
        <v>25</v>
      </c>
      <c r="J193" s="4" t="s">
        <v>94</v>
      </c>
      <c r="K193" s="4"/>
      <c r="L193" s="5">
        <v>1</v>
      </c>
      <c r="M193" s="5">
        <f>IF(I193&lt;&gt;"S",(H193+B193+A193+C193)*L193,0)</f>
        <v>0.5</v>
      </c>
      <c r="N193" s="5">
        <v>1</v>
      </c>
      <c r="O193" s="5">
        <v>1</v>
      </c>
      <c r="P193" s="11">
        <v>1</v>
      </c>
      <c r="Q193" s="5">
        <f>IF(M193=0,IF(H193=0,0,H193+C193+B193+A193),M193)</f>
        <v>0.5</v>
      </c>
      <c r="R193" s="6">
        <f>Q193*P193</f>
        <v>0.5</v>
      </c>
      <c r="S193" s="53" t="str">
        <f>IF(J193="",IF(LEFT(G193,1)="c",IF(I193&lt;&gt;"S",VLOOKUP(G193,'DATOS GENERALES'!$B$36:$C$52,2,FALSE),""),""),IF(T193="pvc",VLOOKUP(VLOOKUP(J193,'DATOS GENERALES'!$B$58:$E$83,3,FALSE),'DATOS GENERALES'!$B$36:$C$52,2,FALSE),VLOOKUP(VLOOKUP(J193,'DATOS GENERALES'!$B$58:$E$83,4,FALSE),'DATOS GENERALES'!$B$36:$C$52,2,FALSE)))</f>
        <v>ACCESORIO SALIDA BANDEJA</v>
      </c>
      <c r="T193" s="5" t="s">
        <v>48</v>
      </c>
      <c r="U193" s="5" t="s">
        <v>217</v>
      </c>
      <c r="X193"/>
    </row>
    <row r="194" spans="1:24" s="2" customFormat="1" outlineLevel="1" x14ac:dyDescent="0.25">
      <c r="A194" s="2">
        <v>0</v>
      </c>
      <c r="B194" s="8">
        <v>0</v>
      </c>
      <c r="C194" s="8">
        <v>0</v>
      </c>
      <c r="D194" s="7" t="s">
        <v>852</v>
      </c>
      <c r="E194" s="3" t="str">
        <f>G194</f>
        <v>PA-P2-04</v>
      </c>
      <c r="F194" s="4" t="s">
        <v>103</v>
      </c>
      <c r="G194" s="7" t="s">
        <v>852</v>
      </c>
      <c r="H194" s="4">
        <v>1</v>
      </c>
      <c r="I194" s="4">
        <v>25</v>
      </c>
      <c r="J194" s="4" t="s">
        <v>218</v>
      </c>
      <c r="K194" s="4"/>
      <c r="L194" s="5">
        <v>1</v>
      </c>
      <c r="M194" s="5">
        <f>IF(I194&lt;&gt;"S",(H194+B194+A194+C194)*L194,0)</f>
        <v>1</v>
      </c>
      <c r="N194" s="5">
        <v>0</v>
      </c>
      <c r="O194" s="5">
        <v>2</v>
      </c>
      <c r="P194" s="11">
        <v>1</v>
      </c>
      <c r="Q194" s="5">
        <f>IF(M194=0,IF(H194=0,0,H194+C194+B194+A194),M194)</f>
        <v>1</v>
      </c>
      <c r="R194" s="6">
        <f>Q194*P194</f>
        <v>1</v>
      </c>
      <c r="S194" s="53" t="str">
        <f>IF(J194="",IF(LEFT(G194,1)="c",IF(I194&lt;&gt;"S",VLOOKUP(G194,'DATOS GENERALES'!$B$36:$C$52,2,FALSE),""),""),IF(T194="pvc",VLOOKUP(VLOOKUP(J194,'DATOS GENERALES'!$B$58:$E$83,3,FALSE),'DATOS GENERALES'!$B$36:$C$52,2,FALSE),VLOOKUP(VLOOKUP(J194,'DATOS GENERALES'!$B$58:$E$83,4,FALSE),'DATOS GENERALES'!$B$36:$C$52,2,FALSE)))</f>
        <v>OCTOGONAL CONDUIT</v>
      </c>
      <c r="T194" s="5" t="s">
        <v>48</v>
      </c>
      <c r="U194" s="5" t="s">
        <v>217</v>
      </c>
      <c r="X194"/>
    </row>
    <row r="195" spans="1:24" s="2" customFormat="1" outlineLevel="1" x14ac:dyDescent="0.25">
      <c r="B195" s="8"/>
      <c r="C195" s="8"/>
      <c r="D195" s="70"/>
      <c r="E195" s="3"/>
      <c r="F195" s="4"/>
      <c r="G195" s="4"/>
      <c r="H195" s="4"/>
      <c r="I195" s="4"/>
      <c r="J195" s="4"/>
      <c r="K195" s="4"/>
      <c r="L195" s="5"/>
      <c r="M195" s="5"/>
      <c r="N195" s="5"/>
      <c r="O195" s="5"/>
      <c r="P195" s="11"/>
      <c r="Q195" s="5"/>
      <c r="R195" s="6"/>
      <c r="S195" s="53"/>
      <c r="T195" s="5"/>
      <c r="U195" s="5"/>
      <c r="X195"/>
    </row>
    <row r="196" spans="1:24" s="2" customFormat="1" outlineLevel="1" x14ac:dyDescent="0.25">
      <c r="A196" s="2">
        <v>0</v>
      </c>
      <c r="B196" s="8">
        <v>0</v>
      </c>
      <c r="C196" s="8">
        <v>0</v>
      </c>
      <c r="D196" s="7" t="s">
        <v>853</v>
      </c>
      <c r="E196" s="3" t="str">
        <f>G196</f>
        <v>S12</v>
      </c>
      <c r="F196" s="4"/>
      <c r="G196" s="4" t="s">
        <v>94</v>
      </c>
      <c r="H196" s="4">
        <v>0.5</v>
      </c>
      <c r="I196" s="4">
        <v>25</v>
      </c>
      <c r="J196" s="4" t="s">
        <v>94</v>
      </c>
      <c r="K196" s="4"/>
      <c r="L196" s="5">
        <v>1</v>
      </c>
      <c r="M196" s="5">
        <f>IF(I196&lt;&gt;"S",(H196+B196+A196+C196)*L196,0)</f>
        <v>0.5</v>
      </c>
      <c r="N196" s="5">
        <v>1</v>
      </c>
      <c r="O196" s="5">
        <v>1</v>
      </c>
      <c r="P196" s="11">
        <v>1</v>
      </c>
      <c r="Q196" s="5">
        <f>IF(M196=0,IF(H196=0,0,H196+C196+B196+A196),M196)</f>
        <v>0.5</v>
      </c>
      <c r="R196" s="6">
        <f>Q196*P196</f>
        <v>0.5</v>
      </c>
      <c r="S196" s="53" t="str">
        <f>IF(J196="",IF(LEFT(G196,1)="c",IF(I196&lt;&gt;"S",VLOOKUP(G196,'DATOS GENERALES'!$B$36:$C$52,2,FALSE),""),""),IF(T196="pvc",VLOOKUP(VLOOKUP(J196,'DATOS GENERALES'!$B$58:$E$83,3,FALSE),'DATOS GENERALES'!$B$36:$C$52,2,FALSE),VLOOKUP(VLOOKUP(J196,'DATOS GENERALES'!$B$58:$E$83,4,FALSE),'DATOS GENERALES'!$B$36:$C$52,2,FALSE)))</f>
        <v>ACCESORIO SALIDA BANDEJA</v>
      </c>
      <c r="T196" s="5" t="s">
        <v>48</v>
      </c>
      <c r="U196" s="5" t="s">
        <v>217</v>
      </c>
      <c r="X196"/>
    </row>
    <row r="197" spans="1:24" s="2" customFormat="1" outlineLevel="1" x14ac:dyDescent="0.25">
      <c r="A197" s="2">
        <v>0</v>
      </c>
      <c r="B197" s="8">
        <v>0</v>
      </c>
      <c r="C197" s="8">
        <v>0</v>
      </c>
      <c r="D197" s="7" t="s">
        <v>853</v>
      </c>
      <c r="E197" s="3" t="str">
        <f>G197</f>
        <v>PA-P2-05</v>
      </c>
      <c r="F197" s="4" t="s">
        <v>103</v>
      </c>
      <c r="G197" s="7" t="s">
        <v>853</v>
      </c>
      <c r="H197" s="4">
        <v>1</v>
      </c>
      <c r="I197" s="4">
        <v>25</v>
      </c>
      <c r="J197" s="4" t="s">
        <v>218</v>
      </c>
      <c r="K197" s="4"/>
      <c r="L197" s="5">
        <v>1</v>
      </c>
      <c r="M197" s="5">
        <f>IF(I197&lt;&gt;"S",(H197+B197+A197+C197)*L197,0)</f>
        <v>1</v>
      </c>
      <c r="N197" s="5">
        <v>0</v>
      </c>
      <c r="O197" s="5">
        <v>2</v>
      </c>
      <c r="P197" s="11">
        <v>1</v>
      </c>
      <c r="Q197" s="5">
        <f>IF(M197=0,IF(H197=0,0,H197+C197+B197+A197),M197)</f>
        <v>1</v>
      </c>
      <c r="R197" s="6">
        <f>Q197*P197</f>
        <v>1</v>
      </c>
      <c r="S197" s="53" t="str">
        <f>IF(J197="",IF(LEFT(G197,1)="c",IF(I197&lt;&gt;"S",VLOOKUP(G197,'DATOS GENERALES'!$B$36:$C$52,2,FALSE),""),""),IF(T197="pvc",VLOOKUP(VLOOKUP(J197,'DATOS GENERALES'!$B$58:$E$83,3,FALSE),'DATOS GENERALES'!$B$36:$C$52,2,FALSE),VLOOKUP(VLOOKUP(J197,'DATOS GENERALES'!$B$58:$E$83,4,FALSE),'DATOS GENERALES'!$B$36:$C$52,2,FALSE)))</f>
        <v>OCTOGONAL CONDUIT</v>
      </c>
      <c r="T197" s="5" t="s">
        <v>48</v>
      </c>
      <c r="U197" s="5" t="s">
        <v>217</v>
      </c>
      <c r="X197"/>
    </row>
    <row r="198" spans="1:24" s="2" customFormat="1" outlineLevel="1" x14ac:dyDescent="0.25">
      <c r="B198" s="8"/>
      <c r="C198" s="8"/>
      <c r="D198" s="70"/>
      <c r="E198" s="3"/>
      <c r="F198" s="4"/>
      <c r="G198" s="4"/>
      <c r="H198" s="4"/>
      <c r="I198" s="4"/>
      <c r="J198" s="4"/>
      <c r="K198" s="4"/>
      <c r="L198" s="5"/>
      <c r="M198" s="5"/>
      <c r="N198" s="5"/>
      <c r="O198" s="5"/>
      <c r="P198" s="11"/>
      <c r="Q198" s="5"/>
      <c r="R198" s="6"/>
      <c r="S198" s="53"/>
      <c r="T198" s="5"/>
      <c r="U198" s="5"/>
      <c r="X198"/>
    </row>
    <row r="199" spans="1:24" s="2" customFormat="1" outlineLevel="1" x14ac:dyDescent="0.25">
      <c r="A199" s="2">
        <v>0</v>
      </c>
      <c r="B199" s="8">
        <v>0</v>
      </c>
      <c r="C199" s="8">
        <v>0</v>
      </c>
      <c r="D199" s="7" t="s">
        <v>854</v>
      </c>
      <c r="E199" s="3" t="str">
        <f>G199</f>
        <v>S12</v>
      </c>
      <c r="F199" s="4"/>
      <c r="G199" s="4" t="s">
        <v>94</v>
      </c>
      <c r="H199" s="4">
        <v>0.5</v>
      </c>
      <c r="I199" s="4">
        <v>25</v>
      </c>
      <c r="J199" s="4" t="s">
        <v>94</v>
      </c>
      <c r="K199" s="4"/>
      <c r="L199" s="5">
        <v>1</v>
      </c>
      <c r="M199" s="5">
        <f>IF(I199&lt;&gt;"S",(H199+B199+A199+C199)*L199,0)</f>
        <v>0.5</v>
      </c>
      <c r="N199" s="5">
        <v>1</v>
      </c>
      <c r="O199" s="5">
        <v>1</v>
      </c>
      <c r="P199" s="11">
        <v>1</v>
      </c>
      <c r="Q199" s="5">
        <f>IF(M199=0,IF(H199=0,0,H199+C199+B199+A199),M199)</f>
        <v>0.5</v>
      </c>
      <c r="R199" s="6">
        <f>Q199*P199</f>
        <v>0.5</v>
      </c>
      <c r="S199" s="53" t="str">
        <f>IF(J199="",IF(LEFT(G199,1)="c",IF(I199&lt;&gt;"S",VLOOKUP(G199,'DATOS GENERALES'!$B$36:$C$52,2,FALSE),""),""),IF(T199="pvc",VLOOKUP(VLOOKUP(J199,'DATOS GENERALES'!$B$58:$E$83,3,FALSE),'DATOS GENERALES'!$B$36:$C$52,2,FALSE),VLOOKUP(VLOOKUP(J199,'DATOS GENERALES'!$B$58:$E$83,4,FALSE),'DATOS GENERALES'!$B$36:$C$52,2,FALSE)))</f>
        <v>ACCESORIO SALIDA BANDEJA</v>
      </c>
      <c r="T199" s="5" t="s">
        <v>48</v>
      </c>
      <c r="U199" s="5" t="s">
        <v>217</v>
      </c>
      <c r="X199"/>
    </row>
    <row r="200" spans="1:24" s="2" customFormat="1" outlineLevel="1" x14ac:dyDescent="0.25">
      <c r="A200" s="2">
        <v>0</v>
      </c>
      <c r="B200" s="8">
        <v>0</v>
      </c>
      <c r="C200" s="8">
        <v>0</v>
      </c>
      <c r="D200" s="7" t="s">
        <v>854</v>
      </c>
      <c r="E200" s="3" t="str">
        <f>G200</f>
        <v>PA-P2-06</v>
      </c>
      <c r="F200" s="4" t="s">
        <v>103</v>
      </c>
      <c r="G200" s="7" t="s">
        <v>854</v>
      </c>
      <c r="H200" s="4">
        <v>1</v>
      </c>
      <c r="I200" s="4">
        <v>25</v>
      </c>
      <c r="J200" s="4" t="s">
        <v>218</v>
      </c>
      <c r="K200" s="4"/>
      <c r="L200" s="5">
        <v>1</v>
      </c>
      <c r="M200" s="5">
        <f>IF(I200&lt;&gt;"S",(H200+B200+A200+C200)*L200,0)</f>
        <v>1</v>
      </c>
      <c r="N200" s="5">
        <v>0</v>
      </c>
      <c r="O200" s="5">
        <v>2</v>
      </c>
      <c r="P200" s="11">
        <v>1</v>
      </c>
      <c r="Q200" s="5">
        <f>IF(M200=0,IF(H200=0,0,H200+C200+B200+A200),M200)</f>
        <v>1</v>
      </c>
      <c r="R200" s="6">
        <f>Q200*P200</f>
        <v>1</v>
      </c>
      <c r="S200" s="53" t="str">
        <f>IF(J200="",IF(LEFT(G200,1)="c",IF(I200&lt;&gt;"S",VLOOKUP(G200,'DATOS GENERALES'!$B$36:$C$52,2,FALSE),""),""),IF(T200="pvc",VLOOKUP(VLOOKUP(J200,'DATOS GENERALES'!$B$58:$E$83,3,FALSE),'DATOS GENERALES'!$B$36:$C$52,2,FALSE),VLOOKUP(VLOOKUP(J200,'DATOS GENERALES'!$B$58:$E$83,4,FALSE),'DATOS GENERALES'!$B$36:$C$52,2,FALSE)))</f>
        <v>OCTOGONAL CONDUIT</v>
      </c>
      <c r="T200" s="5" t="s">
        <v>48</v>
      </c>
      <c r="U200" s="5" t="s">
        <v>217</v>
      </c>
      <c r="X200"/>
    </row>
    <row r="201" spans="1:24" s="2" customFormat="1" outlineLevel="1" x14ac:dyDescent="0.25">
      <c r="B201" s="8"/>
      <c r="C201" s="8"/>
      <c r="D201" s="70"/>
      <c r="E201" s="3"/>
      <c r="F201" s="4"/>
      <c r="G201" s="4"/>
      <c r="H201" s="4"/>
      <c r="I201" s="4"/>
      <c r="J201" s="4"/>
      <c r="K201" s="4"/>
      <c r="L201" s="5"/>
      <c r="M201" s="5"/>
      <c r="N201" s="5"/>
      <c r="O201" s="5"/>
      <c r="P201" s="11"/>
      <c r="Q201" s="5"/>
      <c r="R201" s="6"/>
      <c r="S201" s="53"/>
      <c r="T201" s="5"/>
      <c r="U201" s="5"/>
      <c r="X201"/>
    </row>
    <row r="202" spans="1:24" s="2" customFormat="1" outlineLevel="1" x14ac:dyDescent="0.25">
      <c r="A202" s="2">
        <v>0</v>
      </c>
      <c r="B202" s="8">
        <v>0</v>
      </c>
      <c r="C202" s="8">
        <v>0</v>
      </c>
      <c r="D202" s="7" t="s">
        <v>855</v>
      </c>
      <c r="E202" s="3" t="str">
        <f>G202</f>
        <v>S12</v>
      </c>
      <c r="F202" s="4"/>
      <c r="G202" s="4" t="s">
        <v>94</v>
      </c>
      <c r="H202" s="4">
        <v>0.5</v>
      </c>
      <c r="I202" s="4">
        <v>25</v>
      </c>
      <c r="J202" s="4" t="s">
        <v>94</v>
      </c>
      <c r="K202" s="4"/>
      <c r="L202" s="5">
        <v>1</v>
      </c>
      <c r="M202" s="5">
        <f>IF(I202&lt;&gt;"S",(H202+B202+A202+C202)*L202,0)</f>
        <v>0.5</v>
      </c>
      <c r="N202" s="5">
        <v>1</v>
      </c>
      <c r="O202" s="5">
        <v>1</v>
      </c>
      <c r="P202" s="11">
        <v>1</v>
      </c>
      <c r="Q202" s="5">
        <f>IF(M202=0,IF(H202=0,0,H202+C202+B202+A202),M202)</f>
        <v>0.5</v>
      </c>
      <c r="R202" s="6">
        <f>Q202*P202</f>
        <v>0.5</v>
      </c>
      <c r="S202" s="53" t="str">
        <f>IF(J202="",IF(LEFT(G202,1)="c",IF(I202&lt;&gt;"S",VLOOKUP(G202,'DATOS GENERALES'!$B$36:$C$52,2,FALSE),""),""),IF(T202="pvc",VLOOKUP(VLOOKUP(J202,'DATOS GENERALES'!$B$58:$E$83,3,FALSE),'DATOS GENERALES'!$B$36:$C$52,2,FALSE),VLOOKUP(VLOOKUP(J202,'DATOS GENERALES'!$B$58:$E$83,4,FALSE),'DATOS GENERALES'!$B$36:$C$52,2,FALSE)))</f>
        <v>ACCESORIO SALIDA BANDEJA</v>
      </c>
      <c r="T202" s="5" t="s">
        <v>48</v>
      </c>
      <c r="U202" s="5" t="s">
        <v>217</v>
      </c>
      <c r="X202"/>
    </row>
    <row r="203" spans="1:24" s="2" customFormat="1" outlineLevel="1" x14ac:dyDescent="0.25">
      <c r="A203" s="2">
        <v>0</v>
      </c>
      <c r="B203" s="8">
        <v>0</v>
      </c>
      <c r="C203" s="8">
        <v>0</v>
      </c>
      <c r="D203" s="7" t="s">
        <v>855</v>
      </c>
      <c r="E203" s="3" t="str">
        <f>G203</f>
        <v>PA-P2-07</v>
      </c>
      <c r="F203" s="4" t="s">
        <v>103</v>
      </c>
      <c r="G203" s="7" t="s">
        <v>855</v>
      </c>
      <c r="H203" s="4">
        <v>1</v>
      </c>
      <c r="I203" s="4">
        <v>25</v>
      </c>
      <c r="J203" s="4" t="s">
        <v>218</v>
      </c>
      <c r="K203" s="4"/>
      <c r="L203" s="5">
        <v>1</v>
      </c>
      <c r="M203" s="5">
        <f>IF(I203&lt;&gt;"S",(H203+B203+A203+C203)*L203,0)</f>
        <v>1</v>
      </c>
      <c r="N203" s="5">
        <v>0</v>
      </c>
      <c r="O203" s="5">
        <v>2</v>
      </c>
      <c r="P203" s="11">
        <v>1</v>
      </c>
      <c r="Q203" s="5">
        <f>IF(M203=0,IF(H203=0,0,H203+C203+B203+A203),M203)</f>
        <v>1</v>
      </c>
      <c r="R203" s="6">
        <f>Q203*P203</f>
        <v>1</v>
      </c>
      <c r="S203" s="53" t="str">
        <f>IF(J203="",IF(LEFT(G203,1)="c",IF(I203&lt;&gt;"S",VLOOKUP(G203,'DATOS GENERALES'!$B$36:$C$52,2,FALSE),""),""),IF(T203="pvc",VLOOKUP(VLOOKUP(J203,'DATOS GENERALES'!$B$58:$E$83,3,FALSE),'DATOS GENERALES'!$B$36:$C$52,2,FALSE),VLOOKUP(VLOOKUP(J203,'DATOS GENERALES'!$B$58:$E$83,4,FALSE),'DATOS GENERALES'!$B$36:$C$52,2,FALSE)))</f>
        <v>OCTOGONAL CONDUIT</v>
      </c>
      <c r="T203" s="5" t="s">
        <v>48</v>
      </c>
      <c r="U203" s="5" t="s">
        <v>217</v>
      </c>
      <c r="X203"/>
    </row>
    <row r="204" spans="1:24" s="2" customFormat="1" outlineLevel="1" x14ac:dyDescent="0.25">
      <c r="B204" s="8"/>
      <c r="C204" s="8"/>
      <c r="D204" s="68"/>
      <c r="E204" s="3"/>
      <c r="F204" s="4"/>
      <c r="G204" s="4"/>
      <c r="H204" s="4"/>
      <c r="I204" s="4"/>
      <c r="J204" s="4"/>
      <c r="K204" s="4"/>
      <c r="L204" s="5"/>
      <c r="M204" s="5"/>
      <c r="N204" s="5"/>
      <c r="O204" s="5"/>
      <c r="P204" s="11"/>
      <c r="Q204" s="5"/>
      <c r="R204" s="6"/>
      <c r="S204" s="53"/>
      <c r="T204" s="5"/>
      <c r="U204" s="5"/>
      <c r="X204"/>
    </row>
    <row r="205" spans="1:24" s="2" customFormat="1" outlineLevel="1" x14ac:dyDescent="0.25">
      <c r="B205" s="8"/>
      <c r="C205" s="8"/>
      <c r="D205" s="68"/>
      <c r="E205" s="3"/>
      <c r="F205" s="4"/>
      <c r="G205" s="7"/>
      <c r="H205" s="4"/>
      <c r="I205" s="4"/>
      <c r="J205" s="4"/>
      <c r="K205" s="4"/>
      <c r="L205" s="5"/>
      <c r="M205" s="5"/>
      <c r="N205" s="5"/>
      <c r="O205" s="5"/>
      <c r="P205" s="11"/>
      <c r="Q205" s="5"/>
      <c r="R205" s="6"/>
      <c r="S205" s="53"/>
      <c r="T205" s="5"/>
      <c r="U205" s="5"/>
      <c r="X205"/>
    </row>
    <row r="206" spans="1:24" x14ac:dyDescent="0.25">
      <c r="D206" s="71"/>
      <c r="G206" s="65"/>
      <c r="H206" s="65"/>
      <c r="I206" s="65"/>
      <c r="J206" s="65"/>
      <c r="K206" s="65"/>
      <c r="L206" s="108"/>
      <c r="M206" s="108"/>
      <c r="N206" s="108"/>
      <c r="O206" s="108"/>
      <c r="S206" s="107"/>
    </row>
    <row r="207" spans="1:24" x14ac:dyDescent="0.25">
      <c r="D207" s="71"/>
      <c r="G207" s="65"/>
      <c r="H207" s="65"/>
      <c r="I207" s="65"/>
      <c r="J207" s="65"/>
      <c r="K207" s="65"/>
      <c r="L207" s="108"/>
      <c r="M207" s="108"/>
      <c r="N207" s="108"/>
      <c r="O207" s="108"/>
      <c r="S207" s="107"/>
    </row>
    <row r="208" spans="1:24" ht="14.4" thickBot="1" x14ac:dyDescent="0.3">
      <c r="D208" s="71"/>
      <c r="G208" s="65"/>
      <c r="H208" s="65"/>
      <c r="I208" s="65"/>
      <c r="J208" s="65"/>
      <c r="K208" s="65"/>
      <c r="L208" s="108"/>
      <c r="M208" s="108"/>
      <c r="N208" s="108"/>
      <c r="O208" s="108"/>
      <c r="S208" s="107"/>
    </row>
    <row r="209" spans="4:20" ht="58.8" customHeight="1" thickBot="1" x14ac:dyDescent="0.3">
      <c r="D209" s="71"/>
      <c r="M209" s="98" t="s">
        <v>24</v>
      </c>
      <c r="N209" s="98" t="s">
        <v>77</v>
      </c>
      <c r="O209" s="98" t="s">
        <v>25</v>
      </c>
      <c r="S209" s="110" t="s">
        <v>116</v>
      </c>
      <c r="T209" s="111" t="s">
        <v>117</v>
      </c>
    </row>
    <row r="210" spans="4:20" ht="14.4" thickBot="1" x14ac:dyDescent="0.3">
      <c r="D210" s="71"/>
      <c r="M210" s="98" t="s">
        <v>21</v>
      </c>
      <c r="N210" s="98" t="s">
        <v>22</v>
      </c>
      <c r="O210" s="98" t="s">
        <v>22</v>
      </c>
      <c r="S210" s="112" t="s">
        <v>56</v>
      </c>
      <c r="T210" s="69">
        <f t="shared" ref="T210:T223" si="3">COUNTIF($S$183:$S$205,S210)</f>
        <v>0</v>
      </c>
    </row>
    <row r="211" spans="4:20" ht="14.4" thickBot="1" x14ac:dyDescent="0.3">
      <c r="D211" s="71"/>
      <c r="H211" s="203" t="s">
        <v>151</v>
      </c>
      <c r="I211" s="204"/>
      <c r="J211" s="204"/>
      <c r="K211" s="204"/>
      <c r="L211" s="205"/>
      <c r="M211" s="87">
        <f>SUMIFS(M183:M205,$I183:$I205,"BE",$T183:$T205,"BE")</f>
        <v>0</v>
      </c>
      <c r="N211" s="87">
        <f>SUMIFS(N183:N205,I183:I205,"BE",T183:T205,"BE")</f>
        <v>0</v>
      </c>
      <c r="O211" s="87">
        <f>SUMIFS(O183:O205,I183:I205,"BE",T183:T205,"BE")</f>
        <v>0</v>
      </c>
      <c r="S211" s="113" t="s">
        <v>57</v>
      </c>
      <c r="T211" s="69">
        <f t="shared" si="3"/>
        <v>0</v>
      </c>
    </row>
    <row r="212" spans="4:20" ht="14.4" thickBot="1" x14ac:dyDescent="0.3">
      <c r="D212" s="71"/>
      <c r="H212" s="203" t="s">
        <v>158</v>
      </c>
      <c r="I212" s="204"/>
      <c r="J212" s="204"/>
      <c r="K212" s="204"/>
      <c r="L212" s="205"/>
      <c r="M212" s="87">
        <f>SUMIFS(M183:M205,I183:I205,25,T183:T205,"PVC")</f>
        <v>0</v>
      </c>
      <c r="N212" s="87">
        <f>SUMIFS(N183:N205,I183:I205,25,T183:T205,"PVC")</f>
        <v>0</v>
      </c>
      <c r="O212" s="87">
        <f>SUMIFS(O183:O205,I183:I205,25,T183:T205,"PVC")</f>
        <v>0</v>
      </c>
      <c r="S212" s="113" t="s">
        <v>58</v>
      </c>
      <c r="T212" s="69">
        <f t="shared" si="3"/>
        <v>0</v>
      </c>
    </row>
    <row r="213" spans="4:20" ht="14.4" thickBot="1" x14ac:dyDescent="0.3">
      <c r="D213" s="71"/>
      <c r="H213" s="203" t="s">
        <v>159</v>
      </c>
      <c r="I213" s="204"/>
      <c r="J213" s="204"/>
      <c r="K213" s="204"/>
      <c r="L213" s="205"/>
      <c r="M213" s="87">
        <f>SUMIFS(M183:M205,I183:I205,50,T183:T205,"PVC")</f>
        <v>0</v>
      </c>
      <c r="N213" s="87">
        <f>SUMIFS(N183:N205,I183:I205,50,T183:T205,"PVC")</f>
        <v>0</v>
      </c>
      <c r="O213" s="87">
        <f>SUMIFS(O183:O205,I183:I205,50,T183:T205,"PVC")</f>
        <v>0</v>
      </c>
      <c r="S213" s="113" t="s">
        <v>59</v>
      </c>
      <c r="T213" s="69">
        <f t="shared" si="3"/>
        <v>0</v>
      </c>
    </row>
    <row r="214" spans="4:20" ht="14.4" thickBot="1" x14ac:dyDescent="0.3">
      <c r="D214" s="71"/>
      <c r="H214" s="203" t="s">
        <v>187</v>
      </c>
      <c r="I214" s="204"/>
      <c r="J214" s="204"/>
      <c r="K214" s="204"/>
      <c r="L214" s="205"/>
      <c r="M214" s="87">
        <f>SUMIFS(M183:M205,I183:I205,100,T183:T205,"PVC")</f>
        <v>0</v>
      </c>
      <c r="N214" s="87">
        <f>SUMIFS(N183:N205,I183:I205,100,T183:T205,"PVC")</f>
        <v>0</v>
      </c>
      <c r="O214" s="87">
        <f>SUMIFS(O183:O205,I183:I205,100,T183:T205,"PVC")</f>
        <v>0</v>
      </c>
      <c r="S214" s="113" t="s">
        <v>53</v>
      </c>
      <c r="T214" s="69">
        <f t="shared" si="3"/>
        <v>0</v>
      </c>
    </row>
    <row r="215" spans="4:20" ht="14.4" thickBot="1" x14ac:dyDescent="0.3">
      <c r="D215" s="71"/>
      <c r="H215" s="203" t="s">
        <v>160</v>
      </c>
      <c r="I215" s="204"/>
      <c r="J215" s="204"/>
      <c r="K215" s="204"/>
      <c r="L215" s="205"/>
      <c r="M215" s="87">
        <f>SUMIFS(M183:M205,I183:I205,25,T183:T205,"EMT")</f>
        <v>13.5</v>
      </c>
      <c r="N215" s="87">
        <f>SUMIFS(N183:N205,I183:I205,25,T183:T205,"EMT")</f>
        <v>7</v>
      </c>
      <c r="O215" s="87">
        <f>SUMIFS(O183:O205,I183:I205,25,T183:T205,"EMT")</f>
        <v>21</v>
      </c>
      <c r="S215" s="113" t="s">
        <v>54</v>
      </c>
      <c r="T215" s="69">
        <f t="shared" si="3"/>
        <v>0</v>
      </c>
    </row>
    <row r="216" spans="4:20" ht="14.4" thickBot="1" x14ac:dyDescent="0.3">
      <c r="D216" s="71"/>
      <c r="H216" s="203" t="s">
        <v>161</v>
      </c>
      <c r="I216" s="204"/>
      <c r="J216" s="204"/>
      <c r="K216" s="204"/>
      <c r="L216" s="205"/>
      <c r="M216" s="114">
        <f>SUMIFS(M183:M205,I183:I205,50,T183:T205,"EMT")</f>
        <v>0</v>
      </c>
      <c r="N216" s="114">
        <f>SUMIFS(N183:N205,I183:I205,50,T183:T205,"EMT")</f>
        <v>0</v>
      </c>
      <c r="O216" s="114">
        <f>SUMIFS(O183:O205,I183:I205,50,T183:T205,"EMT")</f>
        <v>0</v>
      </c>
      <c r="S216" s="113" t="s">
        <v>55</v>
      </c>
      <c r="T216" s="69">
        <f t="shared" si="3"/>
        <v>0</v>
      </c>
    </row>
    <row r="217" spans="4:20" ht="14.4" thickBot="1" x14ac:dyDescent="0.3">
      <c r="D217" s="71"/>
      <c r="H217" s="203" t="s">
        <v>188</v>
      </c>
      <c r="I217" s="204"/>
      <c r="J217" s="204"/>
      <c r="K217" s="204"/>
      <c r="L217" s="205"/>
      <c r="M217" s="87">
        <f>SUMIFS(M183:M205,I183:I205,25,T183:T205,"TUBO FLEX")</f>
        <v>0</v>
      </c>
      <c r="N217" s="87">
        <f>SUMIFS(N183:N205,I183:I205,25,T183:T205,"TUBO FLEX")</f>
        <v>0</v>
      </c>
      <c r="O217" s="87">
        <f>SUMIFS(O183:O205,I183:I205,25,T183:T205,"TUBO FLEX")</f>
        <v>0</v>
      </c>
      <c r="S217" s="113" t="s">
        <v>60</v>
      </c>
      <c r="T217" s="69">
        <f t="shared" si="3"/>
        <v>0</v>
      </c>
    </row>
    <row r="218" spans="4:20" ht="14.4" thickBot="1" x14ac:dyDescent="0.3">
      <c r="D218" s="71"/>
      <c r="H218" s="203" t="s">
        <v>189</v>
      </c>
      <c r="I218" s="204"/>
      <c r="J218" s="204"/>
      <c r="K218" s="204"/>
      <c r="L218" s="205"/>
      <c r="M218" s="114">
        <f>SUMIFS(M183:M205,I183:I205,50,T183:T205,"TUBO FLEX")</f>
        <v>0</v>
      </c>
      <c r="N218" s="114">
        <f>SUMIFS(N183:N205,I183:I205,50,T183:T205,"TUBO FLEX")</f>
        <v>0</v>
      </c>
      <c r="O218" s="114">
        <f>SUMIFS(O183:O205,I183:I205,50,T183:T205,"TUBO FLEX")</f>
        <v>0</v>
      </c>
      <c r="S218" s="113" t="s">
        <v>61</v>
      </c>
      <c r="T218" s="69">
        <f t="shared" si="3"/>
        <v>7</v>
      </c>
    </row>
    <row r="219" spans="4:20" x14ac:dyDescent="0.25">
      <c r="D219" s="71"/>
      <c r="S219" s="113" t="s">
        <v>62</v>
      </c>
      <c r="T219" s="69">
        <f t="shared" si="3"/>
        <v>0</v>
      </c>
    </row>
    <row r="220" spans="4:20" x14ac:dyDescent="0.25">
      <c r="D220" s="71"/>
      <c r="S220" s="113" t="s">
        <v>216</v>
      </c>
      <c r="T220" s="69">
        <f t="shared" si="3"/>
        <v>7</v>
      </c>
    </row>
    <row r="221" spans="4:20" x14ac:dyDescent="0.25">
      <c r="D221" s="71"/>
      <c r="S221" s="113" t="s">
        <v>175</v>
      </c>
      <c r="T221" s="69">
        <f t="shared" si="3"/>
        <v>0</v>
      </c>
    </row>
    <row r="222" spans="4:20" x14ac:dyDescent="0.25">
      <c r="D222" s="71"/>
      <c r="S222" s="113" t="s">
        <v>185</v>
      </c>
      <c r="T222" s="69">
        <f t="shared" si="3"/>
        <v>0</v>
      </c>
    </row>
    <row r="223" spans="4:20" ht="14.4" thickBot="1" x14ac:dyDescent="0.3">
      <c r="D223" s="71"/>
      <c r="S223" s="115"/>
      <c r="T223" s="69">
        <f t="shared" si="3"/>
        <v>0</v>
      </c>
    </row>
    <row r="224" spans="4:20" x14ac:dyDescent="0.25">
      <c r="D224" s="71"/>
      <c r="G224" s="65"/>
      <c r="H224" s="65"/>
      <c r="I224" s="65"/>
      <c r="J224" s="65"/>
      <c r="K224" s="65"/>
      <c r="L224" s="108"/>
      <c r="M224" s="108"/>
      <c r="N224" s="108"/>
      <c r="O224" s="108"/>
      <c r="S224" s="107"/>
    </row>
    <row r="225" spans="1:24" x14ac:dyDescent="0.25">
      <c r="D225" s="71"/>
      <c r="G225" s="65"/>
      <c r="H225" s="65"/>
      <c r="I225" s="65"/>
      <c r="J225" s="65"/>
      <c r="K225" s="65"/>
      <c r="L225" s="108"/>
      <c r="M225" s="108"/>
      <c r="N225" s="108"/>
      <c r="O225" s="108"/>
      <c r="S225" s="107"/>
    </row>
    <row r="226" spans="1:24" x14ac:dyDescent="0.25">
      <c r="D226" s="71"/>
      <c r="S226" s="107"/>
    </row>
    <row r="227" spans="1:24" ht="54.6" customHeight="1" x14ac:dyDescent="0.25">
      <c r="A227" s="208" t="s">
        <v>149</v>
      </c>
      <c r="B227" s="208" t="s">
        <v>180</v>
      </c>
      <c r="C227" s="208" t="s">
        <v>147</v>
      </c>
      <c r="E227" s="209" t="s">
        <v>0</v>
      </c>
      <c r="F227" s="209"/>
      <c r="G227" s="209"/>
      <c r="H227" s="210" t="s">
        <v>121</v>
      </c>
      <c r="I227" s="210" t="s">
        <v>122</v>
      </c>
      <c r="J227" s="210" t="s">
        <v>119</v>
      </c>
      <c r="K227" s="210" t="s">
        <v>120</v>
      </c>
      <c r="L227" s="210" t="s">
        <v>182</v>
      </c>
      <c r="M227" s="143" t="s">
        <v>162</v>
      </c>
      <c r="N227" s="143" t="s">
        <v>184</v>
      </c>
      <c r="O227" s="143" t="s">
        <v>163</v>
      </c>
      <c r="P227" s="212" t="s">
        <v>46</v>
      </c>
      <c r="Q227" s="209"/>
      <c r="R227" s="209"/>
      <c r="S227" s="206" t="s">
        <v>51</v>
      </c>
      <c r="T227" s="206" t="s">
        <v>47</v>
      </c>
      <c r="U227" s="206" t="s">
        <v>78</v>
      </c>
    </row>
    <row r="228" spans="1:24" x14ac:dyDescent="0.25">
      <c r="A228" s="208"/>
      <c r="B228" s="208"/>
      <c r="C228" s="208"/>
      <c r="D228" t="s">
        <v>148</v>
      </c>
      <c r="E228" s="144" t="s">
        <v>79</v>
      </c>
      <c r="F228" s="145" t="s">
        <v>1</v>
      </c>
      <c r="G228" s="144" t="s">
        <v>2</v>
      </c>
      <c r="H228" s="211"/>
      <c r="I228" s="211"/>
      <c r="J228" s="211"/>
      <c r="K228" s="211"/>
      <c r="L228" s="211"/>
      <c r="M228" s="146" t="s">
        <v>21</v>
      </c>
      <c r="N228" s="146" t="s">
        <v>22</v>
      </c>
      <c r="O228" s="146" t="s">
        <v>22</v>
      </c>
      <c r="P228" s="144" t="s">
        <v>3</v>
      </c>
      <c r="Q228" s="144" t="s">
        <v>14</v>
      </c>
      <c r="R228" s="144" t="s">
        <v>13</v>
      </c>
      <c r="S228" s="207"/>
      <c r="T228" s="207"/>
      <c r="U228" s="207"/>
    </row>
    <row r="229" spans="1:24" x14ac:dyDescent="0.25">
      <c r="D229" s="71"/>
      <c r="E229" s="99" t="s">
        <v>302</v>
      </c>
      <c r="F229" s="116"/>
      <c r="G229" s="64"/>
      <c r="H229" s="64"/>
      <c r="I229" s="64"/>
      <c r="J229" s="64"/>
      <c r="K229" s="64"/>
      <c r="L229" s="17"/>
      <c r="M229" s="17"/>
      <c r="N229" s="17"/>
      <c r="O229" s="17"/>
      <c r="P229" s="18"/>
      <c r="Q229" s="18"/>
      <c r="R229" s="18"/>
      <c r="S229" s="54"/>
      <c r="T229" s="19"/>
      <c r="U229" s="19"/>
    </row>
    <row r="230" spans="1:24" s="2" customFormat="1" outlineLevel="1" x14ac:dyDescent="0.25">
      <c r="B230" s="8"/>
      <c r="C230" s="8"/>
      <c r="D230" s="7"/>
      <c r="E230" s="3"/>
      <c r="F230" s="4"/>
      <c r="G230" s="4"/>
      <c r="H230" s="4"/>
      <c r="I230" s="4"/>
      <c r="J230" s="4"/>
      <c r="K230" s="4"/>
      <c r="L230" s="5"/>
      <c r="M230" s="5"/>
      <c r="N230" s="5"/>
      <c r="O230" s="5"/>
      <c r="P230" s="11"/>
      <c r="Q230" s="5"/>
      <c r="R230" s="6"/>
      <c r="S230" s="53"/>
      <c r="T230" s="5"/>
      <c r="U230" s="5"/>
      <c r="X230"/>
    </row>
    <row r="231" spans="1:24" s="2" customFormat="1" outlineLevel="1" x14ac:dyDescent="0.25">
      <c r="A231" s="2">
        <v>0</v>
      </c>
      <c r="B231" s="8">
        <v>0</v>
      </c>
      <c r="C231" s="8">
        <v>0</v>
      </c>
      <c r="D231" s="7" t="s">
        <v>870</v>
      </c>
      <c r="E231" s="3" t="str">
        <f>G231</f>
        <v>S12</v>
      </c>
      <c r="F231" s="4"/>
      <c r="G231" s="4" t="s">
        <v>94</v>
      </c>
      <c r="H231" s="4">
        <v>0.5</v>
      </c>
      <c r="I231" s="4">
        <v>25</v>
      </c>
      <c r="J231" s="4" t="s">
        <v>94</v>
      </c>
      <c r="K231" s="4"/>
      <c r="L231" s="5">
        <v>1</v>
      </c>
      <c r="M231" s="5">
        <f>IF(I231&lt;&gt;"S",(H231+B231+A231+C231)*L231,0)</f>
        <v>0.5</v>
      </c>
      <c r="N231" s="5">
        <v>1</v>
      </c>
      <c r="O231" s="5">
        <v>1</v>
      </c>
      <c r="P231" s="11">
        <v>1</v>
      </c>
      <c r="Q231" s="5">
        <f>IF(M231=0,IF(H231=0,0,H231+C231+B231+A231),M231)</f>
        <v>0.5</v>
      </c>
      <c r="R231" s="6">
        <f>Q231*P231</f>
        <v>0.5</v>
      </c>
      <c r="S231" s="53" t="str">
        <f>IF(J231="",IF(LEFT(G231,1)="c",IF(I231&lt;&gt;"S",VLOOKUP(G231,'DATOS GENERALES'!$B$36:$C$52,2,FALSE),""),""),IF(T231="pvc",VLOOKUP(VLOOKUP(J231,'DATOS GENERALES'!$B$58:$E$83,3,FALSE),'DATOS GENERALES'!$B$36:$C$52,2,FALSE),VLOOKUP(VLOOKUP(J231,'DATOS GENERALES'!$B$58:$E$83,4,FALSE),'DATOS GENERALES'!$B$36:$C$52,2,FALSE)))</f>
        <v>ACCESORIO SALIDA BANDEJA</v>
      </c>
      <c r="T231" s="5" t="s">
        <v>48</v>
      </c>
      <c r="U231" s="5" t="s">
        <v>217</v>
      </c>
      <c r="X231"/>
    </row>
    <row r="232" spans="1:24" s="2" customFormat="1" outlineLevel="1" x14ac:dyDescent="0.25">
      <c r="A232" s="2">
        <v>0</v>
      </c>
      <c r="B232" s="8">
        <v>0</v>
      </c>
      <c r="C232" s="8">
        <v>0</v>
      </c>
      <c r="D232" s="7" t="s">
        <v>870</v>
      </c>
      <c r="E232" s="3" t="str">
        <f>G232</f>
        <v>PA-P3-01</v>
      </c>
      <c r="F232" s="4" t="s">
        <v>94</v>
      </c>
      <c r="G232" s="7" t="s">
        <v>870</v>
      </c>
      <c r="H232" s="4">
        <v>1</v>
      </c>
      <c r="I232" s="4">
        <v>25</v>
      </c>
      <c r="J232" s="4" t="s">
        <v>218</v>
      </c>
      <c r="K232" s="4"/>
      <c r="L232" s="5">
        <v>1</v>
      </c>
      <c r="M232" s="5">
        <f>IF(I232&lt;&gt;"S",(H232+B232+A232+C232)*L232,0)</f>
        <v>1</v>
      </c>
      <c r="N232" s="5">
        <v>0</v>
      </c>
      <c r="O232" s="5">
        <v>2</v>
      </c>
      <c r="P232" s="11">
        <v>1</v>
      </c>
      <c r="Q232" s="5">
        <f>IF(M232=0,IF(H232=0,0,H232+C232+B232+A232),M232)</f>
        <v>1</v>
      </c>
      <c r="R232" s="6">
        <f>Q232*P232</f>
        <v>1</v>
      </c>
      <c r="S232" s="53" t="str">
        <f>IF(J232="",IF(LEFT(G232,1)="c",IF(I232&lt;&gt;"S",VLOOKUP(G232,'DATOS GENERALES'!$B$36:$C$52,2,FALSE),""),""),IF(T232="pvc",VLOOKUP(VLOOKUP(J232,'DATOS GENERALES'!$B$58:$E$83,3,FALSE),'DATOS GENERALES'!$B$36:$C$52,2,FALSE),VLOOKUP(VLOOKUP(J232,'DATOS GENERALES'!$B$58:$E$83,4,FALSE),'DATOS GENERALES'!$B$36:$C$52,2,FALSE)))</f>
        <v>OCTOGONAL CONDUIT</v>
      </c>
      <c r="T232" s="5" t="s">
        <v>48</v>
      </c>
      <c r="U232" s="5" t="s">
        <v>217</v>
      </c>
      <c r="X232"/>
    </row>
    <row r="233" spans="1:24" s="2" customFormat="1" outlineLevel="1" x14ac:dyDescent="0.25">
      <c r="B233" s="8"/>
      <c r="C233" s="8"/>
      <c r="D233" s="70"/>
      <c r="E233" s="3"/>
      <c r="F233" s="4"/>
      <c r="G233" s="4"/>
      <c r="H233" s="4"/>
      <c r="I233" s="4"/>
      <c r="J233" s="4"/>
      <c r="K233" s="4"/>
      <c r="L233" s="5"/>
      <c r="M233" s="5"/>
      <c r="N233" s="5"/>
      <c r="O233" s="5"/>
      <c r="P233" s="11"/>
      <c r="Q233" s="5"/>
      <c r="R233" s="6"/>
      <c r="S233" s="53"/>
      <c r="T233" s="5"/>
      <c r="U233" s="5"/>
      <c r="X233"/>
    </row>
    <row r="234" spans="1:24" s="2" customFormat="1" outlineLevel="1" x14ac:dyDescent="0.25">
      <c r="A234" s="2">
        <v>0</v>
      </c>
      <c r="B234" s="8">
        <v>0</v>
      </c>
      <c r="C234" s="8">
        <v>0</v>
      </c>
      <c r="D234" s="7" t="s">
        <v>871</v>
      </c>
      <c r="E234" s="3" t="str">
        <f>G234</f>
        <v>S12</v>
      </c>
      <c r="F234" s="4"/>
      <c r="G234" s="4" t="s">
        <v>94</v>
      </c>
      <c r="H234" s="4">
        <v>0.5</v>
      </c>
      <c r="I234" s="4">
        <v>25</v>
      </c>
      <c r="J234" s="4" t="s">
        <v>94</v>
      </c>
      <c r="K234" s="4"/>
      <c r="L234" s="5">
        <v>1</v>
      </c>
      <c r="M234" s="5">
        <f>IF(I234&lt;&gt;"S",(H234+B234+A234+C234)*L234,0)</f>
        <v>0.5</v>
      </c>
      <c r="N234" s="5">
        <v>1</v>
      </c>
      <c r="O234" s="5">
        <v>1</v>
      </c>
      <c r="P234" s="11">
        <v>1</v>
      </c>
      <c r="Q234" s="5">
        <f>IF(M234=0,IF(H234=0,0,H234+C234+B234+A234),M234)</f>
        <v>0.5</v>
      </c>
      <c r="R234" s="6">
        <f>Q234*P234</f>
        <v>0.5</v>
      </c>
      <c r="S234" s="53" t="str">
        <f>IF(J234="",IF(LEFT(G234,1)="c",IF(I234&lt;&gt;"S",VLOOKUP(G234,'DATOS GENERALES'!$B$36:$C$52,2,FALSE),""),""),IF(T234="pvc",VLOOKUP(VLOOKUP(J234,'DATOS GENERALES'!$B$58:$E$83,3,FALSE),'DATOS GENERALES'!$B$36:$C$52,2,FALSE),VLOOKUP(VLOOKUP(J234,'DATOS GENERALES'!$B$58:$E$83,4,FALSE),'DATOS GENERALES'!$B$36:$C$52,2,FALSE)))</f>
        <v>ACCESORIO SALIDA BANDEJA</v>
      </c>
      <c r="T234" s="5" t="s">
        <v>48</v>
      </c>
      <c r="U234" s="5" t="s">
        <v>217</v>
      </c>
      <c r="X234"/>
    </row>
    <row r="235" spans="1:24" s="2" customFormat="1" outlineLevel="1" x14ac:dyDescent="0.25">
      <c r="A235" s="2">
        <v>0</v>
      </c>
      <c r="B235" s="8">
        <v>0</v>
      </c>
      <c r="C235" s="8">
        <v>0</v>
      </c>
      <c r="D235" s="7" t="s">
        <v>871</v>
      </c>
      <c r="E235" s="3" t="str">
        <f>G235</f>
        <v>PA-P3-02</v>
      </c>
      <c r="F235" s="4" t="s">
        <v>94</v>
      </c>
      <c r="G235" s="7" t="s">
        <v>871</v>
      </c>
      <c r="H235" s="4">
        <v>1</v>
      </c>
      <c r="I235" s="4">
        <v>25</v>
      </c>
      <c r="J235" s="4" t="s">
        <v>218</v>
      </c>
      <c r="K235" s="4"/>
      <c r="L235" s="5">
        <v>1</v>
      </c>
      <c r="M235" s="5">
        <f>IF(I235&lt;&gt;"S",(H235+B235+A235+C235)*L235,0)</f>
        <v>1</v>
      </c>
      <c r="N235" s="5">
        <v>0</v>
      </c>
      <c r="O235" s="5">
        <v>2</v>
      </c>
      <c r="P235" s="11">
        <v>1</v>
      </c>
      <c r="Q235" s="5">
        <f>IF(M235=0,IF(H235=0,0,H235+C235+B235+A235),M235)</f>
        <v>1</v>
      </c>
      <c r="R235" s="6">
        <f>Q235*P235</f>
        <v>1</v>
      </c>
      <c r="S235" s="53" t="str">
        <f>IF(J235="",IF(LEFT(G235,1)="c",IF(I235&lt;&gt;"S",VLOOKUP(G235,'DATOS GENERALES'!$B$36:$C$52,2,FALSE),""),""),IF(T235="pvc",VLOOKUP(VLOOKUP(J235,'DATOS GENERALES'!$B$58:$E$83,3,FALSE),'DATOS GENERALES'!$B$36:$C$52,2,FALSE),VLOOKUP(VLOOKUP(J235,'DATOS GENERALES'!$B$58:$E$83,4,FALSE),'DATOS GENERALES'!$B$36:$C$52,2,FALSE)))</f>
        <v>OCTOGONAL CONDUIT</v>
      </c>
      <c r="T235" s="5" t="s">
        <v>48</v>
      </c>
      <c r="U235" s="5" t="s">
        <v>217</v>
      </c>
      <c r="X235"/>
    </row>
    <row r="236" spans="1:24" s="2" customFormat="1" outlineLevel="1" x14ac:dyDescent="0.25">
      <c r="B236" s="8"/>
      <c r="C236" s="8"/>
      <c r="D236" s="70"/>
      <c r="E236" s="3"/>
      <c r="F236" s="4"/>
      <c r="G236" s="4"/>
      <c r="H236" s="4"/>
      <c r="I236" s="4"/>
      <c r="J236" s="4"/>
      <c r="K236" s="4"/>
      <c r="L236" s="5"/>
      <c r="M236" s="5"/>
      <c r="N236" s="5"/>
      <c r="O236" s="5"/>
      <c r="P236" s="11"/>
      <c r="Q236" s="5"/>
      <c r="R236" s="6"/>
      <c r="S236" s="53"/>
      <c r="T236" s="5"/>
      <c r="U236" s="5"/>
      <c r="X236"/>
    </row>
    <row r="237" spans="1:24" s="2" customFormat="1" outlineLevel="1" x14ac:dyDescent="0.25">
      <c r="A237" s="2">
        <v>0</v>
      </c>
      <c r="B237" s="8">
        <v>0</v>
      </c>
      <c r="C237" s="8">
        <v>0</v>
      </c>
      <c r="D237" s="7" t="s">
        <v>872</v>
      </c>
      <c r="E237" s="3" t="str">
        <f>G237</f>
        <v>S12</v>
      </c>
      <c r="F237" s="4"/>
      <c r="G237" s="4" t="s">
        <v>94</v>
      </c>
      <c r="H237" s="4">
        <v>0.5</v>
      </c>
      <c r="I237" s="4">
        <v>25</v>
      </c>
      <c r="J237" s="4" t="s">
        <v>94</v>
      </c>
      <c r="K237" s="4"/>
      <c r="L237" s="5">
        <v>1</v>
      </c>
      <c r="M237" s="5">
        <f>IF(I237&lt;&gt;"S",(H237+B237+A237+C237)*L237,0)</f>
        <v>0.5</v>
      </c>
      <c r="N237" s="5">
        <v>1</v>
      </c>
      <c r="O237" s="5">
        <v>1</v>
      </c>
      <c r="P237" s="11">
        <v>1</v>
      </c>
      <c r="Q237" s="5">
        <f>IF(M237=0,IF(H237=0,0,H237+C237+B237+A237),M237)</f>
        <v>0.5</v>
      </c>
      <c r="R237" s="6">
        <f>Q237*P237</f>
        <v>0.5</v>
      </c>
      <c r="S237" s="53" t="str">
        <f>IF(J237="",IF(LEFT(G237,1)="c",IF(I237&lt;&gt;"S",VLOOKUP(G237,'DATOS GENERALES'!$B$36:$C$52,2,FALSE),""),""),IF(T237="pvc",VLOOKUP(VLOOKUP(J237,'DATOS GENERALES'!$B$58:$E$83,3,FALSE),'DATOS GENERALES'!$B$36:$C$52,2,FALSE),VLOOKUP(VLOOKUP(J237,'DATOS GENERALES'!$B$58:$E$83,4,FALSE),'DATOS GENERALES'!$B$36:$C$52,2,FALSE)))</f>
        <v>ACCESORIO SALIDA BANDEJA</v>
      </c>
      <c r="T237" s="5" t="s">
        <v>48</v>
      </c>
      <c r="U237" s="5" t="s">
        <v>217</v>
      </c>
      <c r="X237"/>
    </row>
    <row r="238" spans="1:24" s="2" customFormat="1" outlineLevel="1" x14ac:dyDescent="0.25">
      <c r="A238" s="2">
        <v>0</v>
      </c>
      <c r="B238" s="8">
        <v>0</v>
      </c>
      <c r="C238" s="8">
        <v>0</v>
      </c>
      <c r="D238" s="7" t="s">
        <v>872</v>
      </c>
      <c r="E238" s="3" t="str">
        <f>G238</f>
        <v>PA-P3-03</v>
      </c>
      <c r="F238" s="4" t="s">
        <v>94</v>
      </c>
      <c r="G238" s="7" t="s">
        <v>872</v>
      </c>
      <c r="H238" s="4">
        <v>4</v>
      </c>
      <c r="I238" s="4">
        <v>25</v>
      </c>
      <c r="J238" s="4" t="s">
        <v>218</v>
      </c>
      <c r="K238" s="4"/>
      <c r="L238" s="5">
        <v>1</v>
      </c>
      <c r="M238" s="5">
        <f>IF(I238&lt;&gt;"S",(H238+B238+A238+C238)*L238,0)</f>
        <v>4</v>
      </c>
      <c r="N238" s="5">
        <v>0</v>
      </c>
      <c r="O238" s="5">
        <v>2</v>
      </c>
      <c r="P238" s="11">
        <v>1</v>
      </c>
      <c r="Q238" s="5">
        <f>IF(M238=0,IF(H238=0,0,H238+C238+B238+A238),M238)</f>
        <v>4</v>
      </c>
      <c r="R238" s="6">
        <f>Q238*P238</f>
        <v>4</v>
      </c>
      <c r="S238" s="53" t="str">
        <f>IF(J238="",IF(LEFT(G238,1)="c",IF(I238&lt;&gt;"S",VLOOKUP(G238,'DATOS GENERALES'!$B$36:$C$52,2,FALSE),""),""),IF(T238="pvc",VLOOKUP(VLOOKUP(J238,'DATOS GENERALES'!$B$58:$E$83,3,FALSE),'DATOS GENERALES'!$B$36:$C$52,2,FALSE),VLOOKUP(VLOOKUP(J238,'DATOS GENERALES'!$B$58:$E$83,4,FALSE),'DATOS GENERALES'!$B$36:$C$52,2,FALSE)))</f>
        <v>OCTOGONAL CONDUIT</v>
      </c>
      <c r="T238" s="5" t="s">
        <v>48</v>
      </c>
      <c r="U238" s="5" t="s">
        <v>217</v>
      </c>
      <c r="X238"/>
    </row>
    <row r="239" spans="1:24" s="2" customFormat="1" outlineLevel="1" x14ac:dyDescent="0.25">
      <c r="B239" s="8"/>
      <c r="C239" s="8"/>
      <c r="D239" s="70"/>
      <c r="E239" s="3"/>
      <c r="F239" s="4"/>
      <c r="G239" s="4"/>
      <c r="H239" s="4"/>
      <c r="I239" s="4"/>
      <c r="J239" s="4"/>
      <c r="K239" s="4"/>
      <c r="L239" s="5"/>
      <c r="M239" s="5"/>
      <c r="N239" s="5"/>
      <c r="O239" s="5"/>
      <c r="P239" s="11"/>
      <c r="Q239" s="5"/>
      <c r="R239" s="6"/>
      <c r="S239" s="53"/>
      <c r="T239" s="5"/>
      <c r="U239" s="5"/>
      <c r="X239"/>
    </row>
    <row r="240" spans="1:24" s="2" customFormat="1" outlineLevel="1" x14ac:dyDescent="0.25">
      <c r="A240" s="2">
        <v>0</v>
      </c>
      <c r="B240" s="8">
        <v>0</v>
      </c>
      <c r="C240" s="8">
        <v>0</v>
      </c>
      <c r="D240" s="7" t="s">
        <v>873</v>
      </c>
      <c r="E240" s="3" t="str">
        <f>G240</f>
        <v>S12</v>
      </c>
      <c r="F240" s="4"/>
      <c r="G240" s="4" t="s">
        <v>94</v>
      </c>
      <c r="H240" s="4">
        <v>0.5</v>
      </c>
      <c r="I240" s="4">
        <v>25</v>
      </c>
      <c r="J240" s="4" t="s">
        <v>94</v>
      </c>
      <c r="K240" s="4"/>
      <c r="L240" s="5">
        <v>1</v>
      </c>
      <c r="M240" s="5">
        <f>IF(I240&lt;&gt;"S",(H240+B240+A240+C240)*L240,0)</f>
        <v>0.5</v>
      </c>
      <c r="N240" s="5">
        <v>1</v>
      </c>
      <c r="O240" s="5">
        <v>1</v>
      </c>
      <c r="P240" s="11">
        <v>1</v>
      </c>
      <c r="Q240" s="5">
        <f>IF(M240=0,IF(H240=0,0,H240+C240+B240+A240),M240)</f>
        <v>0.5</v>
      </c>
      <c r="R240" s="6">
        <f>Q240*P240</f>
        <v>0.5</v>
      </c>
      <c r="S240" s="53" t="str">
        <f>IF(J240="",IF(LEFT(G240,1)="c",IF(I240&lt;&gt;"S",VLOOKUP(G240,'DATOS GENERALES'!$B$36:$C$52,2,FALSE),""),""),IF(T240="pvc",VLOOKUP(VLOOKUP(J240,'DATOS GENERALES'!$B$58:$E$83,3,FALSE),'DATOS GENERALES'!$B$36:$C$52,2,FALSE),VLOOKUP(VLOOKUP(J240,'DATOS GENERALES'!$B$58:$E$83,4,FALSE),'DATOS GENERALES'!$B$36:$C$52,2,FALSE)))</f>
        <v>ACCESORIO SALIDA BANDEJA</v>
      </c>
      <c r="T240" s="5" t="s">
        <v>48</v>
      </c>
      <c r="U240" s="5" t="s">
        <v>217</v>
      </c>
      <c r="X240"/>
    </row>
    <row r="241" spans="1:24" s="2" customFormat="1" outlineLevel="1" x14ac:dyDescent="0.25">
      <c r="A241" s="2">
        <v>0</v>
      </c>
      <c r="B241" s="8">
        <v>0</v>
      </c>
      <c r="C241" s="8">
        <v>0</v>
      </c>
      <c r="D241" s="7" t="s">
        <v>873</v>
      </c>
      <c r="E241" s="3" t="str">
        <f>G241</f>
        <v>PA-P3-04</v>
      </c>
      <c r="F241" s="4" t="s">
        <v>94</v>
      </c>
      <c r="G241" s="7" t="s">
        <v>873</v>
      </c>
      <c r="H241" s="4">
        <v>1</v>
      </c>
      <c r="I241" s="4">
        <v>25</v>
      </c>
      <c r="J241" s="4" t="s">
        <v>218</v>
      </c>
      <c r="K241" s="4"/>
      <c r="L241" s="5">
        <v>1</v>
      </c>
      <c r="M241" s="5">
        <f>IF(I241&lt;&gt;"S",(H241+B241+A241+C241)*L241,0)</f>
        <v>1</v>
      </c>
      <c r="N241" s="5">
        <v>0</v>
      </c>
      <c r="O241" s="5">
        <v>2</v>
      </c>
      <c r="P241" s="11">
        <v>1</v>
      </c>
      <c r="Q241" s="5">
        <f>IF(M241=0,IF(H241=0,0,H241+C241+B241+A241),M241)</f>
        <v>1</v>
      </c>
      <c r="R241" s="6">
        <f>Q241*P241</f>
        <v>1</v>
      </c>
      <c r="S241" s="53" t="str">
        <f>IF(J241="",IF(LEFT(G241,1)="c",IF(I241&lt;&gt;"S",VLOOKUP(G241,'DATOS GENERALES'!$B$36:$C$52,2,FALSE),""),""),IF(T241="pvc",VLOOKUP(VLOOKUP(J241,'DATOS GENERALES'!$B$58:$E$83,3,FALSE),'DATOS GENERALES'!$B$36:$C$52,2,FALSE),VLOOKUP(VLOOKUP(J241,'DATOS GENERALES'!$B$58:$E$83,4,FALSE),'DATOS GENERALES'!$B$36:$C$52,2,FALSE)))</f>
        <v>OCTOGONAL CONDUIT</v>
      </c>
      <c r="T241" s="5" t="s">
        <v>48</v>
      </c>
      <c r="U241" s="5" t="s">
        <v>217</v>
      </c>
      <c r="X241"/>
    </row>
    <row r="242" spans="1:24" s="2" customFormat="1" outlineLevel="1" x14ac:dyDescent="0.25">
      <c r="B242" s="8"/>
      <c r="C242" s="8"/>
      <c r="D242" s="70"/>
      <c r="E242" s="3"/>
      <c r="F242" s="4"/>
      <c r="G242" s="4"/>
      <c r="H242" s="4"/>
      <c r="I242" s="4"/>
      <c r="J242" s="4"/>
      <c r="K242" s="4"/>
      <c r="L242" s="5"/>
      <c r="M242" s="5"/>
      <c r="N242" s="5"/>
      <c r="O242" s="5"/>
      <c r="P242" s="11"/>
      <c r="Q242" s="5"/>
      <c r="R242" s="6"/>
      <c r="S242" s="53"/>
      <c r="T242" s="5"/>
      <c r="U242" s="5"/>
      <c r="X242"/>
    </row>
    <row r="243" spans="1:24" s="2" customFormat="1" outlineLevel="1" x14ac:dyDescent="0.25">
      <c r="A243" s="2">
        <v>0</v>
      </c>
      <c r="B243" s="8">
        <v>0</v>
      </c>
      <c r="C243" s="8">
        <v>0</v>
      </c>
      <c r="D243" s="7" t="s">
        <v>874</v>
      </c>
      <c r="E243" s="3" t="str">
        <f>G243</f>
        <v>S12</v>
      </c>
      <c r="F243" s="4"/>
      <c r="G243" s="4" t="s">
        <v>94</v>
      </c>
      <c r="H243" s="4">
        <v>0.5</v>
      </c>
      <c r="I243" s="4">
        <v>25</v>
      </c>
      <c r="J243" s="4" t="s">
        <v>94</v>
      </c>
      <c r="K243" s="4"/>
      <c r="L243" s="5">
        <v>1</v>
      </c>
      <c r="M243" s="5">
        <f>IF(I243&lt;&gt;"S",(H243+B243+A243+C243)*L243,0)</f>
        <v>0.5</v>
      </c>
      <c r="N243" s="5">
        <v>1</v>
      </c>
      <c r="O243" s="5">
        <v>1</v>
      </c>
      <c r="P243" s="11">
        <v>1</v>
      </c>
      <c r="Q243" s="5">
        <f>IF(M243=0,IF(H243=0,0,H243+C243+B243+A243),M243)</f>
        <v>0.5</v>
      </c>
      <c r="R243" s="6">
        <f>Q243*P243</f>
        <v>0.5</v>
      </c>
      <c r="S243" s="53" t="str">
        <f>IF(J243="",IF(LEFT(G243,1)="c",IF(I243&lt;&gt;"S",VLOOKUP(G243,'DATOS GENERALES'!$B$36:$C$52,2,FALSE),""),""),IF(T243="pvc",VLOOKUP(VLOOKUP(J243,'DATOS GENERALES'!$B$58:$E$83,3,FALSE),'DATOS GENERALES'!$B$36:$C$52,2,FALSE),VLOOKUP(VLOOKUP(J243,'DATOS GENERALES'!$B$58:$E$83,4,FALSE),'DATOS GENERALES'!$B$36:$C$52,2,FALSE)))</f>
        <v>ACCESORIO SALIDA BANDEJA</v>
      </c>
      <c r="T243" s="5" t="s">
        <v>48</v>
      </c>
      <c r="U243" s="5" t="s">
        <v>217</v>
      </c>
      <c r="X243"/>
    </row>
    <row r="244" spans="1:24" s="2" customFormat="1" outlineLevel="1" x14ac:dyDescent="0.25">
      <c r="A244" s="2">
        <v>0</v>
      </c>
      <c r="B244" s="8">
        <v>0</v>
      </c>
      <c r="C244" s="8">
        <v>0</v>
      </c>
      <c r="D244" s="7" t="s">
        <v>874</v>
      </c>
      <c r="E244" s="3" t="str">
        <f>G244</f>
        <v>PA-P3-05</v>
      </c>
      <c r="F244" s="4" t="s">
        <v>94</v>
      </c>
      <c r="G244" s="7" t="s">
        <v>874</v>
      </c>
      <c r="H244" s="4">
        <v>4</v>
      </c>
      <c r="I244" s="4">
        <v>25</v>
      </c>
      <c r="J244" s="4" t="s">
        <v>218</v>
      </c>
      <c r="K244" s="4"/>
      <c r="L244" s="5">
        <v>1</v>
      </c>
      <c r="M244" s="5">
        <f>IF(I244&lt;&gt;"S",(H244+B244+A244+C244)*L244,0)</f>
        <v>4</v>
      </c>
      <c r="N244" s="5">
        <v>0</v>
      </c>
      <c r="O244" s="5">
        <v>2</v>
      </c>
      <c r="P244" s="11">
        <v>1</v>
      </c>
      <c r="Q244" s="5">
        <f>IF(M244=0,IF(H244=0,0,H244+C244+B244+A244),M244)</f>
        <v>4</v>
      </c>
      <c r="R244" s="6">
        <f>Q244*P244</f>
        <v>4</v>
      </c>
      <c r="S244" s="53" t="str">
        <f>IF(J244="",IF(LEFT(G244,1)="c",IF(I244&lt;&gt;"S",VLOOKUP(G244,'DATOS GENERALES'!$B$36:$C$52,2,FALSE),""),""),IF(T244="pvc",VLOOKUP(VLOOKUP(J244,'DATOS GENERALES'!$B$58:$E$83,3,FALSE),'DATOS GENERALES'!$B$36:$C$52,2,FALSE),VLOOKUP(VLOOKUP(J244,'DATOS GENERALES'!$B$58:$E$83,4,FALSE),'DATOS GENERALES'!$B$36:$C$52,2,FALSE)))</f>
        <v>OCTOGONAL CONDUIT</v>
      </c>
      <c r="T244" s="5" t="s">
        <v>48</v>
      </c>
      <c r="U244" s="5" t="s">
        <v>217</v>
      </c>
      <c r="X244"/>
    </row>
    <row r="245" spans="1:24" s="2" customFormat="1" outlineLevel="1" x14ac:dyDescent="0.25">
      <c r="B245" s="8"/>
      <c r="C245" s="8"/>
      <c r="D245" s="70"/>
      <c r="E245" s="3"/>
      <c r="F245" s="4"/>
      <c r="G245" s="4"/>
      <c r="H245" s="4"/>
      <c r="I245" s="4"/>
      <c r="J245" s="4"/>
      <c r="K245" s="4"/>
      <c r="L245" s="5"/>
      <c r="M245" s="5"/>
      <c r="N245" s="5"/>
      <c r="O245" s="5"/>
      <c r="P245" s="11"/>
      <c r="Q245" s="5"/>
      <c r="R245" s="6"/>
      <c r="S245" s="53"/>
      <c r="T245" s="5"/>
      <c r="U245" s="5"/>
      <c r="X245"/>
    </row>
    <row r="246" spans="1:24" s="2" customFormat="1" outlineLevel="1" x14ac:dyDescent="0.25">
      <c r="A246" s="2">
        <v>0</v>
      </c>
      <c r="B246" s="8">
        <v>0</v>
      </c>
      <c r="C246" s="8">
        <v>0</v>
      </c>
      <c r="D246" s="7" t="s">
        <v>875</v>
      </c>
      <c r="E246" s="3" t="str">
        <f>G246</f>
        <v>S12</v>
      </c>
      <c r="F246" s="4"/>
      <c r="G246" s="4" t="s">
        <v>94</v>
      </c>
      <c r="H246" s="4">
        <v>0.5</v>
      </c>
      <c r="I246" s="4">
        <v>25</v>
      </c>
      <c r="J246" s="4" t="s">
        <v>94</v>
      </c>
      <c r="K246" s="4"/>
      <c r="L246" s="5">
        <v>1</v>
      </c>
      <c r="M246" s="5">
        <f>IF(I246&lt;&gt;"S",(H246+B246+A246+C246)*L246,0)</f>
        <v>0.5</v>
      </c>
      <c r="N246" s="5">
        <v>1</v>
      </c>
      <c r="O246" s="5">
        <v>1</v>
      </c>
      <c r="P246" s="11">
        <v>1</v>
      </c>
      <c r="Q246" s="5">
        <f>IF(M246=0,IF(H246=0,0,H246+C246+B246+A246),M246)</f>
        <v>0.5</v>
      </c>
      <c r="R246" s="6">
        <f>Q246*P246</f>
        <v>0.5</v>
      </c>
      <c r="S246" s="53" t="str">
        <f>IF(J246="",IF(LEFT(G246,1)="c",IF(I246&lt;&gt;"S",VLOOKUP(G246,'DATOS GENERALES'!$B$36:$C$52,2,FALSE),""),""),IF(T246="pvc",VLOOKUP(VLOOKUP(J246,'DATOS GENERALES'!$B$58:$E$83,3,FALSE),'DATOS GENERALES'!$B$36:$C$52,2,FALSE),VLOOKUP(VLOOKUP(J246,'DATOS GENERALES'!$B$58:$E$83,4,FALSE),'DATOS GENERALES'!$B$36:$C$52,2,FALSE)))</f>
        <v>ACCESORIO SALIDA BANDEJA</v>
      </c>
      <c r="T246" s="5" t="s">
        <v>48</v>
      </c>
      <c r="U246" s="5" t="s">
        <v>217</v>
      </c>
      <c r="X246"/>
    </row>
    <row r="247" spans="1:24" s="2" customFormat="1" outlineLevel="1" x14ac:dyDescent="0.25">
      <c r="A247" s="2">
        <v>0</v>
      </c>
      <c r="B247" s="8">
        <v>0</v>
      </c>
      <c r="C247" s="8">
        <v>0</v>
      </c>
      <c r="D247" s="7" t="s">
        <v>875</v>
      </c>
      <c r="E247" s="3" t="str">
        <f>G247</f>
        <v>PA-P3-06</v>
      </c>
      <c r="F247" s="4" t="s">
        <v>94</v>
      </c>
      <c r="G247" s="7" t="s">
        <v>875</v>
      </c>
      <c r="H247" s="4">
        <v>1</v>
      </c>
      <c r="I247" s="4">
        <v>25</v>
      </c>
      <c r="J247" s="4" t="s">
        <v>218</v>
      </c>
      <c r="K247" s="4"/>
      <c r="L247" s="5">
        <v>1</v>
      </c>
      <c r="M247" s="5">
        <f>IF(I247&lt;&gt;"S",(H247+B247+A247+C247)*L247,0)</f>
        <v>1</v>
      </c>
      <c r="N247" s="5">
        <v>0</v>
      </c>
      <c r="O247" s="5">
        <v>2</v>
      </c>
      <c r="P247" s="11">
        <v>1</v>
      </c>
      <c r="Q247" s="5">
        <f>IF(M247=0,IF(H247=0,0,H247+C247+B247+A247),M247)</f>
        <v>1</v>
      </c>
      <c r="R247" s="6">
        <f>Q247*P247</f>
        <v>1</v>
      </c>
      <c r="S247" s="53" t="str">
        <f>IF(J247="",IF(LEFT(G247,1)="c",IF(I247&lt;&gt;"S",VLOOKUP(G247,'DATOS GENERALES'!$B$36:$C$52,2,FALSE),""),""),IF(T247="pvc",VLOOKUP(VLOOKUP(J247,'DATOS GENERALES'!$B$58:$E$83,3,FALSE),'DATOS GENERALES'!$B$36:$C$52,2,FALSE),VLOOKUP(VLOOKUP(J247,'DATOS GENERALES'!$B$58:$E$83,4,FALSE),'DATOS GENERALES'!$B$36:$C$52,2,FALSE)))</f>
        <v>OCTOGONAL CONDUIT</v>
      </c>
      <c r="T247" s="5" t="s">
        <v>48</v>
      </c>
      <c r="U247" s="5" t="s">
        <v>217</v>
      </c>
      <c r="X247"/>
    </row>
    <row r="248" spans="1:24" s="2" customFormat="1" outlineLevel="1" x14ac:dyDescent="0.25">
      <c r="B248" s="8"/>
      <c r="C248" s="8"/>
      <c r="D248" s="70"/>
      <c r="E248" s="3"/>
      <c r="F248" s="4"/>
      <c r="G248" s="4"/>
      <c r="H248" s="4"/>
      <c r="I248" s="4"/>
      <c r="J248" s="4"/>
      <c r="K248" s="4"/>
      <c r="L248" s="5"/>
      <c r="M248" s="5"/>
      <c r="N248" s="5"/>
      <c r="O248" s="5"/>
      <c r="P248" s="11"/>
      <c r="Q248" s="5"/>
      <c r="R248" s="6"/>
      <c r="S248" s="53"/>
      <c r="T248" s="5"/>
      <c r="U248" s="5"/>
      <c r="X248"/>
    </row>
    <row r="249" spans="1:24" s="2" customFormat="1" outlineLevel="1" x14ac:dyDescent="0.25">
      <c r="A249" s="2">
        <v>0</v>
      </c>
      <c r="B249" s="8">
        <v>0</v>
      </c>
      <c r="C249" s="8">
        <v>0</v>
      </c>
      <c r="D249" s="7" t="s">
        <v>876</v>
      </c>
      <c r="E249" s="3" t="str">
        <f>G249</f>
        <v>S12</v>
      </c>
      <c r="F249" s="4"/>
      <c r="G249" s="4" t="s">
        <v>94</v>
      </c>
      <c r="H249" s="4">
        <v>0.5</v>
      </c>
      <c r="I249" s="4">
        <v>25</v>
      </c>
      <c r="J249" s="4" t="s">
        <v>94</v>
      </c>
      <c r="K249" s="4"/>
      <c r="L249" s="5">
        <v>1</v>
      </c>
      <c r="M249" s="5">
        <f>IF(I249&lt;&gt;"S",(H249+B249+A249+C249)*L249,0)</f>
        <v>0.5</v>
      </c>
      <c r="N249" s="5">
        <v>1</v>
      </c>
      <c r="O249" s="5">
        <v>1</v>
      </c>
      <c r="P249" s="11">
        <v>1</v>
      </c>
      <c r="Q249" s="5">
        <f>IF(M249=0,IF(H249=0,0,H249+C249+B249+A249),M249)</f>
        <v>0.5</v>
      </c>
      <c r="R249" s="6">
        <f>Q249*P249</f>
        <v>0.5</v>
      </c>
      <c r="S249" s="53" t="str">
        <f>IF(J249="",IF(LEFT(G249,1)="c",IF(I249&lt;&gt;"S",VLOOKUP(G249,'DATOS GENERALES'!$B$36:$C$52,2,FALSE),""),""),IF(T249="pvc",VLOOKUP(VLOOKUP(J249,'DATOS GENERALES'!$B$58:$E$83,3,FALSE),'DATOS GENERALES'!$B$36:$C$52,2,FALSE),VLOOKUP(VLOOKUP(J249,'DATOS GENERALES'!$B$58:$E$83,4,FALSE),'DATOS GENERALES'!$B$36:$C$52,2,FALSE)))</f>
        <v>ACCESORIO SALIDA BANDEJA</v>
      </c>
      <c r="T249" s="5" t="s">
        <v>48</v>
      </c>
      <c r="U249" s="5" t="s">
        <v>217</v>
      </c>
      <c r="X249"/>
    </row>
    <row r="250" spans="1:24" s="2" customFormat="1" outlineLevel="1" x14ac:dyDescent="0.25">
      <c r="A250" s="2">
        <v>0</v>
      </c>
      <c r="B250" s="8">
        <v>0</v>
      </c>
      <c r="C250" s="8">
        <v>0</v>
      </c>
      <c r="D250" s="7" t="s">
        <v>876</v>
      </c>
      <c r="E250" s="3" t="str">
        <f>G250</f>
        <v>PA-P3-07</v>
      </c>
      <c r="F250" s="4" t="s">
        <v>94</v>
      </c>
      <c r="G250" s="7" t="s">
        <v>876</v>
      </c>
      <c r="H250" s="4">
        <v>1</v>
      </c>
      <c r="I250" s="4">
        <v>25</v>
      </c>
      <c r="J250" s="4" t="s">
        <v>218</v>
      </c>
      <c r="K250" s="4"/>
      <c r="L250" s="5">
        <v>1</v>
      </c>
      <c r="M250" s="5">
        <f>IF(I250&lt;&gt;"S",(H250+B250+A250+C250)*L250,0)</f>
        <v>1</v>
      </c>
      <c r="N250" s="5">
        <v>0</v>
      </c>
      <c r="O250" s="5">
        <v>2</v>
      </c>
      <c r="P250" s="11">
        <v>1</v>
      </c>
      <c r="Q250" s="5">
        <f>IF(M250=0,IF(H250=0,0,H250+C250+B250+A250),M250)</f>
        <v>1</v>
      </c>
      <c r="R250" s="6">
        <f>Q250*P250</f>
        <v>1</v>
      </c>
      <c r="S250" s="53" t="str">
        <f>IF(J250="",IF(LEFT(G250,1)="c",IF(I250&lt;&gt;"S",VLOOKUP(G250,'DATOS GENERALES'!$B$36:$C$52,2,FALSE),""),""),IF(T250="pvc",VLOOKUP(VLOOKUP(J250,'DATOS GENERALES'!$B$58:$E$83,3,FALSE),'DATOS GENERALES'!$B$36:$C$52,2,FALSE),VLOOKUP(VLOOKUP(J250,'DATOS GENERALES'!$B$58:$E$83,4,FALSE),'DATOS GENERALES'!$B$36:$C$52,2,FALSE)))</f>
        <v>OCTOGONAL CONDUIT</v>
      </c>
      <c r="T250" s="5" t="s">
        <v>48</v>
      </c>
      <c r="U250" s="5" t="s">
        <v>217</v>
      </c>
      <c r="X250"/>
    </row>
    <row r="251" spans="1:24" s="2" customFormat="1" outlineLevel="1" x14ac:dyDescent="0.25">
      <c r="B251" s="8"/>
      <c r="C251" s="8"/>
      <c r="D251" s="7"/>
      <c r="E251" s="3"/>
      <c r="F251" s="4"/>
      <c r="G251" s="7"/>
      <c r="H251" s="4"/>
      <c r="I251" s="4"/>
      <c r="J251" s="4"/>
      <c r="K251" s="4"/>
      <c r="L251" s="5"/>
      <c r="M251" s="5"/>
      <c r="N251" s="5"/>
      <c r="O251" s="5"/>
      <c r="P251" s="11"/>
      <c r="Q251" s="5"/>
      <c r="R251" s="6"/>
      <c r="S251" s="53"/>
      <c r="T251" s="5"/>
      <c r="U251" s="5"/>
      <c r="X251"/>
    </row>
    <row r="252" spans="1:24" s="2" customFormat="1" outlineLevel="1" x14ac:dyDescent="0.25">
      <c r="A252" s="2">
        <v>0</v>
      </c>
      <c r="B252" s="8">
        <v>0</v>
      </c>
      <c r="C252" s="8">
        <v>0</v>
      </c>
      <c r="D252" s="7" t="s">
        <v>898</v>
      </c>
      <c r="E252" s="3" t="str">
        <f>G252</f>
        <v>S12</v>
      </c>
      <c r="F252" s="4"/>
      <c r="G252" s="4" t="s">
        <v>94</v>
      </c>
      <c r="H252" s="4">
        <v>0.5</v>
      </c>
      <c r="I252" s="4">
        <v>25</v>
      </c>
      <c r="J252" s="4" t="s">
        <v>94</v>
      </c>
      <c r="K252" s="4"/>
      <c r="L252" s="5">
        <v>1</v>
      </c>
      <c r="M252" s="5">
        <f>IF(I252&lt;&gt;"S",(H252+B252+A252+C252)*L252,0)</f>
        <v>0.5</v>
      </c>
      <c r="N252" s="5">
        <v>1</v>
      </c>
      <c r="O252" s="5">
        <v>1</v>
      </c>
      <c r="P252" s="11">
        <v>1</v>
      </c>
      <c r="Q252" s="5">
        <f>IF(M252=0,IF(H252=0,0,H252+C252+B252+A252),M252)</f>
        <v>0.5</v>
      </c>
      <c r="R252" s="6">
        <f>Q252*P252</f>
        <v>0.5</v>
      </c>
      <c r="S252" s="53" t="str">
        <f>IF(J252="",IF(LEFT(G252,1)="c",IF(I252&lt;&gt;"S",VLOOKUP(G252,'DATOS GENERALES'!$B$36:$C$52,2,FALSE),""),""),IF(T252="pvc",VLOOKUP(VLOOKUP(J252,'DATOS GENERALES'!$B$58:$E$83,3,FALSE),'DATOS GENERALES'!$B$36:$C$52,2,FALSE),VLOOKUP(VLOOKUP(J252,'DATOS GENERALES'!$B$58:$E$83,4,FALSE),'DATOS GENERALES'!$B$36:$C$52,2,FALSE)))</f>
        <v>ACCESORIO SALIDA BANDEJA</v>
      </c>
      <c r="T252" s="5" t="s">
        <v>48</v>
      </c>
      <c r="U252" s="5" t="s">
        <v>217</v>
      </c>
      <c r="X252"/>
    </row>
    <row r="253" spans="1:24" s="2" customFormat="1" outlineLevel="1" x14ac:dyDescent="0.25">
      <c r="A253" s="2">
        <v>0</v>
      </c>
      <c r="B253" s="8">
        <v>0</v>
      </c>
      <c r="C253" s="8">
        <v>0</v>
      </c>
      <c r="D253" s="7" t="s">
        <v>898</v>
      </c>
      <c r="E253" s="3" t="str">
        <f>G253</f>
        <v>PA-P3-08</v>
      </c>
      <c r="F253" s="4" t="s">
        <v>94</v>
      </c>
      <c r="G253" s="7" t="s">
        <v>898</v>
      </c>
      <c r="H253" s="4">
        <v>1</v>
      </c>
      <c r="I253" s="4">
        <v>25</v>
      </c>
      <c r="J253" s="4" t="s">
        <v>218</v>
      </c>
      <c r="K253" s="4"/>
      <c r="L253" s="5">
        <v>1</v>
      </c>
      <c r="M253" s="5">
        <f>IF(I253&lt;&gt;"S",(H253+B253+A253+C253)*L253,0)</f>
        <v>1</v>
      </c>
      <c r="N253" s="5">
        <v>0</v>
      </c>
      <c r="O253" s="5">
        <v>2</v>
      </c>
      <c r="P253" s="11">
        <v>1</v>
      </c>
      <c r="Q253" s="5">
        <f>IF(M253=0,IF(H253=0,0,H253+C253+B253+A253),M253)</f>
        <v>1</v>
      </c>
      <c r="R253" s="6">
        <f>Q253*P253</f>
        <v>1</v>
      </c>
      <c r="S253" s="53" t="str">
        <f>IF(J253="",IF(LEFT(G253,1)="c",IF(I253&lt;&gt;"S",VLOOKUP(G253,'DATOS GENERALES'!$B$36:$C$52,2,FALSE),""),""),IF(T253="pvc",VLOOKUP(VLOOKUP(J253,'DATOS GENERALES'!$B$58:$E$83,3,FALSE),'DATOS GENERALES'!$B$36:$C$52,2,FALSE),VLOOKUP(VLOOKUP(J253,'DATOS GENERALES'!$B$58:$E$83,4,FALSE),'DATOS GENERALES'!$B$36:$C$52,2,FALSE)))</f>
        <v>OCTOGONAL CONDUIT</v>
      </c>
      <c r="T253" s="5" t="s">
        <v>48</v>
      </c>
      <c r="U253" s="5" t="s">
        <v>217</v>
      </c>
      <c r="X253"/>
    </row>
    <row r="254" spans="1:24" s="2" customFormat="1" outlineLevel="1" x14ac:dyDescent="0.25">
      <c r="B254" s="8"/>
      <c r="C254" s="8"/>
      <c r="D254" s="7"/>
      <c r="E254" s="3"/>
      <c r="F254" s="4"/>
      <c r="G254" s="7"/>
      <c r="H254" s="4"/>
      <c r="I254" s="4"/>
      <c r="J254" s="4"/>
      <c r="K254" s="4"/>
      <c r="L254" s="5"/>
      <c r="M254" s="5"/>
      <c r="N254" s="5"/>
      <c r="O254" s="5"/>
      <c r="P254" s="11"/>
      <c r="Q254" s="5"/>
      <c r="R254" s="6"/>
      <c r="S254" s="53"/>
      <c r="T254" s="5"/>
      <c r="U254" s="5"/>
      <c r="X254"/>
    </row>
    <row r="255" spans="1:24" s="2" customFormat="1" outlineLevel="1" x14ac:dyDescent="0.25">
      <c r="A255" s="2">
        <v>0</v>
      </c>
      <c r="B255" s="8">
        <v>0</v>
      </c>
      <c r="C255" s="8">
        <v>0</v>
      </c>
      <c r="D255" s="7" t="s">
        <v>899</v>
      </c>
      <c r="E255" s="3" t="str">
        <f>G255</f>
        <v>S12</v>
      </c>
      <c r="F255" s="4"/>
      <c r="G255" s="4" t="s">
        <v>94</v>
      </c>
      <c r="H255" s="4">
        <v>0.5</v>
      </c>
      <c r="I255" s="4">
        <v>25</v>
      </c>
      <c r="J255" s="4" t="s">
        <v>94</v>
      </c>
      <c r="K255" s="4"/>
      <c r="L255" s="5">
        <v>1</v>
      </c>
      <c r="M255" s="5">
        <f>IF(I255&lt;&gt;"S",(H255+B255+A255+C255)*L255,0)</f>
        <v>0.5</v>
      </c>
      <c r="N255" s="5">
        <v>1</v>
      </c>
      <c r="O255" s="5">
        <v>1</v>
      </c>
      <c r="P255" s="11">
        <v>1</v>
      </c>
      <c r="Q255" s="5">
        <f>IF(M255=0,IF(H255=0,0,H255+C255+B255+A255),M255)</f>
        <v>0.5</v>
      </c>
      <c r="R255" s="6">
        <f>Q255*P255</f>
        <v>0.5</v>
      </c>
      <c r="S255" s="53" t="str">
        <f>IF(J255="",IF(LEFT(G255,1)="c",IF(I255&lt;&gt;"S",VLOOKUP(G255,'DATOS GENERALES'!$B$36:$C$52,2,FALSE),""),""),IF(T255="pvc",VLOOKUP(VLOOKUP(J255,'DATOS GENERALES'!$B$58:$E$83,3,FALSE),'DATOS GENERALES'!$B$36:$C$52,2,FALSE),VLOOKUP(VLOOKUP(J255,'DATOS GENERALES'!$B$58:$E$83,4,FALSE),'DATOS GENERALES'!$B$36:$C$52,2,FALSE)))</f>
        <v>ACCESORIO SALIDA BANDEJA</v>
      </c>
      <c r="T255" s="5" t="s">
        <v>48</v>
      </c>
      <c r="U255" s="5" t="s">
        <v>217</v>
      </c>
      <c r="X255"/>
    </row>
    <row r="256" spans="1:24" s="2" customFormat="1" outlineLevel="1" x14ac:dyDescent="0.25">
      <c r="A256" s="2">
        <v>0</v>
      </c>
      <c r="B256" s="8">
        <v>0</v>
      </c>
      <c r="C256" s="8">
        <v>0</v>
      </c>
      <c r="D256" s="7" t="s">
        <v>899</v>
      </c>
      <c r="E256" s="3" t="str">
        <f>G256</f>
        <v>PA-P3-09</v>
      </c>
      <c r="F256" s="4" t="s">
        <v>94</v>
      </c>
      <c r="G256" s="7" t="s">
        <v>899</v>
      </c>
      <c r="H256" s="4">
        <v>1</v>
      </c>
      <c r="I256" s="4">
        <v>25</v>
      </c>
      <c r="J256" s="4" t="s">
        <v>218</v>
      </c>
      <c r="K256" s="4"/>
      <c r="L256" s="5">
        <v>1</v>
      </c>
      <c r="M256" s="5">
        <f>IF(I256&lt;&gt;"S",(H256+B256+A256+C256)*L256,0)</f>
        <v>1</v>
      </c>
      <c r="N256" s="5">
        <v>0</v>
      </c>
      <c r="O256" s="5">
        <v>2</v>
      </c>
      <c r="P256" s="11">
        <v>1</v>
      </c>
      <c r="Q256" s="5">
        <f>IF(M256=0,IF(H256=0,0,H256+C256+B256+A256),M256)</f>
        <v>1</v>
      </c>
      <c r="R256" s="6">
        <f>Q256*P256</f>
        <v>1</v>
      </c>
      <c r="S256" s="53" t="str">
        <f>IF(J256="",IF(LEFT(G256,1)="c",IF(I256&lt;&gt;"S",VLOOKUP(G256,'DATOS GENERALES'!$B$36:$C$52,2,FALSE),""),""),IF(T256="pvc",VLOOKUP(VLOOKUP(J256,'DATOS GENERALES'!$B$58:$E$83,3,FALSE),'DATOS GENERALES'!$B$36:$C$52,2,FALSE),VLOOKUP(VLOOKUP(J256,'DATOS GENERALES'!$B$58:$E$83,4,FALSE),'DATOS GENERALES'!$B$36:$C$52,2,FALSE)))</f>
        <v>OCTOGONAL CONDUIT</v>
      </c>
      <c r="T256" s="5" t="s">
        <v>48</v>
      </c>
      <c r="U256" s="5" t="s">
        <v>217</v>
      </c>
      <c r="X256"/>
    </row>
    <row r="257" spans="1:24" s="2" customFormat="1" outlineLevel="1" x14ac:dyDescent="0.25">
      <c r="B257" s="8"/>
      <c r="C257" s="8"/>
      <c r="D257" s="7"/>
      <c r="E257" s="3"/>
      <c r="F257" s="4"/>
      <c r="G257" s="4"/>
      <c r="H257" s="4"/>
      <c r="I257" s="4"/>
      <c r="J257" s="4"/>
      <c r="K257" s="4"/>
      <c r="L257" s="5"/>
      <c r="M257" s="5"/>
      <c r="N257" s="5"/>
      <c r="O257" s="5"/>
      <c r="P257" s="11"/>
      <c r="Q257" s="5"/>
      <c r="R257" s="6"/>
      <c r="S257" s="53"/>
      <c r="T257" s="5"/>
      <c r="U257" s="5"/>
      <c r="X257"/>
    </row>
    <row r="258" spans="1:24" s="2" customFormat="1" outlineLevel="1" x14ac:dyDescent="0.25">
      <c r="A258" s="2">
        <v>0</v>
      </c>
      <c r="B258" s="8">
        <v>0</v>
      </c>
      <c r="C258" s="8">
        <v>0</v>
      </c>
      <c r="D258" s="7" t="s">
        <v>900</v>
      </c>
      <c r="E258" s="3" t="str">
        <f>G258</f>
        <v>S12</v>
      </c>
      <c r="F258" s="4"/>
      <c r="G258" s="4" t="s">
        <v>94</v>
      </c>
      <c r="H258" s="4">
        <v>0.5</v>
      </c>
      <c r="I258" s="4">
        <v>25</v>
      </c>
      <c r="J258" s="4" t="s">
        <v>94</v>
      </c>
      <c r="K258" s="4"/>
      <c r="L258" s="5">
        <v>1</v>
      </c>
      <c r="M258" s="5">
        <f>IF(I258&lt;&gt;"S",(H258+B258+A258+C258)*L258,0)</f>
        <v>0.5</v>
      </c>
      <c r="N258" s="5">
        <v>1</v>
      </c>
      <c r="O258" s="5">
        <v>1</v>
      </c>
      <c r="P258" s="11">
        <v>1</v>
      </c>
      <c r="Q258" s="5">
        <f>IF(M258=0,IF(H258=0,0,H258+C258+B258+A258),M258)</f>
        <v>0.5</v>
      </c>
      <c r="R258" s="6">
        <f>Q258*P258</f>
        <v>0.5</v>
      </c>
      <c r="S258" s="53" t="str">
        <f>IF(J258="",IF(LEFT(G258,1)="c",IF(I258&lt;&gt;"S",VLOOKUP(G258,'DATOS GENERALES'!$B$36:$C$52,2,FALSE),""),""),IF(T258="pvc",VLOOKUP(VLOOKUP(J258,'DATOS GENERALES'!$B$58:$E$83,3,FALSE),'DATOS GENERALES'!$B$36:$C$52,2,FALSE),VLOOKUP(VLOOKUP(J258,'DATOS GENERALES'!$B$58:$E$83,4,FALSE),'DATOS GENERALES'!$B$36:$C$52,2,FALSE)))</f>
        <v>ACCESORIO SALIDA BANDEJA</v>
      </c>
      <c r="T258" s="5" t="s">
        <v>48</v>
      </c>
      <c r="U258" s="5" t="s">
        <v>217</v>
      </c>
      <c r="X258"/>
    </row>
    <row r="259" spans="1:24" s="2" customFormat="1" outlineLevel="1" x14ac:dyDescent="0.25">
      <c r="A259" s="2">
        <v>0</v>
      </c>
      <c r="B259" s="8">
        <v>0</v>
      </c>
      <c r="C259" s="8">
        <v>0</v>
      </c>
      <c r="D259" s="7" t="s">
        <v>900</v>
      </c>
      <c r="E259" s="3" t="str">
        <f>G259</f>
        <v>PA-P3-10</v>
      </c>
      <c r="F259" s="4" t="s">
        <v>94</v>
      </c>
      <c r="G259" s="7" t="s">
        <v>900</v>
      </c>
      <c r="H259" s="4">
        <v>1</v>
      </c>
      <c r="I259" s="4">
        <v>25</v>
      </c>
      <c r="J259" s="4" t="s">
        <v>218</v>
      </c>
      <c r="K259" s="4"/>
      <c r="L259" s="5">
        <v>1</v>
      </c>
      <c r="M259" s="5">
        <f>IF(I259&lt;&gt;"S",(H259+B259+A259+C259)*L259,0)</f>
        <v>1</v>
      </c>
      <c r="N259" s="5">
        <v>0</v>
      </c>
      <c r="O259" s="5">
        <v>2</v>
      </c>
      <c r="P259" s="11">
        <v>1</v>
      </c>
      <c r="Q259" s="5">
        <f>IF(M259=0,IF(H259=0,0,H259+C259+B259+A259),M259)</f>
        <v>1</v>
      </c>
      <c r="R259" s="6">
        <f>Q259*P259</f>
        <v>1</v>
      </c>
      <c r="S259" s="53" t="str">
        <f>IF(J259="",IF(LEFT(G259,1)="c",IF(I259&lt;&gt;"S",VLOOKUP(G259,'DATOS GENERALES'!$B$36:$C$52,2,FALSE),""),""),IF(T259="pvc",VLOOKUP(VLOOKUP(J259,'DATOS GENERALES'!$B$58:$E$83,3,FALSE),'DATOS GENERALES'!$B$36:$C$52,2,FALSE),VLOOKUP(VLOOKUP(J259,'DATOS GENERALES'!$B$58:$E$83,4,FALSE),'DATOS GENERALES'!$B$36:$C$52,2,FALSE)))</f>
        <v>OCTOGONAL CONDUIT</v>
      </c>
      <c r="T259" s="5" t="s">
        <v>48</v>
      </c>
      <c r="U259" s="5" t="s">
        <v>217</v>
      </c>
      <c r="X259"/>
    </row>
    <row r="260" spans="1:24" s="2" customFormat="1" outlineLevel="1" x14ac:dyDescent="0.25">
      <c r="B260" s="8"/>
      <c r="C260" s="8"/>
      <c r="D260" s="68"/>
      <c r="E260" s="3"/>
      <c r="F260" s="4"/>
      <c r="G260" s="4"/>
      <c r="H260" s="4"/>
      <c r="I260" s="4"/>
      <c r="J260" s="4"/>
      <c r="K260" s="4"/>
      <c r="L260" s="5"/>
      <c r="M260" s="5"/>
      <c r="N260" s="5"/>
      <c r="O260" s="5"/>
      <c r="P260" s="11"/>
      <c r="Q260" s="5"/>
      <c r="R260" s="6"/>
      <c r="S260" s="53"/>
      <c r="T260" s="5"/>
      <c r="U260" s="5"/>
      <c r="X260"/>
    </row>
    <row r="261" spans="1:24" x14ac:dyDescent="0.25">
      <c r="D261" s="71"/>
      <c r="G261" s="65"/>
      <c r="H261" s="65"/>
      <c r="I261" s="65"/>
      <c r="J261" s="65"/>
      <c r="K261" s="65"/>
      <c r="L261" s="108"/>
      <c r="M261" s="108"/>
      <c r="N261" s="108"/>
      <c r="O261" s="108"/>
      <c r="S261" s="107"/>
    </row>
    <row r="262" spans="1:24" x14ac:dyDescent="0.25">
      <c r="D262" s="71"/>
      <c r="G262" s="65"/>
      <c r="H262" s="65"/>
      <c r="I262" s="65"/>
      <c r="J262" s="65"/>
      <c r="K262" s="65"/>
      <c r="L262" s="108"/>
      <c r="M262" s="108"/>
      <c r="N262" s="108"/>
      <c r="O262" s="108"/>
      <c r="S262" s="107"/>
    </row>
    <row r="263" spans="1:24" ht="14.4" thickBot="1" x14ac:dyDescent="0.3">
      <c r="D263" s="71"/>
      <c r="G263" s="65"/>
      <c r="H263" s="65"/>
      <c r="I263" s="65"/>
      <c r="J263" s="65"/>
      <c r="K263" s="65"/>
      <c r="L263" s="108"/>
      <c r="M263" s="108"/>
      <c r="N263" s="108"/>
      <c r="O263" s="108"/>
      <c r="S263" s="107"/>
    </row>
    <row r="264" spans="1:24" ht="58.8" customHeight="1" thickBot="1" x14ac:dyDescent="0.3">
      <c r="D264" s="71"/>
      <c r="M264" s="98" t="s">
        <v>24</v>
      </c>
      <c r="N264" s="98" t="s">
        <v>77</v>
      </c>
      <c r="O264" s="98" t="s">
        <v>25</v>
      </c>
      <c r="S264" s="110" t="s">
        <v>116</v>
      </c>
      <c r="T264" s="111" t="s">
        <v>117</v>
      </c>
    </row>
    <row r="265" spans="1:24" ht="14.4" thickBot="1" x14ac:dyDescent="0.3">
      <c r="D265" s="71"/>
      <c r="M265" s="98" t="s">
        <v>21</v>
      </c>
      <c r="N265" s="98" t="s">
        <v>22</v>
      </c>
      <c r="O265" s="98" t="s">
        <v>22</v>
      </c>
      <c r="S265" s="112" t="s">
        <v>56</v>
      </c>
      <c r="T265" s="69">
        <f t="shared" ref="T265:T278" si="4">COUNTIF($S$230:$S$260,S265)</f>
        <v>0</v>
      </c>
    </row>
    <row r="266" spans="1:24" ht="14.4" thickBot="1" x14ac:dyDescent="0.3">
      <c r="D266" s="71"/>
      <c r="H266" s="203" t="s">
        <v>151</v>
      </c>
      <c r="I266" s="204"/>
      <c r="J266" s="204"/>
      <c r="K266" s="204"/>
      <c r="L266" s="205"/>
      <c r="M266" s="87">
        <f>SUMIFS(M230:M260,$I230:$I260,"BE",$T230:$T260,"BE")</f>
        <v>0</v>
      </c>
      <c r="N266" s="87">
        <f>SUMIFS(N230:N260,I230:I260,"BE",T230:T260,"BE")</f>
        <v>0</v>
      </c>
      <c r="O266" s="87">
        <f>SUMIFS(O230:O260,I230:I260,"BE",T230:T260,"BE")</f>
        <v>0</v>
      </c>
      <c r="S266" s="113" t="s">
        <v>57</v>
      </c>
      <c r="T266" s="69">
        <f t="shared" si="4"/>
        <v>0</v>
      </c>
    </row>
    <row r="267" spans="1:24" ht="14.4" thickBot="1" x14ac:dyDescent="0.3">
      <c r="D267" s="71"/>
      <c r="H267" s="203" t="s">
        <v>158</v>
      </c>
      <c r="I267" s="204"/>
      <c r="J267" s="204"/>
      <c r="K267" s="204"/>
      <c r="L267" s="205"/>
      <c r="M267" s="87">
        <f>SUMIFS(M230:M260,I230:I260,25,T230:T260,"PVC")</f>
        <v>0</v>
      </c>
      <c r="N267" s="87">
        <f>SUMIFS(N230:N260,I230:I260,25,T230:T260,"PVC")</f>
        <v>0</v>
      </c>
      <c r="O267" s="87">
        <f>SUMIFS(O230:O260,I230:I260,25,T230:T260,"PVC")</f>
        <v>0</v>
      </c>
      <c r="S267" s="113" t="s">
        <v>58</v>
      </c>
      <c r="T267" s="69">
        <f t="shared" si="4"/>
        <v>0</v>
      </c>
    </row>
    <row r="268" spans="1:24" ht="14.4" thickBot="1" x14ac:dyDescent="0.3">
      <c r="D268" s="71"/>
      <c r="H268" s="203" t="s">
        <v>159</v>
      </c>
      <c r="I268" s="204"/>
      <c r="J268" s="204"/>
      <c r="K268" s="204"/>
      <c r="L268" s="205"/>
      <c r="M268" s="87">
        <f>SUMIFS(M230:M260,I230:I260,50,T230:T260,"PVC")</f>
        <v>0</v>
      </c>
      <c r="N268" s="87">
        <f>SUMIFS(N230:N260,I230:I260,50,T230:T260,"PVC")</f>
        <v>0</v>
      </c>
      <c r="O268" s="87">
        <f>SUMIFS(O230:O260,I230:I260,50,T230:T260,"PVC")</f>
        <v>0</v>
      </c>
      <c r="S268" s="113" t="s">
        <v>59</v>
      </c>
      <c r="T268" s="69">
        <f t="shared" si="4"/>
        <v>0</v>
      </c>
    </row>
    <row r="269" spans="1:24" ht="14.4" thickBot="1" x14ac:dyDescent="0.3">
      <c r="D269" s="71"/>
      <c r="H269" s="203" t="s">
        <v>187</v>
      </c>
      <c r="I269" s="204"/>
      <c r="J269" s="204"/>
      <c r="K269" s="204"/>
      <c r="L269" s="205"/>
      <c r="M269" s="87">
        <f>SUMIFS(M230:M260,I230:I260,100,T230:T260,"PVC")</f>
        <v>0</v>
      </c>
      <c r="N269" s="87">
        <f>SUMIFS(N230:N260,I230:I260,100,T230:T260,"PVC")</f>
        <v>0</v>
      </c>
      <c r="O269" s="87">
        <f>SUMIFS(O230:O260,I230:I260,100,T230:T260,"PVC")</f>
        <v>0</v>
      </c>
      <c r="S269" s="113" t="s">
        <v>53</v>
      </c>
      <c r="T269" s="69">
        <f t="shared" si="4"/>
        <v>0</v>
      </c>
    </row>
    <row r="270" spans="1:24" ht="14.4" thickBot="1" x14ac:dyDescent="0.3">
      <c r="D270" s="71"/>
      <c r="H270" s="203" t="s">
        <v>160</v>
      </c>
      <c r="I270" s="204"/>
      <c r="J270" s="204"/>
      <c r="K270" s="204"/>
      <c r="L270" s="205"/>
      <c r="M270" s="87">
        <f>SUMIFS(M230:M260,I230:I260,25,T230:T260,"EMT")</f>
        <v>21</v>
      </c>
      <c r="N270" s="87">
        <f>SUMIFS(N230:N260,I230:I260,25,T230:T260,"EMT")</f>
        <v>10</v>
      </c>
      <c r="O270" s="87">
        <f>SUMIFS(O230:O260,I230:I260,25,T230:T260,"EMT")</f>
        <v>30</v>
      </c>
      <c r="S270" s="113" t="s">
        <v>54</v>
      </c>
      <c r="T270" s="69">
        <f t="shared" si="4"/>
        <v>0</v>
      </c>
    </row>
    <row r="271" spans="1:24" ht="14.4" thickBot="1" x14ac:dyDescent="0.3">
      <c r="D271" s="71"/>
      <c r="H271" s="203" t="s">
        <v>161</v>
      </c>
      <c r="I271" s="204"/>
      <c r="J271" s="204"/>
      <c r="K271" s="204"/>
      <c r="L271" s="205"/>
      <c r="M271" s="114">
        <f>SUMIFS(M230:M260,I230:I260,50,T230:T260,"EMT")</f>
        <v>0</v>
      </c>
      <c r="N271" s="114">
        <f>SUMIFS(N230:N260,I230:I260,50,T230:T260,"EMT")</f>
        <v>0</v>
      </c>
      <c r="O271" s="114">
        <f>SUMIFS(O230:O260,I230:I260,50,T230:T260,"EMT")</f>
        <v>0</v>
      </c>
      <c r="S271" s="113" t="s">
        <v>55</v>
      </c>
      <c r="T271" s="69">
        <f t="shared" si="4"/>
        <v>0</v>
      </c>
    </row>
    <row r="272" spans="1:24" ht="14.4" thickBot="1" x14ac:dyDescent="0.3">
      <c r="D272" s="71"/>
      <c r="H272" s="203" t="s">
        <v>188</v>
      </c>
      <c r="I272" s="204"/>
      <c r="J272" s="204"/>
      <c r="K272" s="204"/>
      <c r="L272" s="205"/>
      <c r="M272" s="87">
        <f>SUMIFS(M230:M260,I230:I260,25,T230:T260,"TUBO FLEX")</f>
        <v>0</v>
      </c>
      <c r="N272" s="87">
        <f>SUMIFS(N230:N260,I230:I260,25,T230:T260,"TUBO FLEX")</f>
        <v>0</v>
      </c>
      <c r="O272" s="87">
        <f>SUMIFS(O230:O260,I230:I260,25,T230:T260,"TUBO FLEX")</f>
        <v>0</v>
      </c>
      <c r="S272" s="113" t="s">
        <v>60</v>
      </c>
      <c r="T272" s="69">
        <f t="shared" si="4"/>
        <v>0</v>
      </c>
    </row>
    <row r="273" spans="1:24" ht="14.4" thickBot="1" x14ac:dyDescent="0.3">
      <c r="D273" s="71"/>
      <c r="H273" s="203" t="s">
        <v>189</v>
      </c>
      <c r="I273" s="204"/>
      <c r="J273" s="204"/>
      <c r="K273" s="204"/>
      <c r="L273" s="205"/>
      <c r="M273" s="114">
        <f>SUMIFS(M230:M260,I230:I260,50,T230:T260,"TUBO FLEX")</f>
        <v>0</v>
      </c>
      <c r="N273" s="114">
        <f>SUMIFS(N230:N260,I230:I260,50,T230:T260,"TUBO FLEX")</f>
        <v>0</v>
      </c>
      <c r="O273" s="114">
        <f>SUMIFS(O230:O260,I230:I260,50,T230:T260,"TUBO FLEX")</f>
        <v>0</v>
      </c>
      <c r="S273" s="113" t="s">
        <v>61</v>
      </c>
      <c r="T273" s="69">
        <f t="shared" si="4"/>
        <v>10</v>
      </c>
    </row>
    <row r="274" spans="1:24" x14ac:dyDescent="0.25">
      <c r="D274" s="71"/>
      <c r="S274" s="113" t="s">
        <v>62</v>
      </c>
      <c r="T274" s="69">
        <f t="shared" si="4"/>
        <v>0</v>
      </c>
    </row>
    <row r="275" spans="1:24" x14ac:dyDescent="0.25">
      <c r="D275" s="71"/>
      <c r="S275" s="113" t="s">
        <v>216</v>
      </c>
      <c r="T275" s="69">
        <f t="shared" si="4"/>
        <v>10</v>
      </c>
    </row>
    <row r="276" spans="1:24" x14ac:dyDescent="0.25">
      <c r="D276" s="71"/>
      <c r="S276" s="113" t="s">
        <v>175</v>
      </c>
      <c r="T276" s="69">
        <f t="shared" si="4"/>
        <v>0</v>
      </c>
    </row>
    <row r="277" spans="1:24" x14ac:dyDescent="0.25">
      <c r="D277" s="71"/>
      <c r="S277" s="113" t="s">
        <v>185</v>
      </c>
      <c r="T277" s="69">
        <f t="shared" si="4"/>
        <v>0</v>
      </c>
    </row>
    <row r="278" spans="1:24" ht="14.4" thickBot="1" x14ac:dyDescent="0.3">
      <c r="D278" s="71"/>
      <c r="S278" s="115"/>
      <c r="T278" s="69">
        <f t="shared" si="4"/>
        <v>0</v>
      </c>
    </row>
    <row r="279" spans="1:24" x14ac:dyDescent="0.25">
      <c r="D279" s="71"/>
      <c r="G279" s="65"/>
      <c r="H279" s="65"/>
      <c r="I279" s="65"/>
      <c r="J279" s="65"/>
      <c r="K279" s="65"/>
      <c r="L279" s="108"/>
      <c r="M279" s="108"/>
      <c r="N279" s="108"/>
      <c r="O279" s="108"/>
      <c r="S279" s="107"/>
    </row>
    <row r="280" spans="1:24" x14ac:dyDescent="0.25">
      <c r="D280" s="71"/>
      <c r="G280" s="65"/>
      <c r="H280" s="65"/>
      <c r="I280" s="65"/>
      <c r="J280" s="65"/>
      <c r="K280" s="65"/>
      <c r="L280" s="108"/>
      <c r="M280" s="108"/>
      <c r="N280" s="108"/>
      <c r="O280" s="108"/>
      <c r="S280" s="107"/>
    </row>
    <row r="281" spans="1:24" x14ac:dyDescent="0.25">
      <c r="D281" s="71"/>
      <c r="G281" s="65"/>
      <c r="H281" s="65"/>
      <c r="I281" s="65"/>
      <c r="J281" s="65"/>
      <c r="K281" s="65"/>
      <c r="L281" s="108"/>
      <c r="M281" s="108"/>
      <c r="N281" s="108"/>
      <c r="O281" s="108"/>
      <c r="S281" s="107"/>
    </row>
    <row r="282" spans="1:24" ht="54.6" customHeight="1" x14ac:dyDescent="0.25">
      <c r="A282" s="208" t="s">
        <v>149</v>
      </c>
      <c r="B282" s="208" t="s">
        <v>180</v>
      </c>
      <c r="C282" s="208" t="s">
        <v>147</v>
      </c>
      <c r="E282" s="209" t="s">
        <v>0</v>
      </c>
      <c r="F282" s="209"/>
      <c r="G282" s="209"/>
      <c r="H282" s="210" t="s">
        <v>121</v>
      </c>
      <c r="I282" s="210" t="s">
        <v>122</v>
      </c>
      <c r="J282" s="210" t="s">
        <v>119</v>
      </c>
      <c r="K282" s="210" t="s">
        <v>120</v>
      </c>
      <c r="L282" s="210" t="s">
        <v>182</v>
      </c>
      <c r="M282" s="143" t="s">
        <v>162</v>
      </c>
      <c r="N282" s="143" t="s">
        <v>184</v>
      </c>
      <c r="O282" s="143" t="s">
        <v>163</v>
      </c>
      <c r="P282" s="212" t="s">
        <v>46</v>
      </c>
      <c r="Q282" s="209"/>
      <c r="R282" s="209"/>
      <c r="S282" s="206" t="s">
        <v>51</v>
      </c>
      <c r="T282" s="206" t="s">
        <v>47</v>
      </c>
      <c r="U282" s="206" t="s">
        <v>78</v>
      </c>
    </row>
    <row r="283" spans="1:24" x14ac:dyDescent="0.25">
      <c r="A283" s="208"/>
      <c r="B283" s="208"/>
      <c r="C283" s="208"/>
      <c r="D283" t="s">
        <v>148</v>
      </c>
      <c r="E283" s="144" t="s">
        <v>79</v>
      </c>
      <c r="F283" s="145" t="s">
        <v>1</v>
      </c>
      <c r="G283" s="144" t="s">
        <v>2</v>
      </c>
      <c r="H283" s="211"/>
      <c r="I283" s="211"/>
      <c r="J283" s="211"/>
      <c r="K283" s="211"/>
      <c r="L283" s="211"/>
      <c r="M283" s="146" t="s">
        <v>21</v>
      </c>
      <c r="N283" s="146" t="s">
        <v>22</v>
      </c>
      <c r="O283" s="146" t="s">
        <v>22</v>
      </c>
      <c r="P283" s="144" t="s">
        <v>3</v>
      </c>
      <c r="Q283" s="144" t="s">
        <v>14</v>
      </c>
      <c r="R283" s="144" t="s">
        <v>13</v>
      </c>
      <c r="S283" s="207"/>
      <c r="T283" s="207"/>
      <c r="U283" s="207"/>
    </row>
    <row r="284" spans="1:24" x14ac:dyDescent="0.25">
      <c r="D284" s="71"/>
      <c r="E284" s="99" t="s">
        <v>303</v>
      </c>
      <c r="F284" s="116"/>
      <c r="G284" s="64"/>
      <c r="H284" s="64"/>
      <c r="I284" s="64"/>
      <c r="J284" s="64"/>
      <c r="K284" s="64"/>
      <c r="L284" s="17"/>
      <c r="M284" s="17"/>
      <c r="N284" s="17"/>
      <c r="O284" s="17"/>
      <c r="P284" s="18"/>
      <c r="Q284" s="18"/>
      <c r="R284" s="18"/>
      <c r="S284" s="54"/>
      <c r="T284" s="19"/>
      <c r="U284" s="19"/>
    </row>
    <row r="285" spans="1:24" s="2" customFormat="1" outlineLevel="1" x14ac:dyDescent="0.25">
      <c r="B285" s="8"/>
      <c r="C285" s="8"/>
      <c r="D285" s="68"/>
      <c r="E285" s="3"/>
      <c r="F285" s="4"/>
      <c r="G285" s="4"/>
      <c r="H285" s="4"/>
      <c r="I285" s="4"/>
      <c r="J285" s="4"/>
      <c r="K285" s="4"/>
      <c r="L285" s="5"/>
      <c r="M285" s="5"/>
      <c r="N285" s="5"/>
      <c r="O285" s="5"/>
      <c r="P285" s="11"/>
      <c r="Q285" s="5"/>
      <c r="R285" s="6"/>
      <c r="S285" s="53"/>
      <c r="T285" s="5"/>
      <c r="U285" s="5"/>
      <c r="X285"/>
    </row>
    <row r="286" spans="1:24" s="2" customFormat="1" outlineLevel="1" x14ac:dyDescent="0.25">
      <c r="A286" s="2">
        <v>0</v>
      </c>
      <c r="B286" s="8">
        <v>0</v>
      </c>
      <c r="C286" s="8">
        <v>0</v>
      </c>
      <c r="D286" s="7" t="s">
        <v>863</v>
      </c>
      <c r="E286" s="3" t="str">
        <f>G286</f>
        <v>S12</v>
      </c>
      <c r="F286" s="4"/>
      <c r="G286" s="4" t="s">
        <v>94</v>
      </c>
      <c r="H286" s="4">
        <v>0.5</v>
      </c>
      <c r="I286" s="4">
        <v>25</v>
      </c>
      <c r="J286" s="4" t="s">
        <v>94</v>
      </c>
      <c r="K286" s="4"/>
      <c r="L286" s="5">
        <v>1</v>
      </c>
      <c r="M286" s="5">
        <f>IF(I286&lt;&gt;"S",(H286+B286+A286+C286)*L286,0)</f>
        <v>0.5</v>
      </c>
      <c r="N286" s="5">
        <v>1</v>
      </c>
      <c r="O286" s="5">
        <v>1</v>
      </c>
      <c r="P286" s="11">
        <v>1</v>
      </c>
      <c r="Q286" s="5">
        <f>IF(M286=0,IF(H286=0,0,H286+C286+B286+A286),M286)</f>
        <v>0.5</v>
      </c>
      <c r="R286" s="6">
        <f>Q286*P286</f>
        <v>0.5</v>
      </c>
      <c r="S286" s="53" t="str">
        <f>IF(J286="",IF(LEFT(G286,1)="c",IF(I286&lt;&gt;"S",VLOOKUP(G286,'DATOS GENERALES'!$B$36:$C$52,2,FALSE),""),""),IF(T286="pvc",VLOOKUP(VLOOKUP(J286,'DATOS GENERALES'!$B$58:$E$83,3,FALSE),'DATOS GENERALES'!$B$36:$C$52,2,FALSE),VLOOKUP(VLOOKUP(J286,'DATOS GENERALES'!$B$58:$E$83,4,FALSE),'DATOS GENERALES'!$B$36:$C$52,2,FALSE)))</f>
        <v>ACCESORIO SALIDA BANDEJA</v>
      </c>
      <c r="T286" s="5" t="s">
        <v>48</v>
      </c>
      <c r="U286" s="5" t="s">
        <v>217</v>
      </c>
      <c r="X286"/>
    </row>
    <row r="287" spans="1:24" s="2" customFormat="1" outlineLevel="1" x14ac:dyDescent="0.25">
      <c r="A287" s="2">
        <v>0</v>
      </c>
      <c r="B287" s="8">
        <v>0</v>
      </c>
      <c r="C287" s="8">
        <v>0</v>
      </c>
      <c r="D287" s="7" t="s">
        <v>863</v>
      </c>
      <c r="E287" s="3" t="str">
        <f>G287</f>
        <v>PA-P4-01</v>
      </c>
      <c r="F287" s="4" t="s">
        <v>94</v>
      </c>
      <c r="G287" s="7" t="s">
        <v>863</v>
      </c>
      <c r="H287" s="4">
        <v>1</v>
      </c>
      <c r="I287" s="4">
        <v>25</v>
      </c>
      <c r="J287" s="4" t="s">
        <v>218</v>
      </c>
      <c r="K287" s="4"/>
      <c r="L287" s="5">
        <v>1</v>
      </c>
      <c r="M287" s="5">
        <f>IF(I287&lt;&gt;"S",(H287+B287+A287+C287)*L287,0)</f>
        <v>1</v>
      </c>
      <c r="N287" s="5">
        <v>0</v>
      </c>
      <c r="O287" s="5">
        <v>2</v>
      </c>
      <c r="P287" s="11">
        <v>1</v>
      </c>
      <c r="Q287" s="5">
        <f>IF(M287=0,IF(H287=0,0,H287+C287+B287+A287),M287)</f>
        <v>1</v>
      </c>
      <c r="R287" s="6">
        <f>Q287*P287</f>
        <v>1</v>
      </c>
      <c r="S287" s="53" t="str">
        <f>IF(J287="",IF(LEFT(G287,1)="c",IF(I287&lt;&gt;"S",VLOOKUP(G287,'DATOS GENERALES'!$B$36:$C$52,2,FALSE),""),""),IF(T287="pvc",VLOOKUP(VLOOKUP(J287,'DATOS GENERALES'!$B$58:$E$83,3,FALSE),'DATOS GENERALES'!$B$36:$C$52,2,FALSE),VLOOKUP(VLOOKUP(J287,'DATOS GENERALES'!$B$58:$E$83,4,FALSE),'DATOS GENERALES'!$B$36:$C$52,2,FALSE)))</f>
        <v>OCTOGONAL CONDUIT</v>
      </c>
      <c r="T287" s="5" t="s">
        <v>48</v>
      </c>
      <c r="U287" s="5" t="s">
        <v>217</v>
      </c>
      <c r="X287"/>
    </row>
    <row r="288" spans="1:24" s="2" customFormat="1" outlineLevel="1" x14ac:dyDescent="0.25">
      <c r="B288" s="8"/>
      <c r="C288" s="8"/>
      <c r="D288" s="70"/>
      <c r="E288" s="3"/>
      <c r="F288" s="4"/>
      <c r="G288" s="4"/>
      <c r="H288" s="4"/>
      <c r="I288" s="4"/>
      <c r="J288" s="4"/>
      <c r="K288" s="4"/>
      <c r="L288" s="5"/>
      <c r="M288" s="5"/>
      <c r="N288" s="5"/>
      <c r="O288" s="5"/>
      <c r="P288" s="11"/>
      <c r="Q288" s="5"/>
      <c r="R288" s="6"/>
      <c r="S288" s="53"/>
      <c r="T288" s="5"/>
      <c r="U288" s="5"/>
      <c r="X288"/>
    </row>
    <row r="289" spans="1:24" s="2" customFormat="1" outlineLevel="1" x14ac:dyDescent="0.25">
      <c r="A289" s="2">
        <v>0</v>
      </c>
      <c r="B289" s="8">
        <v>0</v>
      </c>
      <c r="C289" s="8">
        <v>0</v>
      </c>
      <c r="D289" s="7" t="s">
        <v>864</v>
      </c>
      <c r="E289" s="3" t="str">
        <f>G289</f>
        <v>S12</v>
      </c>
      <c r="F289" s="4"/>
      <c r="G289" s="4" t="s">
        <v>94</v>
      </c>
      <c r="H289" s="4">
        <v>0.5</v>
      </c>
      <c r="I289" s="4">
        <v>25</v>
      </c>
      <c r="J289" s="4" t="s">
        <v>94</v>
      </c>
      <c r="K289" s="4"/>
      <c r="L289" s="5">
        <v>1</v>
      </c>
      <c r="M289" s="5">
        <f>IF(I289&lt;&gt;"S",(H289+B289+A289+C289)*L289,0)</f>
        <v>0.5</v>
      </c>
      <c r="N289" s="5">
        <v>1</v>
      </c>
      <c r="O289" s="5">
        <v>1</v>
      </c>
      <c r="P289" s="11">
        <v>1</v>
      </c>
      <c r="Q289" s="5">
        <f>IF(M289=0,IF(H289=0,0,H289+C289+B289+A289),M289)</f>
        <v>0.5</v>
      </c>
      <c r="R289" s="6">
        <f>Q289*P289</f>
        <v>0.5</v>
      </c>
      <c r="S289" s="53" t="str">
        <f>IF(J289="",IF(LEFT(G289,1)="c",IF(I289&lt;&gt;"S",VLOOKUP(G289,'DATOS GENERALES'!$B$36:$C$52,2,FALSE),""),""),IF(T289="pvc",VLOOKUP(VLOOKUP(J289,'DATOS GENERALES'!$B$58:$E$83,3,FALSE),'DATOS GENERALES'!$B$36:$C$52,2,FALSE),VLOOKUP(VLOOKUP(J289,'DATOS GENERALES'!$B$58:$E$83,4,FALSE),'DATOS GENERALES'!$B$36:$C$52,2,FALSE)))</f>
        <v>ACCESORIO SALIDA BANDEJA</v>
      </c>
      <c r="T289" s="5" t="s">
        <v>48</v>
      </c>
      <c r="U289" s="5" t="s">
        <v>217</v>
      </c>
      <c r="X289"/>
    </row>
    <row r="290" spans="1:24" s="2" customFormat="1" outlineLevel="1" x14ac:dyDescent="0.25">
      <c r="A290" s="2">
        <v>0</v>
      </c>
      <c r="B290" s="8">
        <v>0</v>
      </c>
      <c r="C290" s="8">
        <v>0</v>
      </c>
      <c r="D290" s="7" t="s">
        <v>864</v>
      </c>
      <c r="E290" s="3" t="str">
        <f>G290</f>
        <v>PA-P4-02</v>
      </c>
      <c r="F290" s="4" t="s">
        <v>94</v>
      </c>
      <c r="G290" s="7" t="s">
        <v>864</v>
      </c>
      <c r="H290" s="4">
        <v>1</v>
      </c>
      <c r="I290" s="4">
        <v>25</v>
      </c>
      <c r="J290" s="4" t="s">
        <v>218</v>
      </c>
      <c r="K290" s="4"/>
      <c r="L290" s="5">
        <v>1</v>
      </c>
      <c r="M290" s="5">
        <f>IF(I290&lt;&gt;"S",(H290+B290+A290+C290)*L290,0)</f>
        <v>1</v>
      </c>
      <c r="N290" s="5">
        <v>0</v>
      </c>
      <c r="O290" s="5">
        <v>2</v>
      </c>
      <c r="P290" s="11">
        <v>1</v>
      </c>
      <c r="Q290" s="5">
        <f>IF(M290=0,IF(H290=0,0,H290+C290+B290+A290),M290)</f>
        <v>1</v>
      </c>
      <c r="R290" s="6">
        <f>Q290*P290</f>
        <v>1</v>
      </c>
      <c r="S290" s="53" t="str">
        <f>IF(J290="",IF(LEFT(G290,1)="c",IF(I290&lt;&gt;"S",VLOOKUP(G290,'DATOS GENERALES'!$B$36:$C$52,2,FALSE),""),""),IF(T290="pvc",VLOOKUP(VLOOKUP(J290,'DATOS GENERALES'!$B$58:$E$83,3,FALSE),'DATOS GENERALES'!$B$36:$C$52,2,FALSE),VLOOKUP(VLOOKUP(J290,'DATOS GENERALES'!$B$58:$E$83,4,FALSE),'DATOS GENERALES'!$B$36:$C$52,2,FALSE)))</f>
        <v>OCTOGONAL CONDUIT</v>
      </c>
      <c r="T290" s="5" t="s">
        <v>48</v>
      </c>
      <c r="U290" s="5" t="s">
        <v>217</v>
      </c>
      <c r="X290"/>
    </row>
    <row r="291" spans="1:24" s="2" customFormat="1" outlineLevel="1" x14ac:dyDescent="0.25">
      <c r="B291" s="8"/>
      <c r="C291" s="8"/>
      <c r="D291" s="70"/>
      <c r="E291" s="3"/>
      <c r="F291" s="4"/>
      <c r="G291" s="4"/>
      <c r="H291" s="4"/>
      <c r="I291" s="4"/>
      <c r="J291" s="4"/>
      <c r="K291" s="4"/>
      <c r="L291" s="5"/>
      <c r="M291" s="5"/>
      <c r="N291" s="5"/>
      <c r="O291" s="5"/>
      <c r="P291" s="11"/>
      <c r="Q291" s="5"/>
      <c r="R291" s="6"/>
      <c r="S291" s="53"/>
      <c r="T291" s="5"/>
      <c r="U291" s="5"/>
      <c r="X291"/>
    </row>
    <row r="292" spans="1:24" s="2" customFormat="1" outlineLevel="1" x14ac:dyDescent="0.25">
      <c r="A292" s="2">
        <v>0</v>
      </c>
      <c r="B292" s="8">
        <v>0</v>
      </c>
      <c r="C292" s="8">
        <v>0</v>
      </c>
      <c r="D292" s="7" t="s">
        <v>865</v>
      </c>
      <c r="E292" s="3" t="str">
        <f>G292</f>
        <v>S12</v>
      </c>
      <c r="F292" s="4"/>
      <c r="G292" s="4" t="s">
        <v>94</v>
      </c>
      <c r="H292" s="4">
        <v>0.5</v>
      </c>
      <c r="I292" s="4">
        <v>25</v>
      </c>
      <c r="J292" s="4" t="s">
        <v>94</v>
      </c>
      <c r="K292" s="4"/>
      <c r="L292" s="5">
        <v>1</v>
      </c>
      <c r="M292" s="5">
        <f>IF(I292&lt;&gt;"S",(H292+B292+A292+C292)*L292,0)</f>
        <v>0.5</v>
      </c>
      <c r="N292" s="5">
        <v>1</v>
      </c>
      <c r="O292" s="5">
        <v>1</v>
      </c>
      <c r="P292" s="11">
        <v>1</v>
      </c>
      <c r="Q292" s="5">
        <f>IF(M292=0,IF(H292=0,0,H292+C292+B292+A292),M292)</f>
        <v>0.5</v>
      </c>
      <c r="R292" s="6">
        <f>Q292*P292</f>
        <v>0.5</v>
      </c>
      <c r="S292" s="53" t="str">
        <f>IF(J292="",IF(LEFT(G292,1)="c",IF(I292&lt;&gt;"S",VLOOKUP(G292,'DATOS GENERALES'!$B$36:$C$52,2,FALSE),""),""),IF(T292="pvc",VLOOKUP(VLOOKUP(J292,'DATOS GENERALES'!$B$58:$E$83,3,FALSE),'DATOS GENERALES'!$B$36:$C$52,2,FALSE),VLOOKUP(VLOOKUP(J292,'DATOS GENERALES'!$B$58:$E$83,4,FALSE),'DATOS GENERALES'!$B$36:$C$52,2,FALSE)))</f>
        <v>ACCESORIO SALIDA BANDEJA</v>
      </c>
      <c r="T292" s="5" t="s">
        <v>48</v>
      </c>
      <c r="U292" s="5" t="s">
        <v>217</v>
      </c>
      <c r="X292"/>
    </row>
    <row r="293" spans="1:24" s="2" customFormat="1" outlineLevel="1" x14ac:dyDescent="0.25">
      <c r="A293" s="2">
        <v>0</v>
      </c>
      <c r="B293" s="8">
        <v>0</v>
      </c>
      <c r="C293" s="8">
        <v>0</v>
      </c>
      <c r="D293" s="7" t="s">
        <v>865</v>
      </c>
      <c r="E293" s="3" t="str">
        <f>G293</f>
        <v>PA-P4-03</v>
      </c>
      <c r="F293" s="4" t="s">
        <v>94</v>
      </c>
      <c r="G293" s="7" t="s">
        <v>865</v>
      </c>
      <c r="H293" s="4">
        <v>1</v>
      </c>
      <c r="I293" s="4">
        <v>25</v>
      </c>
      <c r="J293" s="4" t="s">
        <v>218</v>
      </c>
      <c r="K293" s="4"/>
      <c r="L293" s="5">
        <v>1</v>
      </c>
      <c r="M293" s="5">
        <f>IF(I293&lt;&gt;"S",(H293+B293+A293+C293)*L293,0)</f>
        <v>1</v>
      </c>
      <c r="N293" s="5">
        <v>0</v>
      </c>
      <c r="O293" s="5">
        <v>2</v>
      </c>
      <c r="P293" s="11">
        <v>1</v>
      </c>
      <c r="Q293" s="5">
        <f>IF(M293=0,IF(H293=0,0,H293+C293+B293+A293),M293)</f>
        <v>1</v>
      </c>
      <c r="R293" s="6">
        <f>Q293*P293</f>
        <v>1</v>
      </c>
      <c r="S293" s="53" t="str">
        <f>IF(J293="",IF(LEFT(G293,1)="c",IF(I293&lt;&gt;"S",VLOOKUP(G293,'DATOS GENERALES'!$B$36:$C$52,2,FALSE),""),""),IF(T293="pvc",VLOOKUP(VLOOKUP(J293,'DATOS GENERALES'!$B$58:$E$83,3,FALSE),'DATOS GENERALES'!$B$36:$C$52,2,FALSE),VLOOKUP(VLOOKUP(J293,'DATOS GENERALES'!$B$58:$E$83,4,FALSE),'DATOS GENERALES'!$B$36:$C$52,2,FALSE)))</f>
        <v>OCTOGONAL CONDUIT</v>
      </c>
      <c r="T293" s="5" t="s">
        <v>48</v>
      </c>
      <c r="U293" s="5" t="s">
        <v>217</v>
      </c>
      <c r="X293"/>
    </row>
    <row r="294" spans="1:24" s="2" customFormat="1" outlineLevel="1" x14ac:dyDescent="0.25">
      <c r="B294" s="8"/>
      <c r="C294" s="8"/>
      <c r="D294" s="70"/>
      <c r="E294" s="3"/>
      <c r="F294" s="4"/>
      <c r="G294" s="4"/>
      <c r="H294" s="4"/>
      <c r="I294" s="4"/>
      <c r="J294" s="4"/>
      <c r="K294" s="4"/>
      <c r="L294" s="5"/>
      <c r="M294" s="5"/>
      <c r="N294" s="5"/>
      <c r="O294" s="5"/>
      <c r="P294" s="11"/>
      <c r="Q294" s="5"/>
      <c r="R294" s="6"/>
      <c r="S294" s="53"/>
      <c r="T294" s="5"/>
      <c r="U294" s="5"/>
      <c r="X294"/>
    </row>
    <row r="295" spans="1:24" s="2" customFormat="1" outlineLevel="1" x14ac:dyDescent="0.25">
      <c r="A295" s="2">
        <v>0</v>
      </c>
      <c r="B295" s="8">
        <v>0</v>
      </c>
      <c r="C295" s="8">
        <v>0</v>
      </c>
      <c r="D295" s="7" t="s">
        <v>866</v>
      </c>
      <c r="E295" s="3" t="str">
        <f>G295</f>
        <v>S12</v>
      </c>
      <c r="F295" s="4"/>
      <c r="G295" s="4" t="s">
        <v>94</v>
      </c>
      <c r="H295" s="4">
        <v>0.5</v>
      </c>
      <c r="I295" s="4">
        <v>25</v>
      </c>
      <c r="J295" s="4" t="s">
        <v>94</v>
      </c>
      <c r="K295" s="4"/>
      <c r="L295" s="5">
        <v>1</v>
      </c>
      <c r="M295" s="5">
        <f>IF(I295&lt;&gt;"S",(H295+B295+A295+C295)*L295,0)</f>
        <v>0.5</v>
      </c>
      <c r="N295" s="5">
        <v>1</v>
      </c>
      <c r="O295" s="5">
        <v>1</v>
      </c>
      <c r="P295" s="11">
        <v>1</v>
      </c>
      <c r="Q295" s="5">
        <f>IF(M295=0,IF(H295=0,0,H295+C295+B295+A295),M295)</f>
        <v>0.5</v>
      </c>
      <c r="R295" s="6">
        <f>Q295*P295</f>
        <v>0.5</v>
      </c>
      <c r="S295" s="53" t="str">
        <f>IF(J295="",IF(LEFT(G295,1)="c",IF(I295&lt;&gt;"S",VLOOKUP(G295,'DATOS GENERALES'!$B$36:$C$52,2,FALSE),""),""),IF(T295="pvc",VLOOKUP(VLOOKUP(J295,'DATOS GENERALES'!$B$58:$E$83,3,FALSE),'DATOS GENERALES'!$B$36:$C$52,2,FALSE),VLOOKUP(VLOOKUP(J295,'DATOS GENERALES'!$B$58:$E$83,4,FALSE),'DATOS GENERALES'!$B$36:$C$52,2,FALSE)))</f>
        <v>ACCESORIO SALIDA BANDEJA</v>
      </c>
      <c r="T295" s="5" t="s">
        <v>48</v>
      </c>
      <c r="U295" s="5" t="s">
        <v>217</v>
      </c>
      <c r="X295"/>
    </row>
    <row r="296" spans="1:24" s="2" customFormat="1" outlineLevel="1" x14ac:dyDescent="0.25">
      <c r="A296" s="2">
        <v>0</v>
      </c>
      <c r="B296" s="8">
        <v>0</v>
      </c>
      <c r="C296" s="8">
        <v>0</v>
      </c>
      <c r="D296" s="7" t="s">
        <v>866</v>
      </c>
      <c r="E296" s="3" t="str">
        <f>G296</f>
        <v>PA-P4-04</v>
      </c>
      <c r="F296" s="4" t="s">
        <v>94</v>
      </c>
      <c r="G296" s="7" t="s">
        <v>866</v>
      </c>
      <c r="H296" s="4">
        <v>1</v>
      </c>
      <c r="I296" s="4">
        <v>25</v>
      </c>
      <c r="J296" s="4" t="s">
        <v>218</v>
      </c>
      <c r="K296" s="4"/>
      <c r="L296" s="5">
        <v>1</v>
      </c>
      <c r="M296" s="5">
        <f>IF(I296&lt;&gt;"S",(H296+B296+A296+C296)*L296,0)</f>
        <v>1</v>
      </c>
      <c r="N296" s="5">
        <v>0</v>
      </c>
      <c r="O296" s="5">
        <v>2</v>
      </c>
      <c r="P296" s="11">
        <v>1</v>
      </c>
      <c r="Q296" s="5">
        <f>IF(M296=0,IF(H296=0,0,H296+C296+B296+A296),M296)</f>
        <v>1</v>
      </c>
      <c r="R296" s="6">
        <f>Q296*P296</f>
        <v>1</v>
      </c>
      <c r="S296" s="53" t="str">
        <f>IF(J296="",IF(LEFT(G296,1)="c",IF(I296&lt;&gt;"S",VLOOKUP(G296,'DATOS GENERALES'!$B$36:$C$52,2,FALSE),""),""),IF(T296="pvc",VLOOKUP(VLOOKUP(J296,'DATOS GENERALES'!$B$58:$E$83,3,FALSE),'DATOS GENERALES'!$B$36:$C$52,2,FALSE),VLOOKUP(VLOOKUP(J296,'DATOS GENERALES'!$B$58:$E$83,4,FALSE),'DATOS GENERALES'!$B$36:$C$52,2,FALSE)))</f>
        <v>OCTOGONAL CONDUIT</v>
      </c>
      <c r="T296" s="5" t="s">
        <v>48</v>
      </c>
      <c r="U296" s="5" t="s">
        <v>217</v>
      </c>
      <c r="X296"/>
    </row>
    <row r="297" spans="1:24" s="2" customFormat="1" outlineLevel="1" x14ac:dyDescent="0.25">
      <c r="B297" s="8"/>
      <c r="C297" s="8"/>
      <c r="D297" s="70"/>
      <c r="E297" s="3"/>
      <c r="F297" s="4"/>
      <c r="G297" s="4"/>
      <c r="H297" s="4"/>
      <c r="I297" s="4"/>
      <c r="J297" s="4"/>
      <c r="K297" s="4"/>
      <c r="L297" s="5"/>
      <c r="M297" s="5"/>
      <c r="N297" s="5"/>
      <c r="O297" s="5"/>
      <c r="P297" s="11"/>
      <c r="Q297" s="5"/>
      <c r="R297" s="6"/>
      <c r="S297" s="53"/>
      <c r="T297" s="5"/>
      <c r="U297" s="5"/>
      <c r="X297"/>
    </row>
    <row r="298" spans="1:24" s="2" customFormat="1" outlineLevel="1" x14ac:dyDescent="0.25">
      <c r="A298" s="2">
        <v>0</v>
      </c>
      <c r="B298" s="8">
        <v>0</v>
      </c>
      <c r="C298" s="8">
        <v>0</v>
      </c>
      <c r="D298" s="7" t="s">
        <v>867</v>
      </c>
      <c r="E298" s="3" t="str">
        <f>G298</f>
        <v>S12</v>
      </c>
      <c r="F298" s="4"/>
      <c r="G298" s="4" t="s">
        <v>94</v>
      </c>
      <c r="H298" s="4">
        <v>0.5</v>
      </c>
      <c r="I298" s="4">
        <v>25</v>
      </c>
      <c r="J298" s="4" t="s">
        <v>94</v>
      </c>
      <c r="K298" s="4"/>
      <c r="L298" s="5">
        <v>1</v>
      </c>
      <c r="M298" s="5">
        <f>IF(I298&lt;&gt;"S",(H298+B298+A298+C298)*L298,0)</f>
        <v>0.5</v>
      </c>
      <c r="N298" s="5">
        <v>1</v>
      </c>
      <c r="O298" s="5">
        <v>1</v>
      </c>
      <c r="P298" s="11">
        <v>1</v>
      </c>
      <c r="Q298" s="5">
        <f>IF(M298=0,IF(H298=0,0,H298+C298+B298+A298),M298)</f>
        <v>0.5</v>
      </c>
      <c r="R298" s="6">
        <f>Q298*P298</f>
        <v>0.5</v>
      </c>
      <c r="S298" s="53" t="str">
        <f>IF(J298="",IF(LEFT(G298,1)="c",IF(I298&lt;&gt;"S",VLOOKUP(G298,'DATOS GENERALES'!$B$36:$C$52,2,FALSE),""),""),IF(T298="pvc",VLOOKUP(VLOOKUP(J298,'DATOS GENERALES'!$B$58:$E$83,3,FALSE),'DATOS GENERALES'!$B$36:$C$52,2,FALSE),VLOOKUP(VLOOKUP(J298,'DATOS GENERALES'!$B$58:$E$83,4,FALSE),'DATOS GENERALES'!$B$36:$C$52,2,FALSE)))</f>
        <v>ACCESORIO SALIDA BANDEJA</v>
      </c>
      <c r="T298" s="5" t="s">
        <v>48</v>
      </c>
      <c r="U298" s="5" t="s">
        <v>217</v>
      </c>
      <c r="X298"/>
    </row>
    <row r="299" spans="1:24" s="2" customFormat="1" outlineLevel="1" x14ac:dyDescent="0.25">
      <c r="A299" s="2">
        <v>0</v>
      </c>
      <c r="B299" s="8">
        <v>0</v>
      </c>
      <c r="C299" s="8">
        <v>0</v>
      </c>
      <c r="D299" s="7" t="s">
        <v>867</v>
      </c>
      <c r="E299" s="3" t="str">
        <f>G299</f>
        <v>PA-P4-05</v>
      </c>
      <c r="F299" s="4" t="s">
        <v>94</v>
      </c>
      <c r="G299" s="7" t="s">
        <v>867</v>
      </c>
      <c r="H299" s="4">
        <v>4</v>
      </c>
      <c r="I299" s="4">
        <v>25</v>
      </c>
      <c r="J299" s="4" t="s">
        <v>218</v>
      </c>
      <c r="K299" s="4"/>
      <c r="L299" s="5">
        <v>1</v>
      </c>
      <c r="M299" s="5">
        <f>IF(I299&lt;&gt;"S",(H299+B299+A299+C299)*L299,0)</f>
        <v>4</v>
      </c>
      <c r="N299" s="5">
        <v>0</v>
      </c>
      <c r="O299" s="5">
        <v>2</v>
      </c>
      <c r="P299" s="11">
        <v>1</v>
      </c>
      <c r="Q299" s="5">
        <f>IF(M299=0,IF(H299=0,0,H299+C299+B299+A299),M299)</f>
        <v>4</v>
      </c>
      <c r="R299" s="6">
        <f>Q299*P299</f>
        <v>4</v>
      </c>
      <c r="S299" s="53" t="str">
        <f>IF(J299="",IF(LEFT(G299,1)="c",IF(I299&lt;&gt;"S",VLOOKUP(G299,'DATOS GENERALES'!$B$36:$C$52,2,FALSE),""),""),IF(T299="pvc",VLOOKUP(VLOOKUP(J299,'DATOS GENERALES'!$B$58:$E$83,3,FALSE),'DATOS GENERALES'!$B$36:$C$52,2,FALSE),VLOOKUP(VLOOKUP(J299,'DATOS GENERALES'!$B$58:$E$83,4,FALSE),'DATOS GENERALES'!$B$36:$C$52,2,FALSE)))</f>
        <v>OCTOGONAL CONDUIT</v>
      </c>
      <c r="T299" s="5" t="s">
        <v>48</v>
      </c>
      <c r="U299" s="5" t="s">
        <v>217</v>
      </c>
      <c r="X299"/>
    </row>
    <row r="300" spans="1:24" s="2" customFormat="1" outlineLevel="1" x14ac:dyDescent="0.25">
      <c r="B300" s="8"/>
      <c r="C300" s="8"/>
      <c r="D300" s="70"/>
      <c r="E300" s="3"/>
      <c r="F300" s="4"/>
      <c r="G300" s="4"/>
      <c r="H300" s="4"/>
      <c r="I300" s="4"/>
      <c r="J300" s="4"/>
      <c r="K300" s="4"/>
      <c r="L300" s="5"/>
      <c r="M300" s="5"/>
      <c r="N300" s="5"/>
      <c r="O300" s="5"/>
      <c r="P300" s="11"/>
      <c r="Q300" s="5"/>
      <c r="R300" s="6"/>
      <c r="S300" s="53"/>
      <c r="T300" s="5"/>
      <c r="U300" s="5"/>
      <c r="X300"/>
    </row>
    <row r="301" spans="1:24" s="2" customFormat="1" outlineLevel="1" x14ac:dyDescent="0.25">
      <c r="A301" s="2">
        <v>0</v>
      </c>
      <c r="B301" s="8">
        <v>0</v>
      </c>
      <c r="C301" s="8">
        <v>0</v>
      </c>
      <c r="D301" s="7" t="s">
        <v>868</v>
      </c>
      <c r="E301" s="3" t="str">
        <f>G301</f>
        <v>S12</v>
      </c>
      <c r="F301" s="4"/>
      <c r="G301" s="4" t="s">
        <v>94</v>
      </c>
      <c r="H301" s="4">
        <v>0.5</v>
      </c>
      <c r="I301" s="4">
        <v>25</v>
      </c>
      <c r="J301" s="4" t="s">
        <v>94</v>
      </c>
      <c r="K301" s="4"/>
      <c r="L301" s="5">
        <v>1</v>
      </c>
      <c r="M301" s="5">
        <f>IF(I301&lt;&gt;"S",(H301+B301+A301+C301)*L301,0)</f>
        <v>0.5</v>
      </c>
      <c r="N301" s="5">
        <v>1</v>
      </c>
      <c r="O301" s="5">
        <v>1</v>
      </c>
      <c r="P301" s="11">
        <v>1</v>
      </c>
      <c r="Q301" s="5">
        <f>IF(M301=0,IF(H301=0,0,H301+C301+B301+A301),M301)</f>
        <v>0.5</v>
      </c>
      <c r="R301" s="6">
        <f>Q301*P301</f>
        <v>0.5</v>
      </c>
      <c r="S301" s="53" t="str">
        <f>IF(J301="",IF(LEFT(G301,1)="c",IF(I301&lt;&gt;"S",VLOOKUP(G301,'DATOS GENERALES'!$B$36:$C$52,2,FALSE),""),""),IF(T301="pvc",VLOOKUP(VLOOKUP(J301,'DATOS GENERALES'!$B$58:$E$83,3,FALSE),'DATOS GENERALES'!$B$36:$C$52,2,FALSE),VLOOKUP(VLOOKUP(J301,'DATOS GENERALES'!$B$58:$E$83,4,FALSE),'DATOS GENERALES'!$B$36:$C$52,2,FALSE)))</f>
        <v>ACCESORIO SALIDA BANDEJA</v>
      </c>
      <c r="T301" s="5" t="s">
        <v>48</v>
      </c>
      <c r="U301" s="5" t="s">
        <v>217</v>
      </c>
      <c r="X301"/>
    </row>
    <row r="302" spans="1:24" s="2" customFormat="1" outlineLevel="1" x14ac:dyDescent="0.25">
      <c r="A302" s="2">
        <v>0</v>
      </c>
      <c r="B302" s="8">
        <v>0</v>
      </c>
      <c r="C302" s="8">
        <v>0</v>
      </c>
      <c r="D302" s="7" t="s">
        <v>868</v>
      </c>
      <c r="E302" s="3" t="str">
        <f>G302</f>
        <v>PA-P4-06</v>
      </c>
      <c r="F302" s="4" t="s">
        <v>94</v>
      </c>
      <c r="G302" s="7" t="s">
        <v>868</v>
      </c>
      <c r="H302" s="4">
        <v>1</v>
      </c>
      <c r="I302" s="4">
        <v>25</v>
      </c>
      <c r="J302" s="4" t="s">
        <v>218</v>
      </c>
      <c r="K302" s="4"/>
      <c r="L302" s="5">
        <v>1</v>
      </c>
      <c r="M302" s="5">
        <f>IF(I302&lt;&gt;"S",(H302+B302+A302+C302)*L302,0)</f>
        <v>1</v>
      </c>
      <c r="N302" s="5">
        <v>0</v>
      </c>
      <c r="O302" s="5">
        <v>2</v>
      </c>
      <c r="P302" s="11">
        <v>1</v>
      </c>
      <c r="Q302" s="5">
        <f>IF(M302=0,IF(H302=0,0,H302+C302+B302+A302),M302)</f>
        <v>1</v>
      </c>
      <c r="R302" s="6">
        <f>Q302*P302</f>
        <v>1</v>
      </c>
      <c r="S302" s="53" t="str">
        <f>IF(J302="",IF(LEFT(G302,1)="c",IF(I302&lt;&gt;"S",VLOOKUP(G302,'DATOS GENERALES'!$B$36:$C$52,2,FALSE),""),""),IF(T302="pvc",VLOOKUP(VLOOKUP(J302,'DATOS GENERALES'!$B$58:$E$83,3,FALSE),'DATOS GENERALES'!$B$36:$C$52,2,FALSE),VLOOKUP(VLOOKUP(J302,'DATOS GENERALES'!$B$58:$E$83,4,FALSE),'DATOS GENERALES'!$B$36:$C$52,2,FALSE)))</f>
        <v>OCTOGONAL CONDUIT</v>
      </c>
      <c r="T302" s="5" t="s">
        <v>48</v>
      </c>
      <c r="U302" s="5" t="s">
        <v>217</v>
      </c>
      <c r="X302"/>
    </row>
    <row r="303" spans="1:24" s="2" customFormat="1" outlineLevel="1" x14ac:dyDescent="0.25">
      <c r="B303" s="8"/>
      <c r="C303" s="8"/>
      <c r="D303" s="70"/>
      <c r="E303" s="3"/>
      <c r="F303" s="4"/>
      <c r="G303" s="4"/>
      <c r="H303" s="4"/>
      <c r="I303" s="4"/>
      <c r="J303" s="4"/>
      <c r="K303" s="4"/>
      <c r="L303" s="5"/>
      <c r="M303" s="5"/>
      <c r="N303" s="5"/>
      <c r="O303" s="5"/>
      <c r="P303" s="11"/>
      <c r="Q303" s="5"/>
      <c r="R303" s="6"/>
      <c r="S303" s="53"/>
      <c r="T303" s="5"/>
      <c r="U303" s="5"/>
      <c r="X303"/>
    </row>
    <row r="304" spans="1:24" s="2" customFormat="1" outlineLevel="1" x14ac:dyDescent="0.25">
      <c r="A304" s="2">
        <v>0</v>
      </c>
      <c r="B304" s="8">
        <v>0</v>
      </c>
      <c r="C304" s="8">
        <v>0</v>
      </c>
      <c r="D304" s="7" t="s">
        <v>869</v>
      </c>
      <c r="E304" s="3" t="str">
        <f>G304</f>
        <v>S12</v>
      </c>
      <c r="F304" s="4"/>
      <c r="G304" s="4" t="s">
        <v>94</v>
      </c>
      <c r="H304" s="4">
        <v>0.5</v>
      </c>
      <c r="I304" s="4">
        <v>25</v>
      </c>
      <c r="J304" s="4" t="s">
        <v>94</v>
      </c>
      <c r="K304" s="4"/>
      <c r="L304" s="5">
        <v>1</v>
      </c>
      <c r="M304" s="5">
        <f>IF(I304&lt;&gt;"S",(H304+B304+A304+C304)*L304,0)</f>
        <v>0.5</v>
      </c>
      <c r="N304" s="5">
        <v>1</v>
      </c>
      <c r="O304" s="5">
        <v>1</v>
      </c>
      <c r="P304" s="11">
        <v>1</v>
      </c>
      <c r="Q304" s="5">
        <f>IF(M304=0,IF(H304=0,0,H304+C304+B304+A304),M304)</f>
        <v>0.5</v>
      </c>
      <c r="R304" s="6">
        <f>Q304*P304</f>
        <v>0.5</v>
      </c>
      <c r="S304" s="53" t="str">
        <f>IF(J304="",IF(LEFT(G304,1)="c",IF(I304&lt;&gt;"S",VLOOKUP(G304,'DATOS GENERALES'!$B$36:$C$52,2,FALSE),""),""),IF(T304="pvc",VLOOKUP(VLOOKUP(J304,'DATOS GENERALES'!$B$58:$E$83,3,FALSE),'DATOS GENERALES'!$B$36:$C$52,2,FALSE),VLOOKUP(VLOOKUP(J304,'DATOS GENERALES'!$B$58:$E$83,4,FALSE),'DATOS GENERALES'!$B$36:$C$52,2,FALSE)))</f>
        <v>ACCESORIO SALIDA BANDEJA</v>
      </c>
      <c r="T304" s="5" t="s">
        <v>48</v>
      </c>
      <c r="U304" s="5" t="s">
        <v>217</v>
      </c>
      <c r="X304"/>
    </row>
    <row r="305" spans="1:24" s="2" customFormat="1" outlineLevel="1" x14ac:dyDescent="0.25">
      <c r="A305" s="2">
        <v>0</v>
      </c>
      <c r="B305" s="8">
        <v>0</v>
      </c>
      <c r="C305" s="8">
        <v>0</v>
      </c>
      <c r="D305" s="7" t="s">
        <v>869</v>
      </c>
      <c r="E305" s="3" t="str">
        <f>G305</f>
        <v>PA-P4-07</v>
      </c>
      <c r="F305" s="4" t="s">
        <v>94</v>
      </c>
      <c r="G305" s="7" t="s">
        <v>869</v>
      </c>
      <c r="H305" s="4">
        <v>1</v>
      </c>
      <c r="I305" s="4">
        <v>25</v>
      </c>
      <c r="J305" s="4" t="s">
        <v>218</v>
      </c>
      <c r="K305" s="4"/>
      <c r="L305" s="5">
        <v>1</v>
      </c>
      <c r="M305" s="5">
        <f>IF(I305&lt;&gt;"S",(H305+B305+A305+C305)*L305,0)</f>
        <v>1</v>
      </c>
      <c r="N305" s="5">
        <v>0</v>
      </c>
      <c r="O305" s="5">
        <v>2</v>
      </c>
      <c r="P305" s="11">
        <v>1</v>
      </c>
      <c r="Q305" s="5">
        <f>IF(M305=0,IF(H305=0,0,H305+C305+B305+A305),M305)</f>
        <v>1</v>
      </c>
      <c r="R305" s="6">
        <f>Q305*P305</f>
        <v>1</v>
      </c>
      <c r="S305" s="53" t="str">
        <f>IF(J305="",IF(LEFT(G305,1)="c",IF(I305&lt;&gt;"S",VLOOKUP(G305,'DATOS GENERALES'!$B$36:$C$52,2,FALSE),""),""),IF(T305="pvc",VLOOKUP(VLOOKUP(J305,'DATOS GENERALES'!$B$58:$E$83,3,FALSE),'DATOS GENERALES'!$B$36:$C$52,2,FALSE),VLOOKUP(VLOOKUP(J305,'DATOS GENERALES'!$B$58:$E$83,4,FALSE),'DATOS GENERALES'!$B$36:$C$52,2,FALSE)))</f>
        <v>OCTOGONAL CONDUIT</v>
      </c>
      <c r="T305" s="5" t="s">
        <v>48</v>
      </c>
      <c r="U305" s="5" t="s">
        <v>217</v>
      </c>
      <c r="X305"/>
    </row>
    <row r="306" spans="1:24" s="2" customFormat="1" outlineLevel="1" x14ac:dyDescent="0.25">
      <c r="B306" s="8"/>
      <c r="C306" s="8"/>
      <c r="D306" s="68"/>
      <c r="E306" s="3"/>
      <c r="F306" s="4"/>
      <c r="G306" s="4"/>
      <c r="H306" s="4"/>
      <c r="I306" s="4"/>
      <c r="J306" s="4"/>
      <c r="K306" s="4"/>
      <c r="L306" s="5"/>
      <c r="M306" s="5"/>
      <c r="N306" s="5"/>
      <c r="O306" s="5"/>
      <c r="P306" s="11"/>
      <c r="Q306" s="5"/>
      <c r="R306" s="6"/>
      <c r="S306" s="53"/>
      <c r="T306" s="5"/>
      <c r="U306" s="5"/>
      <c r="X306"/>
    </row>
    <row r="307" spans="1:24" s="2" customFormat="1" outlineLevel="1" x14ac:dyDescent="0.25">
      <c r="A307" s="2">
        <v>0</v>
      </c>
      <c r="B307" s="8">
        <v>0</v>
      </c>
      <c r="C307" s="8">
        <v>0</v>
      </c>
      <c r="D307" s="7" t="s">
        <v>901</v>
      </c>
      <c r="E307" s="3" t="str">
        <f>G307</f>
        <v>S12</v>
      </c>
      <c r="F307" s="4"/>
      <c r="G307" s="4" t="s">
        <v>94</v>
      </c>
      <c r="H307" s="4">
        <v>0.5</v>
      </c>
      <c r="I307" s="4">
        <v>25</v>
      </c>
      <c r="J307" s="4" t="s">
        <v>94</v>
      </c>
      <c r="K307" s="4"/>
      <c r="L307" s="5">
        <v>1</v>
      </c>
      <c r="M307" s="5">
        <f>IF(I307&lt;&gt;"S",(H307+B307+A307+C307)*L307,0)</f>
        <v>0.5</v>
      </c>
      <c r="N307" s="5">
        <v>1</v>
      </c>
      <c r="O307" s="5">
        <v>1</v>
      </c>
      <c r="P307" s="11">
        <v>1</v>
      </c>
      <c r="Q307" s="5">
        <f>IF(M307=0,IF(H307=0,0,H307+C307+B307+A307),M307)</f>
        <v>0.5</v>
      </c>
      <c r="R307" s="6">
        <f>Q307*P307</f>
        <v>0.5</v>
      </c>
      <c r="S307" s="53" t="str">
        <f>IF(J307="",IF(LEFT(G307,1)="c",IF(I307&lt;&gt;"S",VLOOKUP(G307,'DATOS GENERALES'!$B$36:$C$52,2,FALSE),""),""),IF(T307="pvc",VLOOKUP(VLOOKUP(J307,'DATOS GENERALES'!$B$58:$E$83,3,FALSE),'DATOS GENERALES'!$B$36:$C$52,2,FALSE),VLOOKUP(VLOOKUP(J307,'DATOS GENERALES'!$B$58:$E$83,4,FALSE),'DATOS GENERALES'!$B$36:$C$52,2,FALSE)))</f>
        <v>ACCESORIO SALIDA BANDEJA</v>
      </c>
      <c r="T307" s="5" t="s">
        <v>48</v>
      </c>
      <c r="U307" s="5" t="s">
        <v>217</v>
      </c>
      <c r="X307"/>
    </row>
    <row r="308" spans="1:24" s="2" customFormat="1" outlineLevel="1" x14ac:dyDescent="0.25">
      <c r="A308" s="2">
        <v>0</v>
      </c>
      <c r="B308" s="8">
        <v>0</v>
      </c>
      <c r="C308" s="8">
        <v>0</v>
      </c>
      <c r="D308" s="7" t="s">
        <v>901</v>
      </c>
      <c r="E308" s="3" t="str">
        <f>G308</f>
        <v>PA-P4-08</v>
      </c>
      <c r="F308" s="4" t="s">
        <v>94</v>
      </c>
      <c r="G308" s="7" t="s">
        <v>901</v>
      </c>
      <c r="H308" s="4">
        <v>1</v>
      </c>
      <c r="I308" s="4">
        <v>25</v>
      </c>
      <c r="J308" s="4" t="s">
        <v>218</v>
      </c>
      <c r="K308" s="4"/>
      <c r="L308" s="5">
        <v>1</v>
      </c>
      <c r="M308" s="5">
        <f>IF(I308&lt;&gt;"S",(H308+B308+A308+C308)*L308,0)</f>
        <v>1</v>
      </c>
      <c r="N308" s="5">
        <v>0</v>
      </c>
      <c r="O308" s="5">
        <v>2</v>
      </c>
      <c r="P308" s="11">
        <v>1</v>
      </c>
      <c r="Q308" s="5">
        <f>IF(M308=0,IF(H308=0,0,H308+C308+B308+A308),M308)</f>
        <v>1</v>
      </c>
      <c r="R308" s="6">
        <f>Q308*P308</f>
        <v>1</v>
      </c>
      <c r="S308" s="53" t="str">
        <f>IF(J308="",IF(LEFT(G308,1)="c",IF(I308&lt;&gt;"S",VLOOKUP(G308,'DATOS GENERALES'!$B$36:$C$52,2,FALSE),""),""),IF(T308="pvc",VLOOKUP(VLOOKUP(J308,'DATOS GENERALES'!$B$58:$E$83,3,FALSE),'DATOS GENERALES'!$B$36:$C$52,2,FALSE),VLOOKUP(VLOOKUP(J308,'DATOS GENERALES'!$B$58:$E$83,4,FALSE),'DATOS GENERALES'!$B$36:$C$52,2,FALSE)))</f>
        <v>OCTOGONAL CONDUIT</v>
      </c>
      <c r="T308" s="5" t="s">
        <v>48</v>
      </c>
      <c r="U308" s="5" t="s">
        <v>217</v>
      </c>
      <c r="X308"/>
    </row>
    <row r="309" spans="1:24" s="2" customFormat="1" outlineLevel="1" x14ac:dyDescent="0.25">
      <c r="B309" s="8"/>
      <c r="C309" s="8"/>
      <c r="D309" s="68"/>
      <c r="E309" s="3"/>
      <c r="F309" s="4"/>
      <c r="G309" s="4"/>
      <c r="H309" s="4"/>
      <c r="I309" s="4"/>
      <c r="J309" s="4"/>
      <c r="K309" s="4"/>
      <c r="L309" s="5"/>
      <c r="M309" s="5"/>
      <c r="N309" s="5"/>
      <c r="O309" s="5"/>
      <c r="P309" s="11"/>
      <c r="Q309" s="5"/>
      <c r="R309" s="6"/>
      <c r="S309" s="53"/>
      <c r="T309" s="5"/>
      <c r="U309" s="5"/>
      <c r="X309"/>
    </row>
    <row r="310" spans="1:24" s="2" customFormat="1" outlineLevel="1" x14ac:dyDescent="0.25">
      <c r="A310" s="2">
        <v>0</v>
      </c>
      <c r="B310" s="8">
        <v>0</v>
      </c>
      <c r="C310" s="8">
        <v>0</v>
      </c>
      <c r="D310" s="7" t="s">
        <v>902</v>
      </c>
      <c r="E310" s="3" t="str">
        <f>G310</f>
        <v>S12</v>
      </c>
      <c r="F310" s="4"/>
      <c r="G310" s="4" t="s">
        <v>94</v>
      </c>
      <c r="H310" s="4">
        <v>0.5</v>
      </c>
      <c r="I310" s="4">
        <v>25</v>
      </c>
      <c r="J310" s="4" t="s">
        <v>94</v>
      </c>
      <c r="K310" s="4"/>
      <c r="L310" s="5">
        <v>1</v>
      </c>
      <c r="M310" s="5">
        <f>IF(I310&lt;&gt;"S",(H310+B310+A310+C310)*L310,0)</f>
        <v>0.5</v>
      </c>
      <c r="N310" s="5">
        <v>1</v>
      </c>
      <c r="O310" s="5">
        <v>1</v>
      </c>
      <c r="P310" s="11">
        <v>1</v>
      </c>
      <c r="Q310" s="5">
        <f>IF(M310=0,IF(H310=0,0,H310+C310+B310+A310),M310)</f>
        <v>0.5</v>
      </c>
      <c r="R310" s="6">
        <f>Q310*P310</f>
        <v>0.5</v>
      </c>
      <c r="S310" s="53" t="str">
        <f>IF(J310="",IF(LEFT(G310,1)="c",IF(I310&lt;&gt;"S",VLOOKUP(G310,'DATOS GENERALES'!$B$36:$C$52,2,FALSE),""),""),IF(T310="pvc",VLOOKUP(VLOOKUP(J310,'DATOS GENERALES'!$B$58:$E$83,3,FALSE),'DATOS GENERALES'!$B$36:$C$52,2,FALSE),VLOOKUP(VLOOKUP(J310,'DATOS GENERALES'!$B$58:$E$83,4,FALSE),'DATOS GENERALES'!$B$36:$C$52,2,FALSE)))</f>
        <v>ACCESORIO SALIDA BANDEJA</v>
      </c>
      <c r="T310" s="5" t="s">
        <v>48</v>
      </c>
      <c r="U310" s="5" t="s">
        <v>217</v>
      </c>
      <c r="X310"/>
    </row>
    <row r="311" spans="1:24" s="2" customFormat="1" outlineLevel="1" x14ac:dyDescent="0.25">
      <c r="A311" s="2">
        <v>0</v>
      </c>
      <c r="B311" s="8">
        <v>0</v>
      </c>
      <c r="C311" s="8">
        <v>0</v>
      </c>
      <c r="D311" s="7" t="s">
        <v>902</v>
      </c>
      <c r="E311" s="3" t="str">
        <f>G311</f>
        <v>PA-P4-09</v>
      </c>
      <c r="F311" s="4" t="s">
        <v>94</v>
      </c>
      <c r="G311" s="7" t="s">
        <v>902</v>
      </c>
      <c r="H311" s="4">
        <v>1</v>
      </c>
      <c r="I311" s="4">
        <v>25</v>
      </c>
      <c r="J311" s="4" t="s">
        <v>218</v>
      </c>
      <c r="K311" s="4"/>
      <c r="L311" s="5">
        <v>1</v>
      </c>
      <c r="M311" s="5">
        <f>IF(I311&lt;&gt;"S",(H311+B311+A311+C311)*L311,0)</f>
        <v>1</v>
      </c>
      <c r="N311" s="5">
        <v>0</v>
      </c>
      <c r="O311" s="5">
        <v>2</v>
      </c>
      <c r="P311" s="11">
        <v>1</v>
      </c>
      <c r="Q311" s="5">
        <f>IF(M311=0,IF(H311=0,0,H311+C311+B311+A311),M311)</f>
        <v>1</v>
      </c>
      <c r="R311" s="6">
        <f>Q311*P311</f>
        <v>1</v>
      </c>
      <c r="S311" s="53" t="str">
        <f>IF(J311="",IF(LEFT(G311,1)="c",IF(I311&lt;&gt;"S",VLOOKUP(G311,'DATOS GENERALES'!$B$36:$C$52,2,FALSE),""),""),IF(T311="pvc",VLOOKUP(VLOOKUP(J311,'DATOS GENERALES'!$B$58:$E$83,3,FALSE),'DATOS GENERALES'!$B$36:$C$52,2,FALSE),VLOOKUP(VLOOKUP(J311,'DATOS GENERALES'!$B$58:$E$83,4,FALSE),'DATOS GENERALES'!$B$36:$C$52,2,FALSE)))</f>
        <v>OCTOGONAL CONDUIT</v>
      </c>
      <c r="T311" s="5" t="s">
        <v>48</v>
      </c>
      <c r="U311" s="5" t="s">
        <v>217</v>
      </c>
      <c r="X311"/>
    </row>
    <row r="312" spans="1:24" s="2" customFormat="1" outlineLevel="1" x14ac:dyDescent="0.25">
      <c r="B312" s="8"/>
      <c r="C312" s="8"/>
      <c r="D312" s="68"/>
      <c r="E312" s="3"/>
      <c r="F312" s="4"/>
      <c r="G312" s="4"/>
      <c r="H312" s="4"/>
      <c r="I312" s="4"/>
      <c r="J312" s="4"/>
      <c r="K312" s="4"/>
      <c r="L312" s="5"/>
      <c r="M312" s="5"/>
      <c r="N312" s="5"/>
      <c r="O312" s="5"/>
      <c r="P312" s="11"/>
      <c r="Q312" s="5"/>
      <c r="R312" s="6"/>
      <c r="S312" s="53"/>
      <c r="T312" s="5"/>
      <c r="U312" s="5"/>
      <c r="X312"/>
    </row>
    <row r="313" spans="1:24" s="2" customFormat="1" outlineLevel="1" x14ac:dyDescent="0.25">
      <c r="A313" s="2">
        <v>0</v>
      </c>
      <c r="B313" s="8">
        <v>0</v>
      </c>
      <c r="C313" s="8">
        <v>0</v>
      </c>
      <c r="D313" s="7" t="s">
        <v>903</v>
      </c>
      <c r="E313" s="3" t="str">
        <f>G313</f>
        <v>S12</v>
      </c>
      <c r="F313" s="4"/>
      <c r="G313" s="4" t="s">
        <v>94</v>
      </c>
      <c r="H313" s="4">
        <v>0.5</v>
      </c>
      <c r="I313" s="4">
        <v>25</v>
      </c>
      <c r="J313" s="4" t="s">
        <v>94</v>
      </c>
      <c r="K313" s="4"/>
      <c r="L313" s="5">
        <v>1</v>
      </c>
      <c r="M313" s="5">
        <f>IF(I313&lt;&gt;"S",(H313+B313+A313+C313)*L313,0)</f>
        <v>0.5</v>
      </c>
      <c r="N313" s="5">
        <v>1</v>
      </c>
      <c r="O313" s="5">
        <v>1</v>
      </c>
      <c r="P313" s="11">
        <v>1</v>
      </c>
      <c r="Q313" s="5">
        <f>IF(M313=0,IF(H313=0,0,H313+C313+B313+A313),M313)</f>
        <v>0.5</v>
      </c>
      <c r="R313" s="6">
        <f>Q313*P313</f>
        <v>0.5</v>
      </c>
      <c r="S313" s="53" t="str">
        <f>IF(J313="",IF(LEFT(G313,1)="c",IF(I313&lt;&gt;"S",VLOOKUP(G313,'DATOS GENERALES'!$B$36:$C$52,2,FALSE),""),""),IF(T313="pvc",VLOOKUP(VLOOKUP(J313,'DATOS GENERALES'!$B$58:$E$83,3,FALSE),'DATOS GENERALES'!$B$36:$C$52,2,FALSE),VLOOKUP(VLOOKUP(J313,'DATOS GENERALES'!$B$58:$E$83,4,FALSE),'DATOS GENERALES'!$B$36:$C$52,2,FALSE)))</f>
        <v>ACCESORIO SALIDA BANDEJA</v>
      </c>
      <c r="T313" s="5" t="s">
        <v>48</v>
      </c>
      <c r="U313" s="5" t="s">
        <v>217</v>
      </c>
      <c r="X313"/>
    </row>
    <row r="314" spans="1:24" s="2" customFormat="1" outlineLevel="1" x14ac:dyDescent="0.25">
      <c r="A314" s="2">
        <v>0</v>
      </c>
      <c r="B314" s="8">
        <v>0</v>
      </c>
      <c r="C314" s="8">
        <v>0</v>
      </c>
      <c r="D314" s="7" t="s">
        <v>903</v>
      </c>
      <c r="E314" s="3" t="str">
        <f>G314</f>
        <v>PA-P4-10</v>
      </c>
      <c r="F314" s="4" t="s">
        <v>94</v>
      </c>
      <c r="G314" s="7" t="s">
        <v>903</v>
      </c>
      <c r="H314" s="4">
        <v>1</v>
      </c>
      <c r="I314" s="4">
        <v>25</v>
      </c>
      <c r="J314" s="4" t="s">
        <v>218</v>
      </c>
      <c r="K314" s="4"/>
      <c r="L314" s="5">
        <v>1</v>
      </c>
      <c r="M314" s="5">
        <f>IF(I314&lt;&gt;"S",(H314+B314+A314+C314)*L314,0)</f>
        <v>1</v>
      </c>
      <c r="N314" s="5">
        <v>0</v>
      </c>
      <c r="O314" s="5">
        <v>2</v>
      </c>
      <c r="P314" s="11">
        <v>1</v>
      </c>
      <c r="Q314" s="5">
        <f>IF(M314=0,IF(H314=0,0,H314+C314+B314+A314),M314)</f>
        <v>1</v>
      </c>
      <c r="R314" s="6">
        <f>Q314*P314</f>
        <v>1</v>
      </c>
      <c r="S314" s="53" t="str">
        <f>IF(J314="",IF(LEFT(G314,1)="c",IF(I314&lt;&gt;"S",VLOOKUP(G314,'DATOS GENERALES'!$B$36:$C$52,2,FALSE),""),""),IF(T314="pvc",VLOOKUP(VLOOKUP(J314,'DATOS GENERALES'!$B$58:$E$83,3,FALSE),'DATOS GENERALES'!$B$36:$C$52,2,FALSE),VLOOKUP(VLOOKUP(J314,'DATOS GENERALES'!$B$58:$E$83,4,FALSE),'DATOS GENERALES'!$B$36:$C$52,2,FALSE)))</f>
        <v>OCTOGONAL CONDUIT</v>
      </c>
      <c r="T314" s="5" t="s">
        <v>48</v>
      </c>
      <c r="U314" s="5" t="s">
        <v>217</v>
      </c>
      <c r="X314"/>
    </row>
    <row r="315" spans="1:24" s="2" customFormat="1" outlineLevel="1" x14ac:dyDescent="0.25">
      <c r="B315" s="8"/>
      <c r="C315" s="8"/>
      <c r="D315" s="68"/>
      <c r="E315" s="3"/>
      <c r="F315" s="4"/>
      <c r="G315" s="4"/>
      <c r="H315" s="4"/>
      <c r="I315" s="4"/>
      <c r="J315" s="4"/>
      <c r="K315" s="4"/>
      <c r="L315" s="5"/>
      <c r="M315" s="5"/>
      <c r="N315" s="5"/>
      <c r="O315" s="5"/>
      <c r="P315" s="11"/>
      <c r="Q315" s="5"/>
      <c r="R315" s="6"/>
      <c r="S315" s="53"/>
      <c r="T315" s="5"/>
      <c r="U315" s="5"/>
      <c r="X315"/>
    </row>
    <row r="316" spans="1:24" s="2" customFormat="1" outlineLevel="1" x14ac:dyDescent="0.25">
      <c r="B316" s="8"/>
      <c r="C316" s="8"/>
      <c r="D316" s="68"/>
      <c r="E316" s="3"/>
      <c r="F316" s="4"/>
      <c r="G316" s="4"/>
      <c r="H316" s="4"/>
      <c r="I316" s="4"/>
      <c r="J316" s="4"/>
      <c r="K316" s="4"/>
      <c r="L316" s="5"/>
      <c r="M316" s="5"/>
      <c r="N316" s="5"/>
      <c r="O316" s="5"/>
      <c r="P316" s="11"/>
      <c r="Q316" s="5"/>
      <c r="R316" s="6"/>
      <c r="S316" s="53"/>
      <c r="T316" s="5"/>
      <c r="U316" s="5"/>
      <c r="X316"/>
    </row>
    <row r="317" spans="1:24" s="2" customFormat="1" outlineLevel="1" x14ac:dyDescent="0.25">
      <c r="B317" s="8"/>
      <c r="C317" s="8"/>
      <c r="D317" s="68"/>
      <c r="E317" s="3"/>
      <c r="F317" s="4"/>
      <c r="G317" s="4"/>
      <c r="H317" s="4"/>
      <c r="I317" s="4"/>
      <c r="J317" s="4"/>
      <c r="K317" s="4"/>
      <c r="L317" s="5"/>
      <c r="M317" s="5"/>
      <c r="N317" s="5"/>
      <c r="O317" s="5"/>
      <c r="P317" s="11"/>
      <c r="Q317" s="5"/>
      <c r="R317" s="6"/>
      <c r="S317" s="53"/>
      <c r="T317" s="5"/>
      <c r="U317" s="5"/>
      <c r="X317"/>
    </row>
    <row r="318" spans="1:24" s="2" customFormat="1" outlineLevel="1" x14ac:dyDescent="0.25">
      <c r="B318" s="8"/>
      <c r="C318" s="8"/>
      <c r="D318" s="68"/>
      <c r="E318" s="3"/>
      <c r="F318" s="4"/>
      <c r="G318" s="4"/>
      <c r="H318" s="4"/>
      <c r="I318" s="4"/>
      <c r="J318" s="4"/>
      <c r="K318" s="4"/>
      <c r="L318" s="5"/>
      <c r="M318" s="5"/>
      <c r="N318" s="5"/>
      <c r="O318" s="5"/>
      <c r="P318" s="11"/>
      <c r="Q318" s="5"/>
      <c r="R318" s="6"/>
      <c r="S318" s="53"/>
      <c r="T318" s="5"/>
      <c r="U318" s="5"/>
      <c r="X318"/>
    </row>
    <row r="319" spans="1:24" s="2" customFormat="1" outlineLevel="1" x14ac:dyDescent="0.25">
      <c r="B319" s="8"/>
      <c r="C319" s="8"/>
      <c r="D319" s="68"/>
      <c r="E319" s="3"/>
      <c r="F319" s="4"/>
      <c r="G319" s="7"/>
      <c r="H319" s="4"/>
      <c r="I319" s="4"/>
      <c r="J319" s="4"/>
      <c r="K319" s="4"/>
      <c r="L319" s="5"/>
      <c r="M319" s="5"/>
      <c r="N319" s="5"/>
      <c r="O319" s="5"/>
      <c r="P319" s="11"/>
      <c r="Q319" s="5"/>
      <c r="R319" s="6"/>
      <c r="S319" s="53"/>
      <c r="T319" s="5"/>
      <c r="U319" s="5"/>
      <c r="X319"/>
    </row>
    <row r="320" spans="1:24" x14ac:dyDescent="0.25">
      <c r="G320" s="65"/>
      <c r="H320" s="65"/>
      <c r="I320" s="65"/>
      <c r="J320" s="65"/>
      <c r="K320" s="65"/>
      <c r="L320" s="108"/>
      <c r="M320" s="108"/>
      <c r="N320" s="108"/>
      <c r="O320" s="108"/>
      <c r="S320" s="107"/>
    </row>
    <row r="321" spans="7:20" x14ac:dyDescent="0.25">
      <c r="G321" s="65"/>
      <c r="H321" s="65"/>
      <c r="I321" s="65"/>
      <c r="J321" s="65"/>
      <c r="K321" s="65"/>
      <c r="L321" s="108"/>
      <c r="M321" s="108"/>
      <c r="N321" s="108"/>
      <c r="O321" s="108"/>
      <c r="S321" s="107"/>
    </row>
    <row r="322" spans="7:20" ht="14.4" thickBot="1" x14ac:dyDescent="0.3">
      <c r="G322" s="65"/>
      <c r="H322" s="65"/>
      <c r="I322" s="65"/>
      <c r="J322" s="65"/>
      <c r="K322" s="65"/>
      <c r="L322" s="108"/>
      <c r="M322" s="108"/>
      <c r="N322" s="108"/>
      <c r="O322" s="108"/>
      <c r="S322" s="107"/>
    </row>
    <row r="323" spans="7:20" ht="58.8" customHeight="1" thickBot="1" x14ac:dyDescent="0.3">
      <c r="M323" s="98" t="s">
        <v>24</v>
      </c>
      <c r="N323" s="98" t="s">
        <v>77</v>
      </c>
      <c r="O323" s="98" t="s">
        <v>25</v>
      </c>
      <c r="S323" s="110" t="s">
        <v>116</v>
      </c>
      <c r="T323" s="111" t="s">
        <v>117</v>
      </c>
    </row>
    <row r="324" spans="7:20" ht="14.4" thickBot="1" x14ac:dyDescent="0.3">
      <c r="M324" s="98" t="s">
        <v>21</v>
      </c>
      <c r="N324" s="98" t="s">
        <v>22</v>
      </c>
      <c r="O324" s="98" t="s">
        <v>22</v>
      </c>
      <c r="S324" s="112" t="s">
        <v>56</v>
      </c>
      <c r="T324" s="69">
        <f t="shared" ref="T324:T337" si="5">COUNTIF($S$285:$S$319,S324)</f>
        <v>0</v>
      </c>
    </row>
    <row r="325" spans="7:20" ht="14.4" thickBot="1" x14ac:dyDescent="0.3">
      <c r="H325" s="203" t="s">
        <v>151</v>
      </c>
      <c r="I325" s="204"/>
      <c r="J325" s="204"/>
      <c r="K325" s="204"/>
      <c r="L325" s="205"/>
      <c r="M325" s="87">
        <f>SUMIFS(M285:M319,$I285:$I319,"BE",$T285:$T319,"BE")</f>
        <v>0</v>
      </c>
      <c r="N325" s="87">
        <f>SUMIFS(N285:N319,I285:I319,"BE",T285:T319,"BE")</f>
        <v>0</v>
      </c>
      <c r="O325" s="87">
        <f>SUMIFS(O285:O319,I285:I319,"BE",T285:T319,"BE")</f>
        <v>0</v>
      </c>
      <c r="S325" s="113" t="s">
        <v>57</v>
      </c>
      <c r="T325" s="69">
        <f t="shared" si="5"/>
        <v>0</v>
      </c>
    </row>
    <row r="326" spans="7:20" ht="14.4" thickBot="1" x14ac:dyDescent="0.3">
      <c r="H326" s="203" t="s">
        <v>158</v>
      </c>
      <c r="I326" s="204"/>
      <c r="J326" s="204"/>
      <c r="K326" s="204"/>
      <c r="L326" s="205"/>
      <c r="M326" s="87">
        <f>SUMIFS(M285:M319,I285:I319,25,T285:T319,"PVC")</f>
        <v>0</v>
      </c>
      <c r="N326" s="87">
        <f>SUMIFS(N285:N319,I285:I319,25,T285:T319,"PVC")</f>
        <v>0</v>
      </c>
      <c r="O326" s="87">
        <f>SUMIFS(O285:O319,I285:I319,25,T285:T319,"PVC")</f>
        <v>0</v>
      </c>
      <c r="S326" s="113" t="s">
        <v>58</v>
      </c>
      <c r="T326" s="69">
        <f t="shared" si="5"/>
        <v>0</v>
      </c>
    </row>
    <row r="327" spans="7:20" ht="14.4" thickBot="1" x14ac:dyDescent="0.3">
      <c r="H327" s="203" t="s">
        <v>159</v>
      </c>
      <c r="I327" s="204"/>
      <c r="J327" s="204"/>
      <c r="K327" s="204"/>
      <c r="L327" s="205"/>
      <c r="M327" s="87">
        <f>SUMIFS(M285:M319,I285:I319,50,T285:T319,"PVC")</f>
        <v>0</v>
      </c>
      <c r="N327" s="87">
        <f>SUMIFS(N285:N319,I285:I319,50,T285:T319,"PVC")</f>
        <v>0</v>
      </c>
      <c r="O327" s="87">
        <f>SUMIFS(O285:O319,I285:I319,50,T285:T319,"PVC")</f>
        <v>0</v>
      </c>
      <c r="S327" s="113" t="s">
        <v>59</v>
      </c>
      <c r="T327" s="69">
        <f t="shared" si="5"/>
        <v>0</v>
      </c>
    </row>
    <row r="328" spans="7:20" ht="14.4" thickBot="1" x14ac:dyDescent="0.3">
      <c r="H328" s="203" t="s">
        <v>187</v>
      </c>
      <c r="I328" s="204"/>
      <c r="J328" s="204"/>
      <c r="K328" s="204"/>
      <c r="L328" s="205"/>
      <c r="M328" s="87">
        <f>SUMIFS(M285:M319,I285:I319,100,T285:T319,"PVC")</f>
        <v>0</v>
      </c>
      <c r="N328" s="87">
        <f>SUMIFS(N285:N319,I285:I319,100,T285:T319,"PVC")</f>
        <v>0</v>
      </c>
      <c r="O328" s="87">
        <f>SUMIFS(O285:O319,I285:I319,100,T285:T319,"PVC")</f>
        <v>0</v>
      </c>
      <c r="S328" s="113" t="s">
        <v>53</v>
      </c>
      <c r="T328" s="69">
        <f t="shared" si="5"/>
        <v>0</v>
      </c>
    </row>
    <row r="329" spans="7:20" ht="14.4" thickBot="1" x14ac:dyDescent="0.3">
      <c r="H329" s="203" t="s">
        <v>160</v>
      </c>
      <c r="I329" s="204"/>
      <c r="J329" s="204"/>
      <c r="K329" s="204"/>
      <c r="L329" s="205"/>
      <c r="M329" s="87">
        <f>SUMIFS(M285:M319,I285:I319,25,T285:T319,"EMT")</f>
        <v>18</v>
      </c>
      <c r="N329" s="87">
        <f>SUMIFS(N285:N319,I285:I319,25,T285:T319,"EMT")</f>
        <v>10</v>
      </c>
      <c r="O329" s="87">
        <f>SUMIFS(O285:O319,I285:I319,25,T285:T319,"EMT")</f>
        <v>30</v>
      </c>
      <c r="S329" s="113" t="s">
        <v>54</v>
      </c>
      <c r="T329" s="69">
        <f t="shared" si="5"/>
        <v>0</v>
      </c>
    </row>
    <row r="330" spans="7:20" ht="14.4" thickBot="1" x14ac:dyDescent="0.3">
      <c r="H330" s="203" t="s">
        <v>161</v>
      </c>
      <c r="I330" s="204"/>
      <c r="J330" s="204"/>
      <c r="K330" s="204"/>
      <c r="L330" s="205"/>
      <c r="M330" s="114">
        <f>SUMIFS(M285:M319,I285:I319,50,T285:T319,"EMT")</f>
        <v>0</v>
      </c>
      <c r="N330" s="114">
        <f>SUMIFS(N285:N319,I285:I319,50,T285:T319,"EMT")</f>
        <v>0</v>
      </c>
      <c r="O330" s="114">
        <f>SUMIFS(O285:O319,I285:I319,50,T285:T319,"EMT")</f>
        <v>0</v>
      </c>
      <c r="S330" s="113" t="s">
        <v>55</v>
      </c>
      <c r="T330" s="69">
        <f t="shared" si="5"/>
        <v>0</v>
      </c>
    </row>
    <row r="331" spans="7:20" ht="14.4" thickBot="1" x14ac:dyDescent="0.3">
      <c r="H331" s="203" t="s">
        <v>188</v>
      </c>
      <c r="I331" s="204"/>
      <c r="J331" s="204"/>
      <c r="K331" s="204"/>
      <c r="L331" s="205"/>
      <c r="M331" s="87">
        <f>SUMIFS(M285:M319,I285:I319,25,T285:T319,"TUBO FLEX")</f>
        <v>0</v>
      </c>
      <c r="N331" s="87">
        <f>SUMIFS(N285:N319,I285:I319,25,T285:T319,"TUBO FLEX")</f>
        <v>0</v>
      </c>
      <c r="O331" s="87">
        <f>SUMIFS(O285:O319,I285:I319,25,T285:T319,"TUBO FLEX")</f>
        <v>0</v>
      </c>
      <c r="S331" s="113" t="s">
        <v>60</v>
      </c>
      <c r="T331" s="69">
        <f t="shared" si="5"/>
        <v>0</v>
      </c>
    </row>
    <row r="332" spans="7:20" ht="14.4" thickBot="1" x14ac:dyDescent="0.3">
      <c r="H332" s="203" t="s">
        <v>189</v>
      </c>
      <c r="I332" s="204"/>
      <c r="J332" s="204"/>
      <c r="K332" s="204"/>
      <c r="L332" s="205"/>
      <c r="M332" s="114">
        <f>SUMIFS(M285:M319,I285:I319,50,T285:T319,"TUBO FLEX")</f>
        <v>0</v>
      </c>
      <c r="N332" s="114">
        <f>SUMIFS(N285:N319,I285:I319,50,T285:T319,"TUBO FLEX")</f>
        <v>0</v>
      </c>
      <c r="O332" s="114">
        <f>SUMIFS(O285:O319,I285:I319,50,T285:T319,"TUBO FLEX")</f>
        <v>0</v>
      </c>
      <c r="S332" s="113" t="s">
        <v>61</v>
      </c>
      <c r="T332" s="69">
        <f t="shared" si="5"/>
        <v>10</v>
      </c>
    </row>
    <row r="333" spans="7:20" x14ac:dyDescent="0.25">
      <c r="S333" s="113" t="s">
        <v>62</v>
      </c>
      <c r="T333" s="69">
        <f t="shared" si="5"/>
        <v>0</v>
      </c>
    </row>
    <row r="334" spans="7:20" x14ac:dyDescent="0.25">
      <c r="S334" s="113" t="s">
        <v>216</v>
      </c>
      <c r="T334" s="69">
        <f t="shared" si="5"/>
        <v>10</v>
      </c>
    </row>
    <row r="335" spans="7:20" x14ac:dyDescent="0.25">
      <c r="S335" s="113" t="s">
        <v>175</v>
      </c>
      <c r="T335" s="69">
        <f t="shared" si="5"/>
        <v>0</v>
      </c>
    </row>
    <row r="336" spans="7:20" x14ac:dyDescent="0.25">
      <c r="S336" s="113" t="s">
        <v>185</v>
      </c>
      <c r="T336" s="69">
        <f t="shared" si="5"/>
        <v>0</v>
      </c>
    </row>
    <row r="337" spans="1:24" ht="14.4" thickBot="1" x14ac:dyDescent="0.3">
      <c r="S337" s="115"/>
      <c r="T337" s="69">
        <f t="shared" si="5"/>
        <v>0</v>
      </c>
    </row>
    <row r="338" spans="1:24" x14ac:dyDescent="0.25">
      <c r="G338" s="65"/>
      <c r="H338" s="65"/>
      <c r="I338" s="65"/>
      <c r="J338" s="65"/>
      <c r="K338" s="65"/>
      <c r="L338" s="108"/>
      <c r="M338" s="108"/>
      <c r="N338" s="108"/>
      <c r="O338" s="108"/>
      <c r="S338" s="107"/>
    </row>
    <row r="339" spans="1:24" x14ac:dyDescent="0.25">
      <c r="G339" s="65"/>
      <c r="H339" s="65"/>
      <c r="I339" s="65"/>
      <c r="J339" s="65"/>
      <c r="K339" s="65"/>
      <c r="L339" s="108"/>
      <c r="M339" s="108"/>
      <c r="N339" s="108"/>
      <c r="O339" s="108"/>
      <c r="S339" s="107"/>
    </row>
    <row r="340" spans="1:24" x14ac:dyDescent="0.25">
      <c r="G340" s="65"/>
      <c r="H340" s="65"/>
      <c r="I340" s="65"/>
      <c r="J340" s="65"/>
      <c r="K340" s="65"/>
      <c r="L340" s="108"/>
      <c r="M340" s="108"/>
      <c r="N340" s="108"/>
      <c r="O340" s="108"/>
      <c r="S340" s="107"/>
    </row>
    <row r="341" spans="1:24" x14ac:dyDescent="0.25">
      <c r="S341" s="107"/>
    </row>
    <row r="342" spans="1:24" ht="54.6" customHeight="1" x14ac:dyDescent="0.25">
      <c r="A342" s="208" t="s">
        <v>149</v>
      </c>
      <c r="B342" s="208" t="s">
        <v>180</v>
      </c>
      <c r="C342" s="208" t="s">
        <v>147</v>
      </c>
      <c r="E342" s="209" t="s">
        <v>0</v>
      </c>
      <c r="F342" s="209"/>
      <c r="G342" s="209"/>
      <c r="H342" s="210" t="s">
        <v>121</v>
      </c>
      <c r="I342" s="210" t="s">
        <v>122</v>
      </c>
      <c r="J342" s="210" t="s">
        <v>119</v>
      </c>
      <c r="K342" s="210" t="s">
        <v>120</v>
      </c>
      <c r="L342" s="210" t="s">
        <v>182</v>
      </c>
      <c r="M342" s="194" t="s">
        <v>162</v>
      </c>
      <c r="N342" s="194" t="s">
        <v>184</v>
      </c>
      <c r="O342" s="194" t="s">
        <v>163</v>
      </c>
      <c r="P342" s="212" t="s">
        <v>46</v>
      </c>
      <c r="Q342" s="209"/>
      <c r="R342" s="209"/>
      <c r="S342" s="206" t="s">
        <v>51</v>
      </c>
      <c r="T342" s="206" t="s">
        <v>47</v>
      </c>
      <c r="U342" s="206" t="s">
        <v>78</v>
      </c>
    </row>
    <row r="343" spans="1:24" x14ac:dyDescent="0.25">
      <c r="A343" s="208"/>
      <c r="B343" s="208"/>
      <c r="C343" s="208"/>
      <c r="D343" t="s">
        <v>148</v>
      </c>
      <c r="E343" s="193" t="s">
        <v>79</v>
      </c>
      <c r="F343" s="145" t="s">
        <v>1</v>
      </c>
      <c r="G343" s="193" t="s">
        <v>2</v>
      </c>
      <c r="H343" s="211"/>
      <c r="I343" s="211"/>
      <c r="J343" s="211"/>
      <c r="K343" s="211"/>
      <c r="L343" s="211"/>
      <c r="M343" s="192" t="s">
        <v>21</v>
      </c>
      <c r="N343" s="192" t="s">
        <v>22</v>
      </c>
      <c r="O343" s="192" t="s">
        <v>22</v>
      </c>
      <c r="P343" s="193" t="s">
        <v>3</v>
      </c>
      <c r="Q343" s="193" t="s">
        <v>14</v>
      </c>
      <c r="R343" s="193" t="s">
        <v>13</v>
      </c>
      <c r="S343" s="207"/>
      <c r="T343" s="207"/>
      <c r="U343" s="207"/>
    </row>
    <row r="344" spans="1:24" x14ac:dyDescent="0.25">
      <c r="E344" s="100" t="s">
        <v>304</v>
      </c>
      <c r="F344" s="116"/>
      <c r="G344" s="64"/>
      <c r="H344" s="64"/>
      <c r="I344" s="64"/>
      <c r="J344" s="64"/>
      <c r="K344" s="64"/>
      <c r="L344" s="17"/>
      <c r="M344" s="17"/>
      <c r="N344" s="17"/>
      <c r="O344" s="17"/>
      <c r="P344" s="18"/>
      <c r="Q344" s="18"/>
      <c r="R344" s="18"/>
      <c r="S344" s="54"/>
      <c r="T344" s="19"/>
      <c r="U344" s="19"/>
    </row>
    <row r="345" spans="1:24" s="2" customFormat="1" outlineLevel="1" x14ac:dyDescent="0.25">
      <c r="B345" s="8"/>
      <c r="C345" s="8"/>
      <c r="D345" s="68"/>
      <c r="E345" s="3"/>
      <c r="F345" s="4"/>
      <c r="G345" s="4"/>
      <c r="H345" s="4"/>
      <c r="I345" s="4"/>
      <c r="J345" s="4"/>
      <c r="K345" s="4"/>
      <c r="L345" s="5"/>
      <c r="M345" s="5"/>
      <c r="N345" s="5"/>
      <c r="O345" s="5"/>
      <c r="P345" s="11"/>
      <c r="Q345" s="5"/>
      <c r="R345" s="6"/>
      <c r="S345" s="53"/>
      <c r="T345" s="5"/>
      <c r="U345" s="5"/>
      <c r="X345"/>
    </row>
    <row r="346" spans="1:24" s="2" customFormat="1" outlineLevel="1" x14ac:dyDescent="0.25">
      <c r="A346" s="2">
        <v>0</v>
      </c>
      <c r="B346" s="8">
        <v>0</v>
      </c>
      <c r="C346" s="8">
        <v>0</v>
      </c>
      <c r="D346" s="7" t="s">
        <v>856</v>
      </c>
      <c r="E346" s="3" t="str">
        <f>G346</f>
        <v>S12</v>
      </c>
      <c r="F346" s="4"/>
      <c r="G346" s="4" t="s">
        <v>94</v>
      </c>
      <c r="H346" s="4">
        <v>0.5</v>
      </c>
      <c r="I346" s="4">
        <v>25</v>
      </c>
      <c r="J346" s="4"/>
      <c r="K346" s="4"/>
      <c r="L346" s="5">
        <v>1</v>
      </c>
      <c r="M346" s="5">
        <f>IF(I346&lt;&gt;"S",(H346+B346+A346+C346)*L346,0)</f>
        <v>0.5</v>
      </c>
      <c r="N346" s="5">
        <v>1</v>
      </c>
      <c r="O346" s="5">
        <v>1</v>
      </c>
      <c r="P346" s="11">
        <v>1</v>
      </c>
      <c r="Q346" s="5">
        <f>IF(M346=0,IF(H346=0,0,H346+C346+B346+A346),M346)</f>
        <v>0.5</v>
      </c>
      <c r="R346" s="6">
        <f>Q346*P346</f>
        <v>0.5</v>
      </c>
      <c r="S346" s="53" t="str">
        <f>IF(J346="",IF(LEFT(G346,1)="c",IF(I346&lt;&gt;"S",VLOOKUP(G346,'DATOS GENERALES'!$B$36:$C$52,2,FALSE),""),""),IF(T346="pvc",VLOOKUP(VLOOKUP(J346,'DATOS GENERALES'!$B$58:$E$83,3,FALSE),'DATOS GENERALES'!$B$36:$C$52,2,FALSE),VLOOKUP(VLOOKUP(J346,'DATOS GENERALES'!$B$58:$E$83,4,FALSE),'DATOS GENERALES'!$B$36:$C$52,2,FALSE)))</f>
        <v/>
      </c>
      <c r="T346" s="5" t="s">
        <v>48</v>
      </c>
      <c r="U346" s="5" t="s">
        <v>217</v>
      </c>
      <c r="X346"/>
    </row>
    <row r="347" spans="1:24" s="2" customFormat="1" outlineLevel="1" x14ac:dyDescent="0.25">
      <c r="A347" s="2">
        <v>0</v>
      </c>
      <c r="B347" s="8">
        <v>0</v>
      </c>
      <c r="C347" s="8">
        <v>0</v>
      </c>
      <c r="D347" s="7" t="s">
        <v>856</v>
      </c>
      <c r="E347" s="3" t="str">
        <f>G347</f>
        <v>PA-P5-01</v>
      </c>
      <c r="F347" s="7" t="s">
        <v>858</v>
      </c>
      <c r="G347" s="7" t="s">
        <v>856</v>
      </c>
      <c r="H347" s="4">
        <v>4</v>
      </c>
      <c r="I347" s="4">
        <v>25</v>
      </c>
      <c r="J347" s="4" t="s">
        <v>218</v>
      </c>
      <c r="K347" s="4"/>
      <c r="L347" s="5">
        <v>1</v>
      </c>
      <c r="M347" s="5">
        <f>IF(I347&lt;&gt;"S",(H347+B347+A347+C347)*L347,0)</f>
        <v>4</v>
      </c>
      <c r="N347" s="5">
        <v>0</v>
      </c>
      <c r="O347" s="5">
        <v>2</v>
      </c>
      <c r="P347" s="11">
        <v>1</v>
      </c>
      <c r="Q347" s="5">
        <f>IF(M347=0,IF(H347=0,0,H347+C347+B347+A347),M347)</f>
        <v>4</v>
      </c>
      <c r="R347" s="6">
        <f>Q347*P347</f>
        <v>4</v>
      </c>
      <c r="S347" s="53" t="str">
        <f>IF(J347="",IF(LEFT(G347,1)="c",IF(I347&lt;&gt;"S",VLOOKUP(G347,'DATOS GENERALES'!$B$36:$C$52,2,FALSE),""),""),IF(T347="pvc",VLOOKUP(VLOOKUP(J347,'DATOS GENERALES'!$B$58:$E$83,3,FALSE),'DATOS GENERALES'!$B$36:$C$52,2,FALSE),VLOOKUP(VLOOKUP(J347,'DATOS GENERALES'!$B$58:$E$83,4,FALSE),'DATOS GENERALES'!$B$36:$C$52,2,FALSE)))</f>
        <v>OCTOGONAL CONDUIT</v>
      </c>
      <c r="T347" s="5" t="s">
        <v>48</v>
      </c>
      <c r="U347" s="5" t="s">
        <v>217</v>
      </c>
      <c r="X347"/>
    </row>
    <row r="348" spans="1:24" s="2" customFormat="1" outlineLevel="1" x14ac:dyDescent="0.25">
      <c r="B348" s="8"/>
      <c r="C348" s="8"/>
      <c r="D348" s="70"/>
      <c r="E348" s="3"/>
      <c r="F348" s="4"/>
      <c r="G348" s="4"/>
      <c r="H348" s="4"/>
      <c r="I348" s="4"/>
      <c r="J348" s="4"/>
      <c r="K348" s="4"/>
      <c r="L348" s="5"/>
      <c r="M348" s="5"/>
      <c r="N348" s="5"/>
      <c r="O348" s="5"/>
      <c r="P348" s="11"/>
      <c r="Q348" s="5"/>
      <c r="R348" s="6"/>
      <c r="S348" s="53"/>
      <c r="T348" s="5"/>
      <c r="U348" s="5"/>
      <c r="X348"/>
    </row>
    <row r="349" spans="1:24" s="2" customFormat="1" outlineLevel="1" x14ac:dyDescent="0.25">
      <c r="A349" s="2">
        <v>0</v>
      </c>
      <c r="B349" s="8">
        <v>0</v>
      </c>
      <c r="C349" s="8">
        <v>0</v>
      </c>
      <c r="D349" s="7" t="s">
        <v>857</v>
      </c>
      <c r="E349" s="3" t="str">
        <f>G349</f>
        <v>S12</v>
      </c>
      <c r="F349" s="4"/>
      <c r="G349" s="4" t="s">
        <v>94</v>
      </c>
      <c r="H349" s="4">
        <v>0.5</v>
      </c>
      <c r="I349" s="4">
        <v>25</v>
      </c>
      <c r="J349" s="4"/>
      <c r="K349" s="4"/>
      <c r="L349" s="5">
        <v>1</v>
      </c>
      <c r="M349" s="5">
        <f>IF(I349&lt;&gt;"S",(H349+B349+A349+C349)*L349,0)</f>
        <v>0.5</v>
      </c>
      <c r="N349" s="5">
        <v>1</v>
      </c>
      <c r="O349" s="5">
        <v>1</v>
      </c>
      <c r="P349" s="11">
        <v>1</v>
      </c>
      <c r="Q349" s="5">
        <f>IF(M349=0,IF(H349=0,0,H349+C349+B349+A349),M349)</f>
        <v>0.5</v>
      </c>
      <c r="R349" s="6">
        <f>Q349*P349</f>
        <v>0.5</v>
      </c>
      <c r="S349" s="53" t="str">
        <f>IF(J349="",IF(LEFT(G349,1)="c",IF(I349&lt;&gt;"S",VLOOKUP(G349,'DATOS GENERALES'!$B$36:$C$52,2,FALSE),""),""),IF(T349="pvc",VLOOKUP(VLOOKUP(J349,'DATOS GENERALES'!$B$58:$E$83,3,FALSE),'DATOS GENERALES'!$B$36:$C$52,2,FALSE),VLOOKUP(VLOOKUP(J349,'DATOS GENERALES'!$B$58:$E$83,4,FALSE),'DATOS GENERALES'!$B$36:$C$52,2,FALSE)))</f>
        <v/>
      </c>
      <c r="T349" s="5" t="s">
        <v>48</v>
      </c>
      <c r="U349" s="5" t="s">
        <v>217</v>
      </c>
      <c r="X349"/>
    </row>
    <row r="350" spans="1:24" s="2" customFormat="1" outlineLevel="1" x14ac:dyDescent="0.25">
      <c r="A350" s="2">
        <v>0</v>
      </c>
      <c r="B350" s="8">
        <v>0</v>
      </c>
      <c r="C350" s="8">
        <v>0</v>
      </c>
      <c r="D350" s="7" t="s">
        <v>857</v>
      </c>
      <c r="E350" s="3" t="str">
        <f>G350</f>
        <v>PA-P5-02</v>
      </c>
      <c r="F350" s="7" t="s">
        <v>859</v>
      </c>
      <c r="G350" s="7" t="s">
        <v>857</v>
      </c>
      <c r="H350" s="4">
        <v>4</v>
      </c>
      <c r="I350" s="4">
        <v>25</v>
      </c>
      <c r="J350" s="4" t="s">
        <v>218</v>
      </c>
      <c r="K350" s="4"/>
      <c r="L350" s="5">
        <v>1</v>
      </c>
      <c r="M350" s="5">
        <f>IF(I350&lt;&gt;"S",(H350+B350+A350+C350)*L350,0)</f>
        <v>4</v>
      </c>
      <c r="N350" s="5">
        <v>0</v>
      </c>
      <c r="O350" s="5">
        <v>2</v>
      </c>
      <c r="P350" s="11">
        <v>1</v>
      </c>
      <c r="Q350" s="5">
        <f>IF(M350=0,IF(H350=0,0,H350+C350+B350+A350),M350)</f>
        <v>4</v>
      </c>
      <c r="R350" s="6">
        <f>Q350*P350</f>
        <v>4</v>
      </c>
      <c r="S350" s="53" t="str">
        <f>IF(J350="",IF(LEFT(G350,1)="c",IF(I350&lt;&gt;"S",VLOOKUP(G350,'DATOS GENERALES'!$B$36:$C$52,2,FALSE),""),""),IF(T350="pvc",VLOOKUP(VLOOKUP(J350,'DATOS GENERALES'!$B$58:$E$83,3,FALSE),'DATOS GENERALES'!$B$36:$C$52,2,FALSE),VLOOKUP(VLOOKUP(J350,'DATOS GENERALES'!$B$58:$E$83,4,FALSE),'DATOS GENERALES'!$B$36:$C$52,2,FALSE)))</f>
        <v>OCTOGONAL CONDUIT</v>
      </c>
      <c r="T350" s="5" t="s">
        <v>48</v>
      </c>
      <c r="U350" s="5" t="s">
        <v>217</v>
      </c>
      <c r="X350"/>
    </row>
    <row r="351" spans="1:24" s="2" customFormat="1" outlineLevel="1" x14ac:dyDescent="0.25">
      <c r="B351" s="8"/>
      <c r="C351" s="8"/>
      <c r="D351" s="70"/>
      <c r="E351" s="3"/>
      <c r="F351" s="4"/>
      <c r="G351" s="4"/>
      <c r="H351" s="4"/>
      <c r="I351" s="4"/>
      <c r="J351" s="4"/>
      <c r="K351" s="4"/>
      <c r="L351" s="5"/>
      <c r="M351" s="5"/>
      <c r="N351" s="5"/>
      <c r="O351" s="5"/>
      <c r="P351" s="11"/>
      <c r="Q351" s="5"/>
      <c r="R351" s="6"/>
      <c r="S351" s="53"/>
      <c r="T351" s="5"/>
      <c r="U351" s="5"/>
      <c r="X351"/>
    </row>
    <row r="352" spans="1:24" s="2" customFormat="1" outlineLevel="1" x14ac:dyDescent="0.25">
      <c r="A352" s="2">
        <v>0</v>
      </c>
      <c r="B352" s="8">
        <v>0</v>
      </c>
      <c r="C352" s="8">
        <v>0</v>
      </c>
      <c r="D352" s="7" t="s">
        <v>858</v>
      </c>
      <c r="E352" s="3" t="str">
        <f>G352</f>
        <v>S12</v>
      </c>
      <c r="F352" s="4"/>
      <c r="G352" s="4" t="s">
        <v>94</v>
      </c>
      <c r="H352" s="4">
        <v>0.5</v>
      </c>
      <c r="I352" s="4">
        <v>25</v>
      </c>
      <c r="J352" s="4" t="s">
        <v>94</v>
      </c>
      <c r="K352" s="4"/>
      <c r="L352" s="5">
        <v>1</v>
      </c>
      <c r="M352" s="5">
        <f>IF(I352&lt;&gt;"S",(H352+B352+A352+C352)*L352,0)</f>
        <v>0.5</v>
      </c>
      <c r="N352" s="5">
        <v>1</v>
      </c>
      <c r="O352" s="5">
        <v>1</v>
      </c>
      <c r="P352" s="11">
        <v>1</v>
      </c>
      <c r="Q352" s="5">
        <f>IF(M352=0,IF(H352=0,0,H352+C352+B352+A352),M352)</f>
        <v>0.5</v>
      </c>
      <c r="R352" s="6">
        <f>Q352*P352</f>
        <v>0.5</v>
      </c>
      <c r="S352" s="53" t="str">
        <f>IF(J352="",IF(LEFT(G352,1)="c",IF(I352&lt;&gt;"S",VLOOKUP(G352,'DATOS GENERALES'!$B$36:$C$52,2,FALSE),""),""),IF(T352="pvc",VLOOKUP(VLOOKUP(J352,'DATOS GENERALES'!$B$58:$E$83,3,FALSE),'DATOS GENERALES'!$B$36:$C$52,2,FALSE),VLOOKUP(VLOOKUP(J352,'DATOS GENERALES'!$B$58:$E$83,4,FALSE),'DATOS GENERALES'!$B$36:$C$52,2,FALSE)))</f>
        <v>ACCESORIO SALIDA BANDEJA</v>
      </c>
      <c r="T352" s="5" t="s">
        <v>48</v>
      </c>
      <c r="U352" s="5" t="s">
        <v>217</v>
      </c>
      <c r="X352"/>
    </row>
    <row r="353" spans="1:24" s="2" customFormat="1" outlineLevel="1" x14ac:dyDescent="0.25">
      <c r="A353" s="2">
        <v>0</v>
      </c>
      <c r="B353" s="8">
        <v>0</v>
      </c>
      <c r="C353" s="8">
        <v>0</v>
      </c>
      <c r="D353" s="7" t="s">
        <v>858</v>
      </c>
      <c r="E353" s="3" t="str">
        <f>G353</f>
        <v>PA-P5-03</v>
      </c>
      <c r="F353" s="4" t="s">
        <v>94</v>
      </c>
      <c r="G353" s="7" t="s">
        <v>858</v>
      </c>
      <c r="H353" s="4">
        <v>4</v>
      </c>
      <c r="I353" s="4">
        <v>25</v>
      </c>
      <c r="J353" s="4" t="s">
        <v>218</v>
      </c>
      <c r="K353" s="4"/>
      <c r="L353" s="5">
        <v>1</v>
      </c>
      <c r="M353" s="5">
        <f>IF(I353&lt;&gt;"S",(H353+B353+A353+C353)*L353,0)</f>
        <v>4</v>
      </c>
      <c r="N353" s="5">
        <v>0</v>
      </c>
      <c r="O353" s="5">
        <v>2</v>
      </c>
      <c r="P353" s="11">
        <v>1</v>
      </c>
      <c r="Q353" s="5">
        <f>IF(M353=0,IF(H353=0,0,H353+C353+B353+A353),M353)</f>
        <v>4</v>
      </c>
      <c r="R353" s="6">
        <f>Q353*P353</f>
        <v>4</v>
      </c>
      <c r="S353" s="53" t="str">
        <f>IF(J353="",IF(LEFT(G353,1)="c",IF(I353&lt;&gt;"S",VLOOKUP(G353,'DATOS GENERALES'!$B$36:$C$52,2,FALSE),""),""),IF(T353="pvc",VLOOKUP(VLOOKUP(J353,'DATOS GENERALES'!$B$58:$E$83,3,FALSE),'DATOS GENERALES'!$B$36:$C$52,2,FALSE),VLOOKUP(VLOOKUP(J353,'DATOS GENERALES'!$B$58:$E$83,4,FALSE),'DATOS GENERALES'!$B$36:$C$52,2,FALSE)))</f>
        <v>OCTOGONAL CONDUIT</v>
      </c>
      <c r="T353" s="5" t="s">
        <v>48</v>
      </c>
      <c r="U353" s="5" t="s">
        <v>217</v>
      </c>
      <c r="X353"/>
    </row>
    <row r="354" spans="1:24" s="2" customFormat="1" outlineLevel="1" x14ac:dyDescent="0.25">
      <c r="B354" s="8"/>
      <c r="C354" s="8"/>
      <c r="D354" s="70"/>
      <c r="E354" s="3"/>
      <c r="F354" s="4"/>
      <c r="G354" s="4"/>
      <c r="H354" s="4"/>
      <c r="I354" s="4"/>
      <c r="J354" s="4"/>
      <c r="K354" s="4"/>
      <c r="L354" s="5"/>
      <c r="M354" s="5"/>
      <c r="N354" s="5"/>
      <c r="O354" s="5"/>
      <c r="P354" s="11"/>
      <c r="Q354" s="5"/>
      <c r="R354" s="6"/>
      <c r="S354" s="53"/>
      <c r="T354" s="5"/>
      <c r="U354" s="5"/>
      <c r="X354"/>
    </row>
    <row r="355" spans="1:24" s="2" customFormat="1" outlineLevel="1" x14ac:dyDescent="0.25">
      <c r="A355" s="2">
        <v>0</v>
      </c>
      <c r="B355" s="8">
        <v>0</v>
      </c>
      <c r="C355" s="8">
        <v>0</v>
      </c>
      <c r="D355" s="7" t="s">
        <v>859</v>
      </c>
      <c r="E355" s="3" t="str">
        <f>G355</f>
        <v>S12</v>
      </c>
      <c r="F355" s="4"/>
      <c r="G355" s="4" t="s">
        <v>94</v>
      </c>
      <c r="H355" s="4">
        <v>0.5</v>
      </c>
      <c r="I355" s="4">
        <v>25</v>
      </c>
      <c r="J355" s="4"/>
      <c r="K355" s="4"/>
      <c r="L355" s="5">
        <v>1</v>
      </c>
      <c r="M355" s="5">
        <f>IF(I355&lt;&gt;"S",(H355+B355+A355+C355)*L355,0)</f>
        <v>0.5</v>
      </c>
      <c r="N355" s="5">
        <v>1</v>
      </c>
      <c r="O355" s="5">
        <v>1</v>
      </c>
      <c r="P355" s="11">
        <v>1</v>
      </c>
      <c r="Q355" s="5">
        <f>IF(M355=0,IF(H355=0,0,H355+C355+B355+A355),M355)</f>
        <v>0.5</v>
      </c>
      <c r="R355" s="6">
        <f>Q355*P355</f>
        <v>0.5</v>
      </c>
      <c r="S355" s="53" t="str">
        <f>IF(J355="",IF(LEFT(G355,1)="c",IF(I355&lt;&gt;"S",VLOOKUP(G355,'DATOS GENERALES'!$B$36:$C$52,2,FALSE),""),""),IF(T355="pvc",VLOOKUP(VLOOKUP(J355,'DATOS GENERALES'!$B$58:$E$83,3,FALSE),'DATOS GENERALES'!$B$36:$C$52,2,FALSE),VLOOKUP(VLOOKUP(J355,'DATOS GENERALES'!$B$58:$E$83,4,FALSE),'DATOS GENERALES'!$B$36:$C$52,2,FALSE)))</f>
        <v/>
      </c>
      <c r="T355" s="5" t="s">
        <v>48</v>
      </c>
      <c r="U355" s="5" t="s">
        <v>217</v>
      </c>
      <c r="X355"/>
    </row>
    <row r="356" spans="1:24" s="2" customFormat="1" outlineLevel="1" x14ac:dyDescent="0.25">
      <c r="A356" s="2">
        <v>0</v>
      </c>
      <c r="B356" s="8">
        <v>0</v>
      </c>
      <c r="C356" s="8">
        <v>0</v>
      </c>
      <c r="D356" s="7" t="s">
        <v>859</v>
      </c>
      <c r="E356" s="3" t="str">
        <f>G356</f>
        <v>PA-P5-04</v>
      </c>
      <c r="F356" s="7" t="s">
        <v>858</v>
      </c>
      <c r="G356" s="7" t="s">
        <v>859</v>
      </c>
      <c r="H356" s="4">
        <v>7.5</v>
      </c>
      <c r="I356" s="4">
        <v>25</v>
      </c>
      <c r="J356" s="4" t="s">
        <v>218</v>
      </c>
      <c r="K356" s="4"/>
      <c r="L356" s="5">
        <v>1</v>
      </c>
      <c r="M356" s="5">
        <f>IF(I356&lt;&gt;"S",(H356+B356+A356+C356)*L356,0)</f>
        <v>7.5</v>
      </c>
      <c r="N356" s="5">
        <v>0</v>
      </c>
      <c r="O356" s="5">
        <v>2</v>
      </c>
      <c r="P356" s="11">
        <v>1</v>
      </c>
      <c r="Q356" s="5">
        <f>IF(M356=0,IF(H356=0,0,H356+C356+B356+A356),M356)</f>
        <v>7.5</v>
      </c>
      <c r="R356" s="6">
        <f>Q356*P356</f>
        <v>7.5</v>
      </c>
      <c r="S356" s="53" t="str">
        <f>IF(J356="",IF(LEFT(G356,1)="c",IF(I356&lt;&gt;"S",VLOOKUP(G356,'DATOS GENERALES'!$B$36:$C$52,2,FALSE),""),""),IF(T356="pvc",VLOOKUP(VLOOKUP(J356,'DATOS GENERALES'!$B$58:$E$83,3,FALSE),'DATOS GENERALES'!$B$36:$C$52,2,FALSE),VLOOKUP(VLOOKUP(J356,'DATOS GENERALES'!$B$58:$E$83,4,FALSE),'DATOS GENERALES'!$B$36:$C$52,2,FALSE)))</f>
        <v>OCTOGONAL CONDUIT</v>
      </c>
      <c r="T356" s="5" t="s">
        <v>48</v>
      </c>
      <c r="U356" s="5" t="s">
        <v>217</v>
      </c>
      <c r="X356"/>
    </row>
    <row r="357" spans="1:24" s="2" customFormat="1" outlineLevel="1" x14ac:dyDescent="0.25">
      <c r="B357" s="8"/>
      <c r="C357" s="8"/>
      <c r="D357" s="70"/>
      <c r="E357" s="3"/>
      <c r="F357" s="4"/>
      <c r="G357" s="4"/>
      <c r="H357" s="4"/>
      <c r="I357" s="4"/>
      <c r="J357" s="4"/>
      <c r="K357" s="4"/>
      <c r="L357" s="5"/>
      <c r="M357" s="5"/>
      <c r="N357" s="5"/>
      <c r="O357" s="5"/>
      <c r="P357" s="11"/>
      <c r="Q357" s="5"/>
      <c r="R357" s="6"/>
      <c r="S357" s="53"/>
      <c r="T357" s="5"/>
      <c r="U357" s="5"/>
      <c r="X357"/>
    </row>
    <row r="358" spans="1:24" s="2" customFormat="1" outlineLevel="1" x14ac:dyDescent="0.25">
      <c r="A358" s="2">
        <v>0</v>
      </c>
      <c r="B358" s="8">
        <v>0</v>
      </c>
      <c r="C358" s="8">
        <v>0</v>
      </c>
      <c r="D358" s="7" t="s">
        <v>860</v>
      </c>
      <c r="E358" s="3" t="str">
        <f>G358</f>
        <v>S12</v>
      </c>
      <c r="F358" s="4"/>
      <c r="G358" s="4" t="s">
        <v>94</v>
      </c>
      <c r="H358" s="4">
        <v>0.5</v>
      </c>
      <c r="I358" s="4">
        <v>25</v>
      </c>
      <c r="J358" s="4" t="s">
        <v>94</v>
      </c>
      <c r="K358" s="4"/>
      <c r="L358" s="5">
        <v>1</v>
      </c>
      <c r="M358" s="5">
        <f>IF(I358&lt;&gt;"S",(H358+B358+A358+C358)*L358,0)</f>
        <v>0.5</v>
      </c>
      <c r="N358" s="5">
        <v>1</v>
      </c>
      <c r="O358" s="5">
        <v>1</v>
      </c>
      <c r="P358" s="11">
        <v>1</v>
      </c>
      <c r="Q358" s="5">
        <f>IF(M358=0,IF(H358=0,0,H358+C358+B358+A358),M358)</f>
        <v>0.5</v>
      </c>
      <c r="R358" s="6">
        <f>Q358*P358</f>
        <v>0.5</v>
      </c>
      <c r="S358" s="53" t="str">
        <f>IF(J358="",IF(LEFT(G358,1)="c",IF(I358&lt;&gt;"S",VLOOKUP(G358,'DATOS GENERALES'!$B$36:$C$52,2,FALSE),""),""),IF(T358="pvc",VLOOKUP(VLOOKUP(J358,'DATOS GENERALES'!$B$58:$E$83,3,FALSE),'DATOS GENERALES'!$B$36:$C$52,2,FALSE),VLOOKUP(VLOOKUP(J358,'DATOS GENERALES'!$B$58:$E$83,4,FALSE),'DATOS GENERALES'!$B$36:$C$52,2,FALSE)))</f>
        <v>ACCESORIO SALIDA BANDEJA</v>
      </c>
      <c r="T358" s="5" t="s">
        <v>48</v>
      </c>
      <c r="U358" s="5" t="s">
        <v>217</v>
      </c>
      <c r="X358"/>
    </row>
    <row r="359" spans="1:24" s="2" customFormat="1" outlineLevel="1" x14ac:dyDescent="0.25">
      <c r="A359" s="2">
        <v>0</v>
      </c>
      <c r="B359" s="8">
        <v>0</v>
      </c>
      <c r="C359" s="8">
        <v>0</v>
      </c>
      <c r="D359" s="7" t="s">
        <v>860</v>
      </c>
      <c r="E359" s="3" t="str">
        <f>G359</f>
        <v>PA-P5-05</v>
      </c>
      <c r="F359" s="4" t="s">
        <v>94</v>
      </c>
      <c r="G359" s="7" t="s">
        <v>860</v>
      </c>
      <c r="H359" s="4">
        <v>4</v>
      </c>
      <c r="I359" s="4">
        <v>25</v>
      </c>
      <c r="J359" s="4" t="s">
        <v>218</v>
      </c>
      <c r="K359" s="4"/>
      <c r="L359" s="5">
        <v>1</v>
      </c>
      <c r="M359" s="5">
        <f>IF(I359&lt;&gt;"S",(H359+B359+A359+C359)*L359,0)</f>
        <v>4</v>
      </c>
      <c r="N359" s="5">
        <v>0</v>
      </c>
      <c r="O359" s="5">
        <v>2</v>
      </c>
      <c r="P359" s="11">
        <v>1</v>
      </c>
      <c r="Q359" s="5">
        <f>IF(M359=0,IF(H359=0,0,H359+C359+B359+A359),M359)</f>
        <v>4</v>
      </c>
      <c r="R359" s="6">
        <f>Q359*P359</f>
        <v>4</v>
      </c>
      <c r="S359" s="53" t="str">
        <f>IF(J359="",IF(LEFT(G359,1)="c",IF(I359&lt;&gt;"S",VLOOKUP(G359,'DATOS GENERALES'!$B$36:$C$52,2,FALSE),""),""),IF(T359="pvc",VLOOKUP(VLOOKUP(J359,'DATOS GENERALES'!$B$58:$E$83,3,FALSE),'DATOS GENERALES'!$B$36:$C$52,2,FALSE),VLOOKUP(VLOOKUP(J359,'DATOS GENERALES'!$B$58:$E$83,4,FALSE),'DATOS GENERALES'!$B$36:$C$52,2,FALSE)))</f>
        <v>OCTOGONAL CONDUIT</v>
      </c>
      <c r="T359" s="5" t="s">
        <v>48</v>
      </c>
      <c r="U359" s="5" t="s">
        <v>217</v>
      </c>
      <c r="X359"/>
    </row>
    <row r="360" spans="1:24" s="2" customFormat="1" outlineLevel="1" x14ac:dyDescent="0.25">
      <c r="B360" s="8"/>
      <c r="C360" s="8"/>
      <c r="D360" s="70"/>
      <c r="E360" s="3"/>
      <c r="F360" s="4"/>
      <c r="G360" s="4"/>
      <c r="H360" s="4"/>
      <c r="I360" s="4"/>
      <c r="J360" s="4"/>
      <c r="K360" s="4"/>
      <c r="L360" s="5"/>
      <c r="M360" s="5"/>
      <c r="N360" s="5"/>
      <c r="O360" s="5"/>
      <c r="P360" s="11"/>
      <c r="Q360" s="5"/>
      <c r="R360" s="6"/>
      <c r="S360" s="53"/>
      <c r="T360" s="5"/>
      <c r="U360" s="5"/>
      <c r="X360"/>
    </row>
    <row r="361" spans="1:24" s="2" customFormat="1" outlineLevel="1" x14ac:dyDescent="0.25">
      <c r="A361" s="2">
        <v>0</v>
      </c>
      <c r="B361" s="8">
        <v>0</v>
      </c>
      <c r="C361" s="8">
        <v>0</v>
      </c>
      <c r="D361" s="7" t="s">
        <v>861</v>
      </c>
      <c r="E361" s="3" t="str">
        <f>G361</f>
        <v>S12</v>
      </c>
      <c r="F361" s="4"/>
      <c r="G361" s="4" t="s">
        <v>94</v>
      </c>
      <c r="H361" s="4">
        <v>0.5</v>
      </c>
      <c r="I361" s="4">
        <v>25</v>
      </c>
      <c r="J361" s="4" t="s">
        <v>94</v>
      </c>
      <c r="K361" s="4"/>
      <c r="L361" s="5">
        <v>1</v>
      </c>
      <c r="M361" s="5">
        <f>IF(I361&lt;&gt;"S",(H361+B361+A361+C361)*L361,0)</f>
        <v>0.5</v>
      </c>
      <c r="N361" s="5">
        <v>1</v>
      </c>
      <c r="O361" s="5">
        <v>1</v>
      </c>
      <c r="P361" s="11">
        <v>1</v>
      </c>
      <c r="Q361" s="5">
        <f>IF(M361=0,IF(H361=0,0,H361+C361+B361+A361),M361)</f>
        <v>0.5</v>
      </c>
      <c r="R361" s="6">
        <f>Q361*P361</f>
        <v>0.5</v>
      </c>
      <c r="S361" s="53" t="str">
        <f>IF(J361="",IF(LEFT(G361,1)="c",IF(I361&lt;&gt;"S",VLOOKUP(G361,'DATOS GENERALES'!$B$36:$C$52,2,FALSE),""),""),IF(T361="pvc",VLOOKUP(VLOOKUP(J361,'DATOS GENERALES'!$B$58:$E$83,3,FALSE),'DATOS GENERALES'!$B$36:$C$52,2,FALSE),VLOOKUP(VLOOKUP(J361,'DATOS GENERALES'!$B$58:$E$83,4,FALSE),'DATOS GENERALES'!$B$36:$C$52,2,FALSE)))</f>
        <v>ACCESORIO SALIDA BANDEJA</v>
      </c>
      <c r="T361" s="5" t="s">
        <v>48</v>
      </c>
      <c r="U361" s="5" t="s">
        <v>217</v>
      </c>
      <c r="X361"/>
    </row>
    <row r="362" spans="1:24" s="2" customFormat="1" outlineLevel="1" x14ac:dyDescent="0.25">
      <c r="A362" s="2">
        <v>0</v>
      </c>
      <c r="B362" s="8">
        <v>0</v>
      </c>
      <c r="C362" s="8">
        <v>0</v>
      </c>
      <c r="D362" s="7" t="s">
        <v>861</v>
      </c>
      <c r="E362" s="3" t="str">
        <f>G362</f>
        <v>PA-P5-06</v>
      </c>
      <c r="F362" s="4" t="s">
        <v>94</v>
      </c>
      <c r="G362" s="7" t="s">
        <v>861</v>
      </c>
      <c r="H362" s="4">
        <v>1</v>
      </c>
      <c r="I362" s="4">
        <v>25</v>
      </c>
      <c r="J362" s="4" t="s">
        <v>218</v>
      </c>
      <c r="K362" s="4"/>
      <c r="L362" s="5">
        <v>1</v>
      </c>
      <c r="M362" s="5">
        <f>IF(I362&lt;&gt;"S",(H362+B362+A362+C362)*L362,0)</f>
        <v>1</v>
      </c>
      <c r="N362" s="5">
        <v>0</v>
      </c>
      <c r="O362" s="5">
        <v>2</v>
      </c>
      <c r="P362" s="11">
        <v>1</v>
      </c>
      <c r="Q362" s="5">
        <f>IF(M362=0,IF(H362=0,0,H362+C362+B362+A362),M362)</f>
        <v>1</v>
      </c>
      <c r="R362" s="6">
        <f>Q362*P362</f>
        <v>1</v>
      </c>
      <c r="S362" s="53" t="str">
        <f>IF(J362="",IF(LEFT(G362,1)="c",IF(I362&lt;&gt;"S",VLOOKUP(G362,'DATOS GENERALES'!$B$36:$C$52,2,FALSE),""),""),IF(T362="pvc",VLOOKUP(VLOOKUP(J362,'DATOS GENERALES'!$B$58:$E$83,3,FALSE),'DATOS GENERALES'!$B$36:$C$52,2,FALSE),VLOOKUP(VLOOKUP(J362,'DATOS GENERALES'!$B$58:$E$83,4,FALSE),'DATOS GENERALES'!$B$36:$C$52,2,FALSE)))</f>
        <v>OCTOGONAL CONDUIT</v>
      </c>
      <c r="T362" s="5" t="s">
        <v>48</v>
      </c>
      <c r="U362" s="5" t="s">
        <v>217</v>
      </c>
      <c r="X362"/>
    </row>
    <row r="363" spans="1:24" s="2" customFormat="1" outlineLevel="1" x14ac:dyDescent="0.25">
      <c r="B363" s="8"/>
      <c r="C363" s="8"/>
      <c r="D363" s="70"/>
      <c r="E363" s="3"/>
      <c r="F363" s="4"/>
      <c r="G363" s="4"/>
      <c r="H363" s="4"/>
      <c r="I363" s="4"/>
      <c r="J363" s="4"/>
      <c r="K363" s="4"/>
      <c r="L363" s="5"/>
      <c r="M363" s="5"/>
      <c r="N363" s="5"/>
      <c r="O363" s="5"/>
      <c r="P363" s="11"/>
      <c r="Q363" s="5"/>
      <c r="R363" s="6"/>
      <c r="S363" s="53"/>
      <c r="T363" s="5"/>
      <c r="U363" s="5"/>
      <c r="X363"/>
    </row>
    <row r="364" spans="1:24" s="2" customFormat="1" outlineLevel="1" x14ac:dyDescent="0.25">
      <c r="A364" s="2">
        <v>0</v>
      </c>
      <c r="B364" s="8">
        <v>0</v>
      </c>
      <c r="C364" s="8">
        <v>0</v>
      </c>
      <c r="D364" s="7" t="s">
        <v>862</v>
      </c>
      <c r="E364" s="3" t="str">
        <f>G364</f>
        <v>S12</v>
      </c>
      <c r="F364" s="4"/>
      <c r="G364" s="4" t="s">
        <v>94</v>
      </c>
      <c r="H364" s="4">
        <v>0.5</v>
      </c>
      <c r="I364" s="4">
        <v>25</v>
      </c>
      <c r="J364" s="4" t="s">
        <v>94</v>
      </c>
      <c r="K364" s="4"/>
      <c r="L364" s="5">
        <v>1</v>
      </c>
      <c r="M364" s="5">
        <f>IF(I364&lt;&gt;"S",(H364+B364+A364+C364)*L364,0)</f>
        <v>0.5</v>
      </c>
      <c r="N364" s="5">
        <v>1</v>
      </c>
      <c r="O364" s="5">
        <v>1</v>
      </c>
      <c r="P364" s="11">
        <v>1</v>
      </c>
      <c r="Q364" s="5">
        <f>IF(M364=0,IF(H364=0,0,H364+C364+B364+A364),M364)</f>
        <v>0.5</v>
      </c>
      <c r="R364" s="6">
        <f>Q364*P364</f>
        <v>0.5</v>
      </c>
      <c r="S364" s="53" t="str">
        <f>IF(J364="",IF(LEFT(G364,1)="c",IF(I364&lt;&gt;"S",VLOOKUP(G364,'DATOS GENERALES'!$B$36:$C$52,2,FALSE),""),""),IF(T364="pvc",VLOOKUP(VLOOKUP(J364,'DATOS GENERALES'!$B$58:$E$83,3,FALSE),'DATOS GENERALES'!$B$36:$C$52,2,FALSE),VLOOKUP(VLOOKUP(J364,'DATOS GENERALES'!$B$58:$E$83,4,FALSE),'DATOS GENERALES'!$B$36:$C$52,2,FALSE)))</f>
        <v>ACCESORIO SALIDA BANDEJA</v>
      </c>
      <c r="T364" s="5" t="s">
        <v>48</v>
      </c>
      <c r="U364" s="5" t="s">
        <v>217</v>
      </c>
      <c r="X364"/>
    </row>
    <row r="365" spans="1:24" s="2" customFormat="1" outlineLevel="1" x14ac:dyDescent="0.25">
      <c r="A365" s="2">
        <v>0</v>
      </c>
      <c r="B365" s="8">
        <v>0</v>
      </c>
      <c r="C365" s="8">
        <v>0</v>
      </c>
      <c r="D365" s="7" t="s">
        <v>862</v>
      </c>
      <c r="E365" s="3" t="str">
        <f>G365</f>
        <v>PA-P5-07</v>
      </c>
      <c r="F365" s="4" t="s">
        <v>94</v>
      </c>
      <c r="G365" s="7" t="s">
        <v>862</v>
      </c>
      <c r="H365" s="4">
        <v>1</v>
      </c>
      <c r="I365" s="4">
        <v>25</v>
      </c>
      <c r="J365" s="4" t="s">
        <v>218</v>
      </c>
      <c r="K365" s="4"/>
      <c r="L365" s="5">
        <v>1</v>
      </c>
      <c r="M365" s="5">
        <f>IF(I365&lt;&gt;"S",(H365+B365+A365+C365)*L365,0)</f>
        <v>1</v>
      </c>
      <c r="N365" s="5">
        <v>0</v>
      </c>
      <c r="O365" s="5">
        <v>2</v>
      </c>
      <c r="P365" s="11">
        <v>1</v>
      </c>
      <c r="Q365" s="5">
        <f>IF(M365=0,IF(H365=0,0,H365+C365+B365+A365),M365)</f>
        <v>1</v>
      </c>
      <c r="R365" s="6">
        <f>Q365*P365</f>
        <v>1</v>
      </c>
      <c r="S365" s="53" t="str">
        <f>IF(J365="",IF(LEFT(G365,1)="c",IF(I365&lt;&gt;"S",VLOOKUP(G365,'DATOS GENERALES'!$B$36:$C$52,2,FALSE),""),""),IF(T365="pvc",VLOOKUP(VLOOKUP(J365,'DATOS GENERALES'!$B$58:$E$83,3,FALSE),'DATOS GENERALES'!$B$36:$C$52,2,FALSE),VLOOKUP(VLOOKUP(J365,'DATOS GENERALES'!$B$58:$E$83,4,FALSE),'DATOS GENERALES'!$B$36:$C$52,2,FALSE)))</f>
        <v>OCTOGONAL CONDUIT</v>
      </c>
      <c r="T365" s="5" t="s">
        <v>48</v>
      </c>
      <c r="U365" s="5" t="s">
        <v>217</v>
      </c>
      <c r="X365"/>
    </row>
    <row r="366" spans="1:24" s="2" customFormat="1" outlineLevel="1" x14ac:dyDescent="0.25">
      <c r="B366" s="8"/>
      <c r="C366" s="8"/>
      <c r="D366" s="7"/>
      <c r="E366" s="3"/>
      <c r="F366" s="4"/>
      <c r="G366" s="4"/>
      <c r="H366" s="4"/>
      <c r="I366" s="4"/>
      <c r="J366" s="4"/>
      <c r="K366" s="4"/>
      <c r="L366" s="5"/>
      <c r="M366" s="5"/>
      <c r="N366" s="5"/>
      <c r="O366" s="5"/>
      <c r="P366" s="11"/>
      <c r="Q366" s="5"/>
      <c r="R366" s="6"/>
      <c r="S366" s="53"/>
      <c r="T366" s="5"/>
      <c r="U366" s="5"/>
      <c r="X366"/>
    </row>
    <row r="367" spans="1:24" s="2" customFormat="1" outlineLevel="1" x14ac:dyDescent="0.25">
      <c r="A367" s="2">
        <v>0</v>
      </c>
      <c r="B367" s="8">
        <v>0</v>
      </c>
      <c r="C367" s="8">
        <v>0</v>
      </c>
      <c r="D367" s="7" t="s">
        <v>925</v>
      </c>
      <c r="E367" s="3" t="str">
        <f>G367</f>
        <v>S12</v>
      </c>
      <c r="F367" s="4"/>
      <c r="G367" s="4" t="s">
        <v>94</v>
      </c>
      <c r="H367" s="4">
        <v>0.5</v>
      </c>
      <c r="I367" s="4">
        <v>25</v>
      </c>
      <c r="J367" s="4" t="s">
        <v>94</v>
      </c>
      <c r="K367" s="4"/>
      <c r="L367" s="5">
        <v>1</v>
      </c>
      <c r="M367" s="5">
        <f>IF(I367&lt;&gt;"S",(H367+B367+A367+C367)*L367,0)</f>
        <v>0.5</v>
      </c>
      <c r="N367" s="5">
        <v>1</v>
      </c>
      <c r="O367" s="5">
        <v>1</v>
      </c>
      <c r="P367" s="11">
        <v>1</v>
      </c>
      <c r="Q367" s="5">
        <f>IF(M367=0,IF(H367=0,0,H367+C367+B367+A367),M367)</f>
        <v>0.5</v>
      </c>
      <c r="R367" s="6">
        <f>Q367*P367</f>
        <v>0.5</v>
      </c>
      <c r="S367" s="53" t="str">
        <f>IF(J367="",IF(LEFT(G367,1)="c",IF(I367&lt;&gt;"S",VLOOKUP(G367,'DATOS GENERALES'!$B$36:$C$52,2,FALSE),""),""),IF(T367="pvc",VLOOKUP(VLOOKUP(J367,'DATOS GENERALES'!$B$58:$E$83,3,FALSE),'DATOS GENERALES'!$B$36:$C$52,2,FALSE),VLOOKUP(VLOOKUP(J367,'DATOS GENERALES'!$B$58:$E$83,4,FALSE),'DATOS GENERALES'!$B$36:$C$52,2,FALSE)))</f>
        <v>ACCESORIO SALIDA BANDEJA</v>
      </c>
      <c r="T367" s="5" t="s">
        <v>48</v>
      </c>
      <c r="U367" s="5" t="s">
        <v>217</v>
      </c>
      <c r="X367"/>
    </row>
    <row r="368" spans="1:24" s="2" customFormat="1" outlineLevel="1" x14ac:dyDescent="0.25">
      <c r="A368" s="2">
        <v>0</v>
      </c>
      <c r="B368" s="8">
        <v>0</v>
      </c>
      <c r="C368" s="8">
        <v>0</v>
      </c>
      <c r="D368" s="7" t="s">
        <v>925</v>
      </c>
      <c r="E368" s="3" t="str">
        <f>G368</f>
        <v>PA-P5-08</v>
      </c>
      <c r="F368" s="4" t="s">
        <v>94</v>
      </c>
      <c r="G368" s="7" t="s">
        <v>925</v>
      </c>
      <c r="H368" s="4">
        <v>1</v>
      </c>
      <c r="I368" s="4">
        <v>25</v>
      </c>
      <c r="J368" s="4" t="s">
        <v>218</v>
      </c>
      <c r="K368" s="4"/>
      <c r="L368" s="5">
        <v>1</v>
      </c>
      <c r="M368" s="5">
        <f>IF(I368&lt;&gt;"S",(H368+B368+A368+C368)*L368,0)</f>
        <v>1</v>
      </c>
      <c r="N368" s="5">
        <v>0</v>
      </c>
      <c r="O368" s="5">
        <v>2</v>
      </c>
      <c r="P368" s="11">
        <v>1</v>
      </c>
      <c r="Q368" s="5">
        <f>IF(M368=0,IF(H368=0,0,H368+C368+B368+A368),M368)</f>
        <v>1</v>
      </c>
      <c r="R368" s="6">
        <f>Q368*P368</f>
        <v>1</v>
      </c>
      <c r="S368" s="53" t="str">
        <f>IF(J368="",IF(LEFT(G368,1)="c",IF(I368&lt;&gt;"S",VLOOKUP(G368,'DATOS GENERALES'!$B$36:$C$52,2,FALSE),""),""),IF(T368="pvc",VLOOKUP(VLOOKUP(J368,'DATOS GENERALES'!$B$58:$E$83,3,FALSE),'DATOS GENERALES'!$B$36:$C$52,2,FALSE),VLOOKUP(VLOOKUP(J368,'DATOS GENERALES'!$B$58:$E$83,4,FALSE),'DATOS GENERALES'!$B$36:$C$52,2,FALSE)))</f>
        <v>OCTOGONAL CONDUIT</v>
      </c>
      <c r="T368" s="5" t="s">
        <v>48</v>
      </c>
      <c r="U368" s="5" t="s">
        <v>217</v>
      </c>
      <c r="X368"/>
    </row>
    <row r="369" spans="1:24" s="2" customFormat="1" outlineLevel="1" x14ac:dyDescent="0.25">
      <c r="B369" s="8"/>
      <c r="C369" s="8"/>
      <c r="D369" s="7"/>
      <c r="E369" s="3"/>
      <c r="F369" s="4"/>
      <c r="G369" s="4"/>
      <c r="H369" s="4"/>
      <c r="I369" s="4"/>
      <c r="J369" s="4"/>
      <c r="K369" s="4"/>
      <c r="L369" s="5"/>
      <c r="M369" s="5"/>
      <c r="N369" s="5"/>
      <c r="O369" s="5"/>
      <c r="P369" s="11"/>
      <c r="Q369" s="5"/>
      <c r="R369" s="6"/>
      <c r="S369" s="53"/>
      <c r="T369" s="5"/>
      <c r="U369" s="5"/>
      <c r="X369"/>
    </row>
    <row r="370" spans="1:24" s="2" customFormat="1" outlineLevel="1" x14ac:dyDescent="0.25">
      <c r="A370" s="2">
        <v>0</v>
      </c>
      <c r="B370" s="8">
        <v>0</v>
      </c>
      <c r="C370" s="8">
        <v>0</v>
      </c>
      <c r="D370" s="7" t="s">
        <v>926</v>
      </c>
      <c r="E370" s="3" t="str">
        <f>G370</f>
        <v>S12</v>
      </c>
      <c r="F370" s="4"/>
      <c r="G370" s="4" t="s">
        <v>94</v>
      </c>
      <c r="H370" s="4">
        <v>0.5</v>
      </c>
      <c r="I370" s="4">
        <v>25</v>
      </c>
      <c r="J370" s="4" t="s">
        <v>94</v>
      </c>
      <c r="K370" s="4"/>
      <c r="L370" s="5">
        <v>1</v>
      </c>
      <c r="M370" s="5">
        <f>IF(I370&lt;&gt;"S",(H370+B370+A370+C370)*L370,0)</f>
        <v>0.5</v>
      </c>
      <c r="N370" s="5">
        <v>1</v>
      </c>
      <c r="O370" s="5">
        <v>1</v>
      </c>
      <c r="P370" s="11">
        <v>1</v>
      </c>
      <c r="Q370" s="5">
        <f>IF(M370=0,IF(H370=0,0,H370+C370+B370+A370),M370)</f>
        <v>0.5</v>
      </c>
      <c r="R370" s="6">
        <f>Q370*P370</f>
        <v>0.5</v>
      </c>
      <c r="S370" s="53" t="str">
        <f>IF(J370="",IF(LEFT(G370,1)="c",IF(I370&lt;&gt;"S",VLOOKUP(G370,'DATOS GENERALES'!$B$36:$C$52,2,FALSE),""),""),IF(T370="pvc",VLOOKUP(VLOOKUP(J370,'DATOS GENERALES'!$B$58:$E$83,3,FALSE),'DATOS GENERALES'!$B$36:$C$52,2,FALSE),VLOOKUP(VLOOKUP(J370,'DATOS GENERALES'!$B$58:$E$83,4,FALSE),'DATOS GENERALES'!$B$36:$C$52,2,FALSE)))</f>
        <v>ACCESORIO SALIDA BANDEJA</v>
      </c>
      <c r="T370" s="5" t="s">
        <v>48</v>
      </c>
      <c r="U370" s="5" t="s">
        <v>217</v>
      </c>
      <c r="X370"/>
    </row>
    <row r="371" spans="1:24" s="2" customFormat="1" outlineLevel="1" x14ac:dyDescent="0.25">
      <c r="A371" s="2">
        <v>0</v>
      </c>
      <c r="B371" s="8">
        <v>0</v>
      </c>
      <c r="C371" s="8">
        <v>0</v>
      </c>
      <c r="D371" s="7" t="s">
        <v>926</v>
      </c>
      <c r="E371" s="3" t="str">
        <f>G371</f>
        <v>PA-P5-09</v>
      </c>
      <c r="F371" s="4" t="s">
        <v>94</v>
      </c>
      <c r="G371" s="7" t="s">
        <v>926</v>
      </c>
      <c r="H371" s="4">
        <v>1</v>
      </c>
      <c r="I371" s="4">
        <v>25</v>
      </c>
      <c r="J371" s="4" t="s">
        <v>218</v>
      </c>
      <c r="K371" s="4"/>
      <c r="L371" s="5">
        <v>1</v>
      </c>
      <c r="M371" s="5">
        <f>IF(I371&lt;&gt;"S",(H371+B371+A371+C371)*L371,0)</f>
        <v>1</v>
      </c>
      <c r="N371" s="5">
        <v>0</v>
      </c>
      <c r="O371" s="5">
        <v>2</v>
      </c>
      <c r="P371" s="11">
        <v>1</v>
      </c>
      <c r="Q371" s="5">
        <f>IF(M371=0,IF(H371=0,0,H371+C371+B371+A371),M371)</f>
        <v>1</v>
      </c>
      <c r="R371" s="6">
        <f>Q371*P371</f>
        <v>1</v>
      </c>
      <c r="S371" s="53" t="str">
        <f>IF(J371="",IF(LEFT(G371,1)="c",IF(I371&lt;&gt;"S",VLOOKUP(G371,'DATOS GENERALES'!$B$36:$C$52,2,FALSE),""),""),IF(T371="pvc",VLOOKUP(VLOOKUP(J371,'DATOS GENERALES'!$B$58:$E$83,3,FALSE),'DATOS GENERALES'!$B$36:$C$52,2,FALSE),VLOOKUP(VLOOKUP(J371,'DATOS GENERALES'!$B$58:$E$83,4,FALSE),'DATOS GENERALES'!$B$36:$C$52,2,FALSE)))</f>
        <v>OCTOGONAL CONDUIT</v>
      </c>
      <c r="T371" s="5" t="s">
        <v>48</v>
      </c>
      <c r="U371" s="5" t="s">
        <v>217</v>
      </c>
      <c r="X371"/>
    </row>
    <row r="372" spans="1:24" s="2" customFormat="1" outlineLevel="1" x14ac:dyDescent="0.25">
      <c r="B372" s="8"/>
      <c r="C372" s="8"/>
      <c r="D372" s="7"/>
      <c r="E372" s="3"/>
      <c r="F372" s="4"/>
      <c r="G372" s="4"/>
      <c r="H372" s="4"/>
      <c r="I372" s="4"/>
      <c r="J372" s="4"/>
      <c r="K372" s="4"/>
      <c r="L372" s="5"/>
      <c r="M372" s="5"/>
      <c r="N372" s="5"/>
      <c r="O372" s="5"/>
      <c r="P372" s="11"/>
      <c r="Q372" s="5"/>
      <c r="R372" s="6"/>
      <c r="S372" s="53"/>
      <c r="T372" s="5"/>
      <c r="U372" s="5"/>
      <c r="X372"/>
    </row>
    <row r="373" spans="1:24" s="2" customFormat="1" outlineLevel="1" x14ac:dyDescent="0.25">
      <c r="A373" s="2">
        <v>0</v>
      </c>
      <c r="B373" s="8">
        <v>0</v>
      </c>
      <c r="C373" s="8">
        <v>0</v>
      </c>
      <c r="D373" s="7" t="s">
        <v>927</v>
      </c>
      <c r="E373" s="3" t="str">
        <f>G373</f>
        <v>S12</v>
      </c>
      <c r="F373" s="4"/>
      <c r="G373" s="4" t="s">
        <v>94</v>
      </c>
      <c r="H373" s="4">
        <v>0.5</v>
      </c>
      <c r="I373" s="4">
        <v>25</v>
      </c>
      <c r="J373" s="4" t="s">
        <v>94</v>
      </c>
      <c r="K373" s="4"/>
      <c r="L373" s="5">
        <v>1</v>
      </c>
      <c r="M373" s="5">
        <f>IF(I373&lt;&gt;"S",(H373+B373+A373+C373)*L373,0)</f>
        <v>0.5</v>
      </c>
      <c r="N373" s="5">
        <v>1</v>
      </c>
      <c r="O373" s="5">
        <v>1</v>
      </c>
      <c r="P373" s="11">
        <v>1</v>
      </c>
      <c r="Q373" s="5">
        <f>IF(M373=0,IF(H373=0,0,H373+C373+B373+A373),M373)</f>
        <v>0.5</v>
      </c>
      <c r="R373" s="6">
        <f>Q373*P373</f>
        <v>0.5</v>
      </c>
      <c r="S373" s="53" t="str">
        <f>IF(J373="",IF(LEFT(G373,1)="c",IF(I373&lt;&gt;"S",VLOOKUP(G373,'DATOS GENERALES'!$B$36:$C$52,2,FALSE),""),""),IF(T373="pvc",VLOOKUP(VLOOKUP(J373,'DATOS GENERALES'!$B$58:$E$83,3,FALSE),'DATOS GENERALES'!$B$36:$C$52,2,FALSE),VLOOKUP(VLOOKUP(J373,'DATOS GENERALES'!$B$58:$E$83,4,FALSE),'DATOS GENERALES'!$B$36:$C$52,2,FALSE)))</f>
        <v>ACCESORIO SALIDA BANDEJA</v>
      </c>
      <c r="T373" s="5" t="s">
        <v>48</v>
      </c>
      <c r="U373" s="5" t="s">
        <v>217</v>
      </c>
      <c r="X373"/>
    </row>
    <row r="374" spans="1:24" s="2" customFormat="1" outlineLevel="1" x14ac:dyDescent="0.25">
      <c r="A374" s="2">
        <v>0</v>
      </c>
      <c r="B374" s="8">
        <v>0</v>
      </c>
      <c r="C374" s="8">
        <v>0</v>
      </c>
      <c r="D374" s="7" t="s">
        <v>927</v>
      </c>
      <c r="E374" s="3" t="str">
        <f>G374</f>
        <v>PA-P5-10</v>
      </c>
      <c r="F374" s="4" t="s">
        <v>94</v>
      </c>
      <c r="G374" s="7" t="s">
        <v>927</v>
      </c>
      <c r="H374" s="4">
        <v>1</v>
      </c>
      <c r="I374" s="4">
        <v>25</v>
      </c>
      <c r="J374" s="4" t="s">
        <v>218</v>
      </c>
      <c r="K374" s="4"/>
      <c r="L374" s="5">
        <v>1</v>
      </c>
      <c r="M374" s="5">
        <f>IF(I374&lt;&gt;"S",(H374+B374+A374+C374)*L374,0)</f>
        <v>1</v>
      </c>
      <c r="N374" s="5">
        <v>0</v>
      </c>
      <c r="O374" s="5">
        <v>2</v>
      </c>
      <c r="P374" s="11">
        <v>1</v>
      </c>
      <c r="Q374" s="5">
        <f>IF(M374=0,IF(H374=0,0,H374+C374+B374+A374),M374)</f>
        <v>1</v>
      </c>
      <c r="R374" s="6">
        <f>Q374*P374</f>
        <v>1</v>
      </c>
      <c r="S374" s="53" t="str">
        <f>IF(J374="",IF(LEFT(G374,1)="c",IF(I374&lt;&gt;"S",VLOOKUP(G374,'DATOS GENERALES'!$B$36:$C$52,2,FALSE),""),""),IF(T374="pvc",VLOOKUP(VLOOKUP(J374,'DATOS GENERALES'!$B$58:$E$83,3,FALSE),'DATOS GENERALES'!$B$36:$C$52,2,FALSE),VLOOKUP(VLOOKUP(J374,'DATOS GENERALES'!$B$58:$E$83,4,FALSE),'DATOS GENERALES'!$B$36:$C$52,2,FALSE)))</f>
        <v>OCTOGONAL CONDUIT</v>
      </c>
      <c r="T374" s="5" t="s">
        <v>48</v>
      </c>
      <c r="U374" s="5" t="s">
        <v>217</v>
      </c>
      <c r="X374"/>
    </row>
    <row r="375" spans="1:24" s="2" customFormat="1" outlineLevel="1" x14ac:dyDescent="0.25">
      <c r="B375" s="8"/>
      <c r="C375" s="8"/>
      <c r="D375" s="7"/>
      <c r="E375" s="3"/>
      <c r="F375" s="4"/>
      <c r="G375" s="4"/>
      <c r="H375" s="4"/>
      <c r="I375" s="4"/>
      <c r="J375" s="4"/>
      <c r="K375" s="4"/>
      <c r="L375" s="5"/>
      <c r="M375" s="5"/>
      <c r="N375" s="5"/>
      <c r="O375" s="5"/>
      <c r="P375" s="11"/>
      <c r="Q375" s="5"/>
      <c r="R375" s="6"/>
      <c r="S375" s="53"/>
      <c r="T375" s="5"/>
      <c r="U375" s="5"/>
      <c r="X375"/>
    </row>
    <row r="376" spans="1:24" s="2" customFormat="1" outlineLevel="1" x14ac:dyDescent="0.25">
      <c r="A376" s="2">
        <v>0</v>
      </c>
      <c r="B376" s="8">
        <v>0</v>
      </c>
      <c r="C376" s="8">
        <v>0</v>
      </c>
      <c r="D376" s="7" t="s">
        <v>928</v>
      </c>
      <c r="E376" s="3" t="str">
        <f>G376</f>
        <v>S12</v>
      </c>
      <c r="F376" s="4"/>
      <c r="G376" s="4" t="s">
        <v>94</v>
      </c>
      <c r="H376" s="4">
        <v>0.5</v>
      </c>
      <c r="I376" s="4">
        <v>25</v>
      </c>
      <c r="J376" s="4" t="s">
        <v>94</v>
      </c>
      <c r="K376" s="4"/>
      <c r="L376" s="5">
        <v>1</v>
      </c>
      <c r="M376" s="5">
        <f>IF(I376&lt;&gt;"S",(H376+B376+A376+C376)*L376,0)</f>
        <v>0.5</v>
      </c>
      <c r="N376" s="5">
        <v>1</v>
      </c>
      <c r="O376" s="5">
        <v>1</v>
      </c>
      <c r="P376" s="11">
        <v>1</v>
      </c>
      <c r="Q376" s="5">
        <f>IF(M376=0,IF(H376=0,0,H376+C376+B376+A376),M376)</f>
        <v>0.5</v>
      </c>
      <c r="R376" s="6">
        <f>Q376*P376</f>
        <v>0.5</v>
      </c>
      <c r="S376" s="53" t="str">
        <f>IF(J376="",IF(LEFT(G376,1)="c",IF(I376&lt;&gt;"S",VLOOKUP(G376,'DATOS GENERALES'!$B$36:$C$52,2,FALSE),""),""),IF(T376="pvc",VLOOKUP(VLOOKUP(J376,'DATOS GENERALES'!$B$58:$E$83,3,FALSE),'DATOS GENERALES'!$B$36:$C$52,2,FALSE),VLOOKUP(VLOOKUP(J376,'DATOS GENERALES'!$B$58:$E$83,4,FALSE),'DATOS GENERALES'!$B$36:$C$52,2,FALSE)))</f>
        <v>ACCESORIO SALIDA BANDEJA</v>
      </c>
      <c r="T376" s="5" t="s">
        <v>48</v>
      </c>
      <c r="U376" s="5" t="s">
        <v>217</v>
      </c>
      <c r="X376"/>
    </row>
    <row r="377" spans="1:24" s="2" customFormat="1" outlineLevel="1" x14ac:dyDescent="0.25">
      <c r="A377" s="2">
        <v>0</v>
      </c>
      <c r="B377" s="8">
        <v>0</v>
      </c>
      <c r="C377" s="8">
        <v>0</v>
      </c>
      <c r="D377" s="7" t="s">
        <v>928</v>
      </c>
      <c r="E377" s="3" t="str">
        <f>G377</f>
        <v>PA-P5-11</v>
      </c>
      <c r="F377" s="4" t="s">
        <v>94</v>
      </c>
      <c r="G377" s="7" t="s">
        <v>928</v>
      </c>
      <c r="H377" s="4">
        <v>1</v>
      </c>
      <c r="I377" s="4">
        <v>25</v>
      </c>
      <c r="J377" s="4" t="s">
        <v>218</v>
      </c>
      <c r="K377" s="4"/>
      <c r="L377" s="5">
        <v>1</v>
      </c>
      <c r="M377" s="5">
        <f>IF(I377&lt;&gt;"S",(H377+B377+A377+C377)*L377,0)</f>
        <v>1</v>
      </c>
      <c r="N377" s="5">
        <v>0</v>
      </c>
      <c r="O377" s="5">
        <v>2</v>
      </c>
      <c r="P377" s="11">
        <v>1</v>
      </c>
      <c r="Q377" s="5">
        <f>IF(M377=0,IF(H377=0,0,H377+C377+B377+A377),M377)</f>
        <v>1</v>
      </c>
      <c r="R377" s="6">
        <f>Q377*P377</f>
        <v>1</v>
      </c>
      <c r="S377" s="53" t="str">
        <f>IF(J377="",IF(LEFT(G377,1)="c",IF(I377&lt;&gt;"S",VLOOKUP(G377,'DATOS GENERALES'!$B$36:$C$52,2,FALSE),""),""),IF(T377="pvc",VLOOKUP(VLOOKUP(J377,'DATOS GENERALES'!$B$58:$E$83,3,FALSE),'DATOS GENERALES'!$B$36:$C$52,2,FALSE),VLOOKUP(VLOOKUP(J377,'DATOS GENERALES'!$B$58:$E$83,4,FALSE),'DATOS GENERALES'!$B$36:$C$52,2,FALSE)))</f>
        <v>OCTOGONAL CONDUIT</v>
      </c>
      <c r="T377" s="5" t="s">
        <v>48</v>
      </c>
      <c r="U377" s="5" t="s">
        <v>217</v>
      </c>
      <c r="X377"/>
    </row>
    <row r="378" spans="1:24" s="2" customFormat="1" outlineLevel="1" x14ac:dyDescent="0.25">
      <c r="B378" s="8"/>
      <c r="C378" s="8"/>
      <c r="D378" s="7"/>
      <c r="E378" s="3"/>
      <c r="F378" s="4"/>
      <c r="G378" s="4"/>
      <c r="H378" s="4"/>
      <c r="I378" s="4"/>
      <c r="J378" s="4"/>
      <c r="K378" s="4"/>
      <c r="L378" s="5"/>
      <c r="M378" s="5"/>
      <c r="N378" s="5"/>
      <c r="O378" s="5"/>
      <c r="P378" s="11"/>
      <c r="Q378" s="5"/>
      <c r="R378" s="6"/>
      <c r="S378" s="53"/>
      <c r="T378" s="5"/>
      <c r="U378" s="5"/>
      <c r="X378"/>
    </row>
    <row r="379" spans="1:24" s="2" customFormat="1" outlineLevel="1" x14ac:dyDescent="0.25">
      <c r="B379" s="8"/>
      <c r="C379" s="8"/>
      <c r="D379" s="7"/>
      <c r="E379" s="3"/>
      <c r="F379" s="4"/>
      <c r="G379" s="4"/>
      <c r="H379" s="4"/>
      <c r="I379" s="4"/>
      <c r="J379" s="4"/>
      <c r="K379" s="4"/>
      <c r="L379" s="5"/>
      <c r="M379" s="5"/>
      <c r="N379" s="5"/>
      <c r="O379" s="5"/>
      <c r="P379" s="11"/>
      <c r="Q379" s="5"/>
      <c r="R379" s="6"/>
      <c r="S379" s="53"/>
      <c r="T379" s="5"/>
      <c r="U379" s="5"/>
      <c r="X379"/>
    </row>
    <row r="380" spans="1:24" s="2" customFormat="1" outlineLevel="1" x14ac:dyDescent="0.25">
      <c r="B380" s="8"/>
      <c r="C380" s="8"/>
      <c r="D380" s="68"/>
      <c r="E380" s="3"/>
      <c r="F380" s="4"/>
      <c r="G380" s="4"/>
      <c r="H380" s="4"/>
      <c r="I380" s="4"/>
      <c r="J380" s="4"/>
      <c r="K380" s="4"/>
      <c r="L380" s="5"/>
      <c r="M380" s="5"/>
      <c r="N380" s="5"/>
      <c r="O380" s="5"/>
      <c r="P380" s="11"/>
      <c r="Q380" s="5"/>
      <c r="R380" s="6"/>
      <c r="S380" s="53"/>
      <c r="T380" s="5"/>
      <c r="U380" s="5"/>
      <c r="X380"/>
    </row>
    <row r="381" spans="1:24" s="2" customFormat="1" outlineLevel="1" x14ac:dyDescent="0.25">
      <c r="B381" s="8"/>
      <c r="C381" s="8"/>
      <c r="D381" s="68"/>
      <c r="E381" s="3"/>
      <c r="F381" s="4"/>
      <c r="G381" s="7"/>
      <c r="H381" s="4"/>
      <c r="I381" s="4"/>
      <c r="J381" s="4"/>
      <c r="K381" s="4"/>
      <c r="L381" s="5"/>
      <c r="M381" s="5"/>
      <c r="N381" s="5"/>
      <c r="O381" s="5"/>
      <c r="P381" s="11"/>
      <c r="Q381" s="5"/>
      <c r="R381" s="6"/>
      <c r="S381" s="53"/>
      <c r="T381" s="5"/>
      <c r="U381" s="5"/>
      <c r="X381"/>
    </row>
    <row r="382" spans="1:24" x14ac:dyDescent="0.25">
      <c r="G382" s="65"/>
      <c r="H382" s="65"/>
      <c r="I382" s="65"/>
      <c r="J382" s="65"/>
      <c r="K382" s="65"/>
      <c r="L382" s="108"/>
      <c r="M382" s="108"/>
      <c r="N382" s="108"/>
      <c r="O382" s="108"/>
      <c r="S382" s="107"/>
    </row>
    <row r="383" spans="1:24" x14ac:dyDescent="0.25">
      <c r="G383" s="65"/>
      <c r="H383" s="65"/>
      <c r="I383" s="65"/>
      <c r="J383" s="65"/>
      <c r="K383" s="65"/>
      <c r="L383" s="108"/>
      <c r="M383" s="108"/>
      <c r="N383" s="108"/>
      <c r="O383" s="108"/>
      <c r="S383" s="107"/>
    </row>
    <row r="384" spans="1:24" ht="14.4" thickBot="1" x14ac:dyDescent="0.3">
      <c r="G384" s="65"/>
      <c r="H384" s="65"/>
      <c r="I384" s="65"/>
      <c r="J384" s="65"/>
      <c r="K384" s="65"/>
      <c r="L384" s="108"/>
      <c r="M384" s="108"/>
      <c r="N384" s="108"/>
      <c r="O384" s="108"/>
      <c r="S384" s="107"/>
    </row>
    <row r="385" spans="7:20" ht="58.8" customHeight="1" thickBot="1" x14ac:dyDescent="0.3">
      <c r="M385" s="98" t="s">
        <v>24</v>
      </c>
      <c r="N385" s="98" t="s">
        <v>77</v>
      </c>
      <c r="O385" s="98" t="s">
        <v>25</v>
      </c>
      <c r="S385" s="110" t="s">
        <v>116</v>
      </c>
      <c r="T385" s="111" t="s">
        <v>117</v>
      </c>
    </row>
    <row r="386" spans="7:20" ht="14.4" thickBot="1" x14ac:dyDescent="0.3">
      <c r="M386" s="98" t="s">
        <v>21</v>
      </c>
      <c r="N386" s="98" t="s">
        <v>22</v>
      </c>
      <c r="O386" s="98" t="s">
        <v>22</v>
      </c>
      <c r="S386" s="112" t="s">
        <v>56</v>
      </c>
      <c r="T386" s="69">
        <f t="shared" ref="T386:T399" si="6">COUNTIF($S$345:$S$381,S386)</f>
        <v>0</v>
      </c>
    </row>
    <row r="387" spans="7:20" ht="14.4" thickBot="1" x14ac:dyDescent="0.3">
      <c r="H387" s="203" t="s">
        <v>151</v>
      </c>
      <c r="I387" s="204"/>
      <c r="J387" s="204"/>
      <c r="K387" s="204"/>
      <c r="L387" s="205"/>
      <c r="M387" s="87">
        <f>SUMIFS(M345:M381,$I345:$I381,"BE",$T345:$T381,"BE")</f>
        <v>0</v>
      </c>
      <c r="N387" s="87">
        <f>SUMIFS(N345:N381,I345:I381,"BE",T345:T381,"BE")</f>
        <v>0</v>
      </c>
      <c r="O387" s="87">
        <f>SUMIFS(O345:O381,I345:I381,"BE",T345:T381,"BE")</f>
        <v>0</v>
      </c>
      <c r="S387" s="113" t="s">
        <v>57</v>
      </c>
      <c r="T387" s="69">
        <f t="shared" si="6"/>
        <v>0</v>
      </c>
    </row>
    <row r="388" spans="7:20" ht="14.4" thickBot="1" x14ac:dyDescent="0.3">
      <c r="H388" s="203" t="s">
        <v>158</v>
      </c>
      <c r="I388" s="204"/>
      <c r="J388" s="204"/>
      <c r="K388" s="204"/>
      <c r="L388" s="205"/>
      <c r="M388" s="87">
        <f>SUMIFS(M345:M381,I345:I381,25,T345:T381,"PVC")</f>
        <v>0</v>
      </c>
      <c r="N388" s="87">
        <f>SUMIFS(N345:N381,I345:I381,25,T345:T381,"PVC")</f>
        <v>0</v>
      </c>
      <c r="O388" s="87">
        <f>SUMIFS(O345:O381,I345:I381,25,T345:T381,"PVC")</f>
        <v>0</v>
      </c>
      <c r="S388" s="113" t="s">
        <v>58</v>
      </c>
      <c r="T388" s="69">
        <f t="shared" si="6"/>
        <v>0</v>
      </c>
    </row>
    <row r="389" spans="7:20" ht="14.4" thickBot="1" x14ac:dyDescent="0.3">
      <c r="H389" s="203" t="s">
        <v>159</v>
      </c>
      <c r="I389" s="204"/>
      <c r="J389" s="204"/>
      <c r="K389" s="204"/>
      <c r="L389" s="205"/>
      <c r="M389" s="87">
        <f>SUMIFS(M345:M381,I345:I381,50,T345:T381,"PVC")</f>
        <v>0</v>
      </c>
      <c r="N389" s="87">
        <f>SUMIFS(N345:N381,I345:I381,50,T345:T381,"PVC")</f>
        <v>0</v>
      </c>
      <c r="O389" s="87">
        <f>SUMIFS(O345:O381,I345:I381,50,T345:T381,"PVC")</f>
        <v>0</v>
      </c>
      <c r="S389" s="113" t="s">
        <v>59</v>
      </c>
      <c r="T389" s="69">
        <f t="shared" si="6"/>
        <v>0</v>
      </c>
    </row>
    <row r="390" spans="7:20" ht="14.4" thickBot="1" x14ac:dyDescent="0.3">
      <c r="H390" s="203" t="s">
        <v>187</v>
      </c>
      <c r="I390" s="204"/>
      <c r="J390" s="204"/>
      <c r="K390" s="204"/>
      <c r="L390" s="205"/>
      <c r="M390" s="87">
        <f>SUMIFS(M345:M381,I345:I381,100,T345:T381,"PVC")</f>
        <v>0</v>
      </c>
      <c r="N390" s="87">
        <f>SUMIFS(N345:N381,I345:I381,100,T345:T381,"PVC")</f>
        <v>0</v>
      </c>
      <c r="O390" s="87">
        <f>SUMIFS(O345:O381,I345:I381,100,T345:T381,"PVC")</f>
        <v>0</v>
      </c>
      <c r="S390" s="113" t="s">
        <v>53</v>
      </c>
      <c r="T390" s="69">
        <f t="shared" si="6"/>
        <v>0</v>
      </c>
    </row>
    <row r="391" spans="7:20" ht="14.4" thickBot="1" x14ac:dyDescent="0.3">
      <c r="H391" s="203" t="s">
        <v>160</v>
      </c>
      <c r="I391" s="204"/>
      <c r="J391" s="204"/>
      <c r="K391" s="204"/>
      <c r="L391" s="205"/>
      <c r="M391" s="87">
        <f>SUMIFS(M345:M381,I345:I381,25,T345:T381,"EMT")</f>
        <v>35</v>
      </c>
      <c r="N391" s="87">
        <f>SUMIFS(N345:N381,I345:I381,25,T345:T381,"EMT")</f>
        <v>11</v>
      </c>
      <c r="O391" s="87">
        <f>SUMIFS(O345:O381,I345:I381,25,T345:T381,"EMT")</f>
        <v>33</v>
      </c>
      <c r="S391" s="113" t="s">
        <v>54</v>
      </c>
      <c r="T391" s="69">
        <f t="shared" si="6"/>
        <v>0</v>
      </c>
    </row>
    <row r="392" spans="7:20" ht="14.4" thickBot="1" x14ac:dyDescent="0.3">
      <c r="H392" s="203" t="s">
        <v>161</v>
      </c>
      <c r="I392" s="204"/>
      <c r="J392" s="204"/>
      <c r="K392" s="204"/>
      <c r="L392" s="205"/>
      <c r="M392" s="114">
        <f>SUMIFS(M345:M381,I345:I381,50,T345:T381,"EMT")</f>
        <v>0</v>
      </c>
      <c r="N392" s="114">
        <f>SUMIFS(N345:N381,I345:I381,50,T345:T381,"EMT")</f>
        <v>0</v>
      </c>
      <c r="O392" s="114">
        <f>SUMIFS(O345:O381,I345:I381,50,T345:T381,"EMT")</f>
        <v>0</v>
      </c>
      <c r="S392" s="113" t="s">
        <v>55</v>
      </c>
      <c r="T392" s="69">
        <f t="shared" si="6"/>
        <v>0</v>
      </c>
    </row>
    <row r="393" spans="7:20" ht="14.4" thickBot="1" x14ac:dyDescent="0.3">
      <c r="H393" s="203" t="s">
        <v>188</v>
      </c>
      <c r="I393" s="204"/>
      <c r="J393" s="204"/>
      <c r="K393" s="204"/>
      <c r="L393" s="205"/>
      <c r="M393" s="87">
        <f>SUMIFS(M345:M381,I345:I381,25,T345:T381,"TUBO FLEX")</f>
        <v>0</v>
      </c>
      <c r="N393" s="87">
        <f>SUMIFS(N345:N381,I345:I381,25,T345:T381,"TUBO FLEX")</f>
        <v>0</v>
      </c>
      <c r="O393" s="87">
        <f>SUMIFS(O345:O381,I345:I381,25,T345:T381,"TUBO FLEX")</f>
        <v>0</v>
      </c>
      <c r="S393" s="113" t="s">
        <v>60</v>
      </c>
      <c r="T393" s="69">
        <f t="shared" si="6"/>
        <v>0</v>
      </c>
    </row>
    <row r="394" spans="7:20" ht="14.4" thickBot="1" x14ac:dyDescent="0.3">
      <c r="H394" s="203" t="s">
        <v>189</v>
      </c>
      <c r="I394" s="204"/>
      <c r="J394" s="204"/>
      <c r="K394" s="204"/>
      <c r="L394" s="205"/>
      <c r="M394" s="114">
        <f>SUMIFS(M345:M381,I345:I381,50,T345:T381,"TUBO FLEX")</f>
        <v>0</v>
      </c>
      <c r="N394" s="114">
        <f>SUMIFS(N345:N381,I345:I381,50,T345:T381,"TUBO FLEX")</f>
        <v>0</v>
      </c>
      <c r="O394" s="114">
        <f>SUMIFS(O345:O381,I345:I381,50,T345:T381,"TUBO FLEX")</f>
        <v>0</v>
      </c>
      <c r="S394" s="113" t="s">
        <v>61</v>
      </c>
      <c r="T394" s="69">
        <f t="shared" si="6"/>
        <v>11</v>
      </c>
    </row>
    <row r="395" spans="7:20" x14ac:dyDescent="0.25">
      <c r="S395" s="113" t="s">
        <v>62</v>
      </c>
      <c r="T395" s="69">
        <f t="shared" si="6"/>
        <v>0</v>
      </c>
    </row>
    <row r="396" spans="7:20" x14ac:dyDescent="0.25">
      <c r="S396" s="113" t="s">
        <v>216</v>
      </c>
      <c r="T396" s="69">
        <f t="shared" si="6"/>
        <v>8</v>
      </c>
    </row>
    <row r="397" spans="7:20" x14ac:dyDescent="0.25">
      <c r="S397" s="113" t="s">
        <v>175</v>
      </c>
      <c r="T397" s="69">
        <f t="shared" si="6"/>
        <v>0</v>
      </c>
    </row>
    <row r="398" spans="7:20" x14ac:dyDescent="0.25">
      <c r="S398" s="113" t="s">
        <v>185</v>
      </c>
      <c r="T398" s="69">
        <f t="shared" si="6"/>
        <v>0</v>
      </c>
    </row>
    <row r="399" spans="7:20" ht="14.4" thickBot="1" x14ac:dyDescent="0.3">
      <c r="S399" s="115"/>
      <c r="T399" s="69">
        <f t="shared" si="6"/>
        <v>0</v>
      </c>
    </row>
    <row r="400" spans="7:20" x14ac:dyDescent="0.25">
      <c r="G400" s="65"/>
      <c r="H400" s="65"/>
      <c r="I400" s="65"/>
      <c r="J400" s="65"/>
      <c r="K400" s="65"/>
      <c r="L400" s="108"/>
      <c r="M400" s="108"/>
      <c r="N400" s="108"/>
      <c r="O400" s="108"/>
      <c r="S400" s="107"/>
    </row>
    <row r="401" spans="1:24" x14ac:dyDescent="0.25">
      <c r="G401" s="65"/>
      <c r="H401" s="65"/>
      <c r="I401" s="65"/>
      <c r="J401" s="65"/>
      <c r="K401" s="65"/>
      <c r="L401" s="108"/>
      <c r="M401" s="108"/>
      <c r="N401" s="108"/>
      <c r="O401" s="108"/>
      <c r="S401" s="107"/>
    </row>
    <row r="402" spans="1:24" hidden="1" x14ac:dyDescent="0.25">
      <c r="G402" s="65"/>
      <c r="H402" s="65"/>
      <c r="I402" s="65"/>
      <c r="J402" s="65"/>
      <c r="K402" s="65"/>
      <c r="L402" s="108"/>
      <c r="M402" s="108"/>
      <c r="N402" s="108"/>
      <c r="O402" s="108"/>
      <c r="S402" s="107"/>
    </row>
    <row r="403" spans="1:24" hidden="1" x14ac:dyDescent="0.25">
      <c r="S403" s="107"/>
    </row>
    <row r="404" spans="1:24" ht="54.6" hidden="1" customHeight="1" x14ac:dyDescent="0.25">
      <c r="A404" s="208" t="s">
        <v>149</v>
      </c>
      <c r="B404" s="208" t="s">
        <v>180</v>
      </c>
      <c r="C404" s="208" t="s">
        <v>147</v>
      </c>
      <c r="E404" s="209" t="s">
        <v>0</v>
      </c>
      <c r="F404" s="209"/>
      <c r="G404" s="209"/>
      <c r="H404" s="210" t="s">
        <v>121</v>
      </c>
      <c r="I404" s="210" t="s">
        <v>122</v>
      </c>
      <c r="J404" s="210" t="s">
        <v>119</v>
      </c>
      <c r="K404" s="210" t="s">
        <v>120</v>
      </c>
      <c r="L404" s="210" t="s">
        <v>182</v>
      </c>
      <c r="M404" s="194" t="s">
        <v>162</v>
      </c>
      <c r="N404" s="194" t="s">
        <v>184</v>
      </c>
      <c r="O404" s="194" t="s">
        <v>163</v>
      </c>
      <c r="P404" s="212" t="s">
        <v>46</v>
      </c>
      <c r="Q404" s="209"/>
      <c r="R404" s="209"/>
      <c r="S404" s="206" t="s">
        <v>51</v>
      </c>
      <c r="T404" s="206" t="s">
        <v>47</v>
      </c>
      <c r="U404" s="206" t="s">
        <v>78</v>
      </c>
    </row>
    <row r="405" spans="1:24" hidden="1" x14ac:dyDescent="0.25">
      <c r="A405" s="208"/>
      <c r="B405" s="208"/>
      <c r="C405" s="208"/>
      <c r="D405" t="s">
        <v>148</v>
      </c>
      <c r="E405" s="193" t="s">
        <v>79</v>
      </c>
      <c r="F405" s="145" t="s">
        <v>1</v>
      </c>
      <c r="G405" s="193" t="s">
        <v>2</v>
      </c>
      <c r="H405" s="211"/>
      <c r="I405" s="211"/>
      <c r="J405" s="211"/>
      <c r="K405" s="211"/>
      <c r="L405" s="211"/>
      <c r="M405" s="192" t="s">
        <v>21</v>
      </c>
      <c r="N405" s="192" t="s">
        <v>22</v>
      </c>
      <c r="O405" s="192" t="s">
        <v>22</v>
      </c>
      <c r="P405" s="193" t="s">
        <v>3</v>
      </c>
      <c r="Q405" s="193" t="s">
        <v>14</v>
      </c>
      <c r="R405" s="193" t="s">
        <v>13</v>
      </c>
      <c r="S405" s="207"/>
      <c r="T405" s="207"/>
      <c r="U405" s="207"/>
    </row>
    <row r="406" spans="1:24" hidden="1" x14ac:dyDescent="0.25">
      <c r="E406" s="99" t="s">
        <v>305</v>
      </c>
      <c r="F406" s="99"/>
      <c r="G406" s="64"/>
      <c r="H406" s="64"/>
      <c r="I406" s="64"/>
      <c r="J406" s="64"/>
      <c r="K406" s="64"/>
      <c r="L406" s="17"/>
      <c r="M406" s="17"/>
      <c r="N406" s="17"/>
      <c r="O406" s="17"/>
      <c r="P406" s="18"/>
      <c r="Q406" s="18"/>
      <c r="R406" s="18"/>
      <c r="S406" s="54"/>
      <c r="T406" s="19"/>
      <c r="U406" s="19"/>
    </row>
    <row r="407" spans="1:24" hidden="1" x14ac:dyDescent="0.25">
      <c r="E407" s="100"/>
      <c r="F407" s="116"/>
      <c r="G407" s="64"/>
      <c r="H407" s="64"/>
      <c r="I407" s="64"/>
      <c r="J407" s="64"/>
      <c r="K407" s="64"/>
      <c r="L407" s="17"/>
      <c r="M407" s="17"/>
      <c r="N407" s="17"/>
      <c r="O407" s="17"/>
      <c r="P407" s="18"/>
      <c r="Q407" s="18"/>
      <c r="R407" s="18"/>
      <c r="S407" s="54"/>
      <c r="T407" s="19"/>
      <c r="U407" s="19"/>
    </row>
    <row r="408" spans="1:24" s="2" customFormat="1" hidden="1" outlineLevel="1" x14ac:dyDescent="0.25">
      <c r="B408" s="8"/>
      <c r="C408" s="8"/>
      <c r="D408" s="68"/>
      <c r="E408" s="3"/>
      <c r="F408" s="4"/>
      <c r="G408" s="4"/>
      <c r="H408" s="4"/>
      <c r="I408" s="4"/>
      <c r="J408" s="4"/>
      <c r="K408" s="4"/>
      <c r="L408" s="5"/>
      <c r="M408" s="5"/>
      <c r="N408" s="5"/>
      <c r="O408" s="5"/>
      <c r="P408" s="11"/>
      <c r="Q408" s="5"/>
      <c r="R408" s="6"/>
      <c r="S408" s="53"/>
      <c r="T408" s="5"/>
      <c r="U408" s="5"/>
      <c r="X408"/>
    </row>
    <row r="409" spans="1:24" s="2" customFormat="1" hidden="1" outlineLevel="1" x14ac:dyDescent="0.25">
      <c r="B409" s="8"/>
      <c r="C409" s="8"/>
      <c r="D409" s="3"/>
      <c r="E409" s="3"/>
      <c r="F409" s="7"/>
      <c r="G409" s="4"/>
      <c r="H409" s="4"/>
      <c r="I409" s="4"/>
      <c r="J409" s="4"/>
      <c r="K409" s="4"/>
      <c r="L409" s="5"/>
      <c r="M409" s="5"/>
      <c r="N409" s="5"/>
      <c r="O409" s="5"/>
      <c r="P409" s="11"/>
      <c r="Q409" s="5"/>
      <c r="R409" s="6"/>
      <c r="S409" s="53"/>
      <c r="T409" s="5"/>
      <c r="U409" s="5"/>
    </row>
    <row r="410" spans="1:24" hidden="1" x14ac:dyDescent="0.25">
      <c r="G410" s="65"/>
      <c r="H410" s="65"/>
      <c r="I410" s="65"/>
      <c r="J410" s="65"/>
      <c r="K410" s="65"/>
      <c r="L410" s="108"/>
      <c r="M410" s="108"/>
      <c r="N410" s="108"/>
      <c r="O410" s="108"/>
      <c r="Q410" s="75"/>
      <c r="R410" s="108"/>
      <c r="S410" s="107"/>
    </row>
    <row r="411" spans="1:24" hidden="1" x14ac:dyDescent="0.25">
      <c r="G411" s="65"/>
      <c r="H411" s="65"/>
      <c r="I411" s="65"/>
      <c r="J411" s="65"/>
      <c r="K411" s="65"/>
      <c r="L411" s="108"/>
      <c r="M411" s="108"/>
      <c r="N411" s="108"/>
      <c r="O411" s="108"/>
      <c r="Q411" s="75"/>
      <c r="R411" s="108"/>
      <c r="S411" s="107"/>
    </row>
    <row r="412" spans="1:24" ht="14.4" hidden="1" thickBot="1" x14ac:dyDescent="0.3">
      <c r="G412" s="65"/>
      <c r="H412" s="65"/>
      <c r="I412" s="65"/>
      <c r="J412" s="65"/>
      <c r="K412" s="65"/>
      <c r="L412" s="108"/>
      <c r="M412" s="108"/>
      <c r="N412" s="108"/>
      <c r="O412" s="108"/>
      <c r="Q412" s="75"/>
      <c r="R412" s="108"/>
      <c r="S412" s="107"/>
    </row>
    <row r="413" spans="1:24" ht="58.8" hidden="1" customHeight="1" thickBot="1" x14ac:dyDescent="0.3">
      <c r="M413" s="98" t="s">
        <v>24</v>
      </c>
      <c r="N413" s="98" t="s">
        <v>77</v>
      </c>
      <c r="O413" s="98" t="s">
        <v>25</v>
      </c>
      <c r="S413" s="110" t="s">
        <v>116</v>
      </c>
      <c r="T413" s="111" t="s">
        <v>117</v>
      </c>
    </row>
    <row r="414" spans="1:24" ht="14.4" hidden="1" thickBot="1" x14ac:dyDescent="0.3">
      <c r="M414" s="98" t="s">
        <v>21</v>
      </c>
      <c r="N414" s="98" t="s">
        <v>22</v>
      </c>
      <c r="O414" s="98" t="s">
        <v>22</v>
      </c>
      <c r="S414" s="112" t="s">
        <v>56</v>
      </c>
      <c r="T414" s="69">
        <f t="shared" ref="T414:T427" si="7">COUNTIF($S$408:$S$409,S414)</f>
        <v>0</v>
      </c>
    </row>
    <row r="415" spans="1:24" ht="14.4" hidden="1" thickBot="1" x14ac:dyDescent="0.3">
      <c r="H415" s="203" t="s">
        <v>151</v>
      </c>
      <c r="I415" s="204"/>
      <c r="J415" s="204"/>
      <c r="K415" s="204"/>
      <c r="L415" s="205"/>
      <c r="M415" s="87">
        <f>SUMIFS(M408:M409,$I408:$I409,"BE",$T408:$T409,"BE")</f>
        <v>0</v>
      </c>
      <c r="N415" s="87">
        <f>SUMIFS(N408:N409,I408:I409,"BE",T408:T409,"BE")</f>
        <v>0</v>
      </c>
      <c r="O415" s="87">
        <f>SUMIFS(O408:O409,I408:I409,"BE",T408:T409,"BE")</f>
        <v>0</v>
      </c>
      <c r="S415" s="113" t="s">
        <v>57</v>
      </c>
      <c r="T415" s="69">
        <f t="shared" si="7"/>
        <v>0</v>
      </c>
    </row>
    <row r="416" spans="1:24" ht="14.4" hidden="1" thickBot="1" x14ac:dyDescent="0.3">
      <c r="H416" s="203" t="s">
        <v>158</v>
      </c>
      <c r="I416" s="204"/>
      <c r="J416" s="204"/>
      <c r="K416" s="204"/>
      <c r="L416" s="205"/>
      <c r="M416" s="87">
        <f>SUMIFS(M408:M409,I408:I409,25,T408:T409,"PVC")</f>
        <v>0</v>
      </c>
      <c r="N416" s="87">
        <f>SUMIFS(N408:N409,I408:I409,25,T408:T409,"PVC")</f>
        <v>0</v>
      </c>
      <c r="O416" s="87">
        <f>SUMIFS(O408:O409,I408:I409,25,T408:T409,"PVC")</f>
        <v>0</v>
      </c>
      <c r="S416" s="113" t="s">
        <v>58</v>
      </c>
      <c r="T416" s="69">
        <f t="shared" si="7"/>
        <v>0</v>
      </c>
    </row>
    <row r="417" spans="5:21" ht="14.4" hidden="1" thickBot="1" x14ac:dyDescent="0.3">
      <c r="H417" s="203" t="s">
        <v>159</v>
      </c>
      <c r="I417" s="204"/>
      <c r="J417" s="204"/>
      <c r="K417" s="204"/>
      <c r="L417" s="205"/>
      <c r="M417" s="87">
        <f>SUMIFS(M408:M409,I408:I409,50,T408:T409,"PVC")</f>
        <v>0</v>
      </c>
      <c r="N417" s="87">
        <f>SUMIFS(N408:N409,I408:I409,50,T408:T409,"PVC")</f>
        <v>0</v>
      </c>
      <c r="O417" s="87">
        <f>SUMIFS(O408:O409,I408:I409,50,T408:T409,"PVC")</f>
        <v>0</v>
      </c>
      <c r="S417" s="113" t="s">
        <v>59</v>
      </c>
      <c r="T417" s="69">
        <f t="shared" si="7"/>
        <v>0</v>
      </c>
    </row>
    <row r="418" spans="5:21" ht="14.4" hidden="1" thickBot="1" x14ac:dyDescent="0.3">
      <c r="H418" s="203" t="s">
        <v>187</v>
      </c>
      <c r="I418" s="204"/>
      <c r="J418" s="204"/>
      <c r="K418" s="204"/>
      <c r="L418" s="205"/>
      <c r="M418" s="87">
        <f>SUMIFS(M408:M409,I408:I409,100,T408:T409,"PVC")</f>
        <v>0</v>
      </c>
      <c r="N418" s="87">
        <f>SUMIFS(N408:N409,I408:I409,100,T408:T409,"PVC")</f>
        <v>0</v>
      </c>
      <c r="O418" s="87">
        <f>SUMIFS(O408:O409,I408:I409,100,T408:T409,"PVC")</f>
        <v>0</v>
      </c>
      <c r="S418" s="113" t="s">
        <v>53</v>
      </c>
      <c r="T418" s="69">
        <f t="shared" si="7"/>
        <v>0</v>
      </c>
    </row>
    <row r="419" spans="5:21" ht="14.4" hidden="1" thickBot="1" x14ac:dyDescent="0.3">
      <c r="H419" s="203" t="s">
        <v>160</v>
      </c>
      <c r="I419" s="204"/>
      <c r="J419" s="204"/>
      <c r="K419" s="204"/>
      <c r="L419" s="205"/>
      <c r="M419" s="87">
        <f>SUMIFS(M408:M409,I408:I409,25,T408:T409,"EMT")</f>
        <v>0</v>
      </c>
      <c r="N419" s="87">
        <f>SUMIFS(N408:N409,I408:I409,25,T408:T409,"EMT")</f>
        <v>0</v>
      </c>
      <c r="O419" s="87">
        <f>SUMIFS(O408:O409,I408:I409,25,T408:T409,"EMT")</f>
        <v>0</v>
      </c>
      <c r="S419" s="113" t="s">
        <v>54</v>
      </c>
      <c r="T419" s="69">
        <f t="shared" si="7"/>
        <v>0</v>
      </c>
    </row>
    <row r="420" spans="5:21" ht="14.4" hidden="1" thickBot="1" x14ac:dyDescent="0.3">
      <c r="H420" s="203" t="s">
        <v>161</v>
      </c>
      <c r="I420" s="204"/>
      <c r="J420" s="204"/>
      <c r="K420" s="204"/>
      <c r="L420" s="205"/>
      <c r="M420" s="114">
        <f>SUMIFS(M408:M409,I408:I409,50,T408:T409,"EMT")</f>
        <v>0</v>
      </c>
      <c r="N420" s="114">
        <f>SUMIFS(N408:N409,I408:I409,50,T408:T409,"EMT")</f>
        <v>0</v>
      </c>
      <c r="O420" s="114">
        <f>SUMIFS(O408:O409,I408:I409,50,T408:T409,"EMT")</f>
        <v>0</v>
      </c>
      <c r="S420" s="113" t="s">
        <v>55</v>
      </c>
      <c r="T420" s="69">
        <f t="shared" si="7"/>
        <v>0</v>
      </c>
    </row>
    <row r="421" spans="5:21" ht="14.4" hidden="1" thickBot="1" x14ac:dyDescent="0.3">
      <c r="H421" s="203" t="s">
        <v>188</v>
      </c>
      <c r="I421" s="204"/>
      <c r="J421" s="204"/>
      <c r="K421" s="204"/>
      <c r="L421" s="205"/>
      <c r="M421" s="87">
        <f>SUMIFS(M408:M409,I408:I409,25,T408:T409,"TUBO FLEX")</f>
        <v>0</v>
      </c>
      <c r="N421" s="87">
        <f>SUMIFS(N408:N409,I408:I409,25,T408:T409,"TUBO FLEX")</f>
        <v>0</v>
      </c>
      <c r="O421" s="87">
        <f>SUMIFS(O408:O409,I408:I409,25,T408:T409,"TUBO FLEX")</f>
        <v>0</v>
      </c>
      <c r="S421" s="113" t="s">
        <v>60</v>
      </c>
      <c r="T421" s="69">
        <f t="shared" si="7"/>
        <v>0</v>
      </c>
    </row>
    <row r="422" spans="5:21" ht="14.4" hidden="1" thickBot="1" x14ac:dyDescent="0.3">
      <c r="H422" s="203" t="s">
        <v>189</v>
      </c>
      <c r="I422" s="204"/>
      <c r="J422" s="204"/>
      <c r="K422" s="204"/>
      <c r="L422" s="205"/>
      <c r="M422" s="114">
        <f>SUMIFS(M408:M409,I408:I409,50,T408:T409,"TUBO FLEX")</f>
        <v>0</v>
      </c>
      <c r="N422" s="114">
        <f>SUMIFS(N408:N409,I408:I409,50,T408:T409,"TUBO FLEX")</f>
        <v>0</v>
      </c>
      <c r="O422" s="114">
        <f>SUMIFS(O408:O409,I408:I409,50,T408:T409,"TUBO FLEX")</f>
        <v>0</v>
      </c>
      <c r="S422" s="113" t="s">
        <v>61</v>
      </c>
      <c r="T422" s="69">
        <f t="shared" si="7"/>
        <v>0</v>
      </c>
    </row>
    <row r="423" spans="5:21" hidden="1" x14ac:dyDescent="0.25">
      <c r="S423" s="113" t="s">
        <v>62</v>
      </c>
      <c r="T423" s="69">
        <f t="shared" si="7"/>
        <v>0</v>
      </c>
    </row>
    <row r="424" spans="5:21" hidden="1" x14ac:dyDescent="0.25">
      <c r="S424" s="113" t="s">
        <v>216</v>
      </c>
      <c r="T424" s="69">
        <f t="shared" si="7"/>
        <v>0</v>
      </c>
    </row>
    <row r="425" spans="5:21" hidden="1" x14ac:dyDescent="0.25">
      <c r="S425" s="113" t="s">
        <v>175</v>
      </c>
      <c r="T425" s="69">
        <f t="shared" si="7"/>
        <v>0</v>
      </c>
    </row>
    <row r="426" spans="5:21" hidden="1" x14ac:dyDescent="0.25">
      <c r="S426" s="113" t="s">
        <v>185</v>
      </c>
      <c r="T426" s="69">
        <f t="shared" si="7"/>
        <v>0</v>
      </c>
    </row>
    <row r="427" spans="5:21" ht="14.4" hidden="1" thickBot="1" x14ac:dyDescent="0.3">
      <c r="S427" s="115"/>
      <c r="T427" s="69">
        <f t="shared" si="7"/>
        <v>0</v>
      </c>
    </row>
    <row r="428" spans="5:21" hidden="1" x14ac:dyDescent="0.25">
      <c r="G428" s="65"/>
      <c r="H428" s="65"/>
      <c r="I428" s="65"/>
      <c r="J428" s="65"/>
      <c r="K428" s="65"/>
      <c r="L428" s="108"/>
      <c r="M428" s="108"/>
      <c r="N428" s="108"/>
      <c r="O428" s="108"/>
      <c r="Q428" s="75"/>
      <c r="R428" s="108"/>
      <c r="S428" s="107"/>
    </row>
    <row r="429" spans="5:21" hidden="1" x14ac:dyDescent="0.25">
      <c r="G429" s="65"/>
      <c r="H429" s="65"/>
      <c r="I429" s="65"/>
      <c r="J429" s="65"/>
      <c r="K429" s="65"/>
      <c r="L429" s="108"/>
      <c r="M429" s="108"/>
      <c r="N429" s="108"/>
      <c r="O429" s="108"/>
      <c r="Q429" s="75"/>
      <c r="R429" s="108"/>
      <c r="S429" s="107"/>
    </row>
    <row r="430" spans="5:21" hidden="1" x14ac:dyDescent="0.25">
      <c r="G430" s="65"/>
      <c r="H430" s="65"/>
      <c r="I430" s="65"/>
      <c r="J430" s="65"/>
      <c r="K430" s="65"/>
      <c r="L430" s="108"/>
      <c r="M430" s="108"/>
      <c r="N430" s="108"/>
      <c r="O430" s="108"/>
      <c r="Q430" s="75"/>
      <c r="R430" s="108"/>
      <c r="S430" s="107"/>
    </row>
    <row r="431" spans="5:21" hidden="1" x14ac:dyDescent="0.25">
      <c r="S431" s="107"/>
    </row>
    <row r="432" spans="5:21" hidden="1" x14ac:dyDescent="0.25">
      <c r="E432" s="100" t="str">
        <f>'DATOS GENERALES'!B100</f>
        <v>A-02 2</v>
      </c>
      <c r="F432" s="116"/>
      <c r="G432" s="64"/>
      <c r="H432" s="64"/>
      <c r="I432" s="64"/>
      <c r="J432" s="64"/>
      <c r="K432" s="64"/>
      <c r="L432" s="17"/>
      <c r="M432" s="17"/>
      <c r="N432" s="17"/>
      <c r="O432" s="17"/>
      <c r="P432" s="18"/>
      <c r="Q432" s="18"/>
      <c r="R432" s="18"/>
      <c r="S432" s="54"/>
      <c r="T432" s="19"/>
      <c r="U432" s="19"/>
    </row>
    <row r="433" spans="2:21" s="2" customFormat="1" hidden="1" outlineLevel="1" x14ac:dyDescent="0.25">
      <c r="B433" s="8"/>
      <c r="C433" s="8"/>
      <c r="D433" s="3"/>
      <c r="E433" s="3"/>
      <c r="F433" s="4"/>
      <c r="G433" s="4"/>
      <c r="H433" s="4"/>
      <c r="I433" s="4"/>
      <c r="J433" s="4"/>
      <c r="K433" s="4"/>
      <c r="L433" s="5"/>
      <c r="M433" s="5"/>
      <c r="N433" s="5"/>
      <c r="O433" s="5"/>
      <c r="P433" s="11"/>
      <c r="Q433" s="5"/>
      <c r="R433" s="6"/>
      <c r="S433" s="53"/>
      <c r="T433" s="5"/>
      <c r="U433" s="5"/>
    </row>
    <row r="434" spans="2:21" s="2" customFormat="1" hidden="1" outlineLevel="1" x14ac:dyDescent="0.25">
      <c r="B434" s="8"/>
      <c r="C434" s="8"/>
      <c r="D434" s="3"/>
      <c r="E434" s="3"/>
      <c r="F434" s="4"/>
      <c r="G434" s="4"/>
      <c r="H434" s="4"/>
      <c r="I434" s="4"/>
      <c r="J434" s="4"/>
      <c r="K434" s="4"/>
      <c r="L434" s="5"/>
      <c r="M434" s="5"/>
      <c r="N434" s="5"/>
      <c r="O434" s="5"/>
      <c r="P434" s="11"/>
      <c r="Q434" s="5"/>
      <c r="R434" s="6"/>
      <c r="S434" s="53"/>
      <c r="T434" s="5"/>
      <c r="U434" s="5"/>
    </row>
    <row r="435" spans="2:21" s="2" customFormat="1" hidden="1" outlineLevel="1" x14ac:dyDescent="0.25">
      <c r="B435" s="8"/>
      <c r="C435" s="8"/>
      <c r="D435" s="3"/>
      <c r="E435" s="3"/>
      <c r="F435" s="4"/>
      <c r="G435" s="4"/>
      <c r="H435" s="4"/>
      <c r="I435" s="4"/>
      <c r="J435" s="4"/>
      <c r="K435" s="4"/>
      <c r="L435" s="5"/>
      <c r="M435" s="5"/>
      <c r="N435" s="5"/>
      <c r="O435" s="5"/>
      <c r="P435" s="11"/>
      <c r="Q435" s="5"/>
      <c r="R435" s="6"/>
      <c r="S435" s="53"/>
      <c r="T435" s="5"/>
      <c r="U435" s="5"/>
    </row>
    <row r="436" spans="2:21" hidden="1" x14ac:dyDescent="0.25">
      <c r="G436" s="65"/>
      <c r="H436" s="65"/>
      <c r="I436" s="65"/>
      <c r="J436" s="65"/>
      <c r="K436" s="65"/>
      <c r="L436" s="108"/>
      <c r="M436" s="108"/>
      <c r="N436" s="108"/>
      <c r="O436" s="108"/>
      <c r="S436" s="107"/>
    </row>
    <row r="437" spans="2:21" hidden="1" x14ac:dyDescent="0.25">
      <c r="G437" s="65"/>
      <c r="H437" s="65"/>
      <c r="I437" s="65"/>
      <c r="J437" s="65"/>
      <c r="K437" s="65"/>
      <c r="L437" s="108"/>
      <c r="M437" s="108"/>
      <c r="N437" s="108"/>
      <c r="O437" s="108"/>
      <c r="S437" s="107"/>
    </row>
    <row r="438" spans="2:21" ht="14.4" hidden="1" thickBot="1" x14ac:dyDescent="0.3">
      <c r="G438" s="65"/>
      <c r="H438" s="65"/>
      <c r="I438" s="65"/>
      <c r="J438" s="65"/>
      <c r="K438" s="65"/>
      <c r="L438" s="108"/>
      <c r="M438" s="108"/>
      <c r="N438" s="108"/>
      <c r="O438" s="108"/>
      <c r="S438" s="107"/>
    </row>
    <row r="439" spans="2:21" ht="58.8" hidden="1" customHeight="1" thickBot="1" x14ac:dyDescent="0.3">
      <c r="M439" s="98" t="s">
        <v>24</v>
      </c>
      <c r="N439" s="98" t="s">
        <v>77</v>
      </c>
      <c r="O439" s="98" t="s">
        <v>25</v>
      </c>
      <c r="S439" s="110" t="s">
        <v>116</v>
      </c>
      <c r="T439" s="111" t="s">
        <v>117</v>
      </c>
    </row>
    <row r="440" spans="2:21" ht="14.4" hidden="1" thickBot="1" x14ac:dyDescent="0.3">
      <c r="M440" s="98" t="s">
        <v>21</v>
      </c>
      <c r="N440" s="98" t="s">
        <v>22</v>
      </c>
      <c r="O440" s="98" t="s">
        <v>22</v>
      </c>
      <c r="S440" s="112" t="s">
        <v>56</v>
      </c>
      <c r="T440" s="69">
        <f>COUNTIF($S$433:$S$435,S440)</f>
        <v>0</v>
      </c>
    </row>
    <row r="441" spans="2:21" ht="14.4" hidden="1" thickBot="1" x14ac:dyDescent="0.3">
      <c r="H441" s="203" t="s">
        <v>151</v>
      </c>
      <c r="I441" s="204"/>
      <c r="J441" s="204"/>
      <c r="K441" s="204"/>
      <c r="L441" s="205"/>
      <c r="M441" s="87">
        <f>SUMIFS(M433:M435,$I433:$I435,"BE",$T433:$T435,"BE")</f>
        <v>0</v>
      </c>
      <c r="N441" s="87">
        <f>SUMIFS(N433:N435,I433:I435,"BE",T433:T435,"BE")</f>
        <v>0</v>
      </c>
      <c r="O441" s="87">
        <f>SUMIFS(O433:O435,I433:I435,"BE",T433:T435,"BE")</f>
        <v>0</v>
      </c>
      <c r="S441" s="113" t="s">
        <v>57</v>
      </c>
      <c r="T441" s="69">
        <f t="shared" ref="T441:T453" si="8">COUNTIF($S$433:$S$435,S441)</f>
        <v>0</v>
      </c>
    </row>
    <row r="442" spans="2:21" ht="14.4" hidden="1" thickBot="1" x14ac:dyDescent="0.3">
      <c r="H442" s="203" t="s">
        <v>158</v>
      </c>
      <c r="I442" s="204"/>
      <c r="J442" s="204"/>
      <c r="K442" s="204"/>
      <c r="L442" s="205"/>
      <c r="M442" s="87">
        <f>SUMIFS(M433:M435,I433:I435,25,T433:T435,"PVC")</f>
        <v>0</v>
      </c>
      <c r="N442" s="87">
        <f>SUMIFS(N433:N435,I433:I435,25,T433:T435,"PVC")</f>
        <v>0</v>
      </c>
      <c r="O442" s="87">
        <f>SUMIFS(O433:O435,I433:I435,25,T433:T435,"PVC")</f>
        <v>0</v>
      </c>
      <c r="S442" s="113" t="s">
        <v>58</v>
      </c>
      <c r="T442" s="69">
        <f t="shared" si="8"/>
        <v>0</v>
      </c>
    </row>
    <row r="443" spans="2:21" ht="14.4" hidden="1" thickBot="1" x14ac:dyDescent="0.3">
      <c r="H443" s="203" t="s">
        <v>159</v>
      </c>
      <c r="I443" s="204"/>
      <c r="J443" s="204"/>
      <c r="K443" s="204"/>
      <c r="L443" s="205"/>
      <c r="M443" s="87">
        <f>SUMIFS(M433:M435,I433:I435,50,T433:T435,"PVC")</f>
        <v>0</v>
      </c>
      <c r="N443" s="87">
        <f>SUMIFS(N433:N435,I433:I435,50,T433:T435,"PVC")</f>
        <v>0</v>
      </c>
      <c r="O443" s="87">
        <f>SUMIFS(O433:O435,I433:I435,50,T433:T435,"PVC")</f>
        <v>0</v>
      </c>
      <c r="S443" s="113" t="s">
        <v>59</v>
      </c>
      <c r="T443" s="69">
        <f t="shared" si="8"/>
        <v>0</v>
      </c>
    </row>
    <row r="444" spans="2:21" ht="14.4" hidden="1" thickBot="1" x14ac:dyDescent="0.3">
      <c r="H444" s="203" t="s">
        <v>187</v>
      </c>
      <c r="I444" s="204"/>
      <c r="J444" s="204"/>
      <c r="K444" s="204"/>
      <c r="L444" s="205"/>
      <c r="M444" s="87">
        <f>SUMIFS(M433:M435,I433:I435,100,T433:T435,"PVC")</f>
        <v>0</v>
      </c>
      <c r="N444" s="87">
        <f>SUMIFS(N433:N435,I433:I435,100,T433:T435,"PVC")</f>
        <v>0</v>
      </c>
      <c r="O444" s="87">
        <f>SUMIFS(O433:O435,I433:I435,100,T433:T435,"PVC")</f>
        <v>0</v>
      </c>
      <c r="S444" s="113" t="s">
        <v>53</v>
      </c>
      <c r="T444" s="69">
        <f t="shared" si="8"/>
        <v>0</v>
      </c>
    </row>
    <row r="445" spans="2:21" ht="14.4" hidden="1" thickBot="1" x14ac:dyDescent="0.3">
      <c r="H445" s="203" t="s">
        <v>160</v>
      </c>
      <c r="I445" s="204"/>
      <c r="J445" s="204"/>
      <c r="K445" s="204"/>
      <c r="L445" s="205"/>
      <c r="M445" s="87">
        <f>SUMIFS(M433:M435,I433:I435,25,T433:T435,"EMT")</f>
        <v>0</v>
      </c>
      <c r="N445" s="87">
        <f>SUMIFS(N433:N435,I433:I435,25,T433:T435,"EMT")</f>
        <v>0</v>
      </c>
      <c r="O445" s="87">
        <f>SUMIFS(O433:O435,I433:I435,25,T433:T435,"EMT")</f>
        <v>0</v>
      </c>
      <c r="S445" s="113" t="s">
        <v>54</v>
      </c>
      <c r="T445" s="69">
        <f t="shared" si="8"/>
        <v>0</v>
      </c>
    </row>
    <row r="446" spans="2:21" ht="14.4" hidden="1" thickBot="1" x14ac:dyDescent="0.3">
      <c r="H446" s="203" t="s">
        <v>161</v>
      </c>
      <c r="I446" s="204"/>
      <c r="J446" s="204"/>
      <c r="K446" s="204"/>
      <c r="L446" s="205"/>
      <c r="M446" s="114">
        <f>SUMIFS(M433:M435,I433:I435,50,T433:T435,"EMT")</f>
        <v>0</v>
      </c>
      <c r="N446" s="114">
        <f>SUMIFS(N433:N435,I433:I435,50,T433:T435,"EMT")</f>
        <v>0</v>
      </c>
      <c r="O446" s="114">
        <f>SUMIFS(O433:O435,I433:I435,50,T433:T435,"EMT")</f>
        <v>0</v>
      </c>
      <c r="S446" s="113" t="s">
        <v>55</v>
      </c>
      <c r="T446" s="69">
        <f t="shared" si="8"/>
        <v>0</v>
      </c>
    </row>
    <row r="447" spans="2:21" ht="14.4" hidden="1" thickBot="1" x14ac:dyDescent="0.3">
      <c r="H447" s="203" t="s">
        <v>188</v>
      </c>
      <c r="I447" s="204"/>
      <c r="J447" s="204"/>
      <c r="K447" s="204"/>
      <c r="L447" s="205"/>
      <c r="M447" s="87">
        <f>SUMIFS(M433:M435,I433:I435,25,T433:T435,"TUBO FLEX")</f>
        <v>0</v>
      </c>
      <c r="N447" s="87">
        <f>SUMIFS(N433:N435,I433:I435,25,T433:T435,"TUBO FLEX")</f>
        <v>0</v>
      </c>
      <c r="O447" s="87">
        <f>SUMIFS(O433:O435,I433:I435,25,T433:T435,"TUBO FLEX")</f>
        <v>0</v>
      </c>
      <c r="S447" s="113" t="s">
        <v>60</v>
      </c>
      <c r="T447" s="69">
        <f t="shared" si="8"/>
        <v>0</v>
      </c>
    </row>
    <row r="448" spans="2:21" ht="14.4" hidden="1" thickBot="1" x14ac:dyDescent="0.3">
      <c r="H448" s="203" t="s">
        <v>189</v>
      </c>
      <c r="I448" s="204"/>
      <c r="J448" s="204"/>
      <c r="K448" s="204"/>
      <c r="L448" s="205"/>
      <c r="M448" s="114">
        <f>SUMIFS(M433:M435,I433:I435,50,T433:T435,"TUBO FLEX")</f>
        <v>0</v>
      </c>
      <c r="N448" s="114">
        <f>SUMIFS(N433:N435,I433:I435,50,T433:T435,"TUBO FLEX")</f>
        <v>0</v>
      </c>
      <c r="O448" s="114">
        <f>SUMIFS(O433:O435,I433:I435,50,T433:T435,"TUBO FLEX")</f>
        <v>0</v>
      </c>
      <c r="S448" s="113" t="s">
        <v>61</v>
      </c>
      <c r="T448" s="69">
        <f t="shared" si="8"/>
        <v>0</v>
      </c>
    </row>
    <row r="449" spans="2:21" hidden="1" x14ac:dyDescent="0.25">
      <c r="S449" s="113" t="s">
        <v>62</v>
      </c>
      <c r="T449" s="69">
        <f t="shared" si="8"/>
        <v>0</v>
      </c>
    </row>
    <row r="450" spans="2:21" hidden="1" x14ac:dyDescent="0.25">
      <c r="S450" s="113" t="s">
        <v>216</v>
      </c>
      <c r="T450" s="69">
        <f t="shared" si="8"/>
        <v>0</v>
      </c>
    </row>
    <row r="451" spans="2:21" hidden="1" x14ac:dyDescent="0.25">
      <c r="S451" s="113" t="s">
        <v>175</v>
      </c>
      <c r="T451" s="69">
        <f t="shared" si="8"/>
        <v>0</v>
      </c>
    </row>
    <row r="452" spans="2:21" hidden="1" x14ac:dyDescent="0.25">
      <c r="S452" s="113" t="s">
        <v>185</v>
      </c>
      <c r="T452" s="69">
        <f t="shared" si="8"/>
        <v>0</v>
      </c>
    </row>
    <row r="453" spans="2:21" ht="14.4" hidden="1" thickBot="1" x14ac:dyDescent="0.3">
      <c r="S453" s="115"/>
      <c r="T453" s="69">
        <f t="shared" si="8"/>
        <v>0</v>
      </c>
    </row>
    <row r="454" spans="2:21" hidden="1" x14ac:dyDescent="0.25">
      <c r="G454" s="65"/>
      <c r="H454" s="65"/>
      <c r="I454" s="65"/>
      <c r="J454" s="65"/>
      <c r="K454" s="65"/>
      <c r="L454" s="108"/>
      <c r="M454" s="108"/>
      <c r="N454" s="108"/>
      <c r="O454" s="108"/>
      <c r="S454" s="107"/>
    </row>
    <row r="455" spans="2:21" hidden="1" x14ac:dyDescent="0.25">
      <c r="G455" s="65"/>
      <c r="H455" s="65"/>
      <c r="I455" s="65"/>
      <c r="J455" s="65"/>
      <c r="K455" s="65"/>
      <c r="L455" s="108"/>
      <c r="M455" s="108"/>
      <c r="N455" s="108"/>
      <c r="O455" s="108"/>
      <c r="S455" s="107"/>
    </row>
    <row r="456" spans="2:21" hidden="1" x14ac:dyDescent="0.25">
      <c r="G456" s="65"/>
      <c r="H456" s="65"/>
      <c r="I456" s="65"/>
      <c r="J456" s="65"/>
      <c r="K456" s="65"/>
      <c r="L456" s="108"/>
      <c r="M456" s="108"/>
      <c r="N456" s="108"/>
      <c r="O456" s="108"/>
      <c r="S456" s="107"/>
    </row>
    <row r="457" spans="2:21" hidden="1" x14ac:dyDescent="0.25">
      <c r="S457" s="107"/>
    </row>
    <row r="458" spans="2:21" hidden="1" x14ac:dyDescent="0.25">
      <c r="E458" s="99" t="str">
        <f>'DATOS GENERALES'!B107</f>
        <v>A-03</v>
      </c>
      <c r="F458" s="99"/>
      <c r="G458" s="64"/>
      <c r="H458" s="64"/>
      <c r="I458" s="64"/>
      <c r="J458" s="64"/>
      <c r="K458" s="64"/>
      <c r="L458" s="17"/>
      <c r="M458" s="17"/>
      <c r="N458" s="17"/>
      <c r="O458" s="17"/>
      <c r="P458" s="18"/>
      <c r="Q458" s="18"/>
      <c r="R458" s="18"/>
      <c r="S458" s="54"/>
      <c r="T458" s="19"/>
      <c r="U458" s="19"/>
    </row>
    <row r="459" spans="2:21" hidden="1" x14ac:dyDescent="0.25">
      <c r="E459" s="100" t="str">
        <f>'DATOS GENERALES'!B108</f>
        <v>A-03 1</v>
      </c>
      <c r="F459" s="116"/>
      <c r="G459" s="64"/>
      <c r="H459" s="64"/>
      <c r="I459" s="64"/>
      <c r="J459" s="64"/>
      <c r="K459" s="64"/>
      <c r="L459" s="17"/>
      <c r="M459" s="17"/>
      <c r="N459" s="17"/>
      <c r="O459" s="17"/>
      <c r="P459" s="18"/>
      <c r="Q459" s="18"/>
      <c r="R459" s="18"/>
      <c r="S459" s="54"/>
      <c r="T459" s="19"/>
      <c r="U459" s="19"/>
    </row>
    <row r="460" spans="2:21" s="2" customFormat="1" hidden="1" outlineLevel="1" x14ac:dyDescent="0.25">
      <c r="B460" s="8"/>
      <c r="C460" s="8"/>
      <c r="D460" s="3"/>
      <c r="E460" s="3"/>
      <c r="F460" s="4"/>
      <c r="G460" s="4"/>
      <c r="H460" s="4"/>
      <c r="I460" s="4"/>
      <c r="J460" s="4"/>
      <c r="K460" s="4"/>
      <c r="L460" s="5"/>
      <c r="M460" s="5"/>
      <c r="N460" s="5"/>
      <c r="O460" s="5"/>
      <c r="P460" s="11"/>
      <c r="Q460" s="5"/>
      <c r="R460" s="6"/>
      <c r="S460" s="53"/>
      <c r="T460" s="5"/>
      <c r="U460" s="5"/>
    </row>
    <row r="461" spans="2:21" s="2" customFormat="1" hidden="1" outlineLevel="1" x14ac:dyDescent="0.25">
      <c r="B461" s="8"/>
      <c r="C461" s="8"/>
      <c r="D461" s="3"/>
      <c r="E461" s="3"/>
      <c r="F461" s="4"/>
      <c r="G461" s="4"/>
      <c r="H461" s="4"/>
      <c r="I461" s="4"/>
      <c r="J461" s="4"/>
      <c r="K461" s="4"/>
      <c r="L461" s="5"/>
      <c r="M461" s="5"/>
      <c r="N461" s="5"/>
      <c r="O461" s="5"/>
      <c r="P461" s="11"/>
      <c r="Q461" s="5"/>
      <c r="R461" s="6"/>
      <c r="S461" s="53"/>
      <c r="T461" s="5"/>
      <c r="U461" s="5"/>
    </row>
    <row r="462" spans="2:21" s="2" customFormat="1" hidden="1" outlineLevel="1" x14ac:dyDescent="0.25">
      <c r="B462" s="8"/>
      <c r="C462" s="8"/>
      <c r="D462" s="3"/>
      <c r="E462" s="3"/>
      <c r="F462" s="4"/>
      <c r="G462" s="4"/>
      <c r="H462" s="4"/>
      <c r="I462" s="4"/>
      <c r="J462" s="4"/>
      <c r="K462" s="4"/>
      <c r="L462" s="5"/>
      <c r="M462" s="5"/>
      <c r="N462" s="5"/>
      <c r="O462" s="5"/>
      <c r="P462" s="11"/>
      <c r="Q462" s="5"/>
      <c r="R462" s="6"/>
      <c r="S462" s="53"/>
      <c r="T462" s="5"/>
      <c r="U462" s="5"/>
    </row>
    <row r="463" spans="2:21" hidden="1" x14ac:dyDescent="0.25">
      <c r="G463" s="65"/>
      <c r="H463" s="65"/>
      <c r="I463" s="65"/>
      <c r="J463" s="65"/>
      <c r="K463" s="65"/>
      <c r="L463" s="108"/>
      <c r="M463" s="108"/>
      <c r="N463" s="108"/>
      <c r="O463" s="108"/>
    </row>
    <row r="464" spans="2:21" hidden="1" x14ac:dyDescent="0.25">
      <c r="G464" s="65"/>
      <c r="H464" s="65"/>
      <c r="I464" s="65"/>
      <c r="J464" s="65"/>
      <c r="K464" s="65"/>
      <c r="L464" s="108"/>
      <c r="M464" s="108"/>
      <c r="N464" s="108"/>
      <c r="O464" s="108"/>
    </row>
    <row r="465" spans="7:20" ht="14.4" hidden="1" thickBot="1" x14ac:dyDescent="0.3">
      <c r="G465" s="65"/>
      <c r="H465" s="65"/>
      <c r="I465" s="65"/>
      <c r="J465" s="65"/>
      <c r="K465" s="65"/>
      <c r="L465" s="108"/>
      <c r="M465" s="108"/>
      <c r="N465" s="108"/>
      <c r="O465" s="108"/>
    </row>
    <row r="466" spans="7:20" ht="58.8" hidden="1" customHeight="1" thickBot="1" x14ac:dyDescent="0.3">
      <c r="M466" s="98" t="s">
        <v>24</v>
      </c>
      <c r="N466" s="98" t="s">
        <v>77</v>
      </c>
      <c r="O466" s="98" t="s">
        <v>25</v>
      </c>
      <c r="S466" s="110" t="s">
        <v>116</v>
      </c>
      <c r="T466" s="111" t="s">
        <v>117</v>
      </c>
    </row>
    <row r="467" spans="7:20" ht="14.4" hidden="1" thickBot="1" x14ac:dyDescent="0.3">
      <c r="M467" s="98" t="s">
        <v>21</v>
      </c>
      <c r="N467" s="98" t="s">
        <v>22</v>
      </c>
      <c r="O467" s="98" t="s">
        <v>22</v>
      </c>
      <c r="S467" s="112" t="s">
        <v>56</v>
      </c>
      <c r="T467" s="69">
        <f>COUNTIF($S$460:$S$462,S467)</f>
        <v>0</v>
      </c>
    </row>
    <row r="468" spans="7:20" ht="14.4" hidden="1" thickBot="1" x14ac:dyDescent="0.3">
      <c r="H468" s="203" t="s">
        <v>151</v>
      </c>
      <c r="I468" s="204"/>
      <c r="J468" s="204"/>
      <c r="K468" s="204"/>
      <c r="L468" s="205"/>
      <c r="M468" s="87">
        <f>SUMIFS(M460:M462,$I460:$I462,"BE",$T460:$T462,"BE")</f>
        <v>0</v>
      </c>
      <c r="N468" s="87">
        <f>SUMIFS(N460:N462,I460:I462,"BE",T460:T462,"BE")</f>
        <v>0</v>
      </c>
      <c r="O468" s="87">
        <f>SUMIFS(O460:O462,I460:I462,"BE",T460:T462,"BE")</f>
        <v>0</v>
      </c>
      <c r="S468" s="113" t="s">
        <v>57</v>
      </c>
      <c r="T468" s="69">
        <f t="shared" ref="T468:T480" si="9">COUNTIF($S$460:$S$462,S468)</f>
        <v>0</v>
      </c>
    </row>
    <row r="469" spans="7:20" ht="14.4" hidden="1" thickBot="1" x14ac:dyDescent="0.3">
      <c r="H469" s="203" t="s">
        <v>158</v>
      </c>
      <c r="I469" s="204"/>
      <c r="J469" s="204"/>
      <c r="K469" s="204"/>
      <c r="L469" s="205"/>
      <c r="M469" s="87">
        <f>SUMIFS(M460:M462,I460:I462,25,T460:T462,"PVC")</f>
        <v>0</v>
      </c>
      <c r="N469" s="87">
        <f>SUMIFS(N460:N462,I460:I462,25,T460:T462,"PVC")</f>
        <v>0</v>
      </c>
      <c r="O469" s="87">
        <f>SUMIFS(O460:O462,I460:I462,25,T460:T462,"PVC")</f>
        <v>0</v>
      </c>
      <c r="S469" s="113" t="s">
        <v>58</v>
      </c>
      <c r="T469" s="69">
        <f t="shared" si="9"/>
        <v>0</v>
      </c>
    </row>
    <row r="470" spans="7:20" ht="14.4" hidden="1" thickBot="1" x14ac:dyDescent="0.3">
      <c r="H470" s="203" t="s">
        <v>159</v>
      </c>
      <c r="I470" s="204"/>
      <c r="J470" s="204"/>
      <c r="K470" s="204"/>
      <c r="L470" s="205"/>
      <c r="M470" s="87">
        <f>SUMIFS(M460:M462,I460:I462,50,T460:T462,"PVC")</f>
        <v>0</v>
      </c>
      <c r="N470" s="87">
        <f>SUMIFS(N460:N462,I460:I462,50,T460:T462,"PVC")</f>
        <v>0</v>
      </c>
      <c r="O470" s="87">
        <f>SUMIFS(O460:O462,I460:I462,50,T460:T462,"PVC")</f>
        <v>0</v>
      </c>
      <c r="S470" s="113" t="s">
        <v>59</v>
      </c>
      <c r="T470" s="69">
        <f t="shared" si="9"/>
        <v>0</v>
      </c>
    </row>
    <row r="471" spans="7:20" ht="14.4" hidden="1" thickBot="1" x14ac:dyDescent="0.3">
      <c r="H471" s="203" t="s">
        <v>187</v>
      </c>
      <c r="I471" s="204"/>
      <c r="J471" s="204"/>
      <c r="K471" s="204"/>
      <c r="L471" s="205"/>
      <c r="M471" s="87">
        <f>SUMIFS(M460:M462,I460:I462,100,T460:T462,"PVC")</f>
        <v>0</v>
      </c>
      <c r="N471" s="87">
        <f>SUMIFS(N460:N462,I460:I462,100,T460:T462,"PVC")</f>
        <v>0</v>
      </c>
      <c r="O471" s="87">
        <f>SUMIFS(O460:O462,I460:I462,100,T460:T462,"PVC")</f>
        <v>0</v>
      </c>
      <c r="S471" s="113" t="s">
        <v>53</v>
      </c>
      <c r="T471" s="69">
        <f t="shared" si="9"/>
        <v>0</v>
      </c>
    </row>
    <row r="472" spans="7:20" ht="14.4" hidden="1" thickBot="1" x14ac:dyDescent="0.3">
      <c r="H472" s="203" t="s">
        <v>160</v>
      </c>
      <c r="I472" s="204"/>
      <c r="J472" s="204"/>
      <c r="K472" s="204"/>
      <c r="L472" s="205"/>
      <c r="M472" s="87">
        <f>SUMIFS(M460:M462,I460:I462,25,T460:T462,"EMT")</f>
        <v>0</v>
      </c>
      <c r="N472" s="87">
        <f>SUMIFS(N460:N462,I460:I462,25,T460:T462,"EMT")</f>
        <v>0</v>
      </c>
      <c r="O472" s="87">
        <f>SUMIFS(O460:O462,I460:I462,25,T460:T462,"EMT")</f>
        <v>0</v>
      </c>
      <c r="S472" s="113" t="s">
        <v>54</v>
      </c>
      <c r="T472" s="69">
        <f t="shared" si="9"/>
        <v>0</v>
      </c>
    </row>
    <row r="473" spans="7:20" ht="14.4" hidden="1" thickBot="1" x14ac:dyDescent="0.3">
      <c r="H473" s="203" t="s">
        <v>161</v>
      </c>
      <c r="I473" s="204"/>
      <c r="J473" s="204"/>
      <c r="K473" s="204"/>
      <c r="L473" s="205"/>
      <c r="M473" s="114">
        <f>SUMIFS(M460:M462,I460:I462,50,T460:T462,"EMT")</f>
        <v>0</v>
      </c>
      <c r="N473" s="114">
        <f>SUMIFS(N460:N462,I460:I462,50,T460:T462,"EMT")</f>
        <v>0</v>
      </c>
      <c r="O473" s="114">
        <f>SUMIFS(O460:O462,I460:I462,50,T460:T462,"EMT")</f>
        <v>0</v>
      </c>
      <c r="S473" s="113" t="s">
        <v>55</v>
      </c>
      <c r="T473" s="69">
        <f t="shared" si="9"/>
        <v>0</v>
      </c>
    </row>
    <row r="474" spans="7:20" ht="14.4" hidden="1" thickBot="1" x14ac:dyDescent="0.3">
      <c r="H474" s="203" t="s">
        <v>188</v>
      </c>
      <c r="I474" s="204"/>
      <c r="J474" s="204"/>
      <c r="K474" s="204"/>
      <c r="L474" s="205"/>
      <c r="M474" s="87">
        <f>SUMIFS(M460:M462,I460:I462,25,T460:T462,"TUBO FLEX")</f>
        <v>0</v>
      </c>
      <c r="N474" s="87">
        <f>SUMIFS(N460:N462,I460:I462,25,T460:T462,"TUBO FLEX")</f>
        <v>0</v>
      </c>
      <c r="O474" s="87">
        <f>SUMIFS(O460:O462,I460:I462,25,T460:T462,"TUBO FLEX")</f>
        <v>0</v>
      </c>
      <c r="S474" s="113" t="s">
        <v>60</v>
      </c>
      <c r="T474" s="69">
        <f t="shared" si="9"/>
        <v>0</v>
      </c>
    </row>
    <row r="475" spans="7:20" ht="14.4" hidden="1" thickBot="1" x14ac:dyDescent="0.3">
      <c r="H475" s="203" t="s">
        <v>189</v>
      </c>
      <c r="I475" s="204"/>
      <c r="J475" s="204"/>
      <c r="K475" s="204"/>
      <c r="L475" s="205"/>
      <c r="M475" s="114">
        <f>SUMIFS(M460:M462,I460:I462,50,T460:T462,"TUBO FLEX")</f>
        <v>0</v>
      </c>
      <c r="N475" s="114">
        <f>SUMIFS(N460:N462,I460:I462,50,T460:T462,"TUBO FLEX")</f>
        <v>0</v>
      </c>
      <c r="O475" s="114">
        <f>SUMIFS(O460:O462,I460:I462,50,T460:T462,"TUBO FLEX")</f>
        <v>0</v>
      </c>
      <c r="S475" s="113" t="s">
        <v>61</v>
      </c>
      <c r="T475" s="69">
        <f t="shared" si="9"/>
        <v>0</v>
      </c>
    </row>
    <row r="476" spans="7:20" hidden="1" x14ac:dyDescent="0.25">
      <c r="S476" s="113" t="s">
        <v>62</v>
      </c>
      <c r="T476" s="69">
        <f t="shared" si="9"/>
        <v>0</v>
      </c>
    </row>
    <row r="477" spans="7:20" hidden="1" x14ac:dyDescent="0.25">
      <c r="S477" s="113" t="s">
        <v>216</v>
      </c>
      <c r="T477" s="69">
        <f t="shared" si="9"/>
        <v>0</v>
      </c>
    </row>
    <row r="478" spans="7:20" hidden="1" x14ac:dyDescent="0.25">
      <c r="S478" s="113" t="s">
        <v>175</v>
      </c>
      <c r="T478" s="69">
        <f t="shared" si="9"/>
        <v>0</v>
      </c>
    </row>
    <row r="479" spans="7:20" hidden="1" x14ac:dyDescent="0.25">
      <c r="S479" s="113" t="s">
        <v>185</v>
      </c>
      <c r="T479" s="69">
        <f t="shared" si="9"/>
        <v>0</v>
      </c>
    </row>
    <row r="480" spans="7:20" ht="14.4" hidden="1" thickBot="1" x14ac:dyDescent="0.3">
      <c r="S480" s="115"/>
      <c r="T480" s="69">
        <f t="shared" si="9"/>
        <v>0</v>
      </c>
    </row>
    <row r="481" spans="2:21" hidden="1" x14ac:dyDescent="0.25">
      <c r="G481" s="65"/>
      <c r="H481" s="65"/>
      <c r="I481" s="65"/>
      <c r="J481" s="65"/>
      <c r="K481" s="65"/>
      <c r="L481" s="108"/>
      <c r="M481" s="108"/>
      <c r="N481" s="108"/>
      <c r="O481" s="108"/>
    </row>
    <row r="482" spans="2:21" hidden="1" x14ac:dyDescent="0.25">
      <c r="G482" s="65"/>
      <c r="H482" s="65"/>
      <c r="I482" s="65"/>
      <c r="J482" s="65"/>
      <c r="K482" s="65"/>
      <c r="L482" s="108"/>
      <c r="M482" s="108"/>
      <c r="N482" s="108"/>
      <c r="O482" s="108"/>
    </row>
    <row r="483" spans="2:21" hidden="1" x14ac:dyDescent="0.25">
      <c r="G483" s="65"/>
      <c r="H483" s="65"/>
      <c r="I483" s="65"/>
      <c r="J483" s="65"/>
      <c r="K483" s="65"/>
      <c r="L483" s="108"/>
      <c r="M483" s="108"/>
      <c r="N483" s="108"/>
      <c r="O483" s="108"/>
    </row>
    <row r="484" spans="2:21" hidden="1" x14ac:dyDescent="0.25">
      <c r="E484" s="99">
        <f>'DATOS GENERALES'!B153</f>
        <v>0</v>
      </c>
      <c r="F484" s="99" t="s">
        <v>186</v>
      </c>
      <c r="G484" s="64"/>
      <c r="H484" s="64"/>
      <c r="I484" s="64"/>
      <c r="J484" s="64"/>
      <c r="K484" s="64"/>
      <c r="L484" s="17"/>
      <c r="M484" s="17"/>
      <c r="N484" s="17"/>
      <c r="O484" s="17"/>
      <c r="P484" s="18"/>
      <c r="Q484" s="18"/>
      <c r="R484" s="18"/>
      <c r="S484" s="54"/>
      <c r="T484" s="19"/>
      <c r="U484" s="19"/>
    </row>
    <row r="485" spans="2:21" hidden="1" x14ac:dyDescent="0.25">
      <c r="E485" s="100">
        <f>'DATOS GENERALES'!B154</f>
        <v>0</v>
      </c>
      <c r="F485" s="116"/>
      <c r="G485" s="64"/>
      <c r="H485" s="64"/>
      <c r="I485" s="64"/>
      <c r="J485" s="64"/>
      <c r="K485" s="64"/>
      <c r="L485" s="17"/>
      <c r="M485" s="17"/>
      <c r="N485" s="17"/>
      <c r="O485" s="17"/>
      <c r="P485" s="18"/>
      <c r="Q485" s="18"/>
      <c r="R485" s="18"/>
      <c r="S485" s="54"/>
      <c r="T485" s="19"/>
      <c r="U485" s="19"/>
    </row>
    <row r="486" spans="2:21" s="2" customFormat="1" hidden="1" outlineLevel="1" x14ac:dyDescent="0.25">
      <c r="B486" s="8"/>
      <c r="C486" s="8"/>
      <c r="D486" s="3"/>
      <c r="E486" s="3"/>
      <c r="F486" s="4"/>
      <c r="G486" s="4"/>
      <c r="H486" s="4"/>
      <c r="I486" s="4"/>
      <c r="J486" s="4"/>
      <c r="K486" s="4"/>
      <c r="L486" s="5"/>
      <c r="M486" s="5"/>
      <c r="N486" s="5"/>
      <c r="O486" s="5"/>
      <c r="P486" s="11"/>
      <c r="Q486" s="5"/>
      <c r="R486" s="6"/>
      <c r="S486" s="53"/>
      <c r="T486" s="5"/>
      <c r="U486" s="5"/>
    </row>
    <row r="487" spans="2:21" s="2" customFormat="1" hidden="1" outlineLevel="1" x14ac:dyDescent="0.25">
      <c r="B487" s="8"/>
      <c r="C487" s="8"/>
      <c r="D487" s="3"/>
      <c r="E487" s="3"/>
      <c r="F487" s="4"/>
      <c r="G487" s="4"/>
      <c r="H487" s="4"/>
      <c r="I487" s="4"/>
      <c r="J487" s="4"/>
      <c r="K487" s="4"/>
      <c r="L487" s="5"/>
      <c r="M487" s="5"/>
      <c r="N487" s="5"/>
      <c r="O487" s="5"/>
      <c r="P487" s="11"/>
      <c r="Q487" s="5"/>
      <c r="R487" s="6"/>
      <c r="S487" s="53"/>
      <c r="T487" s="5"/>
      <c r="U487" s="5"/>
    </row>
    <row r="488" spans="2:21" s="2" customFormat="1" hidden="1" outlineLevel="1" x14ac:dyDescent="0.25">
      <c r="B488" s="8"/>
      <c r="C488" s="8"/>
      <c r="D488" s="3"/>
      <c r="E488" s="3"/>
      <c r="F488" s="4"/>
      <c r="G488" s="4"/>
      <c r="H488" s="4"/>
      <c r="I488" s="4"/>
      <c r="J488" s="4"/>
      <c r="K488" s="4"/>
      <c r="L488" s="5"/>
      <c r="M488" s="5"/>
      <c r="N488" s="5"/>
      <c r="O488" s="5"/>
      <c r="P488" s="11"/>
      <c r="Q488" s="5"/>
      <c r="R488" s="6"/>
      <c r="S488" s="53"/>
      <c r="T488" s="5"/>
      <c r="U488" s="5"/>
    </row>
    <row r="489" spans="2:21" s="2" customFormat="1" hidden="1" outlineLevel="1" x14ac:dyDescent="0.25">
      <c r="B489" s="8"/>
      <c r="C489" s="8"/>
      <c r="D489" s="3"/>
      <c r="E489" s="3"/>
      <c r="F489" s="4"/>
      <c r="G489" s="4"/>
      <c r="H489" s="4"/>
      <c r="I489" s="4"/>
      <c r="J489" s="4"/>
      <c r="K489" s="4"/>
      <c r="L489" s="5"/>
      <c r="M489" s="5"/>
      <c r="N489" s="5"/>
      <c r="O489" s="5"/>
      <c r="P489" s="11"/>
      <c r="Q489" s="5"/>
      <c r="R489" s="6"/>
      <c r="S489" s="53"/>
      <c r="T489" s="5"/>
      <c r="U489" s="5"/>
    </row>
    <row r="490" spans="2:21" s="2" customFormat="1" hidden="1" outlineLevel="1" x14ac:dyDescent="0.25">
      <c r="B490" s="8"/>
      <c r="C490" s="8"/>
      <c r="D490" s="3"/>
      <c r="E490" s="3"/>
      <c r="F490" s="4"/>
      <c r="G490" s="4"/>
      <c r="H490" s="4"/>
      <c r="I490" s="4"/>
      <c r="J490" s="4"/>
      <c r="K490" s="4"/>
      <c r="L490" s="5"/>
      <c r="M490" s="5"/>
      <c r="N490" s="5"/>
      <c r="O490" s="5"/>
      <c r="P490" s="11"/>
      <c r="Q490" s="5"/>
      <c r="R490" s="6"/>
      <c r="S490" s="53"/>
      <c r="T490" s="5"/>
      <c r="U490" s="5"/>
    </row>
    <row r="491" spans="2:21" hidden="1" x14ac:dyDescent="0.25">
      <c r="G491" s="65"/>
      <c r="H491" s="65"/>
      <c r="I491" s="65"/>
      <c r="J491" s="65"/>
      <c r="K491" s="65"/>
      <c r="L491" s="108"/>
      <c r="M491" s="108"/>
      <c r="N491" s="108"/>
      <c r="O491" s="108"/>
    </row>
    <row r="492" spans="2:21" hidden="1" x14ac:dyDescent="0.25">
      <c r="G492" s="65"/>
      <c r="H492" s="65"/>
      <c r="I492" s="65"/>
      <c r="J492" s="65"/>
      <c r="K492" s="65"/>
      <c r="L492" s="108"/>
      <c r="M492" s="108"/>
      <c r="N492" s="108"/>
      <c r="O492" s="108"/>
    </row>
    <row r="493" spans="2:21" ht="14.4" hidden="1" thickBot="1" x14ac:dyDescent="0.3">
      <c r="G493" s="65"/>
      <c r="H493" s="65"/>
      <c r="I493" s="65"/>
      <c r="J493" s="65"/>
      <c r="K493" s="65"/>
      <c r="L493" s="108"/>
      <c r="M493" s="108"/>
      <c r="N493" s="108"/>
      <c r="O493" s="108"/>
      <c r="Q493" s="75"/>
      <c r="R493" s="108"/>
    </row>
    <row r="494" spans="2:21" ht="58.8" hidden="1" customHeight="1" thickBot="1" x14ac:dyDescent="0.3">
      <c r="M494" s="98" t="s">
        <v>24</v>
      </c>
      <c r="N494" s="98" t="s">
        <v>77</v>
      </c>
      <c r="O494" s="98" t="s">
        <v>25</v>
      </c>
      <c r="S494" s="110" t="s">
        <v>116</v>
      </c>
      <c r="T494" s="111" t="s">
        <v>117</v>
      </c>
    </row>
    <row r="495" spans="2:21" ht="14.4" hidden="1" thickBot="1" x14ac:dyDescent="0.3">
      <c r="M495" s="98" t="s">
        <v>21</v>
      </c>
      <c r="N495" s="98" t="s">
        <v>22</v>
      </c>
      <c r="O495" s="98" t="s">
        <v>22</v>
      </c>
      <c r="S495" s="112" t="s">
        <v>56</v>
      </c>
      <c r="T495" s="69">
        <f t="shared" ref="T495:T508" si="10">COUNTIF($S$486:$S$490,S495)</f>
        <v>0</v>
      </c>
    </row>
    <row r="496" spans="2:21" ht="14.4" hidden="1" thickBot="1" x14ac:dyDescent="0.3">
      <c r="H496" s="203" t="s">
        <v>151</v>
      </c>
      <c r="I496" s="204"/>
      <c r="J496" s="204"/>
      <c r="K496" s="204"/>
      <c r="L496" s="205"/>
      <c r="M496" s="87">
        <f>SUMIFS(M486:M490,$I486:$I490,"BE",$T486:$T490,"BE")</f>
        <v>0</v>
      </c>
      <c r="N496" s="87">
        <f>SUMIFS(N486:N490,I486:I490,"BE",T486:T490,"BE")</f>
        <v>0</v>
      </c>
      <c r="O496" s="87">
        <f>SUMIFS(O486:O490,I486:I490,"BE",T486:T490,"BE")</f>
        <v>0</v>
      </c>
      <c r="S496" s="113" t="s">
        <v>57</v>
      </c>
      <c r="T496" s="69">
        <f t="shared" si="10"/>
        <v>0</v>
      </c>
    </row>
    <row r="497" spans="5:21" ht="14.4" hidden="1" thickBot="1" x14ac:dyDescent="0.3">
      <c r="H497" s="203" t="s">
        <v>158</v>
      </c>
      <c r="I497" s="204"/>
      <c r="J497" s="204"/>
      <c r="K497" s="204"/>
      <c r="L497" s="205"/>
      <c r="M497" s="87">
        <f>SUMIFS(M486:M490,I486:I490,25,T486:T490,"PVC")</f>
        <v>0</v>
      </c>
      <c r="N497" s="87">
        <f>SUMIFS(N486:N490,I486:I490,25,T486:T490,"PVC")</f>
        <v>0</v>
      </c>
      <c r="O497" s="87">
        <f>SUMIFS(O486:O490,I486:I490,25,T486:T490,"PVC")</f>
        <v>0</v>
      </c>
      <c r="S497" s="113" t="s">
        <v>58</v>
      </c>
      <c r="T497" s="69">
        <f t="shared" si="10"/>
        <v>0</v>
      </c>
    </row>
    <row r="498" spans="5:21" ht="14.4" hidden="1" thickBot="1" x14ac:dyDescent="0.3">
      <c r="H498" s="203" t="s">
        <v>159</v>
      </c>
      <c r="I498" s="204"/>
      <c r="J498" s="204"/>
      <c r="K498" s="204"/>
      <c r="L498" s="205"/>
      <c r="M498" s="87">
        <f>SUMIFS(M486:M490,I486:I490,50,T486:T490,"PVC")</f>
        <v>0</v>
      </c>
      <c r="N498" s="87">
        <f>SUMIFS(N486:N490,I486:I490,50,T486:T490,"PVC")</f>
        <v>0</v>
      </c>
      <c r="O498" s="87">
        <f>SUMIFS(O486:O490,I486:I490,50,T486:T490,"PVC")</f>
        <v>0</v>
      </c>
      <c r="S498" s="113" t="s">
        <v>59</v>
      </c>
      <c r="T498" s="69">
        <f t="shared" si="10"/>
        <v>0</v>
      </c>
    </row>
    <row r="499" spans="5:21" ht="14.4" hidden="1" thickBot="1" x14ac:dyDescent="0.3">
      <c r="H499" s="203" t="s">
        <v>187</v>
      </c>
      <c r="I499" s="204"/>
      <c r="J499" s="204"/>
      <c r="K499" s="204"/>
      <c r="L499" s="205"/>
      <c r="M499" s="87">
        <f>SUMIFS(M486:M490,I486:I490,100,T486:T490,"PVC")</f>
        <v>0</v>
      </c>
      <c r="N499" s="87">
        <f>SUMIFS(N486:N490,I486:I490,100,T486:T490,"PVC")</f>
        <v>0</v>
      </c>
      <c r="O499" s="87">
        <f>SUMIFS(O486:O490,I486:I490,100,T486:T490,"PVC")</f>
        <v>0</v>
      </c>
      <c r="S499" s="113" t="s">
        <v>53</v>
      </c>
      <c r="T499" s="69">
        <f t="shared" si="10"/>
        <v>0</v>
      </c>
    </row>
    <row r="500" spans="5:21" ht="14.4" hidden="1" thickBot="1" x14ac:dyDescent="0.3">
      <c r="H500" s="203" t="s">
        <v>160</v>
      </c>
      <c r="I500" s="204"/>
      <c r="J500" s="204"/>
      <c r="K500" s="204"/>
      <c r="L500" s="205"/>
      <c r="M500" s="87">
        <f>SUMIFS(M486:M490,I486:I490,25,T486:T490,"EMT")</f>
        <v>0</v>
      </c>
      <c r="N500" s="87">
        <f>SUMIFS(N486:N490,I486:I490,25,T486:T490,"EMT")</f>
        <v>0</v>
      </c>
      <c r="O500" s="87">
        <f>SUMIFS(O486:O490,I486:I490,25,T486:T490,"EMT")</f>
        <v>0</v>
      </c>
      <c r="S500" s="113" t="s">
        <v>54</v>
      </c>
      <c r="T500" s="69">
        <f t="shared" si="10"/>
        <v>0</v>
      </c>
    </row>
    <row r="501" spans="5:21" ht="14.4" hidden="1" thickBot="1" x14ac:dyDescent="0.3">
      <c r="H501" s="203" t="s">
        <v>161</v>
      </c>
      <c r="I501" s="204"/>
      <c r="J501" s="204"/>
      <c r="K501" s="204"/>
      <c r="L501" s="205"/>
      <c r="M501" s="114">
        <f>SUMIFS(M486:M490,I486:I490,50,T486:T490,"EMT")</f>
        <v>0</v>
      </c>
      <c r="N501" s="114">
        <f>SUMIFS(N486:N490,I486:I490,50,T486:T490,"EMT")</f>
        <v>0</v>
      </c>
      <c r="O501" s="114">
        <f>SUMIFS(O486:O490,I486:I490,50,T486:T490,"EMT")</f>
        <v>0</v>
      </c>
      <c r="S501" s="113" t="s">
        <v>55</v>
      </c>
      <c r="T501" s="69">
        <f t="shared" si="10"/>
        <v>0</v>
      </c>
    </row>
    <row r="502" spans="5:21" ht="14.4" hidden="1" thickBot="1" x14ac:dyDescent="0.3">
      <c r="H502" s="203" t="s">
        <v>188</v>
      </c>
      <c r="I502" s="204"/>
      <c r="J502" s="204"/>
      <c r="K502" s="204"/>
      <c r="L502" s="205"/>
      <c r="M502" s="87">
        <f>SUMIFS(M486:M490,I486:I490,25,T486:T490,"TUBO FLEX")</f>
        <v>0</v>
      </c>
      <c r="N502" s="87">
        <f>SUMIFS(N486:N490,I486:I490,25,T486:T490,"TUBO FLEX")</f>
        <v>0</v>
      </c>
      <c r="O502" s="87">
        <f>SUMIFS(O486:O490,I486:I490,25,T486:T490,"TUBO FLEX")</f>
        <v>0</v>
      </c>
      <c r="S502" s="113" t="s">
        <v>60</v>
      </c>
      <c r="T502" s="69">
        <f t="shared" si="10"/>
        <v>0</v>
      </c>
    </row>
    <row r="503" spans="5:21" ht="14.4" hidden="1" thickBot="1" x14ac:dyDescent="0.3">
      <c r="H503" s="203" t="s">
        <v>189</v>
      </c>
      <c r="I503" s="204"/>
      <c r="J503" s="204"/>
      <c r="K503" s="204"/>
      <c r="L503" s="205"/>
      <c r="M503" s="114">
        <f>SUMIFS(M486:M490,I486:I490,50,T486:T490,"TUBO FLEX")</f>
        <v>0</v>
      </c>
      <c r="N503" s="114">
        <f>SUMIFS(N486:N490,I486:I490,50,T486:T490,"TUBO FLEX")</f>
        <v>0</v>
      </c>
      <c r="O503" s="114">
        <f>SUMIFS(O486:O490,I486:I490,50,T486:T490,"TUBO FLEX")</f>
        <v>0</v>
      </c>
      <c r="S503" s="113" t="s">
        <v>61</v>
      </c>
      <c r="T503" s="69">
        <f t="shared" si="10"/>
        <v>0</v>
      </c>
    </row>
    <row r="504" spans="5:21" hidden="1" x14ac:dyDescent="0.25">
      <c r="S504" s="113" t="s">
        <v>62</v>
      </c>
      <c r="T504" s="69">
        <f t="shared" si="10"/>
        <v>0</v>
      </c>
    </row>
    <row r="505" spans="5:21" hidden="1" x14ac:dyDescent="0.25">
      <c r="S505" s="113" t="s">
        <v>216</v>
      </c>
      <c r="T505" s="69">
        <f t="shared" si="10"/>
        <v>0</v>
      </c>
    </row>
    <row r="506" spans="5:21" hidden="1" x14ac:dyDescent="0.25">
      <c r="S506" s="113" t="s">
        <v>175</v>
      </c>
      <c r="T506" s="69">
        <f t="shared" si="10"/>
        <v>0</v>
      </c>
    </row>
    <row r="507" spans="5:21" hidden="1" x14ac:dyDescent="0.25">
      <c r="S507" s="113" t="s">
        <v>185</v>
      </c>
      <c r="T507" s="69">
        <f t="shared" si="10"/>
        <v>0</v>
      </c>
    </row>
    <row r="508" spans="5:21" ht="14.4" hidden="1" thickBot="1" x14ac:dyDescent="0.3">
      <c r="S508" s="115"/>
      <c r="T508" s="69">
        <f t="shared" si="10"/>
        <v>0</v>
      </c>
    </row>
    <row r="509" spans="5:21" hidden="1" x14ac:dyDescent="0.25">
      <c r="S509" s="120"/>
      <c r="T509" s="155"/>
    </row>
    <row r="510" spans="5:21" hidden="1" x14ac:dyDescent="0.25">
      <c r="S510" s="120"/>
      <c r="T510" s="155"/>
    </row>
    <row r="511" spans="5:21" x14ac:dyDescent="0.25">
      <c r="S511" s="120"/>
      <c r="T511" s="155"/>
    </row>
    <row r="512" spans="5:21" x14ac:dyDescent="0.25">
      <c r="E512" s="219" t="s">
        <v>234</v>
      </c>
      <c r="F512" s="219"/>
      <c r="G512" s="219"/>
      <c r="H512" s="219"/>
      <c r="I512" s="219"/>
      <c r="J512" s="219"/>
      <c r="K512" s="219"/>
      <c r="L512" s="219"/>
      <c r="M512" s="219"/>
      <c r="N512" s="219"/>
      <c r="O512" s="219"/>
      <c r="P512" s="219"/>
      <c r="Q512" s="219"/>
      <c r="R512" s="219"/>
      <c r="S512" s="219"/>
      <c r="T512" s="219"/>
      <c r="U512" s="219"/>
    </row>
    <row r="513" spans="5:21" x14ac:dyDescent="0.25">
      <c r="E513" s="219"/>
      <c r="F513" s="219"/>
      <c r="G513" s="219"/>
      <c r="H513" s="219"/>
      <c r="I513" s="219"/>
      <c r="J513" s="219"/>
      <c r="K513" s="219"/>
      <c r="L513" s="219"/>
      <c r="M513" s="219"/>
      <c r="N513" s="219"/>
      <c r="O513" s="219"/>
      <c r="P513" s="219"/>
      <c r="Q513" s="219"/>
      <c r="R513" s="219"/>
      <c r="S513" s="219"/>
      <c r="T513" s="219"/>
      <c r="U513" s="219"/>
    </row>
    <row r="514" spans="5:21" x14ac:dyDescent="0.25">
      <c r="G514" s="65"/>
      <c r="H514" s="65"/>
      <c r="I514" s="65"/>
      <c r="J514" s="65"/>
      <c r="K514" s="65"/>
      <c r="L514" s="108"/>
      <c r="M514" s="108"/>
      <c r="N514" s="108"/>
      <c r="O514" s="108"/>
      <c r="Q514" s="75"/>
      <c r="R514" s="108"/>
    </row>
    <row r="515" spans="5:21" ht="14.4" thickBot="1" x14ac:dyDescent="0.3">
      <c r="G515" s="65"/>
      <c r="H515" s="65"/>
      <c r="I515" s="65"/>
      <c r="J515" s="65"/>
      <c r="K515" s="65"/>
      <c r="L515" s="108"/>
      <c r="M515" s="108"/>
      <c r="N515" s="108"/>
      <c r="O515" s="108"/>
      <c r="Q515" s="75"/>
      <c r="R515" s="108"/>
    </row>
    <row r="516" spans="5:21" s="77" customFormat="1" ht="48.6" customHeight="1" thickBot="1" x14ac:dyDescent="0.3">
      <c r="E516" s="78"/>
      <c r="F516" s="78"/>
      <c r="G516" s="78"/>
      <c r="H516" s="78"/>
      <c r="I516" s="78"/>
      <c r="J516" s="78"/>
      <c r="K516" s="78"/>
      <c r="L516" s="78"/>
      <c r="M516" s="98" t="s">
        <v>24</v>
      </c>
      <c r="N516" s="98" t="s">
        <v>190</v>
      </c>
      <c r="O516" s="98" t="s">
        <v>25</v>
      </c>
      <c r="P516" s="78"/>
      <c r="Q516" s="78"/>
      <c r="R516" s="78"/>
      <c r="S516" s="117" t="s">
        <v>116</v>
      </c>
      <c r="T516" s="118" t="s">
        <v>117</v>
      </c>
      <c r="U516" s="78"/>
    </row>
    <row r="517" spans="5:21" ht="14.4" thickBot="1" x14ac:dyDescent="0.3">
      <c r="M517" s="98" t="s">
        <v>21</v>
      </c>
      <c r="N517" s="98" t="s">
        <v>22</v>
      </c>
      <c r="O517" s="98" t="s">
        <v>22</v>
      </c>
      <c r="S517" s="112" t="s">
        <v>56</v>
      </c>
      <c r="T517" s="87">
        <f t="shared" ref="T517:T530" si="11">T495+T467+T440+T414+T386+T324+T265+T210+T162+T111+T58</f>
        <v>1</v>
      </c>
    </row>
    <row r="518" spans="5:21" ht="14.4" thickBot="1" x14ac:dyDescent="0.3">
      <c r="H518" s="203" t="s">
        <v>151</v>
      </c>
      <c r="I518" s="204"/>
      <c r="J518" s="204"/>
      <c r="K518" s="204"/>
      <c r="L518" s="205"/>
      <c r="M518" s="87">
        <f t="shared" ref="M518:O525" si="12">M496+M468+M441+M415+M387+M325+M266+M211+M163+M112+M59</f>
        <v>0</v>
      </c>
      <c r="N518" s="87">
        <f t="shared" si="12"/>
        <v>0</v>
      </c>
      <c r="O518" s="87">
        <f t="shared" si="12"/>
        <v>0</v>
      </c>
      <c r="S518" s="113" t="s">
        <v>57</v>
      </c>
      <c r="T518" s="87">
        <f t="shared" si="11"/>
        <v>1</v>
      </c>
    </row>
    <row r="519" spans="5:21" ht="14.4" thickBot="1" x14ac:dyDescent="0.3">
      <c r="H519" s="203" t="s">
        <v>158</v>
      </c>
      <c r="I519" s="204"/>
      <c r="J519" s="204"/>
      <c r="K519" s="204"/>
      <c r="L519" s="205"/>
      <c r="M519" s="87">
        <f t="shared" si="12"/>
        <v>4</v>
      </c>
      <c r="N519" s="87">
        <f t="shared" si="12"/>
        <v>1</v>
      </c>
      <c r="O519" s="87">
        <f t="shared" si="12"/>
        <v>4</v>
      </c>
      <c r="S519" s="113" t="s">
        <v>58</v>
      </c>
      <c r="T519" s="87">
        <f t="shared" si="11"/>
        <v>0</v>
      </c>
    </row>
    <row r="520" spans="5:21" ht="14.4" thickBot="1" x14ac:dyDescent="0.3">
      <c r="H520" s="203" t="s">
        <v>159</v>
      </c>
      <c r="I520" s="204"/>
      <c r="J520" s="204"/>
      <c r="K520" s="204"/>
      <c r="L520" s="205"/>
      <c r="M520" s="87">
        <f t="shared" si="12"/>
        <v>0</v>
      </c>
      <c r="N520" s="87">
        <f t="shared" si="12"/>
        <v>0</v>
      </c>
      <c r="O520" s="87">
        <f t="shared" si="12"/>
        <v>0</v>
      </c>
      <c r="S520" s="113" t="s">
        <v>59</v>
      </c>
      <c r="T520" s="87">
        <f t="shared" si="11"/>
        <v>0</v>
      </c>
    </row>
    <row r="521" spans="5:21" ht="14.4" thickBot="1" x14ac:dyDescent="0.3">
      <c r="H521" s="203" t="s">
        <v>187</v>
      </c>
      <c r="I521" s="204"/>
      <c r="J521" s="204"/>
      <c r="K521" s="204"/>
      <c r="L521" s="205"/>
      <c r="M521" s="87">
        <f t="shared" si="12"/>
        <v>0</v>
      </c>
      <c r="N521" s="87">
        <f t="shared" si="12"/>
        <v>0</v>
      </c>
      <c r="O521" s="87">
        <f t="shared" si="12"/>
        <v>0</v>
      </c>
      <c r="S521" s="113" t="s">
        <v>53</v>
      </c>
      <c r="T521" s="87">
        <f t="shared" si="11"/>
        <v>0</v>
      </c>
    </row>
    <row r="522" spans="5:21" ht="14.4" thickBot="1" x14ac:dyDescent="0.3">
      <c r="H522" s="203" t="s">
        <v>160</v>
      </c>
      <c r="I522" s="204"/>
      <c r="J522" s="204"/>
      <c r="K522" s="204"/>
      <c r="L522" s="205"/>
      <c r="M522" s="87">
        <f t="shared" si="12"/>
        <v>154</v>
      </c>
      <c r="N522" s="87">
        <f t="shared" si="12"/>
        <v>68</v>
      </c>
      <c r="O522" s="87">
        <f t="shared" si="12"/>
        <v>205</v>
      </c>
      <c r="S522" s="113" t="s">
        <v>54</v>
      </c>
      <c r="T522" s="87">
        <f t="shared" si="11"/>
        <v>0</v>
      </c>
    </row>
    <row r="523" spans="5:21" ht="14.4" thickBot="1" x14ac:dyDescent="0.3">
      <c r="H523" s="203" t="s">
        <v>161</v>
      </c>
      <c r="I523" s="204"/>
      <c r="J523" s="204"/>
      <c r="K523" s="204"/>
      <c r="L523" s="205"/>
      <c r="M523" s="87">
        <f t="shared" si="12"/>
        <v>0</v>
      </c>
      <c r="N523" s="87">
        <f t="shared" si="12"/>
        <v>0</v>
      </c>
      <c r="O523" s="87">
        <f t="shared" si="12"/>
        <v>0</v>
      </c>
      <c r="S523" s="113" t="s">
        <v>55</v>
      </c>
      <c r="T523" s="87">
        <f t="shared" si="11"/>
        <v>0</v>
      </c>
    </row>
    <row r="524" spans="5:21" ht="14.4" thickBot="1" x14ac:dyDescent="0.3">
      <c r="H524" s="203" t="s">
        <v>188</v>
      </c>
      <c r="I524" s="204"/>
      <c r="J524" s="204"/>
      <c r="K524" s="204"/>
      <c r="L524" s="205"/>
      <c r="M524" s="87">
        <f t="shared" si="12"/>
        <v>0</v>
      </c>
      <c r="N524" s="87">
        <f t="shared" si="12"/>
        <v>0</v>
      </c>
      <c r="O524" s="87">
        <f t="shared" si="12"/>
        <v>0</v>
      </c>
      <c r="S524" s="113" t="s">
        <v>60</v>
      </c>
      <c r="T524" s="87">
        <f t="shared" si="11"/>
        <v>0</v>
      </c>
    </row>
    <row r="525" spans="5:21" ht="14.4" thickBot="1" x14ac:dyDescent="0.3">
      <c r="H525" s="203" t="s">
        <v>189</v>
      </c>
      <c r="I525" s="204"/>
      <c r="J525" s="204"/>
      <c r="K525" s="204"/>
      <c r="L525" s="205"/>
      <c r="M525" s="87">
        <f t="shared" si="12"/>
        <v>0</v>
      </c>
      <c r="N525" s="87">
        <f t="shared" si="12"/>
        <v>0</v>
      </c>
      <c r="O525" s="87">
        <f t="shared" si="12"/>
        <v>0</v>
      </c>
      <c r="S525" s="113" t="s">
        <v>61</v>
      </c>
      <c r="T525" s="87">
        <f t="shared" si="11"/>
        <v>68</v>
      </c>
    </row>
    <row r="526" spans="5:21" ht="14.4" thickBot="1" x14ac:dyDescent="0.3">
      <c r="S526" s="113" t="s">
        <v>62</v>
      </c>
      <c r="T526" s="87">
        <f t="shared" si="11"/>
        <v>0</v>
      </c>
    </row>
    <row r="527" spans="5:21" ht="14.4" thickBot="1" x14ac:dyDescent="0.3">
      <c r="S527" s="113" t="s">
        <v>216</v>
      </c>
      <c r="T527" s="87">
        <f t="shared" si="11"/>
        <v>65</v>
      </c>
    </row>
    <row r="528" spans="5:21" ht="14.4" thickBot="1" x14ac:dyDescent="0.3">
      <c r="Q528" s="119"/>
      <c r="S528" s="113" t="s">
        <v>175</v>
      </c>
      <c r="T528" s="87">
        <f t="shared" si="11"/>
        <v>0</v>
      </c>
    </row>
    <row r="529" spans="1:21" ht="14.4" thickBot="1" x14ac:dyDescent="0.3">
      <c r="S529" s="113" t="s">
        <v>185</v>
      </c>
      <c r="T529" s="87">
        <f t="shared" si="11"/>
        <v>0</v>
      </c>
    </row>
    <row r="530" spans="1:21" ht="16.8" customHeight="1" thickBot="1" x14ac:dyDescent="0.3">
      <c r="S530" s="115"/>
      <c r="T530" s="87">
        <f t="shared" si="11"/>
        <v>0</v>
      </c>
    </row>
    <row r="531" spans="1:21" ht="16.8" customHeight="1" x14ac:dyDescent="0.25">
      <c r="S531" s="120"/>
      <c r="T531" s="121"/>
    </row>
    <row r="532" spans="1:21" ht="16.8" customHeight="1" x14ac:dyDescent="0.25"/>
    <row r="533" spans="1:21" ht="16.8" customHeight="1" thickBot="1" x14ac:dyDescent="0.3"/>
    <row r="534" spans="1:21" ht="14.4" thickBot="1" x14ac:dyDescent="0.3">
      <c r="L534" s="122" t="s">
        <v>79</v>
      </c>
      <c r="M534" s="123" t="s">
        <v>150</v>
      </c>
      <c r="N534" s="123" t="s">
        <v>149</v>
      </c>
      <c r="O534" s="123" t="s">
        <v>81</v>
      </c>
      <c r="P534" s="123" t="s">
        <v>118</v>
      </c>
      <c r="Q534" s="124" t="s">
        <v>117</v>
      </c>
      <c r="S534" s="122" t="s">
        <v>215</v>
      </c>
      <c r="T534" s="124" t="s">
        <v>3</v>
      </c>
    </row>
    <row r="535" spans="1:21" ht="14.4" thickBot="1" x14ac:dyDescent="0.3">
      <c r="A535" t="s">
        <v>227</v>
      </c>
      <c r="B535" s="52" t="s">
        <v>125</v>
      </c>
      <c r="C535" s="55"/>
      <c r="L535" s="80" t="str">
        <f t="shared" ref="L535:L632" si="13">CONCATENATE(A535,B535,C535)</f>
        <v>SE-01</v>
      </c>
      <c r="M535" s="81">
        <f>SUMIFS($R$9:$R$512,$D$9:$D$512,L535,$U$9:$U$512,P535)</f>
        <v>0</v>
      </c>
      <c r="N535" s="81">
        <f>SUMIFS('DATOS GENERALES'!$D$4:$D$13,'DATOS GENERALES'!$B$4:$B$13,P535,'DATOS GENERALES'!$C$4:$C$13,$N$534)</f>
        <v>5</v>
      </c>
      <c r="O535" s="81">
        <f>SUMIFS('DATOS GENERALES'!$D$4:$D$13,'DATOS GENERALES'!$B$4:$B$13,P535,'DATOS GENERALES'!$C$4:$C$13,$O$534)</f>
        <v>0.3</v>
      </c>
      <c r="P535" s="5" t="s">
        <v>98</v>
      </c>
      <c r="Q535" s="82">
        <f>O535+N535+M535</f>
        <v>5.3</v>
      </c>
      <c r="S535" s="56" t="s">
        <v>220</v>
      </c>
      <c r="T535" s="125">
        <f>COUNTIFS($J$9:$J$512,"S16")</f>
        <v>68</v>
      </c>
    </row>
    <row r="536" spans="1:21" ht="14.4" thickBot="1" x14ac:dyDescent="0.3">
      <c r="B536" s="52"/>
      <c r="C536" s="55"/>
      <c r="L536" s="59"/>
      <c r="M536" s="57"/>
      <c r="N536" s="57"/>
      <c r="O536" s="57"/>
      <c r="P536" s="81"/>
      <c r="Q536" s="61"/>
      <c r="S536" s="59" t="s">
        <v>221</v>
      </c>
      <c r="T536" s="83">
        <f>COUNTIFS($J$9:$J$512,"S17")</f>
        <v>0</v>
      </c>
    </row>
    <row r="537" spans="1:21" ht="14.4" thickBot="1" x14ac:dyDescent="0.3">
      <c r="B537" s="52"/>
      <c r="C537" s="55"/>
      <c r="L537" s="59"/>
      <c r="M537" s="57"/>
      <c r="N537" s="57"/>
      <c r="O537" s="57"/>
      <c r="P537" s="81"/>
      <c r="Q537" s="61"/>
      <c r="S537" s="59" t="s">
        <v>225</v>
      </c>
      <c r="T537" s="83">
        <f>COUNTIFS($J$9:$J$512,"S18")</f>
        <v>1</v>
      </c>
    </row>
    <row r="538" spans="1:21" ht="14.4" thickBot="1" x14ac:dyDescent="0.3">
      <c r="B538" s="52"/>
      <c r="C538" s="55"/>
      <c r="L538" s="59"/>
      <c r="M538" s="57"/>
      <c r="N538" s="57"/>
      <c r="O538" s="57"/>
      <c r="P538" s="81"/>
      <c r="Q538" s="61"/>
      <c r="S538" s="59" t="s">
        <v>260</v>
      </c>
      <c r="T538" s="83">
        <v>1</v>
      </c>
    </row>
    <row r="539" spans="1:21" ht="14.4" thickBot="1" x14ac:dyDescent="0.3">
      <c r="B539" s="52"/>
      <c r="C539" s="55"/>
      <c r="L539" s="59"/>
      <c r="M539" s="57"/>
      <c r="N539" s="57"/>
      <c r="O539" s="57"/>
      <c r="P539" s="81"/>
      <c r="Q539" s="61"/>
      <c r="S539" s="59" t="s">
        <v>228</v>
      </c>
      <c r="T539" s="83">
        <v>0</v>
      </c>
    </row>
    <row r="540" spans="1:21" ht="14.4" thickBot="1" x14ac:dyDescent="0.3">
      <c r="B540" s="52"/>
      <c r="C540" s="55"/>
      <c r="L540" s="59"/>
      <c r="M540" s="57"/>
      <c r="N540" s="57"/>
      <c r="O540" s="57"/>
      <c r="P540" s="81"/>
      <c r="Q540" s="61"/>
      <c r="S540" s="59" t="s">
        <v>229</v>
      </c>
      <c r="T540" s="83">
        <v>0</v>
      </c>
    </row>
    <row r="541" spans="1:21" ht="14.4" thickBot="1" x14ac:dyDescent="0.3">
      <c r="B541" s="52"/>
      <c r="C541" s="55"/>
      <c r="L541" s="59"/>
      <c r="M541" s="57"/>
      <c r="N541" s="57"/>
      <c r="O541" s="57"/>
      <c r="P541" s="81"/>
      <c r="Q541" s="61"/>
      <c r="S541" s="59" t="s">
        <v>261</v>
      </c>
      <c r="T541" s="83">
        <v>15</v>
      </c>
    </row>
    <row r="542" spans="1:21" ht="14.4" thickBot="1" x14ac:dyDescent="0.3">
      <c r="B542" s="52"/>
      <c r="C542" s="55"/>
      <c r="L542" s="59"/>
      <c r="M542" s="57"/>
      <c r="N542" s="57"/>
      <c r="O542" s="57"/>
      <c r="P542" s="81"/>
      <c r="Q542" s="61"/>
      <c r="S542" s="59" t="s">
        <v>98</v>
      </c>
      <c r="T542" s="61">
        <f>Q544</f>
        <v>5.3</v>
      </c>
    </row>
    <row r="543" spans="1:21" ht="14.4" thickBot="1" x14ac:dyDescent="0.3">
      <c r="B543" s="52"/>
      <c r="C543" s="55"/>
      <c r="L543" s="59"/>
      <c r="M543" s="57"/>
      <c r="N543" s="57"/>
      <c r="O543" s="57"/>
      <c r="P543" s="81"/>
      <c r="Q543" s="61"/>
      <c r="S543" s="62" t="s">
        <v>217</v>
      </c>
      <c r="T543" s="63">
        <f>(Q544+Q628+Q633)*2</f>
        <v>1044.1999999999994</v>
      </c>
    </row>
    <row r="544" spans="1:21" s="10" customFormat="1" ht="14.4" thickBot="1" x14ac:dyDescent="0.3">
      <c r="B544" s="73"/>
      <c r="C544" s="74"/>
      <c r="E544" s="75"/>
      <c r="F544" s="75"/>
      <c r="G544" s="75"/>
      <c r="H544" s="75"/>
      <c r="I544" s="75"/>
      <c r="J544" s="75"/>
      <c r="K544" s="75"/>
      <c r="L544" s="75"/>
      <c r="M544" s="75"/>
      <c r="N544" s="75"/>
      <c r="O544" s="75"/>
      <c r="P544" s="75"/>
      <c r="Q544" s="79">
        <f>SUM(Q535:Q543)</f>
        <v>5.3</v>
      </c>
      <c r="R544" s="75"/>
      <c r="S544" s="75"/>
      <c r="T544" s="75"/>
      <c r="U544" s="75"/>
    </row>
    <row r="545" spans="1:21" s="10" customFormat="1" x14ac:dyDescent="0.25">
      <c r="B545" s="73"/>
      <c r="C545" s="74"/>
      <c r="E545" s="75"/>
      <c r="F545" s="75"/>
      <c r="G545" s="75"/>
      <c r="H545" s="75"/>
      <c r="I545" s="75"/>
      <c r="J545" s="75"/>
      <c r="K545" s="75"/>
      <c r="L545" s="75"/>
      <c r="M545" s="75"/>
      <c r="N545" s="75"/>
      <c r="O545" s="75"/>
      <c r="P545" s="75"/>
      <c r="Q545" s="76"/>
      <c r="R545" s="75"/>
      <c r="S545" s="75"/>
      <c r="T545" s="75"/>
      <c r="U545" s="75"/>
    </row>
    <row r="546" spans="1:21" s="10" customFormat="1" x14ac:dyDescent="0.25">
      <c r="B546" s="73"/>
      <c r="C546" s="74"/>
      <c r="E546" s="75"/>
      <c r="F546" s="75"/>
      <c r="G546" s="75"/>
      <c r="H546" s="75"/>
      <c r="I546" s="75"/>
      <c r="J546" s="75"/>
      <c r="K546" s="75"/>
      <c r="L546" s="75"/>
      <c r="M546" s="75"/>
      <c r="N546" s="75"/>
      <c r="O546" s="75"/>
      <c r="P546" s="75"/>
      <c r="Q546" s="76"/>
      <c r="R546" s="75"/>
      <c r="S546" s="2"/>
      <c r="T546" s="2"/>
      <c r="U546" s="75"/>
    </row>
    <row r="547" spans="1:21" s="10" customFormat="1" ht="14.4" thickBot="1" x14ac:dyDescent="0.3">
      <c r="B547" s="73"/>
      <c r="C547" s="74"/>
      <c r="E547" s="75"/>
      <c r="F547" s="75"/>
      <c r="G547" s="75"/>
      <c r="H547" s="75"/>
      <c r="I547" s="75"/>
      <c r="J547" s="75"/>
      <c r="K547" s="75"/>
      <c r="L547" s="75"/>
      <c r="M547" s="75"/>
      <c r="N547" s="75"/>
      <c r="O547" s="75"/>
      <c r="P547" s="75"/>
      <c r="Q547" s="76"/>
      <c r="R547" s="75"/>
      <c r="S547" s="2"/>
      <c r="T547" s="2"/>
      <c r="U547" s="75"/>
    </row>
    <row r="548" spans="1:21" s="10" customFormat="1" ht="14.4" thickBot="1" x14ac:dyDescent="0.3">
      <c r="A548"/>
      <c r="B548"/>
      <c r="C548"/>
      <c r="D548"/>
      <c r="E548" s="2"/>
      <c r="F548" s="2"/>
      <c r="G548" s="2"/>
      <c r="H548" s="2"/>
      <c r="I548" s="2"/>
      <c r="J548" s="2"/>
      <c r="K548" s="2"/>
      <c r="L548" s="122" t="s">
        <v>79</v>
      </c>
      <c r="M548" s="123" t="s">
        <v>150</v>
      </c>
      <c r="N548" s="123" t="s">
        <v>149</v>
      </c>
      <c r="O548" s="123" t="s">
        <v>81</v>
      </c>
      <c r="P548" s="123" t="s">
        <v>118</v>
      </c>
      <c r="Q548" s="124" t="s">
        <v>117</v>
      </c>
      <c r="R548" s="75"/>
      <c r="S548" s="2"/>
      <c r="T548" s="2"/>
      <c r="U548" s="75"/>
    </row>
    <row r="549" spans="1:21" s="10" customFormat="1" ht="14.4" thickBot="1" x14ac:dyDescent="0.3">
      <c r="A549" t="s">
        <v>959</v>
      </c>
      <c r="B549" s="52" t="s">
        <v>125</v>
      </c>
      <c r="C549" s="55"/>
      <c r="D549"/>
      <c r="E549" s="2"/>
      <c r="F549" s="2"/>
      <c r="G549" s="2"/>
      <c r="H549" s="2"/>
      <c r="I549" s="2"/>
      <c r="J549" s="2"/>
      <c r="K549" s="2"/>
      <c r="L549" s="80" t="str">
        <f t="shared" ref="L549" si="14">CONCATENATE(A549,B549,C549)</f>
        <v>PA-S1-01</v>
      </c>
      <c r="M549" s="81">
        <f>SUMIFS($R$9:$R$512,$D$9:$D$512,L549,$U$9:$U$512,P549)</f>
        <v>4.5</v>
      </c>
      <c r="N549" s="81">
        <f>SUMIFS('DATOS GENERALES'!$D$4:$D$13,'DATOS GENERALES'!$B$4:$B$13,P549,'DATOS GENERALES'!$C$4:$C$13,$N$534)</f>
        <v>0.3</v>
      </c>
      <c r="O549" s="81">
        <f>SUMIFS('DATOS GENERALES'!$D$4:$D$13,'DATOS GENERALES'!$B$4:$B$13,P549,'DATOS GENERALES'!$C$4:$C$13,$O$534)</f>
        <v>0.3</v>
      </c>
      <c r="P549" s="81" t="s">
        <v>217</v>
      </c>
      <c r="Q549" s="82">
        <f>O549+N549+M549</f>
        <v>5.0999999999999996</v>
      </c>
      <c r="R549" s="75"/>
      <c r="S549" s="2"/>
      <c r="T549" s="2"/>
      <c r="U549" s="75"/>
    </row>
    <row r="550" spans="1:21" s="10" customFormat="1" ht="14.4" thickBot="1" x14ac:dyDescent="0.3">
      <c r="A550" t="s">
        <v>959</v>
      </c>
      <c r="B550" s="52" t="s">
        <v>126</v>
      </c>
      <c r="C550" s="55"/>
      <c r="D550"/>
      <c r="E550" s="2"/>
      <c r="F550" s="2"/>
      <c r="G550" s="2"/>
      <c r="H550" s="2"/>
      <c r="I550" s="2"/>
      <c r="J550" s="2"/>
      <c r="K550" s="2"/>
      <c r="L550" s="80" t="str">
        <f t="shared" ref="L550:L567" si="15">CONCATENATE(A550,B550,C550)</f>
        <v>PA-S1-02</v>
      </c>
      <c r="M550" s="81">
        <f t="shared" ref="M550:M567" si="16">SUMIFS($R$9:$R$512,$D$9:$D$512,L550,$U$9:$U$512,P550)</f>
        <v>1.5</v>
      </c>
      <c r="N550" s="81">
        <f>SUMIFS('DATOS GENERALES'!$D$4:$D$13,'DATOS GENERALES'!$B$4:$B$13,P550,'DATOS GENERALES'!$C$4:$C$13,$N$534)</f>
        <v>0.3</v>
      </c>
      <c r="O550" s="81">
        <f>SUMIFS('DATOS GENERALES'!$D$4:$D$13,'DATOS GENERALES'!$B$4:$B$13,P550,'DATOS GENERALES'!$C$4:$C$13,$O$534)</f>
        <v>0.3</v>
      </c>
      <c r="P550" s="81" t="s">
        <v>217</v>
      </c>
      <c r="Q550" s="82">
        <f t="shared" ref="Q550:Q567" si="17">O550+N550+M550</f>
        <v>2.1</v>
      </c>
      <c r="R550" s="75"/>
      <c r="S550" s="2"/>
      <c r="T550" s="2"/>
      <c r="U550" s="75"/>
    </row>
    <row r="551" spans="1:21" s="10" customFormat="1" ht="14.4" thickBot="1" x14ac:dyDescent="0.3">
      <c r="A551" t="s">
        <v>959</v>
      </c>
      <c r="B551" s="52" t="s">
        <v>127</v>
      </c>
      <c r="C551" s="55"/>
      <c r="D551"/>
      <c r="E551" s="2"/>
      <c r="F551" s="2"/>
      <c r="G551" s="2"/>
      <c r="H551" s="2"/>
      <c r="I551" s="2"/>
      <c r="J551" s="2"/>
      <c r="K551" s="2"/>
      <c r="L551" s="80" t="str">
        <f t="shared" si="15"/>
        <v>PA-S1-03</v>
      </c>
      <c r="M551" s="81">
        <f t="shared" si="16"/>
        <v>4.5</v>
      </c>
      <c r="N551" s="81">
        <f>SUMIFS('DATOS GENERALES'!$D$4:$D$13,'DATOS GENERALES'!$B$4:$B$13,P551,'DATOS GENERALES'!$C$4:$C$13,$N$534)</f>
        <v>0.3</v>
      </c>
      <c r="O551" s="81">
        <f>SUMIFS('DATOS GENERALES'!$D$4:$D$13,'DATOS GENERALES'!$B$4:$B$13,P551,'DATOS GENERALES'!$C$4:$C$13,$O$534)</f>
        <v>0.3</v>
      </c>
      <c r="P551" s="81" t="s">
        <v>217</v>
      </c>
      <c r="Q551" s="82">
        <f t="shared" si="17"/>
        <v>5.0999999999999996</v>
      </c>
      <c r="R551" s="75"/>
      <c r="S551" s="2"/>
      <c r="T551" s="2"/>
      <c r="U551" s="75"/>
    </row>
    <row r="552" spans="1:21" s="10" customFormat="1" ht="14.4" thickBot="1" x14ac:dyDescent="0.3">
      <c r="A552" t="s">
        <v>959</v>
      </c>
      <c r="B552" s="52" t="s">
        <v>128</v>
      </c>
      <c r="C552" s="55"/>
      <c r="D552"/>
      <c r="E552" s="2"/>
      <c r="F552" s="2"/>
      <c r="G552" s="2"/>
      <c r="H552" s="2"/>
      <c r="I552" s="2"/>
      <c r="J552" s="2"/>
      <c r="K552" s="2"/>
      <c r="L552" s="80" t="str">
        <f t="shared" si="15"/>
        <v>PA-S1-04</v>
      </c>
      <c r="M552" s="81">
        <f t="shared" si="16"/>
        <v>1.5</v>
      </c>
      <c r="N552" s="81">
        <f>SUMIFS('DATOS GENERALES'!$D$4:$D$13,'DATOS GENERALES'!$B$4:$B$13,P552,'DATOS GENERALES'!$C$4:$C$13,$N$534)</f>
        <v>0.3</v>
      </c>
      <c r="O552" s="81">
        <f>SUMIFS('DATOS GENERALES'!$D$4:$D$13,'DATOS GENERALES'!$B$4:$B$13,P552,'DATOS GENERALES'!$C$4:$C$13,$O$534)</f>
        <v>0.3</v>
      </c>
      <c r="P552" s="81" t="s">
        <v>217</v>
      </c>
      <c r="Q552" s="82">
        <f t="shared" si="17"/>
        <v>2.1</v>
      </c>
      <c r="R552" s="75"/>
      <c r="S552" s="2"/>
      <c r="T552" s="2"/>
      <c r="U552" s="75"/>
    </row>
    <row r="553" spans="1:21" s="10" customFormat="1" ht="14.4" thickBot="1" x14ac:dyDescent="0.3">
      <c r="A553" t="s">
        <v>959</v>
      </c>
      <c r="B553" s="52" t="s">
        <v>129</v>
      </c>
      <c r="C553" s="55"/>
      <c r="D553"/>
      <c r="E553" s="2"/>
      <c r="F553" s="2"/>
      <c r="G553" s="2"/>
      <c r="H553" s="2"/>
      <c r="I553" s="2"/>
      <c r="J553" s="2"/>
      <c r="K553" s="2"/>
      <c r="L553" s="80" t="str">
        <f t="shared" si="15"/>
        <v>PA-S1-05</v>
      </c>
      <c r="M553" s="81">
        <f t="shared" si="16"/>
        <v>4.5</v>
      </c>
      <c r="N553" s="81">
        <f>SUMIFS('DATOS GENERALES'!$D$4:$D$13,'DATOS GENERALES'!$B$4:$B$13,P553,'DATOS GENERALES'!$C$4:$C$13,$N$534)</f>
        <v>0.3</v>
      </c>
      <c r="O553" s="81">
        <f>SUMIFS('DATOS GENERALES'!$D$4:$D$13,'DATOS GENERALES'!$B$4:$B$13,P553,'DATOS GENERALES'!$C$4:$C$13,$O$534)</f>
        <v>0.3</v>
      </c>
      <c r="P553" s="81" t="s">
        <v>217</v>
      </c>
      <c r="Q553" s="82">
        <f t="shared" si="17"/>
        <v>5.0999999999999996</v>
      </c>
      <c r="R553" s="75"/>
      <c r="S553" s="2"/>
      <c r="T553" s="2"/>
      <c r="U553" s="75"/>
    </row>
    <row r="554" spans="1:21" s="10" customFormat="1" ht="14.4" thickBot="1" x14ac:dyDescent="0.3">
      <c r="A554" t="s">
        <v>959</v>
      </c>
      <c r="B554" s="52" t="s">
        <v>130</v>
      </c>
      <c r="C554" s="55"/>
      <c r="D554"/>
      <c r="E554" s="2"/>
      <c r="F554" s="2"/>
      <c r="G554" s="2"/>
      <c r="H554" s="2"/>
      <c r="I554" s="2"/>
      <c r="J554" s="2"/>
      <c r="K554" s="2"/>
      <c r="L554" s="80" t="str">
        <f t="shared" si="15"/>
        <v>PA-S1-06</v>
      </c>
      <c r="M554" s="81">
        <f t="shared" si="16"/>
        <v>1.5</v>
      </c>
      <c r="N554" s="81">
        <f>SUMIFS('DATOS GENERALES'!$D$4:$D$13,'DATOS GENERALES'!$B$4:$B$13,P554,'DATOS GENERALES'!$C$4:$C$13,$N$534)</f>
        <v>0.3</v>
      </c>
      <c r="O554" s="81">
        <f>SUMIFS('DATOS GENERALES'!$D$4:$D$13,'DATOS GENERALES'!$B$4:$B$13,P554,'DATOS GENERALES'!$C$4:$C$13,$O$534)</f>
        <v>0.3</v>
      </c>
      <c r="P554" s="81" t="s">
        <v>217</v>
      </c>
      <c r="Q554" s="82">
        <f t="shared" si="17"/>
        <v>2.1</v>
      </c>
      <c r="R554" s="75"/>
      <c r="S554" s="2"/>
      <c r="T554" s="2"/>
      <c r="U554" s="75"/>
    </row>
    <row r="555" spans="1:21" s="10" customFormat="1" ht="14.4" thickBot="1" x14ac:dyDescent="0.3">
      <c r="A555" t="s">
        <v>959</v>
      </c>
      <c r="B555" s="52" t="s">
        <v>131</v>
      </c>
      <c r="C555" s="55"/>
      <c r="D555"/>
      <c r="E555" s="2"/>
      <c r="F555" s="2"/>
      <c r="G555" s="2"/>
      <c r="H555" s="2"/>
      <c r="I555" s="2"/>
      <c r="J555" s="2"/>
      <c r="K555" s="2"/>
      <c r="L555" s="80" t="str">
        <f t="shared" si="15"/>
        <v>PA-S1-07</v>
      </c>
      <c r="M555" s="81">
        <f t="shared" si="16"/>
        <v>4.5</v>
      </c>
      <c r="N555" s="81">
        <f>SUMIFS('DATOS GENERALES'!$D$4:$D$13,'DATOS GENERALES'!$B$4:$B$13,P555,'DATOS GENERALES'!$C$4:$C$13,$N$534)</f>
        <v>0.3</v>
      </c>
      <c r="O555" s="81">
        <f>SUMIFS('DATOS GENERALES'!$D$4:$D$13,'DATOS GENERALES'!$B$4:$B$13,P555,'DATOS GENERALES'!$C$4:$C$13,$O$534)</f>
        <v>0.3</v>
      </c>
      <c r="P555" s="81" t="s">
        <v>217</v>
      </c>
      <c r="Q555" s="82">
        <f t="shared" si="17"/>
        <v>5.0999999999999996</v>
      </c>
      <c r="R555" s="75"/>
      <c r="S555" s="2"/>
      <c r="T555" s="2"/>
      <c r="U555" s="75"/>
    </row>
    <row r="556" spans="1:21" s="10" customFormat="1" ht="14.4" thickBot="1" x14ac:dyDescent="0.3">
      <c r="A556" t="s">
        <v>959</v>
      </c>
      <c r="B556" s="52" t="s">
        <v>132</v>
      </c>
      <c r="C556" s="55"/>
      <c r="D556"/>
      <c r="E556" s="2"/>
      <c r="F556" s="2"/>
      <c r="G556" s="2"/>
      <c r="H556" s="2"/>
      <c r="I556" s="2"/>
      <c r="J556" s="2"/>
      <c r="K556" s="2"/>
      <c r="L556" s="80" t="str">
        <f t="shared" si="15"/>
        <v>PA-S1-08</v>
      </c>
      <c r="M556" s="81">
        <f t="shared" si="16"/>
        <v>1.5</v>
      </c>
      <c r="N556" s="81">
        <f>SUMIFS('DATOS GENERALES'!$D$4:$D$13,'DATOS GENERALES'!$B$4:$B$13,P556,'DATOS GENERALES'!$C$4:$C$13,$N$534)</f>
        <v>0.3</v>
      </c>
      <c r="O556" s="81">
        <f>SUMIFS('DATOS GENERALES'!$D$4:$D$13,'DATOS GENERALES'!$B$4:$B$13,P556,'DATOS GENERALES'!$C$4:$C$13,$O$534)</f>
        <v>0.3</v>
      </c>
      <c r="P556" s="81" t="s">
        <v>217</v>
      </c>
      <c r="Q556" s="82">
        <f t="shared" si="17"/>
        <v>2.1</v>
      </c>
      <c r="R556" s="75"/>
      <c r="S556" s="2"/>
      <c r="T556" s="2"/>
      <c r="U556" s="75"/>
    </row>
    <row r="557" spans="1:21" s="10" customFormat="1" ht="14.4" thickBot="1" x14ac:dyDescent="0.3">
      <c r="A557" t="s">
        <v>959</v>
      </c>
      <c r="B557" s="52" t="s">
        <v>133</v>
      </c>
      <c r="C557" s="55"/>
      <c r="D557"/>
      <c r="E557" s="2"/>
      <c r="F557" s="2"/>
      <c r="G557" s="2"/>
      <c r="H557" s="2"/>
      <c r="I557" s="2"/>
      <c r="J557" s="2"/>
      <c r="K557" s="2"/>
      <c r="L557" s="80" t="str">
        <f t="shared" si="15"/>
        <v>PA-S1-09</v>
      </c>
      <c r="M557" s="81">
        <f t="shared" si="16"/>
        <v>4.5</v>
      </c>
      <c r="N557" s="81">
        <f>SUMIFS('DATOS GENERALES'!$D$4:$D$13,'DATOS GENERALES'!$B$4:$B$13,P557,'DATOS GENERALES'!$C$4:$C$13,$N$534)</f>
        <v>0.3</v>
      </c>
      <c r="O557" s="81">
        <f>SUMIFS('DATOS GENERALES'!$D$4:$D$13,'DATOS GENERALES'!$B$4:$B$13,P557,'DATOS GENERALES'!$C$4:$C$13,$O$534)</f>
        <v>0.3</v>
      </c>
      <c r="P557" s="81" t="s">
        <v>217</v>
      </c>
      <c r="Q557" s="82">
        <f t="shared" si="17"/>
        <v>5.0999999999999996</v>
      </c>
      <c r="R557" s="75"/>
      <c r="S557" s="2"/>
      <c r="T557" s="2"/>
      <c r="U557" s="75"/>
    </row>
    <row r="558" spans="1:21" s="10" customFormat="1" ht="14.4" thickBot="1" x14ac:dyDescent="0.3">
      <c r="A558" t="s">
        <v>959</v>
      </c>
      <c r="B558" s="52" t="s">
        <v>134</v>
      </c>
      <c r="C558" s="55"/>
      <c r="D558"/>
      <c r="E558" s="2"/>
      <c r="F558" s="2"/>
      <c r="G558" s="2"/>
      <c r="H558" s="2"/>
      <c r="I558" s="2"/>
      <c r="J558" s="2"/>
      <c r="K558" s="2"/>
      <c r="L558" s="80" t="str">
        <f t="shared" si="15"/>
        <v>PA-S1-10</v>
      </c>
      <c r="M558" s="81">
        <f t="shared" si="16"/>
        <v>1.5</v>
      </c>
      <c r="N558" s="81">
        <f>SUMIFS('DATOS GENERALES'!$D$4:$D$13,'DATOS GENERALES'!$B$4:$B$13,P558,'DATOS GENERALES'!$C$4:$C$13,$N$534)</f>
        <v>0.3</v>
      </c>
      <c r="O558" s="81">
        <f>SUMIFS('DATOS GENERALES'!$D$4:$D$13,'DATOS GENERALES'!$B$4:$B$13,P558,'DATOS GENERALES'!$C$4:$C$13,$O$534)</f>
        <v>0.3</v>
      </c>
      <c r="P558" s="81" t="s">
        <v>217</v>
      </c>
      <c r="Q558" s="82">
        <f t="shared" si="17"/>
        <v>2.1</v>
      </c>
      <c r="R558" s="75"/>
      <c r="S558" s="2"/>
      <c r="T558" s="2"/>
      <c r="U558" s="75"/>
    </row>
    <row r="559" spans="1:21" s="10" customFormat="1" ht="14.4" thickBot="1" x14ac:dyDescent="0.3">
      <c r="A559" t="s">
        <v>959</v>
      </c>
      <c r="B559" s="52" t="s">
        <v>135</v>
      </c>
      <c r="C559" s="55"/>
      <c r="D559"/>
      <c r="E559" s="2"/>
      <c r="F559" s="2"/>
      <c r="G559" s="2"/>
      <c r="H559" s="2"/>
      <c r="I559" s="2"/>
      <c r="J559" s="2"/>
      <c r="K559" s="2"/>
      <c r="L559" s="80" t="str">
        <f t="shared" si="15"/>
        <v>PA-S1-11</v>
      </c>
      <c r="M559" s="81">
        <f t="shared" si="16"/>
        <v>1.5</v>
      </c>
      <c r="N559" s="81">
        <f>SUMIFS('DATOS GENERALES'!$D$4:$D$13,'DATOS GENERALES'!$B$4:$B$13,P559,'DATOS GENERALES'!$C$4:$C$13,$N$534)</f>
        <v>0.3</v>
      </c>
      <c r="O559" s="81">
        <f>SUMIFS('DATOS GENERALES'!$D$4:$D$13,'DATOS GENERALES'!$B$4:$B$13,P559,'DATOS GENERALES'!$C$4:$C$13,$O$534)</f>
        <v>0.3</v>
      </c>
      <c r="P559" s="81" t="s">
        <v>217</v>
      </c>
      <c r="Q559" s="82">
        <f t="shared" si="17"/>
        <v>2.1</v>
      </c>
      <c r="R559" s="75"/>
      <c r="S559" s="2"/>
      <c r="T559" s="2"/>
      <c r="U559" s="75"/>
    </row>
    <row r="560" spans="1:21" s="10" customFormat="1" ht="14.4" thickBot="1" x14ac:dyDescent="0.3">
      <c r="A560" t="s">
        <v>959</v>
      </c>
      <c r="B560" s="52" t="s">
        <v>136</v>
      </c>
      <c r="C560" s="55"/>
      <c r="D560"/>
      <c r="E560" s="2"/>
      <c r="F560" s="2"/>
      <c r="G560" s="2"/>
      <c r="H560" s="2"/>
      <c r="I560" s="2"/>
      <c r="J560" s="2"/>
      <c r="K560" s="2"/>
      <c r="L560" s="80" t="str">
        <f t="shared" si="15"/>
        <v>PA-S1-12</v>
      </c>
      <c r="M560" s="81">
        <f t="shared" si="16"/>
        <v>1.5</v>
      </c>
      <c r="N560" s="81">
        <f>SUMIFS('DATOS GENERALES'!$D$4:$D$13,'DATOS GENERALES'!$B$4:$B$13,P560,'DATOS GENERALES'!$C$4:$C$13,$N$534)</f>
        <v>0.3</v>
      </c>
      <c r="O560" s="81">
        <f>SUMIFS('DATOS GENERALES'!$D$4:$D$13,'DATOS GENERALES'!$B$4:$B$13,P560,'DATOS GENERALES'!$C$4:$C$13,$O$534)</f>
        <v>0.3</v>
      </c>
      <c r="P560" s="81" t="s">
        <v>217</v>
      </c>
      <c r="Q560" s="82">
        <f t="shared" si="17"/>
        <v>2.1</v>
      </c>
      <c r="R560" s="75"/>
      <c r="S560" s="2"/>
      <c r="T560" s="2"/>
      <c r="U560" s="75"/>
    </row>
    <row r="561" spans="1:21" s="10" customFormat="1" ht="14.4" thickBot="1" x14ac:dyDescent="0.3">
      <c r="A561" t="s">
        <v>959</v>
      </c>
      <c r="B561" s="52" t="s">
        <v>137</v>
      </c>
      <c r="C561" s="55"/>
      <c r="D561"/>
      <c r="E561" s="2"/>
      <c r="F561" s="2"/>
      <c r="G561" s="2"/>
      <c r="H561" s="2"/>
      <c r="I561" s="2"/>
      <c r="J561" s="2"/>
      <c r="K561" s="2"/>
      <c r="L561" s="80" t="str">
        <f t="shared" si="15"/>
        <v>PA-S1-13</v>
      </c>
      <c r="M561" s="81">
        <f t="shared" si="16"/>
        <v>1.5</v>
      </c>
      <c r="N561" s="81">
        <f>SUMIFS('DATOS GENERALES'!$D$4:$D$13,'DATOS GENERALES'!$B$4:$B$13,P561,'DATOS GENERALES'!$C$4:$C$13,$N$534)</f>
        <v>0.3</v>
      </c>
      <c r="O561" s="81">
        <f>SUMIFS('DATOS GENERALES'!$D$4:$D$13,'DATOS GENERALES'!$B$4:$B$13,P561,'DATOS GENERALES'!$C$4:$C$13,$O$534)</f>
        <v>0.3</v>
      </c>
      <c r="P561" s="81" t="s">
        <v>217</v>
      </c>
      <c r="Q561" s="82">
        <f t="shared" si="17"/>
        <v>2.1</v>
      </c>
      <c r="R561" s="75"/>
      <c r="S561" s="2"/>
      <c r="T561" s="2"/>
      <c r="U561" s="75"/>
    </row>
    <row r="562" spans="1:21" s="10" customFormat="1" ht="14.4" thickBot="1" x14ac:dyDescent="0.3">
      <c r="A562" t="s">
        <v>959</v>
      </c>
      <c r="B562" s="52" t="s">
        <v>138</v>
      </c>
      <c r="C562" s="55"/>
      <c r="D562"/>
      <c r="E562" s="2"/>
      <c r="F562" s="2"/>
      <c r="G562" s="2"/>
      <c r="H562" s="2"/>
      <c r="I562" s="2"/>
      <c r="J562" s="2"/>
      <c r="K562" s="2"/>
      <c r="L562" s="80" t="str">
        <f t="shared" si="15"/>
        <v>PA-S1-14</v>
      </c>
      <c r="M562" s="81">
        <f t="shared" si="16"/>
        <v>1.5</v>
      </c>
      <c r="N562" s="81">
        <f>SUMIFS('DATOS GENERALES'!$D$4:$D$13,'DATOS GENERALES'!$B$4:$B$13,P562,'DATOS GENERALES'!$C$4:$C$13,$N$534)</f>
        <v>0.3</v>
      </c>
      <c r="O562" s="81">
        <f>SUMIFS('DATOS GENERALES'!$D$4:$D$13,'DATOS GENERALES'!$B$4:$B$13,P562,'DATOS GENERALES'!$C$4:$C$13,$O$534)</f>
        <v>0.3</v>
      </c>
      <c r="P562" s="81" t="s">
        <v>217</v>
      </c>
      <c r="Q562" s="82">
        <f t="shared" si="17"/>
        <v>2.1</v>
      </c>
      <c r="R562" s="75"/>
      <c r="S562" s="2"/>
      <c r="T562" s="2"/>
      <c r="U562" s="75"/>
    </row>
    <row r="563" spans="1:21" s="10" customFormat="1" ht="14.4" thickBot="1" x14ac:dyDescent="0.3">
      <c r="A563"/>
      <c r="B563" s="52"/>
      <c r="C563" s="55"/>
      <c r="D563"/>
      <c r="E563" s="2"/>
      <c r="F563" s="2"/>
      <c r="G563" s="2"/>
      <c r="H563" s="2"/>
      <c r="I563" s="2"/>
      <c r="J563" s="2"/>
      <c r="K563" s="2"/>
      <c r="L563" s="80"/>
      <c r="M563" s="81"/>
      <c r="N563" s="81"/>
      <c r="O563" s="81"/>
      <c r="P563" s="81"/>
      <c r="Q563" s="82"/>
      <c r="R563" s="75"/>
      <c r="S563" s="2"/>
      <c r="T563" s="2"/>
      <c r="U563" s="75"/>
    </row>
    <row r="564" spans="1:21" s="10" customFormat="1" ht="14.4" thickBot="1" x14ac:dyDescent="0.3">
      <c r="A564" t="s">
        <v>960</v>
      </c>
      <c r="B564" s="52" t="s">
        <v>125</v>
      </c>
      <c r="C564" s="55"/>
      <c r="D564"/>
      <c r="E564" s="2"/>
      <c r="F564" s="2"/>
      <c r="G564" s="2"/>
      <c r="H564" s="2"/>
      <c r="I564" s="2"/>
      <c r="J564" s="2"/>
      <c r="K564" s="2"/>
      <c r="L564" s="80" t="str">
        <f t="shared" si="15"/>
        <v>PA-S2-01</v>
      </c>
      <c r="M564" s="81">
        <f t="shared" si="16"/>
        <v>1.5</v>
      </c>
      <c r="N564" s="81">
        <f>SUMIFS('DATOS GENERALES'!$D$4:$D$13,'DATOS GENERALES'!$B$4:$B$13,P564,'DATOS GENERALES'!$C$4:$C$13,$N$534)</f>
        <v>0.3</v>
      </c>
      <c r="O564" s="81">
        <f>SUMIFS('DATOS GENERALES'!$D$4:$D$13,'DATOS GENERALES'!$B$4:$B$13,P564,'DATOS GENERALES'!$C$4:$C$13,$O$534)</f>
        <v>0.3</v>
      </c>
      <c r="P564" s="81" t="s">
        <v>217</v>
      </c>
      <c r="Q564" s="82">
        <f t="shared" si="17"/>
        <v>2.1</v>
      </c>
      <c r="R564" s="75"/>
      <c r="S564" s="2"/>
      <c r="T564" s="2"/>
      <c r="U564" s="75"/>
    </row>
    <row r="565" spans="1:21" s="10" customFormat="1" ht="14.4" thickBot="1" x14ac:dyDescent="0.3">
      <c r="A565" t="s">
        <v>960</v>
      </c>
      <c r="B565" s="52" t="s">
        <v>126</v>
      </c>
      <c r="C565" s="55"/>
      <c r="D565"/>
      <c r="E565" s="2"/>
      <c r="F565" s="2"/>
      <c r="G565" s="2"/>
      <c r="H565" s="2"/>
      <c r="I565" s="2"/>
      <c r="J565" s="2"/>
      <c r="K565" s="2"/>
      <c r="L565" s="80" t="str">
        <f t="shared" si="15"/>
        <v>PA-S2-02</v>
      </c>
      <c r="M565" s="81">
        <f t="shared" si="16"/>
        <v>1.5</v>
      </c>
      <c r="N565" s="81">
        <f>SUMIFS('DATOS GENERALES'!$D$4:$D$13,'DATOS GENERALES'!$B$4:$B$13,P565,'DATOS GENERALES'!$C$4:$C$13,$N$534)</f>
        <v>0.3</v>
      </c>
      <c r="O565" s="81">
        <f>SUMIFS('DATOS GENERALES'!$D$4:$D$13,'DATOS GENERALES'!$B$4:$B$13,P565,'DATOS GENERALES'!$C$4:$C$13,$O$534)</f>
        <v>0.3</v>
      </c>
      <c r="P565" s="81" t="s">
        <v>217</v>
      </c>
      <c r="Q565" s="82">
        <f t="shared" si="17"/>
        <v>2.1</v>
      </c>
      <c r="R565" s="75"/>
      <c r="S565" s="2"/>
      <c r="T565" s="2"/>
      <c r="U565" s="75"/>
    </row>
    <row r="566" spans="1:21" s="10" customFormat="1" ht="14.4" thickBot="1" x14ac:dyDescent="0.3">
      <c r="A566" t="s">
        <v>960</v>
      </c>
      <c r="B566" s="52" t="s">
        <v>127</v>
      </c>
      <c r="C566" s="55"/>
      <c r="D566"/>
      <c r="E566" s="2"/>
      <c r="F566" s="2"/>
      <c r="G566" s="2"/>
      <c r="H566" s="2"/>
      <c r="I566" s="2"/>
      <c r="J566" s="2"/>
      <c r="K566" s="2"/>
      <c r="L566" s="80" t="str">
        <f t="shared" si="15"/>
        <v>PA-S2-03</v>
      </c>
      <c r="M566" s="81">
        <f t="shared" si="16"/>
        <v>2</v>
      </c>
      <c r="N566" s="81">
        <f>SUMIFS('DATOS GENERALES'!$D$4:$D$13,'DATOS GENERALES'!$B$4:$B$13,P566,'DATOS GENERALES'!$C$4:$C$13,$N$534)</f>
        <v>0.3</v>
      </c>
      <c r="O566" s="81">
        <f>SUMIFS('DATOS GENERALES'!$D$4:$D$13,'DATOS GENERALES'!$B$4:$B$13,P566,'DATOS GENERALES'!$C$4:$C$13,$O$534)</f>
        <v>0.3</v>
      </c>
      <c r="P566" s="81" t="s">
        <v>217</v>
      </c>
      <c r="Q566" s="82">
        <f t="shared" si="17"/>
        <v>2.6</v>
      </c>
      <c r="R566" s="75"/>
      <c r="S566" s="2"/>
      <c r="T566" s="2"/>
      <c r="U566" s="75"/>
    </row>
    <row r="567" spans="1:21" s="10" customFormat="1" ht="14.4" thickBot="1" x14ac:dyDescent="0.3">
      <c r="A567" t="s">
        <v>960</v>
      </c>
      <c r="B567" s="52" t="s">
        <v>128</v>
      </c>
      <c r="C567" s="55"/>
      <c r="D567"/>
      <c r="E567" s="2"/>
      <c r="F567" s="2"/>
      <c r="G567" s="2"/>
      <c r="H567" s="2"/>
      <c r="I567" s="2"/>
      <c r="J567" s="2"/>
      <c r="K567" s="2"/>
      <c r="L567" s="80" t="str">
        <f t="shared" si="15"/>
        <v>PA-S2-04</v>
      </c>
      <c r="M567" s="81">
        <f t="shared" si="16"/>
        <v>4.5</v>
      </c>
      <c r="N567" s="81">
        <f>SUMIFS('DATOS GENERALES'!$D$4:$D$13,'DATOS GENERALES'!$B$4:$B$13,P567,'DATOS GENERALES'!$C$4:$C$13,$N$534)</f>
        <v>0.3</v>
      </c>
      <c r="O567" s="81">
        <f>SUMIFS('DATOS GENERALES'!$D$4:$D$13,'DATOS GENERALES'!$B$4:$B$13,P567,'DATOS GENERALES'!$C$4:$C$13,$O$534)</f>
        <v>0.3</v>
      </c>
      <c r="P567" s="81" t="s">
        <v>217</v>
      </c>
      <c r="Q567" s="82">
        <f t="shared" si="17"/>
        <v>5.0999999999999996</v>
      </c>
      <c r="R567" s="75"/>
      <c r="S567" s="2"/>
      <c r="T567" s="2"/>
      <c r="U567" s="75"/>
    </row>
    <row r="568" spans="1:21" s="10" customFormat="1" ht="14.4" thickBot="1" x14ac:dyDescent="0.3">
      <c r="A568" t="s">
        <v>960</v>
      </c>
      <c r="B568" s="52" t="s">
        <v>129</v>
      </c>
      <c r="C568" s="55"/>
      <c r="D568"/>
      <c r="E568" s="2"/>
      <c r="F568" s="2"/>
      <c r="G568" s="2"/>
      <c r="H568" s="2"/>
      <c r="I568" s="2"/>
      <c r="J568" s="2"/>
      <c r="K568" s="2"/>
      <c r="L568" s="80" t="str">
        <f t="shared" ref="L568:L574" si="18">CONCATENATE(A568,B568,C568)</f>
        <v>PA-S2-05</v>
      </c>
      <c r="M568" s="81">
        <f t="shared" ref="M568:M574" si="19">SUMIFS($R$9:$R$512,$D$9:$D$512,L568,$U$9:$U$512,P568)</f>
        <v>1.5</v>
      </c>
      <c r="N568" s="81">
        <f>SUMIFS('DATOS GENERALES'!$D$4:$D$13,'DATOS GENERALES'!$B$4:$B$13,P568,'DATOS GENERALES'!$C$4:$C$13,$N$534)</f>
        <v>0.3</v>
      </c>
      <c r="O568" s="81">
        <f>SUMIFS('DATOS GENERALES'!$D$4:$D$13,'DATOS GENERALES'!$B$4:$B$13,P568,'DATOS GENERALES'!$C$4:$C$13,$O$534)</f>
        <v>0.3</v>
      </c>
      <c r="P568" s="81" t="s">
        <v>217</v>
      </c>
      <c r="Q568" s="82">
        <f t="shared" ref="Q568:Q574" si="20">O568+N568+M568</f>
        <v>2.1</v>
      </c>
      <c r="R568" s="75"/>
      <c r="S568" s="2"/>
      <c r="T568" s="2"/>
      <c r="U568" s="75"/>
    </row>
    <row r="569" spans="1:21" s="10" customFormat="1" ht="14.4" thickBot="1" x14ac:dyDescent="0.3">
      <c r="A569" t="s">
        <v>960</v>
      </c>
      <c r="B569" s="52" t="s">
        <v>130</v>
      </c>
      <c r="C569" s="55"/>
      <c r="D569"/>
      <c r="E569" s="2"/>
      <c r="F569" s="2"/>
      <c r="G569" s="2"/>
      <c r="H569" s="2"/>
      <c r="I569" s="2"/>
      <c r="J569" s="2"/>
      <c r="K569" s="2"/>
      <c r="L569" s="80" t="str">
        <f t="shared" si="18"/>
        <v>PA-S2-06</v>
      </c>
      <c r="M569" s="81">
        <f t="shared" si="19"/>
        <v>1.5</v>
      </c>
      <c r="N569" s="81">
        <f>SUMIFS('DATOS GENERALES'!$D$4:$D$13,'DATOS GENERALES'!$B$4:$B$13,P569,'DATOS GENERALES'!$C$4:$C$13,$N$534)</f>
        <v>0.3</v>
      </c>
      <c r="O569" s="81">
        <f>SUMIFS('DATOS GENERALES'!$D$4:$D$13,'DATOS GENERALES'!$B$4:$B$13,P569,'DATOS GENERALES'!$C$4:$C$13,$O$534)</f>
        <v>0.3</v>
      </c>
      <c r="P569" s="81" t="s">
        <v>217</v>
      </c>
      <c r="Q569" s="82">
        <f t="shared" si="20"/>
        <v>2.1</v>
      </c>
      <c r="R569" s="75"/>
      <c r="S569" s="2"/>
      <c r="T569" s="2"/>
      <c r="U569" s="75"/>
    </row>
    <row r="570" spans="1:21" s="10" customFormat="1" ht="14.4" thickBot="1" x14ac:dyDescent="0.3">
      <c r="A570" t="s">
        <v>960</v>
      </c>
      <c r="B570" s="52" t="s">
        <v>131</v>
      </c>
      <c r="C570" s="55"/>
      <c r="D570"/>
      <c r="E570" s="2"/>
      <c r="F570" s="2"/>
      <c r="G570" s="2"/>
      <c r="H570" s="2"/>
      <c r="I570" s="2"/>
      <c r="J570" s="2"/>
      <c r="K570" s="2"/>
      <c r="L570" s="80" t="str">
        <f t="shared" si="18"/>
        <v>PA-S2-07</v>
      </c>
      <c r="M570" s="81">
        <f t="shared" si="19"/>
        <v>1.5</v>
      </c>
      <c r="N570" s="81">
        <f>SUMIFS('DATOS GENERALES'!$D$4:$D$13,'DATOS GENERALES'!$B$4:$B$13,P570,'DATOS GENERALES'!$C$4:$C$13,$N$534)</f>
        <v>0.3</v>
      </c>
      <c r="O570" s="81">
        <f>SUMIFS('DATOS GENERALES'!$D$4:$D$13,'DATOS GENERALES'!$B$4:$B$13,P570,'DATOS GENERALES'!$C$4:$C$13,$O$534)</f>
        <v>0.3</v>
      </c>
      <c r="P570" s="81" t="s">
        <v>217</v>
      </c>
      <c r="Q570" s="82">
        <f t="shared" si="20"/>
        <v>2.1</v>
      </c>
      <c r="R570" s="75"/>
      <c r="S570" s="2"/>
      <c r="T570" s="2"/>
      <c r="U570" s="75"/>
    </row>
    <row r="571" spans="1:21" s="10" customFormat="1" ht="14.4" thickBot="1" x14ac:dyDescent="0.3">
      <c r="A571" t="s">
        <v>960</v>
      </c>
      <c r="B571" s="52" t="s">
        <v>132</v>
      </c>
      <c r="C571" s="55"/>
      <c r="D571"/>
      <c r="E571" s="2"/>
      <c r="F571" s="2"/>
      <c r="G571" s="2"/>
      <c r="H571" s="2"/>
      <c r="I571" s="2"/>
      <c r="J571" s="2"/>
      <c r="K571" s="2"/>
      <c r="L571" s="80" t="str">
        <f t="shared" si="18"/>
        <v>PA-S2-08</v>
      </c>
      <c r="M571" s="81">
        <f t="shared" si="19"/>
        <v>1.5</v>
      </c>
      <c r="N571" s="81">
        <f>SUMIFS('DATOS GENERALES'!$D$4:$D$13,'DATOS GENERALES'!$B$4:$B$13,P571,'DATOS GENERALES'!$C$4:$C$13,$N$534)</f>
        <v>0.3</v>
      </c>
      <c r="O571" s="81">
        <f>SUMIFS('DATOS GENERALES'!$D$4:$D$13,'DATOS GENERALES'!$B$4:$B$13,P571,'DATOS GENERALES'!$C$4:$C$13,$O$534)</f>
        <v>0.3</v>
      </c>
      <c r="P571" s="81" t="s">
        <v>217</v>
      </c>
      <c r="Q571" s="82">
        <f t="shared" si="20"/>
        <v>2.1</v>
      </c>
      <c r="R571" s="75"/>
      <c r="S571" s="2"/>
      <c r="T571" s="2"/>
      <c r="U571" s="75"/>
    </row>
    <row r="572" spans="1:21" s="10" customFormat="1" ht="14.4" thickBot="1" x14ac:dyDescent="0.3">
      <c r="A572" t="s">
        <v>960</v>
      </c>
      <c r="B572" s="52" t="s">
        <v>133</v>
      </c>
      <c r="C572" s="55"/>
      <c r="D572"/>
      <c r="E572" s="2"/>
      <c r="F572" s="2"/>
      <c r="G572" s="2"/>
      <c r="H572" s="2"/>
      <c r="I572" s="2"/>
      <c r="J572" s="2"/>
      <c r="K572" s="2"/>
      <c r="L572" s="80" t="str">
        <f t="shared" si="18"/>
        <v>PA-S2-09</v>
      </c>
      <c r="M572" s="81">
        <f t="shared" si="19"/>
        <v>1.5</v>
      </c>
      <c r="N572" s="81">
        <f>SUMIFS('DATOS GENERALES'!$D$4:$D$13,'DATOS GENERALES'!$B$4:$B$13,P572,'DATOS GENERALES'!$C$4:$C$13,$N$534)</f>
        <v>0.3</v>
      </c>
      <c r="O572" s="81">
        <f>SUMIFS('DATOS GENERALES'!$D$4:$D$13,'DATOS GENERALES'!$B$4:$B$13,P572,'DATOS GENERALES'!$C$4:$C$13,$O$534)</f>
        <v>0.3</v>
      </c>
      <c r="P572" s="81" t="s">
        <v>217</v>
      </c>
      <c r="Q572" s="82">
        <f t="shared" si="20"/>
        <v>2.1</v>
      </c>
      <c r="R572" s="75"/>
      <c r="S572" s="2"/>
      <c r="T572" s="2"/>
      <c r="U572" s="75"/>
    </row>
    <row r="573" spans="1:21" s="10" customFormat="1" ht="14.4" thickBot="1" x14ac:dyDescent="0.3">
      <c r="A573"/>
      <c r="B573" s="52"/>
      <c r="C573" s="55"/>
      <c r="D573"/>
      <c r="E573" s="2"/>
      <c r="F573" s="2"/>
      <c r="G573" s="2"/>
      <c r="H573" s="2"/>
      <c r="I573" s="2"/>
      <c r="J573" s="2"/>
      <c r="K573" s="2"/>
      <c r="L573" s="80"/>
      <c r="M573" s="81"/>
      <c r="N573" s="81"/>
      <c r="O573" s="81"/>
      <c r="P573" s="81"/>
      <c r="Q573" s="82"/>
      <c r="R573" s="75"/>
      <c r="S573" s="2"/>
      <c r="T573" s="2"/>
      <c r="U573" s="75"/>
    </row>
    <row r="574" spans="1:21" s="10" customFormat="1" ht="14.4" thickBot="1" x14ac:dyDescent="0.3">
      <c r="A574" t="s">
        <v>961</v>
      </c>
      <c r="B574" s="52" t="s">
        <v>125</v>
      </c>
      <c r="C574" s="55"/>
      <c r="D574"/>
      <c r="E574" s="2"/>
      <c r="F574" s="2"/>
      <c r="G574" s="2"/>
      <c r="H574" s="2"/>
      <c r="I574" s="2"/>
      <c r="J574" s="2"/>
      <c r="K574" s="2"/>
      <c r="L574" s="80" t="str">
        <f t="shared" si="18"/>
        <v>PA-P1-01</v>
      </c>
      <c r="M574" s="81">
        <f t="shared" si="19"/>
        <v>1.5</v>
      </c>
      <c r="N574" s="81">
        <f>SUMIFS('DATOS GENERALES'!$D$4:$D$13,'DATOS GENERALES'!$B$4:$B$13,P574,'DATOS GENERALES'!$C$4:$C$13,$N$534)</f>
        <v>0.3</v>
      </c>
      <c r="O574" s="81">
        <f>SUMIFS('DATOS GENERALES'!$D$4:$D$13,'DATOS GENERALES'!$B$4:$B$13,P574,'DATOS GENERALES'!$C$4:$C$13,$O$534)</f>
        <v>0.3</v>
      </c>
      <c r="P574" s="81" t="s">
        <v>217</v>
      </c>
      <c r="Q574" s="82">
        <f t="shared" si="20"/>
        <v>2.1</v>
      </c>
      <c r="R574" s="75"/>
      <c r="S574" s="2"/>
      <c r="T574" s="2"/>
      <c r="U574" s="75"/>
    </row>
    <row r="575" spans="1:21" s="10" customFormat="1" ht="14.4" thickBot="1" x14ac:dyDescent="0.3">
      <c r="A575" t="s">
        <v>961</v>
      </c>
      <c r="B575" s="52" t="s">
        <v>126</v>
      </c>
      <c r="C575" s="55"/>
      <c r="D575"/>
      <c r="E575" s="2"/>
      <c r="F575" s="2"/>
      <c r="G575" s="2"/>
      <c r="H575" s="2"/>
      <c r="I575" s="2"/>
      <c r="J575" s="2"/>
      <c r="K575" s="2"/>
      <c r="L575" s="80" t="str">
        <f t="shared" ref="L575:L582" si="21">CONCATENATE(A575,B575,C575)</f>
        <v>PA-P1-02</v>
      </c>
      <c r="M575" s="81">
        <f t="shared" ref="M575:M582" si="22">SUMIFS($R$9:$R$512,$D$9:$D$512,L575,$U$9:$U$512,P575)</f>
        <v>4.5</v>
      </c>
      <c r="N575" s="81">
        <f>SUMIFS('DATOS GENERALES'!$D$4:$D$13,'DATOS GENERALES'!$B$4:$B$13,P575,'DATOS GENERALES'!$C$4:$C$13,$N$534)</f>
        <v>0.3</v>
      </c>
      <c r="O575" s="81">
        <f>SUMIFS('DATOS GENERALES'!$D$4:$D$13,'DATOS GENERALES'!$B$4:$B$13,P575,'DATOS GENERALES'!$C$4:$C$13,$O$534)</f>
        <v>0.3</v>
      </c>
      <c r="P575" s="81" t="s">
        <v>217</v>
      </c>
      <c r="Q575" s="82">
        <f t="shared" ref="Q575:Q582" si="23">O575+N575+M575</f>
        <v>5.0999999999999996</v>
      </c>
      <c r="R575" s="75"/>
      <c r="S575" s="2"/>
      <c r="T575" s="2"/>
      <c r="U575" s="75"/>
    </row>
    <row r="576" spans="1:21" s="10" customFormat="1" ht="14.4" thickBot="1" x14ac:dyDescent="0.3">
      <c r="A576" t="s">
        <v>961</v>
      </c>
      <c r="B576" s="52" t="s">
        <v>127</v>
      </c>
      <c r="C576" s="55"/>
      <c r="D576"/>
      <c r="E576" s="2"/>
      <c r="F576" s="2"/>
      <c r="G576" s="2"/>
      <c r="H576" s="2"/>
      <c r="I576" s="2"/>
      <c r="J576" s="2"/>
      <c r="K576" s="2"/>
      <c r="L576" s="80" t="str">
        <f t="shared" si="21"/>
        <v>PA-P1-03</v>
      </c>
      <c r="M576" s="81">
        <f t="shared" si="22"/>
        <v>1.5</v>
      </c>
      <c r="N576" s="81">
        <f>SUMIFS('DATOS GENERALES'!$D$4:$D$13,'DATOS GENERALES'!$B$4:$B$13,P576,'DATOS GENERALES'!$C$4:$C$13,$N$534)</f>
        <v>0.3</v>
      </c>
      <c r="O576" s="81">
        <f>SUMIFS('DATOS GENERALES'!$D$4:$D$13,'DATOS GENERALES'!$B$4:$B$13,P576,'DATOS GENERALES'!$C$4:$C$13,$O$534)</f>
        <v>0.3</v>
      </c>
      <c r="P576" s="81" t="s">
        <v>217</v>
      </c>
      <c r="Q576" s="82">
        <f t="shared" si="23"/>
        <v>2.1</v>
      </c>
      <c r="R576" s="75"/>
      <c r="S576" s="2"/>
      <c r="T576" s="2"/>
      <c r="U576" s="75"/>
    </row>
    <row r="577" spans="1:21" s="10" customFormat="1" ht="14.4" thickBot="1" x14ac:dyDescent="0.3">
      <c r="A577" t="s">
        <v>961</v>
      </c>
      <c r="B577" s="52" t="s">
        <v>128</v>
      </c>
      <c r="C577" s="55"/>
      <c r="D577"/>
      <c r="E577" s="2"/>
      <c r="F577" s="2"/>
      <c r="G577" s="2"/>
      <c r="H577" s="2"/>
      <c r="I577" s="2"/>
      <c r="J577" s="2"/>
      <c r="K577" s="2"/>
      <c r="L577" s="80" t="str">
        <f t="shared" si="21"/>
        <v>PA-P1-04</v>
      </c>
      <c r="M577" s="81">
        <f t="shared" si="22"/>
        <v>1.5</v>
      </c>
      <c r="N577" s="81">
        <f>SUMIFS('DATOS GENERALES'!$D$4:$D$13,'DATOS GENERALES'!$B$4:$B$13,P577,'DATOS GENERALES'!$C$4:$C$13,$N$534)</f>
        <v>0.3</v>
      </c>
      <c r="O577" s="81">
        <f>SUMIFS('DATOS GENERALES'!$D$4:$D$13,'DATOS GENERALES'!$B$4:$B$13,P577,'DATOS GENERALES'!$C$4:$C$13,$O$534)</f>
        <v>0.3</v>
      </c>
      <c r="P577" s="81" t="s">
        <v>217</v>
      </c>
      <c r="Q577" s="82">
        <f t="shared" si="23"/>
        <v>2.1</v>
      </c>
      <c r="R577" s="75"/>
      <c r="S577" s="2"/>
      <c r="T577" s="2"/>
      <c r="U577" s="75"/>
    </row>
    <row r="578" spans="1:21" s="10" customFormat="1" ht="14.4" thickBot="1" x14ac:dyDescent="0.3">
      <c r="A578" t="s">
        <v>961</v>
      </c>
      <c r="B578" s="52" t="s">
        <v>129</v>
      </c>
      <c r="C578" s="55"/>
      <c r="D578"/>
      <c r="E578" s="2"/>
      <c r="F578" s="2"/>
      <c r="G578" s="2"/>
      <c r="H578" s="2"/>
      <c r="I578" s="2"/>
      <c r="J578" s="2"/>
      <c r="K578" s="2"/>
      <c r="L578" s="80" t="str">
        <f t="shared" si="21"/>
        <v>PA-P1-05</v>
      </c>
      <c r="M578" s="81">
        <f t="shared" si="22"/>
        <v>1.5</v>
      </c>
      <c r="N578" s="81">
        <f>SUMIFS('DATOS GENERALES'!$D$4:$D$13,'DATOS GENERALES'!$B$4:$B$13,P578,'DATOS GENERALES'!$C$4:$C$13,$N$534)</f>
        <v>0.3</v>
      </c>
      <c r="O578" s="81">
        <f>SUMIFS('DATOS GENERALES'!$D$4:$D$13,'DATOS GENERALES'!$B$4:$B$13,P578,'DATOS GENERALES'!$C$4:$C$13,$O$534)</f>
        <v>0.3</v>
      </c>
      <c r="P578" s="81" t="s">
        <v>217</v>
      </c>
      <c r="Q578" s="82">
        <f t="shared" si="23"/>
        <v>2.1</v>
      </c>
      <c r="R578" s="75"/>
      <c r="S578" s="2"/>
      <c r="T578" s="2"/>
      <c r="U578" s="75"/>
    </row>
    <row r="579" spans="1:21" s="10" customFormat="1" ht="14.4" thickBot="1" x14ac:dyDescent="0.3">
      <c r="A579" t="s">
        <v>961</v>
      </c>
      <c r="B579" s="52" t="s">
        <v>130</v>
      </c>
      <c r="C579" s="55"/>
      <c r="D579"/>
      <c r="E579" s="2"/>
      <c r="F579" s="2"/>
      <c r="G579" s="2"/>
      <c r="H579" s="2"/>
      <c r="I579" s="2"/>
      <c r="J579" s="2"/>
      <c r="K579" s="2"/>
      <c r="L579" s="80" t="str">
        <f t="shared" si="21"/>
        <v>PA-P1-06</v>
      </c>
      <c r="M579" s="81">
        <f t="shared" si="22"/>
        <v>1.5</v>
      </c>
      <c r="N579" s="81">
        <f>SUMIFS('DATOS GENERALES'!$D$4:$D$13,'DATOS GENERALES'!$B$4:$B$13,P579,'DATOS GENERALES'!$C$4:$C$13,$N$534)</f>
        <v>0.3</v>
      </c>
      <c r="O579" s="81">
        <f>SUMIFS('DATOS GENERALES'!$D$4:$D$13,'DATOS GENERALES'!$B$4:$B$13,P579,'DATOS GENERALES'!$C$4:$C$13,$O$534)</f>
        <v>0.3</v>
      </c>
      <c r="P579" s="81" t="s">
        <v>217</v>
      </c>
      <c r="Q579" s="82">
        <f t="shared" si="23"/>
        <v>2.1</v>
      </c>
      <c r="R579" s="75"/>
      <c r="S579" s="2"/>
      <c r="T579" s="2"/>
      <c r="U579" s="75"/>
    </row>
    <row r="580" spans="1:21" s="10" customFormat="1" ht="14.4" thickBot="1" x14ac:dyDescent="0.3">
      <c r="A580" t="s">
        <v>961</v>
      </c>
      <c r="B580" s="52" t="s">
        <v>131</v>
      </c>
      <c r="C580" s="55"/>
      <c r="D580"/>
      <c r="E580" s="2"/>
      <c r="F580" s="2"/>
      <c r="G580" s="2"/>
      <c r="H580" s="2"/>
      <c r="I580" s="2"/>
      <c r="J580" s="2"/>
      <c r="K580" s="2"/>
      <c r="L580" s="80" t="str">
        <f t="shared" si="21"/>
        <v>PA-P1-07</v>
      </c>
      <c r="M580" s="81">
        <f t="shared" si="22"/>
        <v>1.5</v>
      </c>
      <c r="N580" s="81">
        <f>SUMIFS('DATOS GENERALES'!$D$4:$D$13,'DATOS GENERALES'!$B$4:$B$13,P580,'DATOS GENERALES'!$C$4:$C$13,$N$534)</f>
        <v>0.3</v>
      </c>
      <c r="O580" s="81">
        <f>SUMIFS('DATOS GENERALES'!$D$4:$D$13,'DATOS GENERALES'!$B$4:$B$13,P580,'DATOS GENERALES'!$C$4:$C$13,$O$534)</f>
        <v>0.3</v>
      </c>
      <c r="P580" s="81" t="s">
        <v>217</v>
      </c>
      <c r="Q580" s="82">
        <f t="shared" si="23"/>
        <v>2.1</v>
      </c>
      <c r="R580" s="75"/>
      <c r="S580" s="2"/>
      <c r="T580" s="2"/>
      <c r="U580" s="75"/>
    </row>
    <row r="581" spans="1:21" s="10" customFormat="1" ht="14.4" thickBot="1" x14ac:dyDescent="0.3">
      <c r="A581"/>
      <c r="B581" s="52"/>
      <c r="C581" s="55"/>
      <c r="D581"/>
      <c r="E581" s="2"/>
      <c r="F581" s="2"/>
      <c r="G581" s="2"/>
      <c r="H581" s="2"/>
      <c r="I581" s="2"/>
      <c r="J581" s="2"/>
      <c r="K581" s="2"/>
      <c r="L581" s="80"/>
      <c r="M581" s="81"/>
      <c r="N581" s="81"/>
      <c r="O581" s="81"/>
      <c r="P581" s="81"/>
      <c r="Q581" s="82"/>
      <c r="R581" s="75"/>
      <c r="S581" s="2"/>
      <c r="T581" s="2"/>
      <c r="U581" s="75"/>
    </row>
    <row r="582" spans="1:21" s="10" customFormat="1" ht="14.4" thickBot="1" x14ac:dyDescent="0.3">
      <c r="A582" t="s">
        <v>962</v>
      </c>
      <c r="B582" s="52" t="s">
        <v>125</v>
      </c>
      <c r="C582" s="55"/>
      <c r="D582"/>
      <c r="E582" s="2"/>
      <c r="F582" s="2"/>
      <c r="G582" s="2"/>
      <c r="H582" s="2"/>
      <c r="I582" s="2"/>
      <c r="J582" s="2"/>
      <c r="K582" s="2"/>
      <c r="L582" s="80" t="str">
        <f t="shared" si="21"/>
        <v>PA-P2-01</v>
      </c>
      <c r="M582" s="81">
        <f t="shared" si="22"/>
        <v>1.5</v>
      </c>
      <c r="N582" s="81">
        <f>SUMIFS('DATOS GENERALES'!$D$4:$D$13,'DATOS GENERALES'!$B$4:$B$13,P582,'DATOS GENERALES'!$C$4:$C$13,$N$534)</f>
        <v>0.3</v>
      </c>
      <c r="O582" s="81">
        <f>SUMIFS('DATOS GENERALES'!$D$4:$D$13,'DATOS GENERALES'!$B$4:$B$13,P582,'DATOS GENERALES'!$C$4:$C$13,$O$534)</f>
        <v>0.3</v>
      </c>
      <c r="P582" s="81" t="s">
        <v>217</v>
      </c>
      <c r="Q582" s="82">
        <f t="shared" si="23"/>
        <v>2.1</v>
      </c>
      <c r="R582" s="75"/>
      <c r="S582" s="2"/>
      <c r="T582" s="2"/>
      <c r="U582" s="75"/>
    </row>
    <row r="583" spans="1:21" s="10" customFormat="1" ht="14.4" thickBot="1" x14ac:dyDescent="0.3">
      <c r="A583" t="s">
        <v>962</v>
      </c>
      <c r="B583" s="52" t="s">
        <v>126</v>
      </c>
      <c r="C583" s="55"/>
      <c r="D583"/>
      <c r="E583" s="2"/>
      <c r="F583" s="2"/>
      <c r="G583" s="2"/>
      <c r="H583" s="2"/>
      <c r="I583" s="2"/>
      <c r="J583" s="2"/>
      <c r="K583" s="2"/>
      <c r="L583" s="80" t="str">
        <f t="shared" ref="L583:L590" si="24">CONCATENATE(A583,B583,C583)</f>
        <v>PA-P2-02</v>
      </c>
      <c r="M583" s="81">
        <f t="shared" ref="M583:M590" si="25">SUMIFS($R$9:$R$512,$D$9:$D$512,L583,$U$9:$U$512,P583)</f>
        <v>1.5</v>
      </c>
      <c r="N583" s="81">
        <f>SUMIFS('DATOS GENERALES'!$D$4:$D$13,'DATOS GENERALES'!$B$4:$B$13,P583,'DATOS GENERALES'!$C$4:$C$13,$N$534)</f>
        <v>0.3</v>
      </c>
      <c r="O583" s="81">
        <f>SUMIFS('DATOS GENERALES'!$D$4:$D$13,'DATOS GENERALES'!$B$4:$B$13,P583,'DATOS GENERALES'!$C$4:$C$13,$O$534)</f>
        <v>0.3</v>
      </c>
      <c r="P583" s="81" t="s">
        <v>217</v>
      </c>
      <c r="Q583" s="82">
        <f t="shared" ref="Q583:Q590" si="26">O583+N583+M583</f>
        <v>2.1</v>
      </c>
      <c r="R583" s="75"/>
      <c r="S583" s="2"/>
      <c r="T583" s="2"/>
      <c r="U583" s="75"/>
    </row>
    <row r="584" spans="1:21" s="10" customFormat="1" ht="14.4" thickBot="1" x14ac:dyDescent="0.3">
      <c r="A584" t="s">
        <v>962</v>
      </c>
      <c r="B584" s="52" t="s">
        <v>127</v>
      </c>
      <c r="C584" s="55"/>
      <c r="D584"/>
      <c r="E584" s="2"/>
      <c r="F584" s="2"/>
      <c r="G584" s="2"/>
      <c r="H584" s="2"/>
      <c r="I584" s="2"/>
      <c r="J584" s="2"/>
      <c r="K584" s="2"/>
      <c r="L584" s="80" t="str">
        <f t="shared" si="24"/>
        <v>PA-P2-03</v>
      </c>
      <c r="M584" s="81">
        <f t="shared" si="25"/>
        <v>4.5</v>
      </c>
      <c r="N584" s="81">
        <f>SUMIFS('DATOS GENERALES'!$D$4:$D$13,'DATOS GENERALES'!$B$4:$B$13,P584,'DATOS GENERALES'!$C$4:$C$13,$N$534)</f>
        <v>0.3</v>
      </c>
      <c r="O584" s="81">
        <f>SUMIFS('DATOS GENERALES'!$D$4:$D$13,'DATOS GENERALES'!$B$4:$B$13,P584,'DATOS GENERALES'!$C$4:$C$13,$O$534)</f>
        <v>0.3</v>
      </c>
      <c r="P584" s="81" t="s">
        <v>217</v>
      </c>
      <c r="Q584" s="82">
        <f t="shared" si="26"/>
        <v>5.0999999999999996</v>
      </c>
      <c r="R584" s="75"/>
      <c r="S584" s="2"/>
      <c r="T584" s="2"/>
      <c r="U584" s="75"/>
    </row>
    <row r="585" spans="1:21" s="10" customFormat="1" ht="14.4" thickBot="1" x14ac:dyDescent="0.3">
      <c r="A585" t="s">
        <v>962</v>
      </c>
      <c r="B585" s="52" t="s">
        <v>128</v>
      </c>
      <c r="C585" s="55"/>
      <c r="D585"/>
      <c r="E585" s="2"/>
      <c r="F585" s="2"/>
      <c r="G585" s="2"/>
      <c r="H585" s="2"/>
      <c r="I585" s="2"/>
      <c r="J585" s="2"/>
      <c r="K585" s="2"/>
      <c r="L585" s="80" t="str">
        <f t="shared" si="24"/>
        <v>PA-P2-04</v>
      </c>
      <c r="M585" s="81">
        <f t="shared" si="25"/>
        <v>1.5</v>
      </c>
      <c r="N585" s="81">
        <f>SUMIFS('DATOS GENERALES'!$D$4:$D$13,'DATOS GENERALES'!$B$4:$B$13,P585,'DATOS GENERALES'!$C$4:$C$13,$N$534)</f>
        <v>0.3</v>
      </c>
      <c r="O585" s="81">
        <f>SUMIFS('DATOS GENERALES'!$D$4:$D$13,'DATOS GENERALES'!$B$4:$B$13,P585,'DATOS GENERALES'!$C$4:$C$13,$O$534)</f>
        <v>0.3</v>
      </c>
      <c r="P585" s="81" t="s">
        <v>217</v>
      </c>
      <c r="Q585" s="82">
        <f t="shared" si="26"/>
        <v>2.1</v>
      </c>
      <c r="R585" s="75"/>
      <c r="S585" s="2"/>
      <c r="T585" s="2"/>
      <c r="U585" s="75"/>
    </row>
    <row r="586" spans="1:21" s="10" customFormat="1" ht="14.4" thickBot="1" x14ac:dyDescent="0.3">
      <c r="A586" t="s">
        <v>962</v>
      </c>
      <c r="B586" s="52" t="s">
        <v>129</v>
      </c>
      <c r="C586" s="55"/>
      <c r="D586"/>
      <c r="E586" s="2"/>
      <c r="F586" s="2"/>
      <c r="G586" s="2"/>
      <c r="H586" s="2"/>
      <c r="I586" s="2"/>
      <c r="J586" s="2"/>
      <c r="K586" s="2"/>
      <c r="L586" s="80" t="str">
        <f t="shared" si="24"/>
        <v>PA-P2-05</v>
      </c>
      <c r="M586" s="81">
        <f t="shared" si="25"/>
        <v>1.5</v>
      </c>
      <c r="N586" s="81">
        <f>SUMIFS('DATOS GENERALES'!$D$4:$D$13,'DATOS GENERALES'!$B$4:$B$13,P586,'DATOS GENERALES'!$C$4:$C$13,$N$534)</f>
        <v>0.3</v>
      </c>
      <c r="O586" s="81">
        <f>SUMIFS('DATOS GENERALES'!$D$4:$D$13,'DATOS GENERALES'!$B$4:$B$13,P586,'DATOS GENERALES'!$C$4:$C$13,$O$534)</f>
        <v>0.3</v>
      </c>
      <c r="P586" s="81" t="s">
        <v>217</v>
      </c>
      <c r="Q586" s="82">
        <f t="shared" si="26"/>
        <v>2.1</v>
      </c>
      <c r="R586" s="75"/>
      <c r="S586" s="2"/>
      <c r="T586" s="2"/>
      <c r="U586" s="75"/>
    </row>
    <row r="587" spans="1:21" s="10" customFormat="1" ht="14.4" thickBot="1" x14ac:dyDescent="0.3">
      <c r="A587" t="s">
        <v>962</v>
      </c>
      <c r="B587" s="52" t="s">
        <v>130</v>
      </c>
      <c r="C587" s="55"/>
      <c r="D587"/>
      <c r="E587" s="2"/>
      <c r="F587" s="2"/>
      <c r="G587" s="2"/>
      <c r="H587" s="2"/>
      <c r="I587" s="2"/>
      <c r="J587" s="2"/>
      <c r="K587" s="2"/>
      <c r="L587" s="80" t="str">
        <f t="shared" si="24"/>
        <v>PA-P2-06</v>
      </c>
      <c r="M587" s="81">
        <f t="shared" si="25"/>
        <v>1.5</v>
      </c>
      <c r="N587" s="81">
        <f>SUMIFS('DATOS GENERALES'!$D$4:$D$13,'DATOS GENERALES'!$B$4:$B$13,P587,'DATOS GENERALES'!$C$4:$C$13,$N$534)</f>
        <v>0.3</v>
      </c>
      <c r="O587" s="81">
        <f>SUMIFS('DATOS GENERALES'!$D$4:$D$13,'DATOS GENERALES'!$B$4:$B$13,P587,'DATOS GENERALES'!$C$4:$C$13,$O$534)</f>
        <v>0.3</v>
      </c>
      <c r="P587" s="81" t="s">
        <v>217</v>
      </c>
      <c r="Q587" s="82">
        <f t="shared" si="26"/>
        <v>2.1</v>
      </c>
      <c r="R587" s="75"/>
      <c r="S587" s="2"/>
      <c r="T587" s="2"/>
      <c r="U587" s="75"/>
    </row>
    <row r="588" spans="1:21" s="10" customFormat="1" ht="14.4" thickBot="1" x14ac:dyDescent="0.3">
      <c r="A588" t="s">
        <v>962</v>
      </c>
      <c r="B588" s="52" t="s">
        <v>131</v>
      </c>
      <c r="C588" s="55"/>
      <c r="D588"/>
      <c r="E588" s="2"/>
      <c r="F588" s="2"/>
      <c r="G588" s="2"/>
      <c r="H588" s="2"/>
      <c r="I588" s="2"/>
      <c r="J588" s="2"/>
      <c r="K588" s="2"/>
      <c r="L588" s="80" t="str">
        <f t="shared" si="24"/>
        <v>PA-P2-07</v>
      </c>
      <c r="M588" s="81">
        <f t="shared" si="25"/>
        <v>1.5</v>
      </c>
      <c r="N588" s="81">
        <f>SUMIFS('DATOS GENERALES'!$D$4:$D$13,'DATOS GENERALES'!$B$4:$B$13,P588,'DATOS GENERALES'!$C$4:$C$13,$N$534)</f>
        <v>0.3</v>
      </c>
      <c r="O588" s="81">
        <f>SUMIFS('DATOS GENERALES'!$D$4:$D$13,'DATOS GENERALES'!$B$4:$B$13,P588,'DATOS GENERALES'!$C$4:$C$13,$O$534)</f>
        <v>0.3</v>
      </c>
      <c r="P588" s="81" t="s">
        <v>217</v>
      </c>
      <c r="Q588" s="82">
        <f t="shared" si="26"/>
        <v>2.1</v>
      </c>
      <c r="R588" s="75"/>
      <c r="S588" s="2"/>
      <c r="T588" s="2"/>
      <c r="U588" s="75"/>
    </row>
    <row r="589" spans="1:21" s="10" customFormat="1" ht="14.4" thickBot="1" x14ac:dyDescent="0.3">
      <c r="A589"/>
      <c r="B589" s="52"/>
      <c r="C589" s="55"/>
      <c r="D589"/>
      <c r="E589" s="2"/>
      <c r="F589" s="2"/>
      <c r="G589" s="2"/>
      <c r="H589" s="2"/>
      <c r="I589" s="2"/>
      <c r="J589" s="2"/>
      <c r="K589" s="2"/>
      <c r="L589" s="80"/>
      <c r="M589" s="81"/>
      <c r="N589" s="81"/>
      <c r="O589" s="81"/>
      <c r="P589" s="81"/>
      <c r="Q589" s="82"/>
      <c r="R589" s="75"/>
      <c r="S589" s="2"/>
      <c r="T589" s="2"/>
      <c r="U589" s="75"/>
    </row>
    <row r="590" spans="1:21" s="10" customFormat="1" ht="14.4" thickBot="1" x14ac:dyDescent="0.3">
      <c r="A590" t="s">
        <v>963</v>
      </c>
      <c r="B590" s="52" t="s">
        <v>125</v>
      </c>
      <c r="C590" s="55"/>
      <c r="D590"/>
      <c r="E590" s="2"/>
      <c r="F590" s="2"/>
      <c r="G590" s="2"/>
      <c r="H590" s="2"/>
      <c r="I590" s="2"/>
      <c r="J590" s="2"/>
      <c r="K590" s="2"/>
      <c r="L590" s="80" t="str">
        <f t="shared" si="24"/>
        <v>PA-P3-01</v>
      </c>
      <c r="M590" s="81">
        <f t="shared" si="25"/>
        <v>1.5</v>
      </c>
      <c r="N590" s="81">
        <f>SUMIFS('DATOS GENERALES'!$D$4:$D$13,'DATOS GENERALES'!$B$4:$B$13,P590,'DATOS GENERALES'!$C$4:$C$13,$N$534)</f>
        <v>0.3</v>
      </c>
      <c r="O590" s="81">
        <f>SUMIFS('DATOS GENERALES'!$D$4:$D$13,'DATOS GENERALES'!$B$4:$B$13,P590,'DATOS GENERALES'!$C$4:$C$13,$O$534)</f>
        <v>0.3</v>
      </c>
      <c r="P590" s="81" t="s">
        <v>217</v>
      </c>
      <c r="Q590" s="82">
        <f t="shared" si="26"/>
        <v>2.1</v>
      </c>
      <c r="R590" s="75"/>
      <c r="S590" s="2"/>
      <c r="T590" s="2"/>
      <c r="U590" s="75"/>
    </row>
    <row r="591" spans="1:21" s="10" customFormat="1" ht="14.4" thickBot="1" x14ac:dyDescent="0.3">
      <c r="A591" t="s">
        <v>963</v>
      </c>
      <c r="B591" s="52" t="s">
        <v>126</v>
      </c>
      <c r="C591" s="55"/>
      <c r="D591"/>
      <c r="E591" s="2"/>
      <c r="F591" s="2"/>
      <c r="G591" s="2"/>
      <c r="H591" s="2"/>
      <c r="I591" s="2"/>
      <c r="J591" s="2"/>
      <c r="K591" s="2"/>
      <c r="L591" s="80" t="str">
        <f t="shared" ref="L591:L599" si="27">CONCATENATE(A591,B591,C591)</f>
        <v>PA-P3-02</v>
      </c>
      <c r="M591" s="81">
        <f t="shared" ref="M591:M599" si="28">SUMIFS($R$9:$R$512,$D$9:$D$512,L591,$U$9:$U$512,P591)</f>
        <v>1.5</v>
      </c>
      <c r="N591" s="81">
        <f>SUMIFS('DATOS GENERALES'!$D$4:$D$13,'DATOS GENERALES'!$B$4:$B$13,P591,'DATOS GENERALES'!$C$4:$C$13,$N$534)</f>
        <v>0.3</v>
      </c>
      <c r="O591" s="81">
        <f>SUMIFS('DATOS GENERALES'!$D$4:$D$13,'DATOS GENERALES'!$B$4:$B$13,P591,'DATOS GENERALES'!$C$4:$C$13,$O$534)</f>
        <v>0.3</v>
      </c>
      <c r="P591" s="81" t="s">
        <v>217</v>
      </c>
      <c r="Q591" s="82">
        <f t="shared" ref="Q591:Q599" si="29">O591+N591+M591</f>
        <v>2.1</v>
      </c>
      <c r="R591" s="75"/>
      <c r="S591" s="2"/>
      <c r="T591" s="2"/>
      <c r="U591" s="75"/>
    </row>
    <row r="592" spans="1:21" s="10" customFormat="1" ht="14.4" thickBot="1" x14ac:dyDescent="0.3">
      <c r="A592" t="s">
        <v>963</v>
      </c>
      <c r="B592" s="52" t="s">
        <v>127</v>
      </c>
      <c r="C592" s="55"/>
      <c r="D592"/>
      <c r="E592" s="2"/>
      <c r="F592" s="2"/>
      <c r="G592" s="2"/>
      <c r="H592" s="2"/>
      <c r="I592" s="2"/>
      <c r="J592" s="2"/>
      <c r="K592" s="2"/>
      <c r="L592" s="80" t="str">
        <f t="shared" si="27"/>
        <v>PA-P3-03</v>
      </c>
      <c r="M592" s="81">
        <f t="shared" si="28"/>
        <v>4.5</v>
      </c>
      <c r="N592" s="81">
        <f>SUMIFS('DATOS GENERALES'!$D$4:$D$13,'DATOS GENERALES'!$B$4:$B$13,P592,'DATOS GENERALES'!$C$4:$C$13,$N$534)</f>
        <v>0.3</v>
      </c>
      <c r="O592" s="81">
        <f>SUMIFS('DATOS GENERALES'!$D$4:$D$13,'DATOS GENERALES'!$B$4:$B$13,P592,'DATOS GENERALES'!$C$4:$C$13,$O$534)</f>
        <v>0.3</v>
      </c>
      <c r="P592" s="81" t="s">
        <v>217</v>
      </c>
      <c r="Q592" s="82">
        <f t="shared" si="29"/>
        <v>5.0999999999999996</v>
      </c>
      <c r="R592" s="75"/>
      <c r="S592" s="2"/>
      <c r="T592" s="2"/>
      <c r="U592" s="75"/>
    </row>
    <row r="593" spans="1:21" s="10" customFormat="1" ht="14.4" thickBot="1" x14ac:dyDescent="0.3">
      <c r="A593" t="s">
        <v>963</v>
      </c>
      <c r="B593" s="52" t="s">
        <v>128</v>
      </c>
      <c r="C593" s="55"/>
      <c r="D593"/>
      <c r="E593" s="2"/>
      <c r="F593" s="2"/>
      <c r="G593" s="2"/>
      <c r="H593" s="2"/>
      <c r="I593" s="2"/>
      <c r="J593" s="2"/>
      <c r="K593" s="2"/>
      <c r="L593" s="80" t="str">
        <f t="shared" si="27"/>
        <v>PA-P3-04</v>
      </c>
      <c r="M593" s="81">
        <f t="shared" si="28"/>
        <v>1.5</v>
      </c>
      <c r="N593" s="81">
        <f>SUMIFS('DATOS GENERALES'!$D$4:$D$13,'DATOS GENERALES'!$B$4:$B$13,P593,'DATOS GENERALES'!$C$4:$C$13,$N$534)</f>
        <v>0.3</v>
      </c>
      <c r="O593" s="81">
        <f>SUMIFS('DATOS GENERALES'!$D$4:$D$13,'DATOS GENERALES'!$B$4:$B$13,P593,'DATOS GENERALES'!$C$4:$C$13,$O$534)</f>
        <v>0.3</v>
      </c>
      <c r="P593" s="81" t="s">
        <v>217</v>
      </c>
      <c r="Q593" s="82">
        <f t="shared" si="29"/>
        <v>2.1</v>
      </c>
      <c r="R593" s="75"/>
      <c r="S593" s="2"/>
      <c r="T593" s="2"/>
      <c r="U593" s="75"/>
    </row>
    <row r="594" spans="1:21" s="10" customFormat="1" ht="14.4" thickBot="1" x14ac:dyDescent="0.3">
      <c r="A594" t="s">
        <v>963</v>
      </c>
      <c r="B594" s="52" t="s">
        <v>129</v>
      </c>
      <c r="C594" s="55"/>
      <c r="D594"/>
      <c r="E594" s="2"/>
      <c r="F594" s="2"/>
      <c r="G594" s="2"/>
      <c r="H594" s="2"/>
      <c r="I594" s="2"/>
      <c r="J594" s="2"/>
      <c r="K594" s="2"/>
      <c r="L594" s="80" t="str">
        <f t="shared" si="27"/>
        <v>PA-P3-05</v>
      </c>
      <c r="M594" s="81">
        <f t="shared" si="28"/>
        <v>4.5</v>
      </c>
      <c r="N594" s="81">
        <f>SUMIFS('DATOS GENERALES'!$D$4:$D$13,'DATOS GENERALES'!$B$4:$B$13,P594,'DATOS GENERALES'!$C$4:$C$13,$N$534)</f>
        <v>0.3</v>
      </c>
      <c r="O594" s="81">
        <f>SUMIFS('DATOS GENERALES'!$D$4:$D$13,'DATOS GENERALES'!$B$4:$B$13,P594,'DATOS GENERALES'!$C$4:$C$13,$O$534)</f>
        <v>0.3</v>
      </c>
      <c r="P594" s="81" t="s">
        <v>217</v>
      </c>
      <c r="Q594" s="82">
        <f t="shared" si="29"/>
        <v>5.0999999999999996</v>
      </c>
      <c r="R594" s="75"/>
      <c r="S594" s="2"/>
      <c r="T594" s="2"/>
      <c r="U594" s="75"/>
    </row>
    <row r="595" spans="1:21" s="10" customFormat="1" ht="14.4" thickBot="1" x14ac:dyDescent="0.3">
      <c r="A595" t="s">
        <v>963</v>
      </c>
      <c r="B595" s="52" t="s">
        <v>130</v>
      </c>
      <c r="C595" s="55"/>
      <c r="D595"/>
      <c r="E595" s="2"/>
      <c r="F595" s="2"/>
      <c r="G595" s="2"/>
      <c r="H595" s="2"/>
      <c r="I595" s="2"/>
      <c r="J595" s="2"/>
      <c r="K595" s="2"/>
      <c r="L595" s="80" t="str">
        <f t="shared" si="27"/>
        <v>PA-P3-06</v>
      </c>
      <c r="M595" s="81">
        <f t="shared" si="28"/>
        <v>1.5</v>
      </c>
      <c r="N595" s="81">
        <f>SUMIFS('DATOS GENERALES'!$D$4:$D$13,'DATOS GENERALES'!$B$4:$B$13,P595,'DATOS GENERALES'!$C$4:$C$13,$N$534)</f>
        <v>0.3</v>
      </c>
      <c r="O595" s="81">
        <f>SUMIFS('DATOS GENERALES'!$D$4:$D$13,'DATOS GENERALES'!$B$4:$B$13,P595,'DATOS GENERALES'!$C$4:$C$13,$O$534)</f>
        <v>0.3</v>
      </c>
      <c r="P595" s="81" t="s">
        <v>217</v>
      </c>
      <c r="Q595" s="82">
        <f t="shared" si="29"/>
        <v>2.1</v>
      </c>
      <c r="R595" s="75"/>
      <c r="S595" s="2"/>
      <c r="T595" s="2"/>
      <c r="U595" s="75"/>
    </row>
    <row r="596" spans="1:21" s="10" customFormat="1" ht="14.4" thickBot="1" x14ac:dyDescent="0.3">
      <c r="A596" t="s">
        <v>963</v>
      </c>
      <c r="B596" s="52" t="s">
        <v>131</v>
      </c>
      <c r="C596" s="55"/>
      <c r="D596"/>
      <c r="E596" s="2"/>
      <c r="F596" s="2"/>
      <c r="G596" s="2"/>
      <c r="H596" s="2"/>
      <c r="I596" s="2"/>
      <c r="J596" s="2"/>
      <c r="K596" s="2"/>
      <c r="L596" s="80" t="str">
        <f t="shared" si="27"/>
        <v>PA-P3-07</v>
      </c>
      <c r="M596" s="81">
        <f t="shared" si="28"/>
        <v>1.5</v>
      </c>
      <c r="N596" s="81">
        <f>SUMIFS('DATOS GENERALES'!$D$4:$D$13,'DATOS GENERALES'!$B$4:$B$13,P596,'DATOS GENERALES'!$C$4:$C$13,$N$534)</f>
        <v>0.3</v>
      </c>
      <c r="O596" s="81">
        <f>SUMIFS('DATOS GENERALES'!$D$4:$D$13,'DATOS GENERALES'!$B$4:$B$13,P596,'DATOS GENERALES'!$C$4:$C$13,$O$534)</f>
        <v>0.3</v>
      </c>
      <c r="P596" s="81" t="s">
        <v>217</v>
      </c>
      <c r="Q596" s="82">
        <f t="shared" si="29"/>
        <v>2.1</v>
      </c>
      <c r="R596" s="75"/>
      <c r="S596" s="2"/>
      <c r="T596" s="2"/>
      <c r="U596" s="75"/>
    </row>
    <row r="597" spans="1:21" s="10" customFormat="1" ht="14.4" thickBot="1" x14ac:dyDescent="0.3">
      <c r="A597" t="s">
        <v>963</v>
      </c>
      <c r="B597" s="52" t="s">
        <v>132</v>
      </c>
      <c r="C597" s="55"/>
      <c r="D597"/>
      <c r="E597" s="2"/>
      <c r="F597" s="2"/>
      <c r="G597" s="2"/>
      <c r="H597" s="2"/>
      <c r="I597" s="2"/>
      <c r="J597" s="2"/>
      <c r="K597" s="2"/>
      <c r="L597" s="80" t="str">
        <f t="shared" si="27"/>
        <v>PA-P3-08</v>
      </c>
      <c r="M597" s="81">
        <f t="shared" si="28"/>
        <v>1.5</v>
      </c>
      <c r="N597" s="81">
        <f>SUMIFS('DATOS GENERALES'!$D$4:$D$13,'DATOS GENERALES'!$B$4:$B$13,P597,'DATOS GENERALES'!$C$4:$C$13,$N$534)</f>
        <v>0.3</v>
      </c>
      <c r="O597" s="81">
        <f>SUMIFS('DATOS GENERALES'!$D$4:$D$13,'DATOS GENERALES'!$B$4:$B$13,P597,'DATOS GENERALES'!$C$4:$C$13,$O$534)</f>
        <v>0.3</v>
      </c>
      <c r="P597" s="81" t="s">
        <v>217</v>
      </c>
      <c r="Q597" s="82">
        <f t="shared" si="29"/>
        <v>2.1</v>
      </c>
      <c r="R597" s="75"/>
      <c r="S597" s="2"/>
      <c r="T597" s="2"/>
      <c r="U597" s="75"/>
    </row>
    <row r="598" spans="1:21" s="10" customFormat="1" ht="14.4" thickBot="1" x14ac:dyDescent="0.3">
      <c r="A598" t="s">
        <v>963</v>
      </c>
      <c r="B598" s="52" t="s">
        <v>133</v>
      </c>
      <c r="C598" s="55"/>
      <c r="D598"/>
      <c r="E598" s="2"/>
      <c r="F598" s="2"/>
      <c r="G598" s="2"/>
      <c r="H598" s="2"/>
      <c r="I598" s="2"/>
      <c r="J598" s="2"/>
      <c r="K598" s="2"/>
      <c r="L598" s="80" t="str">
        <f t="shared" si="27"/>
        <v>PA-P3-09</v>
      </c>
      <c r="M598" s="81">
        <f t="shared" si="28"/>
        <v>1.5</v>
      </c>
      <c r="N598" s="81">
        <f>SUMIFS('DATOS GENERALES'!$D$4:$D$13,'DATOS GENERALES'!$B$4:$B$13,P598,'DATOS GENERALES'!$C$4:$C$13,$N$534)</f>
        <v>0.3</v>
      </c>
      <c r="O598" s="81">
        <f>SUMIFS('DATOS GENERALES'!$D$4:$D$13,'DATOS GENERALES'!$B$4:$B$13,P598,'DATOS GENERALES'!$C$4:$C$13,$O$534)</f>
        <v>0.3</v>
      </c>
      <c r="P598" s="81" t="s">
        <v>217</v>
      </c>
      <c r="Q598" s="82">
        <f t="shared" si="29"/>
        <v>2.1</v>
      </c>
      <c r="R598" s="75"/>
      <c r="S598" s="2"/>
      <c r="T598" s="2"/>
      <c r="U598" s="75"/>
    </row>
    <row r="599" spans="1:21" s="10" customFormat="1" ht="14.4" thickBot="1" x14ac:dyDescent="0.3">
      <c r="A599" t="s">
        <v>963</v>
      </c>
      <c r="B599" s="52" t="s">
        <v>134</v>
      </c>
      <c r="C599" s="55"/>
      <c r="D599"/>
      <c r="E599" s="2"/>
      <c r="F599" s="2"/>
      <c r="G599" s="2"/>
      <c r="H599" s="2"/>
      <c r="I599" s="2"/>
      <c r="J599" s="2"/>
      <c r="K599" s="2"/>
      <c r="L599" s="80" t="str">
        <f t="shared" si="27"/>
        <v>PA-P3-10</v>
      </c>
      <c r="M599" s="81">
        <f t="shared" si="28"/>
        <v>1.5</v>
      </c>
      <c r="N599" s="81">
        <f>SUMIFS('DATOS GENERALES'!$D$4:$D$13,'DATOS GENERALES'!$B$4:$B$13,P599,'DATOS GENERALES'!$C$4:$C$13,$N$534)</f>
        <v>0.3</v>
      </c>
      <c r="O599" s="81">
        <f>SUMIFS('DATOS GENERALES'!$D$4:$D$13,'DATOS GENERALES'!$B$4:$B$13,P599,'DATOS GENERALES'!$C$4:$C$13,$O$534)</f>
        <v>0.3</v>
      </c>
      <c r="P599" s="81" t="s">
        <v>217</v>
      </c>
      <c r="Q599" s="82">
        <f t="shared" si="29"/>
        <v>2.1</v>
      </c>
      <c r="R599" s="75"/>
      <c r="S599" s="2"/>
      <c r="T599" s="2"/>
      <c r="U599" s="75"/>
    </row>
    <row r="600" spans="1:21" s="10" customFormat="1" ht="14.4" thickBot="1" x14ac:dyDescent="0.3">
      <c r="A600"/>
      <c r="B600" s="52"/>
      <c r="C600" s="55"/>
      <c r="D600"/>
      <c r="E600" s="2"/>
      <c r="F600" s="2"/>
      <c r="G600" s="2"/>
      <c r="H600" s="2"/>
      <c r="I600" s="2"/>
      <c r="J600" s="2"/>
      <c r="K600" s="2"/>
      <c r="L600" s="80"/>
      <c r="M600" s="81"/>
      <c r="N600" s="81"/>
      <c r="O600" s="81"/>
      <c r="P600" s="81"/>
      <c r="Q600" s="82"/>
      <c r="R600" s="75"/>
      <c r="S600" s="2"/>
      <c r="T600" s="2"/>
      <c r="U600" s="75"/>
    </row>
    <row r="601" spans="1:21" s="10" customFormat="1" ht="14.4" thickBot="1" x14ac:dyDescent="0.3">
      <c r="A601" t="s">
        <v>964</v>
      </c>
      <c r="B601" s="52" t="s">
        <v>125</v>
      </c>
      <c r="C601" s="55"/>
      <c r="D601"/>
      <c r="E601" s="2"/>
      <c r="F601" s="2"/>
      <c r="G601" s="2"/>
      <c r="H601" s="2"/>
      <c r="I601" s="2"/>
      <c r="J601" s="2"/>
      <c r="K601" s="2"/>
      <c r="L601" s="80" t="str">
        <f t="shared" ref="L601" si="30">CONCATENATE(A601,B601,C601)</f>
        <v>PA-P4-01</v>
      </c>
      <c r="M601" s="81">
        <f t="shared" ref="M601" si="31">SUMIFS($R$9:$R$512,$D$9:$D$512,L601,$U$9:$U$512,P601)</f>
        <v>1.5</v>
      </c>
      <c r="N601" s="81">
        <f>SUMIFS('DATOS GENERALES'!$D$4:$D$13,'DATOS GENERALES'!$B$4:$B$13,P601,'DATOS GENERALES'!$C$4:$C$13,$N$534)</f>
        <v>0.3</v>
      </c>
      <c r="O601" s="81">
        <f>SUMIFS('DATOS GENERALES'!$D$4:$D$13,'DATOS GENERALES'!$B$4:$B$13,P601,'DATOS GENERALES'!$C$4:$C$13,$O$534)</f>
        <v>0.3</v>
      </c>
      <c r="P601" s="81" t="s">
        <v>217</v>
      </c>
      <c r="Q601" s="82">
        <f t="shared" ref="Q601" si="32">O601+N601+M601</f>
        <v>2.1</v>
      </c>
      <c r="R601" s="75"/>
      <c r="S601" s="2"/>
      <c r="T601" s="2"/>
      <c r="U601" s="75"/>
    </row>
    <row r="602" spans="1:21" s="10" customFormat="1" ht="14.4" thickBot="1" x14ac:dyDescent="0.3">
      <c r="A602" t="s">
        <v>964</v>
      </c>
      <c r="B602" s="52" t="s">
        <v>126</v>
      </c>
      <c r="C602" s="55"/>
      <c r="D602"/>
      <c r="E602" s="2"/>
      <c r="F602" s="2"/>
      <c r="G602" s="2"/>
      <c r="H602" s="2"/>
      <c r="I602" s="2"/>
      <c r="J602" s="2"/>
      <c r="K602" s="2"/>
      <c r="L602" s="80" t="str">
        <f t="shared" ref="L602:L612" si="33">CONCATENATE(A602,B602,C602)</f>
        <v>PA-P4-02</v>
      </c>
      <c r="M602" s="81">
        <f t="shared" ref="M602:M612" si="34">SUMIFS($R$9:$R$512,$D$9:$D$512,L602,$U$9:$U$512,P602)</f>
        <v>1.5</v>
      </c>
      <c r="N602" s="81">
        <f>SUMIFS('DATOS GENERALES'!$D$4:$D$13,'DATOS GENERALES'!$B$4:$B$13,P602,'DATOS GENERALES'!$C$4:$C$13,$N$534)</f>
        <v>0.3</v>
      </c>
      <c r="O602" s="81">
        <f>SUMIFS('DATOS GENERALES'!$D$4:$D$13,'DATOS GENERALES'!$B$4:$B$13,P602,'DATOS GENERALES'!$C$4:$C$13,$O$534)</f>
        <v>0.3</v>
      </c>
      <c r="P602" s="81" t="s">
        <v>217</v>
      </c>
      <c r="Q602" s="82">
        <f t="shared" ref="Q602:Q612" si="35">O602+N602+M602</f>
        <v>2.1</v>
      </c>
      <c r="R602" s="75"/>
      <c r="S602" s="2"/>
      <c r="T602" s="2"/>
      <c r="U602" s="75"/>
    </row>
    <row r="603" spans="1:21" s="10" customFormat="1" ht="14.4" thickBot="1" x14ac:dyDescent="0.3">
      <c r="A603" t="s">
        <v>964</v>
      </c>
      <c r="B603" s="52" t="s">
        <v>127</v>
      </c>
      <c r="C603" s="55"/>
      <c r="D603"/>
      <c r="E603" s="2"/>
      <c r="F603" s="2"/>
      <c r="G603" s="2"/>
      <c r="H603" s="2"/>
      <c r="I603" s="2"/>
      <c r="J603" s="2"/>
      <c r="K603" s="2"/>
      <c r="L603" s="80" t="str">
        <f t="shared" si="33"/>
        <v>PA-P4-03</v>
      </c>
      <c r="M603" s="81">
        <f t="shared" si="34"/>
        <v>1.5</v>
      </c>
      <c r="N603" s="81">
        <f>SUMIFS('DATOS GENERALES'!$D$4:$D$13,'DATOS GENERALES'!$B$4:$B$13,P603,'DATOS GENERALES'!$C$4:$C$13,$N$534)</f>
        <v>0.3</v>
      </c>
      <c r="O603" s="81">
        <f>SUMIFS('DATOS GENERALES'!$D$4:$D$13,'DATOS GENERALES'!$B$4:$B$13,P603,'DATOS GENERALES'!$C$4:$C$13,$O$534)</f>
        <v>0.3</v>
      </c>
      <c r="P603" s="81" t="s">
        <v>217</v>
      </c>
      <c r="Q603" s="82">
        <f t="shared" si="35"/>
        <v>2.1</v>
      </c>
      <c r="R603" s="75"/>
      <c r="S603" s="2"/>
      <c r="T603" s="2"/>
      <c r="U603" s="75"/>
    </row>
    <row r="604" spans="1:21" s="10" customFormat="1" ht="14.4" thickBot="1" x14ac:dyDescent="0.3">
      <c r="A604" t="s">
        <v>964</v>
      </c>
      <c r="B604" s="52" t="s">
        <v>128</v>
      </c>
      <c r="C604" s="55"/>
      <c r="D604"/>
      <c r="E604" s="2"/>
      <c r="F604" s="2"/>
      <c r="G604" s="2"/>
      <c r="H604" s="2"/>
      <c r="I604" s="2"/>
      <c r="J604" s="2"/>
      <c r="K604" s="2"/>
      <c r="L604" s="80" t="str">
        <f t="shared" si="33"/>
        <v>PA-P4-04</v>
      </c>
      <c r="M604" s="81">
        <f t="shared" si="34"/>
        <v>1.5</v>
      </c>
      <c r="N604" s="81">
        <f>SUMIFS('DATOS GENERALES'!$D$4:$D$13,'DATOS GENERALES'!$B$4:$B$13,P604,'DATOS GENERALES'!$C$4:$C$13,$N$534)</f>
        <v>0.3</v>
      </c>
      <c r="O604" s="81">
        <f>SUMIFS('DATOS GENERALES'!$D$4:$D$13,'DATOS GENERALES'!$B$4:$B$13,P604,'DATOS GENERALES'!$C$4:$C$13,$O$534)</f>
        <v>0.3</v>
      </c>
      <c r="P604" s="81" t="s">
        <v>217</v>
      </c>
      <c r="Q604" s="82">
        <f t="shared" si="35"/>
        <v>2.1</v>
      </c>
      <c r="R604" s="75"/>
      <c r="S604" s="2"/>
      <c r="T604" s="2"/>
      <c r="U604" s="75"/>
    </row>
    <row r="605" spans="1:21" s="10" customFormat="1" ht="14.4" thickBot="1" x14ac:dyDescent="0.3">
      <c r="A605" t="s">
        <v>964</v>
      </c>
      <c r="B605" s="52" t="s">
        <v>129</v>
      </c>
      <c r="C605" s="55"/>
      <c r="D605"/>
      <c r="E605" s="2"/>
      <c r="F605" s="2"/>
      <c r="G605" s="2"/>
      <c r="H605" s="2"/>
      <c r="I605" s="2"/>
      <c r="J605" s="2"/>
      <c r="K605" s="2"/>
      <c r="L605" s="80" t="str">
        <f t="shared" si="33"/>
        <v>PA-P4-05</v>
      </c>
      <c r="M605" s="81">
        <f t="shared" si="34"/>
        <v>4.5</v>
      </c>
      <c r="N605" s="81">
        <f>SUMIFS('DATOS GENERALES'!$D$4:$D$13,'DATOS GENERALES'!$B$4:$B$13,P605,'DATOS GENERALES'!$C$4:$C$13,$N$534)</f>
        <v>0.3</v>
      </c>
      <c r="O605" s="81">
        <f>SUMIFS('DATOS GENERALES'!$D$4:$D$13,'DATOS GENERALES'!$B$4:$B$13,P605,'DATOS GENERALES'!$C$4:$C$13,$O$534)</f>
        <v>0.3</v>
      </c>
      <c r="P605" s="81" t="s">
        <v>217</v>
      </c>
      <c r="Q605" s="82">
        <f t="shared" si="35"/>
        <v>5.0999999999999996</v>
      </c>
      <c r="R605" s="75"/>
      <c r="S605" s="2"/>
      <c r="T605" s="2"/>
      <c r="U605" s="75"/>
    </row>
    <row r="606" spans="1:21" s="10" customFormat="1" ht="14.4" thickBot="1" x14ac:dyDescent="0.3">
      <c r="A606" t="s">
        <v>964</v>
      </c>
      <c r="B606" s="52" t="s">
        <v>130</v>
      </c>
      <c r="C606" s="55"/>
      <c r="D606"/>
      <c r="E606" s="2"/>
      <c r="F606" s="2"/>
      <c r="G606" s="2"/>
      <c r="H606" s="2"/>
      <c r="I606" s="2"/>
      <c r="J606" s="2"/>
      <c r="K606" s="2"/>
      <c r="L606" s="80" t="str">
        <f t="shared" si="33"/>
        <v>PA-P4-06</v>
      </c>
      <c r="M606" s="81">
        <f t="shared" si="34"/>
        <v>1.5</v>
      </c>
      <c r="N606" s="81">
        <f>SUMIFS('DATOS GENERALES'!$D$4:$D$13,'DATOS GENERALES'!$B$4:$B$13,P606,'DATOS GENERALES'!$C$4:$C$13,$N$534)</f>
        <v>0.3</v>
      </c>
      <c r="O606" s="81">
        <f>SUMIFS('DATOS GENERALES'!$D$4:$D$13,'DATOS GENERALES'!$B$4:$B$13,P606,'DATOS GENERALES'!$C$4:$C$13,$O$534)</f>
        <v>0.3</v>
      </c>
      <c r="P606" s="81" t="s">
        <v>217</v>
      </c>
      <c r="Q606" s="82">
        <f t="shared" si="35"/>
        <v>2.1</v>
      </c>
      <c r="R606" s="75"/>
      <c r="S606" s="2"/>
      <c r="T606" s="2"/>
      <c r="U606" s="75"/>
    </row>
    <row r="607" spans="1:21" s="10" customFormat="1" ht="14.4" thickBot="1" x14ac:dyDescent="0.3">
      <c r="A607" t="s">
        <v>964</v>
      </c>
      <c r="B607" s="52" t="s">
        <v>131</v>
      </c>
      <c r="C607" s="55"/>
      <c r="D607"/>
      <c r="E607" s="2"/>
      <c r="F607" s="2"/>
      <c r="G607" s="2"/>
      <c r="H607" s="2"/>
      <c r="I607" s="2"/>
      <c r="J607" s="2"/>
      <c r="K607" s="2"/>
      <c r="L607" s="80" t="str">
        <f t="shared" si="33"/>
        <v>PA-P4-07</v>
      </c>
      <c r="M607" s="81">
        <f t="shared" si="34"/>
        <v>1.5</v>
      </c>
      <c r="N607" s="81">
        <f>SUMIFS('DATOS GENERALES'!$D$4:$D$13,'DATOS GENERALES'!$B$4:$B$13,P607,'DATOS GENERALES'!$C$4:$C$13,$N$534)</f>
        <v>0.3</v>
      </c>
      <c r="O607" s="81">
        <f>SUMIFS('DATOS GENERALES'!$D$4:$D$13,'DATOS GENERALES'!$B$4:$B$13,P607,'DATOS GENERALES'!$C$4:$C$13,$O$534)</f>
        <v>0.3</v>
      </c>
      <c r="P607" s="81" t="s">
        <v>217</v>
      </c>
      <c r="Q607" s="82">
        <f t="shared" si="35"/>
        <v>2.1</v>
      </c>
      <c r="R607" s="75"/>
      <c r="S607" s="2"/>
      <c r="T607" s="2"/>
      <c r="U607" s="75"/>
    </row>
    <row r="608" spans="1:21" s="10" customFormat="1" ht="14.4" thickBot="1" x14ac:dyDescent="0.3">
      <c r="A608" t="s">
        <v>964</v>
      </c>
      <c r="B608" s="52" t="s">
        <v>132</v>
      </c>
      <c r="C608" s="55"/>
      <c r="D608"/>
      <c r="E608" s="2"/>
      <c r="F608" s="2"/>
      <c r="G608" s="2"/>
      <c r="H608" s="2"/>
      <c r="I608" s="2"/>
      <c r="J608" s="2"/>
      <c r="K608" s="2"/>
      <c r="L608" s="80" t="str">
        <f t="shared" si="33"/>
        <v>PA-P4-08</v>
      </c>
      <c r="M608" s="81">
        <f t="shared" si="34"/>
        <v>1.5</v>
      </c>
      <c r="N608" s="81">
        <f>SUMIFS('DATOS GENERALES'!$D$4:$D$13,'DATOS GENERALES'!$B$4:$B$13,P608,'DATOS GENERALES'!$C$4:$C$13,$N$534)</f>
        <v>0.3</v>
      </c>
      <c r="O608" s="81">
        <f>SUMIFS('DATOS GENERALES'!$D$4:$D$13,'DATOS GENERALES'!$B$4:$B$13,P608,'DATOS GENERALES'!$C$4:$C$13,$O$534)</f>
        <v>0.3</v>
      </c>
      <c r="P608" s="81" t="s">
        <v>217</v>
      </c>
      <c r="Q608" s="82">
        <f t="shared" si="35"/>
        <v>2.1</v>
      </c>
      <c r="R608" s="75"/>
      <c r="S608" s="2"/>
      <c r="T608" s="2"/>
      <c r="U608" s="75"/>
    </row>
    <row r="609" spans="1:21" s="10" customFormat="1" ht="14.4" thickBot="1" x14ac:dyDescent="0.3">
      <c r="A609" t="s">
        <v>964</v>
      </c>
      <c r="B609" s="52" t="s">
        <v>133</v>
      </c>
      <c r="C609" s="55"/>
      <c r="D609"/>
      <c r="E609" s="2"/>
      <c r="F609" s="2"/>
      <c r="G609" s="2"/>
      <c r="H609" s="2"/>
      <c r="I609" s="2"/>
      <c r="J609" s="2"/>
      <c r="K609" s="2"/>
      <c r="L609" s="80" t="str">
        <f t="shared" si="33"/>
        <v>PA-P4-09</v>
      </c>
      <c r="M609" s="81">
        <f t="shared" si="34"/>
        <v>1.5</v>
      </c>
      <c r="N609" s="81">
        <f>SUMIFS('DATOS GENERALES'!$D$4:$D$13,'DATOS GENERALES'!$B$4:$B$13,P609,'DATOS GENERALES'!$C$4:$C$13,$N$534)</f>
        <v>0.3</v>
      </c>
      <c r="O609" s="81">
        <f>SUMIFS('DATOS GENERALES'!$D$4:$D$13,'DATOS GENERALES'!$B$4:$B$13,P609,'DATOS GENERALES'!$C$4:$C$13,$O$534)</f>
        <v>0.3</v>
      </c>
      <c r="P609" s="81" t="s">
        <v>217</v>
      </c>
      <c r="Q609" s="82">
        <f t="shared" si="35"/>
        <v>2.1</v>
      </c>
      <c r="R609" s="75"/>
      <c r="S609" s="2"/>
      <c r="T609" s="2"/>
      <c r="U609" s="75"/>
    </row>
    <row r="610" spans="1:21" s="10" customFormat="1" ht="14.4" thickBot="1" x14ac:dyDescent="0.3">
      <c r="A610" t="s">
        <v>964</v>
      </c>
      <c r="B610" s="52" t="s">
        <v>134</v>
      </c>
      <c r="C610" s="55"/>
      <c r="D610"/>
      <c r="E610" s="2"/>
      <c r="F610" s="2"/>
      <c r="G610" s="2"/>
      <c r="H610" s="2"/>
      <c r="I610" s="2"/>
      <c r="J610" s="2"/>
      <c r="K610" s="2"/>
      <c r="L610" s="80" t="str">
        <f t="shared" si="33"/>
        <v>PA-P4-10</v>
      </c>
      <c r="M610" s="81">
        <f t="shared" si="34"/>
        <v>1.5</v>
      </c>
      <c r="N610" s="81">
        <f>SUMIFS('DATOS GENERALES'!$D$4:$D$13,'DATOS GENERALES'!$B$4:$B$13,P610,'DATOS GENERALES'!$C$4:$C$13,$N$534)</f>
        <v>0.3</v>
      </c>
      <c r="O610" s="81">
        <f>SUMIFS('DATOS GENERALES'!$D$4:$D$13,'DATOS GENERALES'!$B$4:$B$13,P610,'DATOS GENERALES'!$C$4:$C$13,$O$534)</f>
        <v>0.3</v>
      </c>
      <c r="P610" s="81" t="s">
        <v>217</v>
      </c>
      <c r="Q610" s="82">
        <f t="shared" si="35"/>
        <v>2.1</v>
      </c>
      <c r="R610" s="75"/>
      <c r="S610" s="2"/>
      <c r="T610" s="2"/>
      <c r="U610" s="75"/>
    </row>
    <row r="611" spans="1:21" s="10" customFormat="1" ht="14.4" thickBot="1" x14ac:dyDescent="0.3">
      <c r="A611"/>
      <c r="B611" s="52"/>
      <c r="C611" s="55"/>
      <c r="D611"/>
      <c r="E611" s="2"/>
      <c r="F611" s="2"/>
      <c r="G611" s="2"/>
      <c r="H611" s="2"/>
      <c r="I611" s="2"/>
      <c r="J611" s="2"/>
      <c r="K611" s="2"/>
      <c r="L611" s="80"/>
      <c r="M611" s="81"/>
      <c r="N611" s="81"/>
      <c r="O611" s="81"/>
      <c r="P611" s="81"/>
      <c r="Q611" s="82"/>
      <c r="R611" s="75"/>
      <c r="S611" s="2"/>
      <c r="T611" s="2"/>
      <c r="U611" s="75"/>
    </row>
    <row r="612" spans="1:21" s="10" customFormat="1" ht="14.4" thickBot="1" x14ac:dyDescent="0.3">
      <c r="A612" t="s">
        <v>965</v>
      </c>
      <c r="B612" s="52" t="s">
        <v>125</v>
      </c>
      <c r="C612" s="55"/>
      <c r="D612"/>
      <c r="E612" s="2"/>
      <c r="F612" s="2"/>
      <c r="G612" s="2"/>
      <c r="H612" s="2"/>
      <c r="I612" s="2"/>
      <c r="J612" s="2"/>
      <c r="K612" s="2"/>
      <c r="L612" s="80" t="str">
        <f t="shared" si="33"/>
        <v>PA-P5-01</v>
      </c>
      <c r="M612" s="81">
        <f t="shared" si="34"/>
        <v>4.5</v>
      </c>
      <c r="N612" s="81">
        <f>SUMIFS('DATOS GENERALES'!$D$4:$D$13,'DATOS GENERALES'!$B$4:$B$13,P612,'DATOS GENERALES'!$C$4:$C$13,$N$534)</f>
        <v>0.3</v>
      </c>
      <c r="O612" s="81">
        <f>SUMIFS('DATOS GENERALES'!$D$4:$D$13,'DATOS GENERALES'!$B$4:$B$13,P612,'DATOS GENERALES'!$C$4:$C$13,$O$534)</f>
        <v>0.3</v>
      </c>
      <c r="P612" s="81" t="s">
        <v>217</v>
      </c>
      <c r="Q612" s="82">
        <f t="shared" si="35"/>
        <v>5.0999999999999996</v>
      </c>
      <c r="R612" s="75"/>
      <c r="S612" s="2"/>
      <c r="T612" s="2"/>
      <c r="U612" s="75"/>
    </row>
    <row r="613" spans="1:21" s="10" customFormat="1" ht="14.4" thickBot="1" x14ac:dyDescent="0.3">
      <c r="A613" t="s">
        <v>965</v>
      </c>
      <c r="B613" s="52" t="s">
        <v>126</v>
      </c>
      <c r="C613" s="55"/>
      <c r="D613"/>
      <c r="E613" s="2"/>
      <c r="F613" s="2"/>
      <c r="G613" s="2"/>
      <c r="H613" s="2"/>
      <c r="I613" s="2"/>
      <c r="J613" s="2"/>
      <c r="K613" s="2"/>
      <c r="L613" s="80" t="str">
        <f t="shared" ref="L613:L622" si="36">CONCATENATE(A613,B613,C613)</f>
        <v>PA-P5-02</v>
      </c>
      <c r="M613" s="81">
        <f t="shared" ref="M613:M622" si="37">SUMIFS($R$9:$R$512,$D$9:$D$512,L613,$U$9:$U$512,P613)</f>
        <v>4.5</v>
      </c>
      <c r="N613" s="81">
        <f>SUMIFS('DATOS GENERALES'!$D$4:$D$13,'DATOS GENERALES'!$B$4:$B$13,P613,'DATOS GENERALES'!$C$4:$C$13,$N$534)</f>
        <v>0.3</v>
      </c>
      <c r="O613" s="81">
        <f>SUMIFS('DATOS GENERALES'!$D$4:$D$13,'DATOS GENERALES'!$B$4:$B$13,P613,'DATOS GENERALES'!$C$4:$C$13,$O$534)</f>
        <v>0.3</v>
      </c>
      <c r="P613" s="81" t="s">
        <v>217</v>
      </c>
      <c r="Q613" s="82">
        <f t="shared" ref="Q613:Q622" si="38">O613+N613+M613</f>
        <v>5.0999999999999996</v>
      </c>
      <c r="R613" s="75"/>
      <c r="S613" s="2"/>
      <c r="T613" s="2"/>
      <c r="U613" s="75"/>
    </row>
    <row r="614" spans="1:21" s="10" customFormat="1" ht="14.4" thickBot="1" x14ac:dyDescent="0.3">
      <c r="A614" t="s">
        <v>965</v>
      </c>
      <c r="B614" s="52" t="s">
        <v>127</v>
      </c>
      <c r="C614" s="55"/>
      <c r="D614"/>
      <c r="E614" s="2"/>
      <c r="F614" s="2"/>
      <c r="G614" s="2"/>
      <c r="H614" s="2"/>
      <c r="I614" s="2"/>
      <c r="J614" s="2"/>
      <c r="K614" s="2"/>
      <c r="L614" s="80" t="str">
        <f t="shared" si="36"/>
        <v>PA-P5-03</v>
      </c>
      <c r="M614" s="81">
        <f t="shared" si="37"/>
        <v>4.5</v>
      </c>
      <c r="N614" s="81">
        <f>SUMIFS('DATOS GENERALES'!$D$4:$D$13,'DATOS GENERALES'!$B$4:$B$13,P614,'DATOS GENERALES'!$C$4:$C$13,$N$534)</f>
        <v>0.3</v>
      </c>
      <c r="O614" s="81">
        <f>SUMIFS('DATOS GENERALES'!$D$4:$D$13,'DATOS GENERALES'!$B$4:$B$13,P614,'DATOS GENERALES'!$C$4:$C$13,$O$534)</f>
        <v>0.3</v>
      </c>
      <c r="P614" s="81" t="s">
        <v>217</v>
      </c>
      <c r="Q614" s="82">
        <f t="shared" si="38"/>
        <v>5.0999999999999996</v>
      </c>
      <c r="R614" s="75"/>
      <c r="S614" s="2"/>
      <c r="T614" s="2"/>
      <c r="U614" s="75"/>
    </row>
    <row r="615" spans="1:21" s="10" customFormat="1" ht="14.4" thickBot="1" x14ac:dyDescent="0.3">
      <c r="A615" t="s">
        <v>965</v>
      </c>
      <c r="B615" s="52" t="s">
        <v>128</v>
      </c>
      <c r="C615" s="55"/>
      <c r="D615"/>
      <c r="E615" s="2"/>
      <c r="F615" s="2"/>
      <c r="G615" s="2"/>
      <c r="H615" s="2"/>
      <c r="I615" s="2"/>
      <c r="J615" s="2"/>
      <c r="K615" s="2"/>
      <c r="L615" s="80" t="str">
        <f t="shared" si="36"/>
        <v>PA-P5-04</v>
      </c>
      <c r="M615" s="81">
        <f t="shared" si="37"/>
        <v>8</v>
      </c>
      <c r="N615" s="81">
        <f>SUMIFS('DATOS GENERALES'!$D$4:$D$13,'DATOS GENERALES'!$B$4:$B$13,P615,'DATOS GENERALES'!$C$4:$C$13,$N$534)</f>
        <v>0.3</v>
      </c>
      <c r="O615" s="81">
        <f>SUMIFS('DATOS GENERALES'!$D$4:$D$13,'DATOS GENERALES'!$B$4:$B$13,P615,'DATOS GENERALES'!$C$4:$C$13,$O$534)</f>
        <v>0.3</v>
      </c>
      <c r="P615" s="81" t="s">
        <v>217</v>
      </c>
      <c r="Q615" s="82">
        <f t="shared" si="38"/>
        <v>8.6</v>
      </c>
      <c r="R615" s="75"/>
      <c r="S615" s="2"/>
      <c r="T615" s="2"/>
      <c r="U615" s="75"/>
    </row>
    <row r="616" spans="1:21" s="10" customFormat="1" ht="14.4" thickBot="1" x14ac:dyDescent="0.3">
      <c r="A616" t="s">
        <v>965</v>
      </c>
      <c r="B616" s="52" t="s">
        <v>129</v>
      </c>
      <c r="C616" s="55"/>
      <c r="D616"/>
      <c r="E616" s="2"/>
      <c r="F616" s="2"/>
      <c r="G616" s="2"/>
      <c r="H616" s="2"/>
      <c r="I616" s="2"/>
      <c r="J616" s="2"/>
      <c r="K616" s="2"/>
      <c r="L616" s="80" t="str">
        <f t="shared" si="36"/>
        <v>PA-P5-05</v>
      </c>
      <c r="M616" s="81">
        <f t="shared" si="37"/>
        <v>4.5</v>
      </c>
      <c r="N616" s="81">
        <f>SUMIFS('DATOS GENERALES'!$D$4:$D$13,'DATOS GENERALES'!$B$4:$B$13,P616,'DATOS GENERALES'!$C$4:$C$13,$N$534)</f>
        <v>0.3</v>
      </c>
      <c r="O616" s="81">
        <f>SUMIFS('DATOS GENERALES'!$D$4:$D$13,'DATOS GENERALES'!$B$4:$B$13,P616,'DATOS GENERALES'!$C$4:$C$13,$O$534)</f>
        <v>0.3</v>
      </c>
      <c r="P616" s="81" t="s">
        <v>217</v>
      </c>
      <c r="Q616" s="82">
        <f t="shared" si="38"/>
        <v>5.0999999999999996</v>
      </c>
      <c r="R616" s="75"/>
      <c r="S616" s="2"/>
      <c r="T616" s="2"/>
      <c r="U616" s="75"/>
    </row>
    <row r="617" spans="1:21" s="10" customFormat="1" ht="14.4" thickBot="1" x14ac:dyDescent="0.3">
      <c r="A617" t="s">
        <v>965</v>
      </c>
      <c r="B617" s="52" t="s">
        <v>130</v>
      </c>
      <c r="C617" s="55"/>
      <c r="D617"/>
      <c r="E617" s="2"/>
      <c r="F617" s="2"/>
      <c r="G617" s="2"/>
      <c r="H617" s="2"/>
      <c r="I617" s="2"/>
      <c r="J617" s="2"/>
      <c r="K617" s="2"/>
      <c r="L617" s="80" t="str">
        <f t="shared" si="36"/>
        <v>PA-P5-06</v>
      </c>
      <c r="M617" s="81">
        <f t="shared" si="37"/>
        <v>1.5</v>
      </c>
      <c r="N617" s="81">
        <f>SUMIFS('DATOS GENERALES'!$D$4:$D$13,'DATOS GENERALES'!$B$4:$B$13,P617,'DATOS GENERALES'!$C$4:$C$13,$N$534)</f>
        <v>0.3</v>
      </c>
      <c r="O617" s="81">
        <f>SUMIFS('DATOS GENERALES'!$D$4:$D$13,'DATOS GENERALES'!$B$4:$B$13,P617,'DATOS GENERALES'!$C$4:$C$13,$O$534)</f>
        <v>0.3</v>
      </c>
      <c r="P617" s="81" t="s">
        <v>217</v>
      </c>
      <c r="Q617" s="82">
        <f t="shared" si="38"/>
        <v>2.1</v>
      </c>
      <c r="R617" s="75"/>
      <c r="S617" s="2"/>
      <c r="T617" s="2"/>
      <c r="U617" s="75"/>
    </row>
    <row r="618" spans="1:21" s="10" customFormat="1" ht="14.4" thickBot="1" x14ac:dyDescent="0.3">
      <c r="A618" t="s">
        <v>965</v>
      </c>
      <c r="B618" s="52" t="s">
        <v>131</v>
      </c>
      <c r="C618" s="55"/>
      <c r="D618"/>
      <c r="E618" s="2"/>
      <c r="F618" s="2"/>
      <c r="G618" s="2"/>
      <c r="H618" s="2"/>
      <c r="I618" s="2"/>
      <c r="J618" s="2"/>
      <c r="K618" s="2"/>
      <c r="L618" s="80" t="str">
        <f t="shared" si="36"/>
        <v>PA-P5-07</v>
      </c>
      <c r="M618" s="81">
        <f t="shared" si="37"/>
        <v>1.5</v>
      </c>
      <c r="N618" s="81">
        <f>SUMIFS('DATOS GENERALES'!$D$4:$D$13,'DATOS GENERALES'!$B$4:$B$13,P618,'DATOS GENERALES'!$C$4:$C$13,$N$534)</f>
        <v>0.3</v>
      </c>
      <c r="O618" s="81">
        <f>SUMIFS('DATOS GENERALES'!$D$4:$D$13,'DATOS GENERALES'!$B$4:$B$13,P618,'DATOS GENERALES'!$C$4:$C$13,$O$534)</f>
        <v>0.3</v>
      </c>
      <c r="P618" s="81" t="s">
        <v>217</v>
      </c>
      <c r="Q618" s="82">
        <f t="shared" si="38"/>
        <v>2.1</v>
      </c>
      <c r="R618" s="75"/>
      <c r="S618" s="2"/>
      <c r="T618" s="2"/>
      <c r="U618" s="75"/>
    </row>
    <row r="619" spans="1:21" s="10" customFormat="1" ht="14.4" thickBot="1" x14ac:dyDescent="0.3">
      <c r="A619" t="s">
        <v>965</v>
      </c>
      <c r="B619" s="52" t="s">
        <v>132</v>
      </c>
      <c r="C619" s="55"/>
      <c r="D619"/>
      <c r="E619" s="2"/>
      <c r="F619" s="2"/>
      <c r="G619" s="2"/>
      <c r="H619" s="2"/>
      <c r="I619" s="2"/>
      <c r="J619" s="2"/>
      <c r="K619" s="2"/>
      <c r="L619" s="80" t="str">
        <f t="shared" si="36"/>
        <v>PA-P5-08</v>
      </c>
      <c r="M619" s="81">
        <f t="shared" si="37"/>
        <v>1.5</v>
      </c>
      <c r="N619" s="81">
        <f>SUMIFS('DATOS GENERALES'!$D$4:$D$13,'DATOS GENERALES'!$B$4:$B$13,P619,'DATOS GENERALES'!$C$4:$C$13,$N$534)</f>
        <v>0.3</v>
      </c>
      <c r="O619" s="81">
        <f>SUMIFS('DATOS GENERALES'!$D$4:$D$13,'DATOS GENERALES'!$B$4:$B$13,P619,'DATOS GENERALES'!$C$4:$C$13,$O$534)</f>
        <v>0.3</v>
      </c>
      <c r="P619" s="81" t="s">
        <v>217</v>
      </c>
      <c r="Q619" s="82">
        <f t="shared" si="38"/>
        <v>2.1</v>
      </c>
      <c r="R619" s="75"/>
      <c r="S619" s="2"/>
      <c r="T619" s="2"/>
      <c r="U619" s="75"/>
    </row>
    <row r="620" spans="1:21" s="10" customFormat="1" ht="14.4" thickBot="1" x14ac:dyDescent="0.3">
      <c r="A620" t="s">
        <v>965</v>
      </c>
      <c r="B620" s="52" t="s">
        <v>133</v>
      </c>
      <c r="C620" s="55"/>
      <c r="D620"/>
      <c r="E620" s="2"/>
      <c r="F620" s="2"/>
      <c r="G620" s="2"/>
      <c r="H620" s="2"/>
      <c r="I620" s="2"/>
      <c r="J620" s="2"/>
      <c r="K620" s="2"/>
      <c r="L620" s="80" t="str">
        <f t="shared" si="36"/>
        <v>PA-P5-09</v>
      </c>
      <c r="M620" s="81">
        <f t="shared" si="37"/>
        <v>1.5</v>
      </c>
      <c r="N620" s="81">
        <f>SUMIFS('DATOS GENERALES'!$D$4:$D$13,'DATOS GENERALES'!$B$4:$B$13,P620,'DATOS GENERALES'!$C$4:$C$13,$N$534)</f>
        <v>0.3</v>
      </c>
      <c r="O620" s="81">
        <f>SUMIFS('DATOS GENERALES'!$D$4:$D$13,'DATOS GENERALES'!$B$4:$B$13,P620,'DATOS GENERALES'!$C$4:$C$13,$O$534)</f>
        <v>0.3</v>
      </c>
      <c r="P620" s="81" t="s">
        <v>217</v>
      </c>
      <c r="Q620" s="82">
        <f t="shared" si="38"/>
        <v>2.1</v>
      </c>
      <c r="R620" s="75"/>
      <c r="S620" s="2"/>
      <c r="T620" s="2"/>
      <c r="U620" s="75"/>
    </row>
    <row r="621" spans="1:21" s="10" customFormat="1" ht="14.4" thickBot="1" x14ac:dyDescent="0.3">
      <c r="A621" t="s">
        <v>965</v>
      </c>
      <c r="B621" s="52" t="s">
        <v>134</v>
      </c>
      <c r="C621" s="55"/>
      <c r="D621"/>
      <c r="E621" s="2"/>
      <c r="F621" s="2"/>
      <c r="G621" s="2"/>
      <c r="H621" s="2"/>
      <c r="I621" s="2"/>
      <c r="J621" s="2"/>
      <c r="K621" s="2"/>
      <c r="L621" s="80" t="str">
        <f t="shared" si="36"/>
        <v>PA-P5-10</v>
      </c>
      <c r="M621" s="81">
        <f t="shared" si="37"/>
        <v>1.5</v>
      </c>
      <c r="N621" s="81">
        <f>SUMIFS('DATOS GENERALES'!$D$4:$D$13,'DATOS GENERALES'!$B$4:$B$13,P621,'DATOS GENERALES'!$C$4:$C$13,$N$534)</f>
        <v>0.3</v>
      </c>
      <c r="O621" s="81">
        <f>SUMIFS('DATOS GENERALES'!$D$4:$D$13,'DATOS GENERALES'!$B$4:$B$13,P621,'DATOS GENERALES'!$C$4:$C$13,$O$534)</f>
        <v>0.3</v>
      </c>
      <c r="P621" s="81" t="s">
        <v>217</v>
      </c>
      <c r="Q621" s="82">
        <f t="shared" si="38"/>
        <v>2.1</v>
      </c>
      <c r="R621" s="75"/>
      <c r="S621" s="2"/>
      <c r="T621" s="2"/>
      <c r="U621" s="75"/>
    </row>
    <row r="622" spans="1:21" s="10" customFormat="1" ht="14.4" thickBot="1" x14ac:dyDescent="0.3">
      <c r="A622" t="s">
        <v>965</v>
      </c>
      <c r="B622" s="52" t="s">
        <v>135</v>
      </c>
      <c r="C622" s="55"/>
      <c r="D622"/>
      <c r="E622" s="2"/>
      <c r="F622" s="2"/>
      <c r="G622" s="2"/>
      <c r="H622" s="2"/>
      <c r="I622" s="2"/>
      <c r="J622" s="2"/>
      <c r="K622" s="2"/>
      <c r="L622" s="80" t="str">
        <f t="shared" si="36"/>
        <v>PA-P5-11</v>
      </c>
      <c r="M622" s="81">
        <f t="shared" si="37"/>
        <v>1.5</v>
      </c>
      <c r="N622" s="81">
        <f>SUMIFS('DATOS GENERALES'!$D$4:$D$13,'DATOS GENERALES'!$B$4:$B$13,P622,'DATOS GENERALES'!$C$4:$C$13,$N$534)</f>
        <v>0.3</v>
      </c>
      <c r="O622" s="81">
        <f>SUMIFS('DATOS GENERALES'!$D$4:$D$13,'DATOS GENERALES'!$B$4:$B$13,P622,'DATOS GENERALES'!$C$4:$C$13,$O$534)</f>
        <v>0.3</v>
      </c>
      <c r="P622" s="81" t="s">
        <v>217</v>
      </c>
      <c r="Q622" s="82">
        <f t="shared" si="38"/>
        <v>2.1</v>
      </c>
      <c r="R622" s="75"/>
      <c r="S622" s="2"/>
      <c r="T622" s="2"/>
      <c r="U622" s="75"/>
    </row>
    <row r="623" spans="1:21" s="10" customFormat="1" ht="14.4" thickBot="1" x14ac:dyDescent="0.3">
      <c r="A623"/>
      <c r="B623" s="52"/>
      <c r="C623" s="55"/>
      <c r="D623"/>
      <c r="E623" s="2"/>
      <c r="F623" s="2"/>
      <c r="G623" s="2"/>
      <c r="H623" s="2"/>
      <c r="I623" s="2"/>
      <c r="J623" s="2"/>
      <c r="K623" s="2"/>
      <c r="L623" s="80"/>
      <c r="M623" s="81"/>
      <c r="N623" s="81"/>
      <c r="O623" s="81"/>
      <c r="P623" s="81"/>
      <c r="Q623" s="82"/>
      <c r="R623" s="75"/>
      <c r="S623" s="2"/>
      <c r="T623" s="2"/>
      <c r="U623" s="75"/>
    </row>
    <row r="624" spans="1:21" s="10" customFormat="1" ht="14.4" thickBot="1" x14ac:dyDescent="0.3">
      <c r="A624">
        <f>+COUNTA(A548:A622)</f>
        <v>68</v>
      </c>
      <c r="B624" s="52"/>
      <c r="C624" s="55"/>
      <c r="D624"/>
      <c r="E624" s="2"/>
      <c r="F624" s="2"/>
      <c r="G624" s="2"/>
      <c r="H624" s="2"/>
      <c r="I624" s="2"/>
      <c r="J624" s="2"/>
      <c r="K624" s="2"/>
      <c r="L624" s="80"/>
      <c r="M624" s="81"/>
      <c r="N624" s="81"/>
      <c r="O624" s="81"/>
      <c r="P624" s="81"/>
      <c r="Q624" s="82"/>
      <c r="R624" s="75"/>
      <c r="S624" s="2"/>
      <c r="T624" s="2"/>
      <c r="U624" s="75"/>
    </row>
    <row r="625" spans="1:21" s="10" customFormat="1" ht="14.4" thickBot="1" x14ac:dyDescent="0.3">
      <c r="A625"/>
      <c r="B625" s="52"/>
      <c r="C625" s="55"/>
      <c r="D625"/>
      <c r="E625" s="2"/>
      <c r="F625" s="2"/>
      <c r="G625" s="2"/>
      <c r="H625" s="2"/>
      <c r="I625" s="2"/>
      <c r="J625" s="2"/>
      <c r="K625" s="2"/>
      <c r="L625" s="80"/>
      <c r="M625" s="81"/>
      <c r="N625" s="81" t="s">
        <v>966</v>
      </c>
      <c r="O625" s="81"/>
      <c r="P625" s="81"/>
      <c r="Q625" s="82">
        <f>42*7</f>
        <v>294</v>
      </c>
      <c r="R625" s="75"/>
      <c r="S625" s="2"/>
      <c r="T625" s="2"/>
      <c r="U625" s="75"/>
    </row>
    <row r="626" spans="1:21" s="10" customFormat="1" ht="14.4" thickBot="1" x14ac:dyDescent="0.3">
      <c r="A626"/>
      <c r="B626" s="52"/>
      <c r="C626" s="55"/>
      <c r="D626"/>
      <c r="E626" s="2"/>
      <c r="F626" s="2"/>
      <c r="G626" s="2"/>
      <c r="H626" s="2"/>
      <c r="I626" s="2"/>
      <c r="J626" s="2"/>
      <c r="K626" s="2"/>
      <c r="L626" s="80"/>
      <c r="M626" s="81"/>
      <c r="N626" s="81" t="s">
        <v>186</v>
      </c>
      <c r="O626" s="81"/>
      <c r="P626" s="81"/>
      <c r="Q626" s="82">
        <f>7*4</f>
        <v>28</v>
      </c>
      <c r="R626" s="75"/>
      <c r="S626" s="2"/>
      <c r="T626" s="2"/>
      <c r="U626" s="75"/>
    </row>
    <row r="627" spans="1:21" s="10" customFormat="1" ht="14.4" thickBot="1" x14ac:dyDescent="0.3">
      <c r="A627"/>
      <c r="B627" s="52"/>
      <c r="C627" s="55"/>
      <c r="D627"/>
      <c r="E627" s="2"/>
      <c r="F627" s="2"/>
      <c r="G627" s="2"/>
      <c r="H627" s="2"/>
      <c r="I627" s="2"/>
      <c r="J627" s="2"/>
      <c r="K627" s="2"/>
      <c r="L627" s="80"/>
      <c r="M627" s="81"/>
      <c r="N627" s="81"/>
      <c r="O627" s="81"/>
      <c r="P627" s="81"/>
      <c r="Q627" s="82"/>
      <c r="R627" s="75"/>
      <c r="S627" s="2"/>
      <c r="T627" s="2"/>
      <c r="U627" s="75"/>
    </row>
    <row r="628" spans="1:21" s="10" customFormat="1" ht="14.4" thickBot="1" x14ac:dyDescent="0.3">
      <c r="B628" s="73"/>
      <c r="C628" s="74"/>
      <c r="E628" s="75"/>
      <c r="F628" s="75"/>
      <c r="G628" s="75"/>
      <c r="H628" s="75"/>
      <c r="I628" s="75"/>
      <c r="J628" s="75"/>
      <c r="K628" s="75"/>
      <c r="L628" s="75"/>
      <c r="M628" s="75"/>
      <c r="N628" s="75"/>
      <c r="O628" s="75"/>
      <c r="P628" s="75"/>
      <c r="Q628" s="79">
        <f>SUM(Q549:Q627)</f>
        <v>516.79999999999973</v>
      </c>
      <c r="R628" s="75"/>
      <c r="S628" s="2"/>
      <c r="T628" s="2"/>
      <c r="U628" s="75"/>
    </row>
    <row r="629" spans="1:21" s="10" customFormat="1" x14ac:dyDescent="0.25">
      <c r="B629" s="73"/>
      <c r="C629" s="74"/>
      <c r="E629" s="75"/>
      <c r="F629" s="75"/>
      <c r="G629" s="75"/>
      <c r="H629" s="75"/>
      <c r="I629" s="75"/>
      <c r="J629" s="75"/>
      <c r="K629" s="75"/>
      <c r="L629" s="75"/>
      <c r="M629" s="75"/>
      <c r="N629" s="75"/>
      <c r="O629" s="75"/>
      <c r="P629" s="75"/>
      <c r="Q629" s="76"/>
      <c r="R629" s="75"/>
      <c r="S629" s="2"/>
      <c r="T629" s="2"/>
      <c r="U629" s="75"/>
    </row>
    <row r="630" spans="1:21" s="10" customFormat="1" ht="14.4" thickBot="1" x14ac:dyDescent="0.3">
      <c r="B630" s="73"/>
      <c r="C630" s="74"/>
      <c r="E630" s="75"/>
      <c r="F630" s="75"/>
      <c r="G630" s="75"/>
      <c r="H630" s="75"/>
      <c r="I630" s="75"/>
      <c r="J630" s="75"/>
      <c r="K630" s="75"/>
      <c r="L630" s="75"/>
      <c r="M630" s="75"/>
      <c r="N630" s="75"/>
      <c r="O630" s="75"/>
      <c r="P630" s="75"/>
      <c r="Q630" s="76"/>
      <c r="R630" s="75"/>
      <c r="S630" s="2"/>
      <c r="T630" s="2"/>
      <c r="U630" s="75"/>
    </row>
    <row r="631" spans="1:21" s="10" customFormat="1" ht="14.4" thickBot="1" x14ac:dyDescent="0.3">
      <c r="B631" s="73"/>
      <c r="C631" s="74"/>
      <c r="E631" s="75"/>
      <c r="F631" s="75"/>
      <c r="G631" s="75"/>
      <c r="H631" s="75"/>
      <c r="I631" s="75"/>
      <c r="J631" s="75"/>
      <c r="K631" s="75"/>
      <c r="L631" s="122" t="s">
        <v>79</v>
      </c>
      <c r="M631" s="123" t="s">
        <v>150</v>
      </c>
      <c r="N631" s="123" t="s">
        <v>149</v>
      </c>
      <c r="O631" s="123" t="s">
        <v>81</v>
      </c>
      <c r="P631" s="123" t="s">
        <v>118</v>
      </c>
      <c r="Q631" s="124" t="s">
        <v>117</v>
      </c>
      <c r="R631" s="75"/>
      <c r="S631" s="2"/>
      <c r="T631" s="2"/>
      <c r="U631" s="75"/>
    </row>
    <row r="632" spans="1:21" ht="14.4" thickBot="1" x14ac:dyDescent="0.3">
      <c r="B632" s="52"/>
      <c r="C632" s="55"/>
      <c r="L632" s="80" t="str">
        <f t="shared" si="13"/>
        <v/>
      </c>
      <c r="M632" s="81">
        <f>SUMIFS($R$9:$R$512,$D$9:$D$512,L632,$U$9:$U$512,P632)</f>
        <v>0</v>
      </c>
      <c r="N632" s="81">
        <f>SUMIFS('DATOS GENERALES'!$D$4:$D$13,'DATOS GENERALES'!$B$4:$B$13,P632,'DATOS GENERALES'!$C$4:$C$13,$N$534)</f>
        <v>0</v>
      </c>
      <c r="O632" s="81">
        <f>SUMIFS('DATOS GENERALES'!$D$4:$D$13,'DATOS GENERALES'!$B$4:$B$13,P632,'DATOS GENERALES'!$C$4:$C$13,$O$534)</f>
        <v>0</v>
      </c>
      <c r="P632" s="5"/>
      <c r="Q632" s="82">
        <f t="shared" ref="Q632" si="39">O632+N632+M632</f>
        <v>0</v>
      </c>
      <c r="S632" s="75"/>
      <c r="T632" s="75"/>
    </row>
    <row r="633" spans="1:21" s="10" customFormat="1" ht="14.4" thickBot="1" x14ac:dyDescent="0.3">
      <c r="B633" s="73"/>
      <c r="C633" s="74"/>
      <c r="E633" s="75"/>
      <c r="F633" s="75"/>
      <c r="G633" s="75"/>
      <c r="H633" s="75"/>
      <c r="I633" s="75"/>
      <c r="J633" s="75"/>
      <c r="K633" s="75"/>
      <c r="L633" s="75"/>
      <c r="M633" s="75"/>
      <c r="N633" s="75"/>
      <c r="O633" s="75"/>
      <c r="P633" s="75"/>
      <c r="Q633" s="79">
        <f>SUM(Q632:Q632)</f>
        <v>0</v>
      </c>
      <c r="R633" s="75"/>
      <c r="S633" s="2"/>
      <c r="T633" s="2"/>
      <c r="U633" s="75"/>
    </row>
    <row r="634" spans="1:21" s="10" customFormat="1" x14ac:dyDescent="0.25">
      <c r="B634" s="73"/>
      <c r="C634" s="74"/>
      <c r="E634" s="75"/>
      <c r="F634" s="75"/>
      <c r="G634" s="75"/>
      <c r="H634" s="75"/>
      <c r="I634" s="75"/>
      <c r="J634" s="75"/>
      <c r="K634" s="75"/>
      <c r="L634" s="75"/>
      <c r="M634" s="75"/>
      <c r="N634" s="75"/>
      <c r="O634" s="75"/>
      <c r="P634" s="75"/>
      <c r="Q634" s="76"/>
      <c r="R634" s="75"/>
      <c r="S634" s="2"/>
      <c r="T634" s="2"/>
      <c r="U634" s="75"/>
    </row>
  </sheetData>
  <mergeCells count="205">
    <mergeCell ref="P404:R404"/>
    <mergeCell ref="S404:S405"/>
    <mergeCell ref="T404:T405"/>
    <mergeCell ref="U404:U405"/>
    <mergeCell ref="A404:A405"/>
    <mergeCell ref="B404:B405"/>
    <mergeCell ref="C404:C405"/>
    <mergeCell ref="E404:G404"/>
    <mergeCell ref="H404:H405"/>
    <mergeCell ref="I404:I405"/>
    <mergeCell ref="J404:J405"/>
    <mergeCell ref="K404:K405"/>
    <mergeCell ref="L404:L405"/>
    <mergeCell ref="P342:R342"/>
    <mergeCell ref="S342:S343"/>
    <mergeCell ref="T342:T343"/>
    <mergeCell ref="U342:U343"/>
    <mergeCell ref="A342:A343"/>
    <mergeCell ref="B342:B343"/>
    <mergeCell ref="C342:C343"/>
    <mergeCell ref="E342:G342"/>
    <mergeCell ref="H342:H343"/>
    <mergeCell ref="I342:I343"/>
    <mergeCell ref="J342:J343"/>
    <mergeCell ref="K342:K343"/>
    <mergeCell ref="L342:L343"/>
    <mergeCell ref="E1:U1"/>
    <mergeCell ref="E512:U513"/>
    <mergeCell ref="P5:R5"/>
    <mergeCell ref="S5:S6"/>
    <mergeCell ref="T5:T6"/>
    <mergeCell ref="U5:U6"/>
    <mergeCell ref="E2:F4"/>
    <mergeCell ref="G2:U4"/>
    <mergeCell ref="A5:A6"/>
    <mergeCell ref="B5:B6"/>
    <mergeCell ref="C5:C6"/>
    <mergeCell ref="D5:D7"/>
    <mergeCell ref="E5:G5"/>
    <mergeCell ref="H5:H6"/>
    <mergeCell ref="I5:I6"/>
    <mergeCell ref="J5:J6"/>
    <mergeCell ref="H63:L63"/>
    <mergeCell ref="H64:L64"/>
    <mergeCell ref="H65:L65"/>
    <mergeCell ref="H66:L66"/>
    <mergeCell ref="H59:L59"/>
    <mergeCell ref="H60:L60"/>
    <mergeCell ref="H61:L61"/>
    <mergeCell ref="H62:L62"/>
    <mergeCell ref="K5:K6"/>
    <mergeCell ref="L5:L6"/>
    <mergeCell ref="H118:L118"/>
    <mergeCell ref="H119:L119"/>
    <mergeCell ref="H163:L163"/>
    <mergeCell ref="H164:L164"/>
    <mergeCell ref="H112:L112"/>
    <mergeCell ref="H113:L113"/>
    <mergeCell ref="H114:L114"/>
    <mergeCell ref="H115:L115"/>
    <mergeCell ref="H116:L116"/>
    <mergeCell ref="H117:L117"/>
    <mergeCell ref="I75:I76"/>
    <mergeCell ref="J75:J76"/>
    <mergeCell ref="K75:K76"/>
    <mergeCell ref="L75:L76"/>
    <mergeCell ref="H215:L215"/>
    <mergeCell ref="H216:L216"/>
    <mergeCell ref="H217:L217"/>
    <mergeCell ref="H218:L218"/>
    <mergeCell ref="H211:L211"/>
    <mergeCell ref="H212:L212"/>
    <mergeCell ref="H213:L213"/>
    <mergeCell ref="H214:L214"/>
    <mergeCell ref="H165:L165"/>
    <mergeCell ref="H166:L166"/>
    <mergeCell ref="H167:L167"/>
    <mergeCell ref="H168:L168"/>
    <mergeCell ref="H169:L169"/>
    <mergeCell ref="H170:L170"/>
    <mergeCell ref="K180:K181"/>
    <mergeCell ref="L180:L181"/>
    <mergeCell ref="H272:L272"/>
    <mergeCell ref="H273:L273"/>
    <mergeCell ref="H325:L325"/>
    <mergeCell ref="H326:L326"/>
    <mergeCell ref="H266:L266"/>
    <mergeCell ref="H267:L267"/>
    <mergeCell ref="H268:L268"/>
    <mergeCell ref="H269:L269"/>
    <mergeCell ref="H270:L270"/>
    <mergeCell ref="H271:L271"/>
    <mergeCell ref="H391:L391"/>
    <mergeCell ref="H392:L392"/>
    <mergeCell ref="H393:L393"/>
    <mergeCell ref="H394:L394"/>
    <mergeCell ref="H387:L387"/>
    <mergeCell ref="H388:L388"/>
    <mergeCell ref="H389:L389"/>
    <mergeCell ref="H390:L390"/>
    <mergeCell ref="H327:L327"/>
    <mergeCell ref="H328:L328"/>
    <mergeCell ref="H329:L329"/>
    <mergeCell ref="H330:L330"/>
    <mergeCell ref="H331:L331"/>
    <mergeCell ref="H332:L332"/>
    <mergeCell ref="H421:L421"/>
    <mergeCell ref="H422:L422"/>
    <mergeCell ref="H441:L441"/>
    <mergeCell ref="H442:L442"/>
    <mergeCell ref="H415:L415"/>
    <mergeCell ref="H416:L416"/>
    <mergeCell ref="H417:L417"/>
    <mergeCell ref="H418:L418"/>
    <mergeCell ref="H419:L419"/>
    <mergeCell ref="H420:L420"/>
    <mergeCell ref="H468:L468"/>
    <mergeCell ref="H469:L469"/>
    <mergeCell ref="H470:L470"/>
    <mergeCell ref="H471:L471"/>
    <mergeCell ref="H443:L443"/>
    <mergeCell ref="H444:L444"/>
    <mergeCell ref="H445:L445"/>
    <mergeCell ref="H446:L446"/>
    <mergeCell ref="H447:L447"/>
    <mergeCell ref="H448:L448"/>
    <mergeCell ref="H522:L522"/>
    <mergeCell ref="H523:L523"/>
    <mergeCell ref="H524:L524"/>
    <mergeCell ref="H525:L525"/>
    <mergeCell ref="H502:L502"/>
    <mergeCell ref="H503:L503"/>
    <mergeCell ref="H518:L518"/>
    <mergeCell ref="H519:L519"/>
    <mergeCell ref="H520:L520"/>
    <mergeCell ref="H521:L521"/>
    <mergeCell ref="H496:L496"/>
    <mergeCell ref="H497:L497"/>
    <mergeCell ref="H498:L498"/>
    <mergeCell ref="H499:L499"/>
    <mergeCell ref="H500:L500"/>
    <mergeCell ref="H501:L501"/>
    <mergeCell ref="H472:L472"/>
    <mergeCell ref="H473:L473"/>
    <mergeCell ref="H474:L474"/>
    <mergeCell ref="H475:L475"/>
    <mergeCell ref="P75:R75"/>
    <mergeCell ref="S75:S76"/>
    <mergeCell ref="T75:T76"/>
    <mergeCell ref="U75:U76"/>
    <mergeCell ref="A129:A130"/>
    <mergeCell ref="B129:B130"/>
    <mergeCell ref="C129:C130"/>
    <mergeCell ref="E129:G129"/>
    <mergeCell ref="H129:H130"/>
    <mergeCell ref="I129:I130"/>
    <mergeCell ref="J129:J130"/>
    <mergeCell ref="K129:K130"/>
    <mergeCell ref="L129:L130"/>
    <mergeCell ref="P129:R129"/>
    <mergeCell ref="S129:S130"/>
    <mergeCell ref="T129:T130"/>
    <mergeCell ref="U129:U130"/>
    <mergeCell ref="A75:A76"/>
    <mergeCell ref="B75:B76"/>
    <mergeCell ref="C75:C76"/>
    <mergeCell ref="E75:G75"/>
    <mergeCell ref="H75:H76"/>
    <mergeCell ref="P180:R180"/>
    <mergeCell ref="S180:S181"/>
    <mergeCell ref="T180:T181"/>
    <mergeCell ref="U180:U181"/>
    <mergeCell ref="A227:A228"/>
    <mergeCell ref="B227:B228"/>
    <mergeCell ref="C227:C228"/>
    <mergeCell ref="E227:G227"/>
    <mergeCell ref="H227:H228"/>
    <mergeCell ref="I227:I228"/>
    <mergeCell ref="J227:J228"/>
    <mergeCell ref="K227:K228"/>
    <mergeCell ref="L227:L228"/>
    <mergeCell ref="P227:R227"/>
    <mergeCell ref="S227:S228"/>
    <mergeCell ref="T227:T228"/>
    <mergeCell ref="U227:U228"/>
    <mergeCell ref="A180:A181"/>
    <mergeCell ref="B180:B181"/>
    <mergeCell ref="C180:C181"/>
    <mergeCell ref="E180:G180"/>
    <mergeCell ref="H180:H181"/>
    <mergeCell ref="I180:I181"/>
    <mergeCell ref="J180:J181"/>
    <mergeCell ref="P282:R282"/>
    <mergeCell ref="S282:S283"/>
    <mergeCell ref="T282:T283"/>
    <mergeCell ref="U282:U283"/>
    <mergeCell ref="A282:A283"/>
    <mergeCell ref="B282:B283"/>
    <mergeCell ref="C282:C283"/>
    <mergeCell ref="E282:G282"/>
    <mergeCell ref="H282:H283"/>
    <mergeCell ref="I282:I283"/>
    <mergeCell ref="J282:J283"/>
    <mergeCell ref="K282:K283"/>
    <mergeCell ref="L282:L283"/>
  </mergeCells>
  <conditionalFormatting sqref="J2:J8 J13 J261:J281 J106:J128 J206:J226 J319:J341 J77 J131:J132 J182 J229 J284 J344:J345 J406:J511 J16 J19 J25 J31 J37 J40 J43 J46 J52:J74 J135 J138 J141 J144 J147 J150 J156:J179 J380:J403 J514:J1048576">
    <cfRule type="cellIs" dxfId="160" priority="307" operator="equal">
      <formula>"S1"</formula>
    </cfRule>
  </conditionalFormatting>
  <conditionalFormatting sqref="Q535:Q547 Q632:Q634 Q549:Q630">
    <cfRule type="cellIs" dxfId="159" priority="306" operator="greaterThan">
      <formula>85</formula>
    </cfRule>
  </conditionalFormatting>
  <conditionalFormatting sqref="J183 J204">
    <cfRule type="cellIs" dxfId="158" priority="291" operator="equal">
      <formula>"S1"</formula>
    </cfRule>
  </conditionalFormatting>
  <conditionalFormatting sqref="J205">
    <cfRule type="cellIs" dxfId="157" priority="289" operator="equal">
      <formula>"S1"</formula>
    </cfRule>
  </conditionalFormatting>
  <conditionalFormatting sqref="J260">
    <cfRule type="cellIs" dxfId="156" priority="284" operator="equal">
      <formula>"S1"</formula>
    </cfRule>
  </conditionalFormatting>
  <conditionalFormatting sqref="J285 J306 J309 J312 J315:J318">
    <cfRule type="cellIs" dxfId="155" priority="262" operator="equal">
      <formula>"S1"</formula>
    </cfRule>
  </conditionalFormatting>
  <conditionalFormatting sqref="J9">
    <cfRule type="cellIs" dxfId="154" priority="256" operator="equal">
      <formula>"S1"</formula>
    </cfRule>
  </conditionalFormatting>
  <conditionalFormatting sqref="J254">
    <cfRule type="cellIs" dxfId="153" priority="236" operator="equal">
      <formula>"S1"</formula>
    </cfRule>
  </conditionalFormatting>
  <conditionalFormatting sqref="J78 J81 J84 J87 J90 J93 J96 J99 J102 J105">
    <cfRule type="cellIs" dxfId="152" priority="251" operator="equal">
      <formula>"S1"</formula>
    </cfRule>
  </conditionalFormatting>
  <conditionalFormatting sqref="J34">
    <cfRule type="cellIs" dxfId="151" priority="200" operator="equal">
      <formula>"S1"</formula>
    </cfRule>
  </conditionalFormatting>
  <conditionalFormatting sqref="J230">
    <cfRule type="cellIs" dxfId="150" priority="247" operator="equal">
      <formula>"S1"</formula>
    </cfRule>
  </conditionalFormatting>
  <conditionalFormatting sqref="J251">
    <cfRule type="cellIs" dxfId="149" priority="238" operator="equal">
      <formula>"S1"</formula>
    </cfRule>
  </conditionalFormatting>
  <conditionalFormatting sqref="J23">
    <cfRule type="cellIs" dxfId="148" priority="207" operator="equal">
      <formula>"S1"</formula>
    </cfRule>
  </conditionalFormatting>
  <conditionalFormatting sqref="J44">
    <cfRule type="cellIs" dxfId="147" priority="191" operator="equal">
      <formula>"S1"</formula>
    </cfRule>
  </conditionalFormatting>
  <conditionalFormatting sqref="J49">
    <cfRule type="cellIs" dxfId="146" priority="220" operator="equal">
      <formula>"S1"</formula>
    </cfRule>
  </conditionalFormatting>
  <conditionalFormatting sqref="J11">
    <cfRule type="cellIs" dxfId="145" priority="217" operator="equal">
      <formula>"S1"</formula>
    </cfRule>
  </conditionalFormatting>
  <conditionalFormatting sqref="J14">
    <cfRule type="cellIs" dxfId="144" priority="214" operator="equal">
      <formula>"S1"</formula>
    </cfRule>
  </conditionalFormatting>
  <conditionalFormatting sqref="J12">
    <cfRule type="cellIs" dxfId="143" priority="216" operator="equal">
      <formula>"S1"</formula>
    </cfRule>
  </conditionalFormatting>
  <conditionalFormatting sqref="J199">
    <cfRule type="cellIs" dxfId="142" priority="142" operator="equal">
      <formula>"S1"</formula>
    </cfRule>
  </conditionalFormatting>
  <conditionalFormatting sqref="J17">
    <cfRule type="cellIs" dxfId="141" priority="212" operator="equal">
      <formula>"S1"</formula>
    </cfRule>
  </conditionalFormatting>
  <conditionalFormatting sqref="J22">
    <cfRule type="cellIs" dxfId="140" priority="210" operator="equal">
      <formula>"S1"</formula>
    </cfRule>
  </conditionalFormatting>
  <conditionalFormatting sqref="J20">
    <cfRule type="cellIs" dxfId="139" priority="209" operator="equal">
      <formula>"S1"</formula>
    </cfRule>
  </conditionalFormatting>
  <conditionalFormatting sqref="J233 J236 J239 J242 J245 J248">
    <cfRule type="cellIs" dxfId="138" priority="138" operator="equal">
      <formula>"S1"</formula>
    </cfRule>
  </conditionalFormatting>
  <conditionalFormatting sqref="J28">
    <cfRule type="cellIs" dxfId="137" priority="205" operator="equal">
      <formula>"S1"</formula>
    </cfRule>
  </conditionalFormatting>
  <conditionalFormatting sqref="J26">
    <cfRule type="cellIs" dxfId="136" priority="204" operator="equal">
      <formula>"S1"</formula>
    </cfRule>
  </conditionalFormatting>
  <conditionalFormatting sqref="J32">
    <cfRule type="cellIs" dxfId="135" priority="199" operator="equal">
      <formula>"S1"</formula>
    </cfRule>
  </conditionalFormatting>
  <conditionalFormatting sqref="J29">
    <cfRule type="cellIs" dxfId="134" priority="202" operator="equal">
      <formula>"S1"</formula>
    </cfRule>
  </conditionalFormatting>
  <conditionalFormatting sqref="J234">
    <cfRule type="cellIs" dxfId="133" priority="135" operator="equal">
      <formula>"S1"</formula>
    </cfRule>
  </conditionalFormatting>
  <conditionalFormatting sqref="J35">
    <cfRule type="cellIs" dxfId="132" priority="197" operator="equal">
      <formula>"S1"</formula>
    </cfRule>
  </conditionalFormatting>
  <conditionalFormatting sqref="J237">
    <cfRule type="cellIs" dxfId="131" priority="133" operator="equal">
      <formula>"S1"</formula>
    </cfRule>
  </conditionalFormatting>
  <conditionalFormatting sqref="J240">
    <cfRule type="cellIs" dxfId="130" priority="131" operator="equal">
      <formula>"S1"</formula>
    </cfRule>
  </conditionalFormatting>
  <conditionalFormatting sqref="J38">
    <cfRule type="cellIs" dxfId="129" priority="195" operator="equal">
      <formula>"S1"</formula>
    </cfRule>
  </conditionalFormatting>
  <conditionalFormatting sqref="J41">
    <cfRule type="cellIs" dxfId="128" priority="193" operator="equal">
      <formula>"S1"</formula>
    </cfRule>
  </conditionalFormatting>
  <conditionalFormatting sqref="J286">
    <cfRule type="cellIs" dxfId="127" priority="122" operator="equal">
      <formula>"S1"</formula>
    </cfRule>
  </conditionalFormatting>
  <conditionalFormatting sqref="J243">
    <cfRule type="cellIs" dxfId="126" priority="129" operator="equal">
      <formula>"S1"</formula>
    </cfRule>
  </conditionalFormatting>
  <conditionalFormatting sqref="J47">
    <cfRule type="cellIs" dxfId="125" priority="189" operator="equal">
      <formula>"S1"</formula>
    </cfRule>
  </conditionalFormatting>
  <conditionalFormatting sqref="J246">
    <cfRule type="cellIs" dxfId="124" priority="127" operator="equal">
      <formula>"S1"</formula>
    </cfRule>
  </conditionalFormatting>
  <conditionalFormatting sqref="J50">
    <cfRule type="cellIs" dxfId="123" priority="187" operator="equal">
      <formula>"S1"</formula>
    </cfRule>
  </conditionalFormatting>
  <conditionalFormatting sqref="J79">
    <cfRule type="cellIs" dxfId="122" priority="185" operator="equal">
      <formula>"S1"</formula>
    </cfRule>
  </conditionalFormatting>
  <conditionalFormatting sqref="J82">
    <cfRule type="cellIs" dxfId="121" priority="183" operator="equal">
      <formula>"S1"</formula>
    </cfRule>
  </conditionalFormatting>
  <conditionalFormatting sqref="J249">
    <cfRule type="cellIs" dxfId="120" priority="125" operator="equal">
      <formula>"S1"</formula>
    </cfRule>
  </conditionalFormatting>
  <conditionalFormatting sqref="J85">
    <cfRule type="cellIs" dxfId="119" priority="181" operator="equal">
      <formula>"S1"</formula>
    </cfRule>
  </conditionalFormatting>
  <conditionalFormatting sqref="J88">
    <cfRule type="cellIs" dxfId="118" priority="179" operator="equal">
      <formula>"S1"</formula>
    </cfRule>
  </conditionalFormatting>
  <conditionalFormatting sqref="J288 J291 J294 J297 J300 J303">
    <cfRule type="cellIs" dxfId="117" priority="123" operator="equal">
      <formula>"S1"</formula>
    </cfRule>
  </conditionalFormatting>
  <conditionalFormatting sqref="J91">
    <cfRule type="cellIs" dxfId="116" priority="177" operator="equal">
      <formula>"S1"</formula>
    </cfRule>
  </conditionalFormatting>
  <conditionalFormatting sqref="J289">
    <cfRule type="cellIs" dxfId="115" priority="120" operator="equal">
      <formula>"S1"</formula>
    </cfRule>
  </conditionalFormatting>
  <conditionalFormatting sqref="J94">
    <cfRule type="cellIs" dxfId="114" priority="175" operator="equal">
      <formula>"S1"</formula>
    </cfRule>
  </conditionalFormatting>
  <conditionalFormatting sqref="J97">
    <cfRule type="cellIs" dxfId="113" priority="173" operator="equal">
      <formula>"S1"</formula>
    </cfRule>
  </conditionalFormatting>
  <conditionalFormatting sqref="J100">
    <cfRule type="cellIs" dxfId="112" priority="171" operator="equal">
      <formula>"S1"</formula>
    </cfRule>
  </conditionalFormatting>
  <conditionalFormatting sqref="J103">
    <cfRule type="cellIs" dxfId="111" priority="169" operator="equal">
      <formula>"S1"</formula>
    </cfRule>
  </conditionalFormatting>
  <conditionalFormatting sqref="J133">
    <cfRule type="cellIs" dxfId="110" priority="167" operator="equal">
      <formula>"S1"</formula>
    </cfRule>
  </conditionalFormatting>
  <conditionalFormatting sqref="J136">
    <cfRule type="cellIs" dxfId="109" priority="165" operator="equal">
      <formula>"S1"</formula>
    </cfRule>
  </conditionalFormatting>
  <conditionalFormatting sqref="J295">
    <cfRule type="cellIs" dxfId="108" priority="116" operator="equal">
      <formula>"S1"</formula>
    </cfRule>
  </conditionalFormatting>
  <conditionalFormatting sqref="J139">
    <cfRule type="cellIs" dxfId="107" priority="163" operator="equal">
      <formula>"S1"</formula>
    </cfRule>
  </conditionalFormatting>
  <conditionalFormatting sqref="J142">
    <cfRule type="cellIs" dxfId="106" priority="161" operator="equal">
      <formula>"S1"</formula>
    </cfRule>
  </conditionalFormatting>
  <conditionalFormatting sqref="J298">
    <cfRule type="cellIs" dxfId="105" priority="114" operator="equal">
      <formula>"S1"</formula>
    </cfRule>
  </conditionalFormatting>
  <conditionalFormatting sqref="J145">
    <cfRule type="cellIs" dxfId="104" priority="159" operator="equal">
      <formula>"S1"</formula>
    </cfRule>
  </conditionalFormatting>
  <conditionalFormatting sqref="J148">
    <cfRule type="cellIs" dxfId="103" priority="157" operator="equal">
      <formula>"S1"</formula>
    </cfRule>
  </conditionalFormatting>
  <conditionalFormatting sqref="J301">
    <cfRule type="cellIs" dxfId="102" priority="112" operator="equal">
      <formula>"S1"</formula>
    </cfRule>
  </conditionalFormatting>
  <conditionalFormatting sqref="J151">
    <cfRule type="cellIs" dxfId="101" priority="155" operator="equal">
      <formula>"S1"</formula>
    </cfRule>
  </conditionalFormatting>
  <conditionalFormatting sqref="J153">
    <cfRule type="cellIs" dxfId="100" priority="154" operator="equal">
      <formula>"S1"</formula>
    </cfRule>
  </conditionalFormatting>
  <conditionalFormatting sqref="J186 J189 J192 J195 J198 J201">
    <cfRule type="cellIs" dxfId="99" priority="153" operator="equal">
      <formula>"S1"</formula>
    </cfRule>
  </conditionalFormatting>
  <conditionalFormatting sqref="J184">
    <cfRule type="cellIs" dxfId="98" priority="152" operator="equal">
      <formula>"S1"</formula>
    </cfRule>
  </conditionalFormatting>
  <conditionalFormatting sqref="J304">
    <cfRule type="cellIs" dxfId="97" priority="110" operator="equal">
      <formula>"S1"</formula>
    </cfRule>
  </conditionalFormatting>
  <conditionalFormatting sqref="J187">
    <cfRule type="cellIs" dxfId="96" priority="150" operator="equal">
      <formula>"S1"</formula>
    </cfRule>
  </conditionalFormatting>
  <conditionalFormatting sqref="J190">
    <cfRule type="cellIs" dxfId="95" priority="148" operator="equal">
      <formula>"S1"</formula>
    </cfRule>
  </conditionalFormatting>
  <conditionalFormatting sqref="J348 J351 J354 J357 J360 J363">
    <cfRule type="cellIs" dxfId="94" priority="108" operator="equal">
      <formula>"S1"</formula>
    </cfRule>
  </conditionalFormatting>
  <conditionalFormatting sqref="J193">
    <cfRule type="cellIs" dxfId="93" priority="146" operator="equal">
      <formula>"S1"</formula>
    </cfRule>
  </conditionalFormatting>
  <conditionalFormatting sqref="J346">
    <cfRule type="cellIs" dxfId="92" priority="107" operator="equal">
      <formula>"S1"</formula>
    </cfRule>
  </conditionalFormatting>
  <conditionalFormatting sqref="J196">
    <cfRule type="cellIs" dxfId="91" priority="144" operator="equal">
      <formula>"S1"</formula>
    </cfRule>
  </conditionalFormatting>
  <conditionalFormatting sqref="J349">
    <cfRule type="cellIs" dxfId="90" priority="105" operator="equal">
      <formula>"S1"</formula>
    </cfRule>
  </conditionalFormatting>
  <conditionalFormatting sqref="J202">
    <cfRule type="cellIs" dxfId="89" priority="140" operator="equal">
      <formula>"S1"</formula>
    </cfRule>
  </conditionalFormatting>
  <conditionalFormatting sqref="J231">
    <cfRule type="cellIs" dxfId="88" priority="137" operator="equal">
      <formula>"S1"</formula>
    </cfRule>
  </conditionalFormatting>
  <conditionalFormatting sqref="J355">
    <cfRule type="cellIs" dxfId="87" priority="101" operator="equal">
      <formula>"S1"</formula>
    </cfRule>
  </conditionalFormatting>
  <conditionalFormatting sqref="J358">
    <cfRule type="cellIs" dxfId="86" priority="99" operator="equal">
      <formula>"S1"</formula>
    </cfRule>
  </conditionalFormatting>
  <conditionalFormatting sqref="J361">
    <cfRule type="cellIs" dxfId="85" priority="97" operator="equal">
      <formula>"S1"</formula>
    </cfRule>
  </conditionalFormatting>
  <conditionalFormatting sqref="J364">
    <cfRule type="cellIs" dxfId="84" priority="95" operator="equal">
      <formula>"S1"</formula>
    </cfRule>
  </conditionalFormatting>
  <conditionalFormatting sqref="J366 J369 J372 J375 J378:J379">
    <cfRule type="cellIs" dxfId="83" priority="94" operator="equal">
      <formula>"S1"</formula>
    </cfRule>
  </conditionalFormatting>
  <conditionalFormatting sqref="J252">
    <cfRule type="cellIs" dxfId="82" priority="93" operator="equal">
      <formula>"S1"</formula>
    </cfRule>
  </conditionalFormatting>
  <conditionalFormatting sqref="J257">
    <cfRule type="cellIs" dxfId="81" priority="90" operator="equal">
      <formula>"S1"</formula>
    </cfRule>
  </conditionalFormatting>
  <conditionalFormatting sqref="J36">
    <cfRule type="cellIs" dxfId="80" priority="64" operator="equal">
      <formula>"S1"</formula>
    </cfRule>
  </conditionalFormatting>
  <conditionalFormatting sqref="J352">
    <cfRule type="cellIs" dxfId="79" priority="103" operator="equal">
      <formula>"S1"</formula>
    </cfRule>
  </conditionalFormatting>
  <conditionalFormatting sqref="J255">
    <cfRule type="cellIs" dxfId="78" priority="91" operator="equal">
      <formula>"S1"</formula>
    </cfRule>
  </conditionalFormatting>
  <conditionalFormatting sqref="J33">
    <cfRule type="cellIs" dxfId="77" priority="65" operator="equal">
      <formula>"S1"</formula>
    </cfRule>
  </conditionalFormatting>
  <conditionalFormatting sqref="J307">
    <cfRule type="cellIs" dxfId="76" priority="87" operator="equal">
      <formula>"S1"</formula>
    </cfRule>
  </conditionalFormatting>
  <conditionalFormatting sqref="J15">
    <cfRule type="cellIs" dxfId="75" priority="71" operator="equal">
      <formula>"S1"</formula>
    </cfRule>
  </conditionalFormatting>
  <conditionalFormatting sqref="J310">
    <cfRule type="cellIs" dxfId="74" priority="85" operator="equal">
      <formula>"S1"</formula>
    </cfRule>
  </conditionalFormatting>
  <conditionalFormatting sqref="J18">
    <cfRule type="cellIs" dxfId="73" priority="70" operator="equal">
      <formula>"S1"</formula>
    </cfRule>
  </conditionalFormatting>
  <conditionalFormatting sqref="J313">
    <cfRule type="cellIs" dxfId="72" priority="83" operator="equal">
      <formula>"S1"</formula>
    </cfRule>
  </conditionalFormatting>
  <conditionalFormatting sqref="J21">
    <cfRule type="cellIs" dxfId="71" priority="69" operator="equal">
      <formula>"S1"</formula>
    </cfRule>
  </conditionalFormatting>
  <conditionalFormatting sqref="J376">
    <cfRule type="cellIs" dxfId="70" priority="75" operator="equal">
      <formula>"S1"</formula>
    </cfRule>
  </conditionalFormatting>
  <conditionalFormatting sqref="J367">
    <cfRule type="cellIs" dxfId="69" priority="81" operator="equal">
      <formula>"S1"</formula>
    </cfRule>
  </conditionalFormatting>
  <conditionalFormatting sqref="J370">
    <cfRule type="cellIs" dxfId="68" priority="79" operator="equal">
      <formula>"S1"</formula>
    </cfRule>
  </conditionalFormatting>
  <conditionalFormatting sqref="J154">
    <cfRule type="cellIs" dxfId="67" priority="73" operator="equal">
      <formula>"S1"</formula>
    </cfRule>
  </conditionalFormatting>
  <conditionalFormatting sqref="J373">
    <cfRule type="cellIs" dxfId="66" priority="77" operator="equal">
      <formula>"S1"</formula>
    </cfRule>
  </conditionalFormatting>
  <conditionalFormatting sqref="J244">
    <cfRule type="cellIs" dxfId="65" priority="30" operator="equal">
      <formula>"S1"</formula>
    </cfRule>
  </conditionalFormatting>
  <conditionalFormatting sqref="J24">
    <cfRule type="cellIs" dxfId="64" priority="68" operator="equal">
      <formula>"S1"</formula>
    </cfRule>
  </conditionalFormatting>
  <conditionalFormatting sqref="J27">
    <cfRule type="cellIs" dxfId="63" priority="67" operator="equal">
      <formula>"S1"</formula>
    </cfRule>
  </conditionalFormatting>
  <conditionalFormatting sqref="J30">
    <cfRule type="cellIs" dxfId="62" priority="66" operator="equal">
      <formula>"S1"</formula>
    </cfRule>
  </conditionalFormatting>
  <conditionalFormatting sqref="J39">
    <cfRule type="cellIs" dxfId="61" priority="63" operator="equal">
      <formula>"S1"</formula>
    </cfRule>
  </conditionalFormatting>
  <conditionalFormatting sqref="J42">
    <cfRule type="cellIs" dxfId="60" priority="62" operator="equal">
      <formula>"S1"</formula>
    </cfRule>
  </conditionalFormatting>
  <conditionalFormatting sqref="J45">
    <cfRule type="cellIs" dxfId="59" priority="61" operator="equal">
      <formula>"S1"</formula>
    </cfRule>
  </conditionalFormatting>
  <conditionalFormatting sqref="J48">
    <cfRule type="cellIs" dxfId="58" priority="60" operator="equal">
      <formula>"S1"</formula>
    </cfRule>
  </conditionalFormatting>
  <conditionalFormatting sqref="J51">
    <cfRule type="cellIs" dxfId="57" priority="59" operator="equal">
      <formula>"S1"</formula>
    </cfRule>
  </conditionalFormatting>
  <conditionalFormatting sqref="J80">
    <cfRule type="cellIs" dxfId="56" priority="58" operator="equal">
      <formula>"S1"</formula>
    </cfRule>
  </conditionalFormatting>
  <conditionalFormatting sqref="J83">
    <cfRule type="cellIs" dxfId="55" priority="57" operator="equal">
      <formula>"S1"</formula>
    </cfRule>
  </conditionalFormatting>
  <conditionalFormatting sqref="J86">
    <cfRule type="cellIs" dxfId="54" priority="56" operator="equal">
      <formula>"S1"</formula>
    </cfRule>
  </conditionalFormatting>
  <conditionalFormatting sqref="J89">
    <cfRule type="cellIs" dxfId="53" priority="55" operator="equal">
      <formula>"S1"</formula>
    </cfRule>
  </conditionalFormatting>
  <conditionalFormatting sqref="J92">
    <cfRule type="cellIs" dxfId="52" priority="54" operator="equal">
      <formula>"S1"</formula>
    </cfRule>
  </conditionalFormatting>
  <conditionalFormatting sqref="J95">
    <cfRule type="cellIs" dxfId="51" priority="53" operator="equal">
      <formula>"S1"</formula>
    </cfRule>
  </conditionalFormatting>
  <conditionalFormatting sqref="J98">
    <cfRule type="cellIs" dxfId="50" priority="52" operator="equal">
      <formula>"S1"</formula>
    </cfRule>
  </conditionalFormatting>
  <conditionalFormatting sqref="J101">
    <cfRule type="cellIs" dxfId="49" priority="51" operator="equal">
      <formula>"S1"</formula>
    </cfRule>
  </conditionalFormatting>
  <conditionalFormatting sqref="J104">
    <cfRule type="cellIs" dxfId="48" priority="50" operator="equal">
      <formula>"S1"</formula>
    </cfRule>
  </conditionalFormatting>
  <conditionalFormatting sqref="J134">
    <cfRule type="cellIs" dxfId="47" priority="49" operator="equal">
      <formula>"S1"</formula>
    </cfRule>
  </conditionalFormatting>
  <conditionalFormatting sqref="J137">
    <cfRule type="cellIs" dxfId="46" priority="48" operator="equal">
      <formula>"S1"</formula>
    </cfRule>
  </conditionalFormatting>
  <conditionalFormatting sqref="J140">
    <cfRule type="cellIs" dxfId="45" priority="47" operator="equal">
      <formula>"S1"</formula>
    </cfRule>
  </conditionalFormatting>
  <conditionalFormatting sqref="J143">
    <cfRule type="cellIs" dxfId="44" priority="46" operator="equal">
      <formula>"S1"</formula>
    </cfRule>
  </conditionalFormatting>
  <conditionalFormatting sqref="J146">
    <cfRule type="cellIs" dxfId="43" priority="45" operator="equal">
      <formula>"S1"</formula>
    </cfRule>
  </conditionalFormatting>
  <conditionalFormatting sqref="J149">
    <cfRule type="cellIs" dxfId="42" priority="44" operator="equal">
      <formula>"S1"</formula>
    </cfRule>
  </conditionalFormatting>
  <conditionalFormatting sqref="J152">
    <cfRule type="cellIs" dxfId="41" priority="43" operator="equal">
      <formula>"S1"</formula>
    </cfRule>
  </conditionalFormatting>
  <conditionalFormatting sqref="J155">
    <cfRule type="cellIs" dxfId="40" priority="42" operator="equal">
      <formula>"S1"</formula>
    </cfRule>
  </conditionalFormatting>
  <conditionalFormatting sqref="J185">
    <cfRule type="cellIs" dxfId="39" priority="41" operator="equal">
      <formula>"S1"</formula>
    </cfRule>
  </conditionalFormatting>
  <conditionalFormatting sqref="J188">
    <cfRule type="cellIs" dxfId="38" priority="40" operator="equal">
      <formula>"S1"</formula>
    </cfRule>
  </conditionalFormatting>
  <conditionalFormatting sqref="J191">
    <cfRule type="cellIs" dxfId="37" priority="39" operator="equal">
      <formula>"S1"</formula>
    </cfRule>
  </conditionalFormatting>
  <conditionalFormatting sqref="J194">
    <cfRule type="cellIs" dxfId="36" priority="38" operator="equal">
      <formula>"S1"</formula>
    </cfRule>
  </conditionalFormatting>
  <conditionalFormatting sqref="J197">
    <cfRule type="cellIs" dxfId="35" priority="37" operator="equal">
      <formula>"S1"</formula>
    </cfRule>
  </conditionalFormatting>
  <conditionalFormatting sqref="J200">
    <cfRule type="cellIs" dxfId="34" priority="36" operator="equal">
      <formula>"S1"</formula>
    </cfRule>
  </conditionalFormatting>
  <conditionalFormatting sqref="J203">
    <cfRule type="cellIs" dxfId="33" priority="35" operator="equal">
      <formula>"S1"</formula>
    </cfRule>
  </conditionalFormatting>
  <conditionalFormatting sqref="J232">
    <cfRule type="cellIs" dxfId="32" priority="34" operator="equal">
      <formula>"S1"</formula>
    </cfRule>
  </conditionalFormatting>
  <conditionalFormatting sqref="J235">
    <cfRule type="cellIs" dxfId="31" priority="33" operator="equal">
      <formula>"S1"</formula>
    </cfRule>
  </conditionalFormatting>
  <conditionalFormatting sqref="J238">
    <cfRule type="cellIs" dxfId="30" priority="32" operator="equal">
      <formula>"S1"</formula>
    </cfRule>
  </conditionalFormatting>
  <conditionalFormatting sqref="J241">
    <cfRule type="cellIs" dxfId="29" priority="31" operator="equal">
      <formula>"S1"</formula>
    </cfRule>
  </conditionalFormatting>
  <conditionalFormatting sqref="J247">
    <cfRule type="cellIs" dxfId="28" priority="29" operator="equal">
      <formula>"S1"</formula>
    </cfRule>
  </conditionalFormatting>
  <conditionalFormatting sqref="J250">
    <cfRule type="cellIs" dxfId="27" priority="28" operator="equal">
      <formula>"S1"</formula>
    </cfRule>
  </conditionalFormatting>
  <conditionalFormatting sqref="J253">
    <cfRule type="cellIs" dxfId="26" priority="27" operator="equal">
      <formula>"S1"</formula>
    </cfRule>
  </conditionalFormatting>
  <conditionalFormatting sqref="J256">
    <cfRule type="cellIs" dxfId="25" priority="26" operator="equal">
      <formula>"S1"</formula>
    </cfRule>
  </conditionalFormatting>
  <conditionalFormatting sqref="J258">
    <cfRule type="cellIs" dxfId="24" priority="25" operator="equal">
      <formula>"S1"</formula>
    </cfRule>
  </conditionalFormatting>
  <conditionalFormatting sqref="J259">
    <cfRule type="cellIs" dxfId="23" priority="24" operator="equal">
      <formula>"S1"</formula>
    </cfRule>
  </conditionalFormatting>
  <conditionalFormatting sqref="J287">
    <cfRule type="cellIs" dxfId="22" priority="23" operator="equal">
      <formula>"S1"</formula>
    </cfRule>
  </conditionalFormatting>
  <conditionalFormatting sqref="J290">
    <cfRule type="cellIs" dxfId="21" priority="22" operator="equal">
      <formula>"S1"</formula>
    </cfRule>
  </conditionalFormatting>
  <conditionalFormatting sqref="J292">
    <cfRule type="cellIs" dxfId="20" priority="21" operator="equal">
      <formula>"S1"</formula>
    </cfRule>
  </conditionalFormatting>
  <conditionalFormatting sqref="J293">
    <cfRule type="cellIs" dxfId="19" priority="20" operator="equal">
      <formula>"S1"</formula>
    </cfRule>
  </conditionalFormatting>
  <conditionalFormatting sqref="J296">
    <cfRule type="cellIs" dxfId="18" priority="19" operator="equal">
      <formula>"S1"</formula>
    </cfRule>
  </conditionalFormatting>
  <conditionalFormatting sqref="J299">
    <cfRule type="cellIs" dxfId="17" priority="18" operator="equal">
      <formula>"S1"</formula>
    </cfRule>
  </conditionalFormatting>
  <conditionalFormatting sqref="J302">
    <cfRule type="cellIs" dxfId="16" priority="17" operator="equal">
      <formula>"S1"</formula>
    </cfRule>
  </conditionalFormatting>
  <conditionalFormatting sqref="J305">
    <cfRule type="cellIs" dxfId="15" priority="16" operator="equal">
      <formula>"S1"</formula>
    </cfRule>
  </conditionalFormatting>
  <conditionalFormatting sqref="J308">
    <cfRule type="cellIs" dxfId="14" priority="15" operator="equal">
      <formula>"S1"</formula>
    </cfRule>
  </conditionalFormatting>
  <conditionalFormatting sqref="J311">
    <cfRule type="cellIs" dxfId="13" priority="14" operator="equal">
      <formula>"S1"</formula>
    </cfRule>
  </conditionalFormatting>
  <conditionalFormatting sqref="J314">
    <cfRule type="cellIs" dxfId="12" priority="13" operator="equal">
      <formula>"S1"</formula>
    </cfRule>
  </conditionalFormatting>
  <conditionalFormatting sqref="J347">
    <cfRule type="cellIs" dxfId="11" priority="12" operator="equal">
      <formula>"S1"</formula>
    </cfRule>
  </conditionalFormatting>
  <conditionalFormatting sqref="J350">
    <cfRule type="cellIs" dxfId="10" priority="11" operator="equal">
      <formula>"S1"</formula>
    </cfRule>
  </conditionalFormatting>
  <conditionalFormatting sqref="J353">
    <cfRule type="cellIs" dxfId="9" priority="10" operator="equal">
      <formula>"S1"</formula>
    </cfRule>
  </conditionalFormatting>
  <conditionalFormatting sqref="J356">
    <cfRule type="cellIs" dxfId="8" priority="9" operator="equal">
      <formula>"S1"</formula>
    </cfRule>
  </conditionalFormatting>
  <conditionalFormatting sqref="J359">
    <cfRule type="cellIs" dxfId="7" priority="8" operator="equal">
      <formula>"S1"</formula>
    </cfRule>
  </conditionalFormatting>
  <conditionalFormatting sqref="J362">
    <cfRule type="cellIs" dxfId="6" priority="7" operator="equal">
      <formula>"S1"</formula>
    </cfRule>
  </conditionalFormatting>
  <conditionalFormatting sqref="J365">
    <cfRule type="cellIs" dxfId="5" priority="6" operator="equal">
      <formula>"S1"</formula>
    </cfRule>
  </conditionalFormatting>
  <conditionalFormatting sqref="J368">
    <cfRule type="cellIs" dxfId="4" priority="5" operator="equal">
      <formula>"S1"</formula>
    </cfRule>
  </conditionalFormatting>
  <conditionalFormatting sqref="J371">
    <cfRule type="cellIs" dxfId="3" priority="4" operator="equal">
      <formula>"S1"</formula>
    </cfRule>
  </conditionalFormatting>
  <conditionalFormatting sqref="J374">
    <cfRule type="cellIs" dxfId="2" priority="3" operator="equal">
      <formula>"S1"</formula>
    </cfRule>
  </conditionalFormatting>
  <conditionalFormatting sqref="J377">
    <cfRule type="cellIs" dxfId="1" priority="2" operator="equal">
      <formula>"S1"</formula>
    </cfRule>
  </conditionalFormatting>
  <conditionalFormatting sqref="J10">
    <cfRule type="cellIs" dxfId="0" priority="1" operator="equal">
      <formula>"S1"</formula>
    </cfRule>
  </conditionalFormatting>
  <printOptions horizontalCentered="1"/>
  <pageMargins left="0.39370078740157483" right="0.39370078740157483" top="1.5748031496062993" bottom="1.1811023622047245" header="1.1811023622047245" footer="0.19685039370078741"/>
  <pageSetup paperSize="9" scale="46" fitToHeight="0" orientation="portrait" r:id="rId1"/>
  <headerFooter scaleWithDoc="0" alignWithMargins="0">
    <oddHeader>&amp;CHOJA DE METRADOS - SISTEMA DE AUDIO Y PERIFONEO</oddHead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FF"/>
    <outlinePr summaryBelow="0"/>
    <pageSetUpPr fitToPage="1"/>
  </sheetPr>
  <dimension ref="A1:U371"/>
  <sheetViews>
    <sheetView view="pageBreakPreview" zoomScale="60" zoomScaleNormal="70" workbookViewId="0">
      <pane ySplit="6" topLeftCell="A256" activePane="bottomLeft" state="frozen"/>
      <selection pane="bottomLeft" activeCell="N351" sqref="N351"/>
    </sheetView>
  </sheetViews>
  <sheetFormatPr baseColWidth="10" defaultRowHeight="13.8" outlineLevelRow="1" x14ac:dyDescent="0.25"/>
  <cols>
    <col min="1" max="1" width="4.5" customWidth="1"/>
    <col min="2" max="2" width="5.69921875" customWidth="1"/>
    <col min="3" max="3" width="5.8984375" customWidth="1"/>
    <col min="4" max="4" width="10" customWidth="1"/>
    <col min="5" max="5" width="8.296875" style="2" customWidth="1"/>
    <col min="6" max="6" width="7.296875" style="2" customWidth="1"/>
    <col min="7" max="7" width="9.09765625" style="2" customWidth="1"/>
    <col min="8" max="8" width="5.5" style="2" customWidth="1"/>
    <col min="9" max="9" width="5.296875" style="2" customWidth="1"/>
    <col min="10" max="11" width="4.59765625" style="2" customWidth="1"/>
    <col min="12" max="12" width="12.3984375" style="2" customWidth="1"/>
    <col min="13" max="13" width="12.296875" style="2" customWidth="1"/>
    <col min="14" max="18" width="13.3984375" style="2" customWidth="1"/>
    <col min="19" max="19" width="20.796875" style="2" customWidth="1"/>
    <col min="20" max="20" width="13.5" style="2" customWidth="1"/>
    <col min="21" max="21" width="14.69921875" style="2" customWidth="1"/>
  </cols>
  <sheetData>
    <row r="1" spans="1:21" ht="39.9" customHeight="1" x14ac:dyDescent="0.25">
      <c r="C1" s="10"/>
      <c r="D1" s="10"/>
      <c r="E1" s="218" t="s">
        <v>235</v>
      </c>
      <c r="F1" s="218"/>
      <c r="G1" s="218"/>
      <c r="H1" s="218"/>
      <c r="I1" s="218"/>
      <c r="J1" s="218"/>
      <c r="K1" s="218"/>
      <c r="L1" s="218"/>
      <c r="M1" s="218"/>
      <c r="N1" s="218"/>
      <c r="O1" s="218"/>
      <c r="P1" s="218"/>
      <c r="Q1" s="218"/>
      <c r="R1" s="218"/>
      <c r="S1" s="218"/>
      <c r="T1" s="218"/>
      <c r="U1" s="218"/>
    </row>
    <row r="2" spans="1:21" ht="16.5" customHeight="1" x14ac:dyDescent="0.25">
      <c r="E2" s="221" t="s">
        <v>4</v>
      </c>
      <c r="F2" s="221"/>
      <c r="G2" s="221" t="str">
        <f>'DATOS GENERALES'!C2</f>
        <v>: "MEJORAMIENTO DE LA GESTIÓN MUNICIPAL Y SERVICIO ADMINISTRATIVO DE LA MUNICIPALIDAD PROVINCIAL DE ABANCAY"</v>
      </c>
      <c r="H2" s="221"/>
      <c r="I2" s="221"/>
      <c r="J2" s="221"/>
      <c r="K2" s="221"/>
      <c r="L2" s="221"/>
      <c r="M2" s="221"/>
      <c r="N2" s="221"/>
      <c r="O2" s="221"/>
      <c r="P2" s="221"/>
      <c r="Q2" s="221"/>
      <c r="R2" s="221"/>
      <c r="S2" s="221"/>
      <c r="T2" s="221"/>
      <c r="U2" s="221"/>
    </row>
    <row r="3" spans="1:21" ht="15" customHeight="1" x14ac:dyDescent="0.25">
      <c r="E3" s="221"/>
      <c r="F3" s="221"/>
      <c r="G3" s="221"/>
      <c r="H3" s="221"/>
      <c r="I3" s="221"/>
      <c r="J3" s="221"/>
      <c r="K3" s="221"/>
      <c r="L3" s="221"/>
      <c r="M3" s="221"/>
      <c r="N3" s="221"/>
      <c r="O3" s="221"/>
      <c r="P3" s="221"/>
      <c r="Q3" s="221"/>
      <c r="R3" s="221"/>
      <c r="S3" s="221"/>
      <c r="T3" s="221"/>
      <c r="U3" s="221"/>
    </row>
    <row r="4" spans="1:21" x14ac:dyDescent="0.25">
      <c r="A4" s="51"/>
      <c r="B4" s="51"/>
      <c r="E4" s="221"/>
      <c r="F4" s="221"/>
      <c r="G4" s="221"/>
      <c r="H4" s="221"/>
      <c r="I4" s="221"/>
      <c r="J4" s="221"/>
      <c r="K4" s="221"/>
      <c r="L4" s="221"/>
      <c r="M4" s="221"/>
      <c r="N4" s="221"/>
      <c r="O4" s="221"/>
      <c r="P4" s="221"/>
      <c r="Q4" s="221"/>
      <c r="R4" s="221"/>
      <c r="S4" s="221"/>
      <c r="T4" s="221"/>
      <c r="U4" s="221"/>
    </row>
    <row r="5" spans="1:21" ht="54.6" customHeight="1" x14ac:dyDescent="0.25">
      <c r="A5" s="208" t="s">
        <v>149</v>
      </c>
      <c r="B5" s="208" t="s">
        <v>180</v>
      </c>
      <c r="C5" s="208" t="s">
        <v>147</v>
      </c>
      <c r="E5" s="209" t="s">
        <v>0</v>
      </c>
      <c r="F5" s="209"/>
      <c r="G5" s="209"/>
      <c r="H5" s="210" t="s">
        <v>121</v>
      </c>
      <c r="I5" s="210" t="s">
        <v>122</v>
      </c>
      <c r="J5" s="210" t="s">
        <v>119</v>
      </c>
      <c r="K5" s="210" t="s">
        <v>120</v>
      </c>
      <c r="L5" s="210" t="s">
        <v>182</v>
      </c>
      <c r="M5" s="142" t="s">
        <v>162</v>
      </c>
      <c r="N5" s="142" t="s">
        <v>184</v>
      </c>
      <c r="O5" s="142" t="s">
        <v>163</v>
      </c>
      <c r="P5" s="212" t="s">
        <v>46</v>
      </c>
      <c r="Q5" s="209"/>
      <c r="R5" s="209"/>
      <c r="S5" s="206" t="s">
        <v>51</v>
      </c>
      <c r="T5" s="206" t="s">
        <v>47</v>
      </c>
      <c r="U5" s="206" t="s">
        <v>78</v>
      </c>
    </row>
    <row r="6" spans="1:21" x14ac:dyDescent="0.25">
      <c r="A6" s="208"/>
      <c r="B6" s="208"/>
      <c r="C6" s="208"/>
      <c r="D6" t="s">
        <v>148</v>
      </c>
      <c r="E6" s="144" t="s">
        <v>79</v>
      </c>
      <c r="F6" s="145" t="s">
        <v>1</v>
      </c>
      <c r="G6" s="144" t="s">
        <v>2</v>
      </c>
      <c r="H6" s="211"/>
      <c r="I6" s="211"/>
      <c r="J6" s="211"/>
      <c r="K6" s="211"/>
      <c r="L6" s="211"/>
      <c r="M6" s="146" t="s">
        <v>21</v>
      </c>
      <c r="N6" s="146" t="s">
        <v>22</v>
      </c>
      <c r="O6" s="146" t="s">
        <v>22</v>
      </c>
      <c r="P6" s="144" t="s">
        <v>3</v>
      </c>
      <c r="Q6" s="144" t="s">
        <v>14</v>
      </c>
      <c r="R6" s="144" t="s">
        <v>13</v>
      </c>
      <c r="S6" s="207"/>
      <c r="T6" s="207"/>
      <c r="U6" s="207"/>
    </row>
    <row r="7" spans="1:21" x14ac:dyDescent="0.25">
      <c r="E7" s="99"/>
      <c r="F7" s="99"/>
      <c r="G7" s="64"/>
      <c r="H7" s="64"/>
      <c r="I7" s="64"/>
      <c r="J7" s="64"/>
      <c r="K7" s="64"/>
      <c r="L7" s="17"/>
      <c r="M7" s="17"/>
      <c r="N7" s="17"/>
      <c r="O7" s="17"/>
      <c r="P7" s="18"/>
      <c r="Q7" s="18"/>
      <c r="R7" s="18"/>
      <c r="S7" s="18"/>
      <c r="T7" s="19"/>
      <c r="U7" s="19"/>
    </row>
    <row r="8" spans="1:21" x14ac:dyDescent="0.25">
      <c r="E8" s="100"/>
      <c r="F8" s="99" t="s">
        <v>298</v>
      </c>
      <c r="G8" s="64"/>
      <c r="H8" s="64"/>
      <c r="I8" s="64"/>
      <c r="J8" s="64"/>
      <c r="K8" s="64"/>
      <c r="L8" s="17"/>
      <c r="M8" s="17"/>
      <c r="N8" s="17"/>
      <c r="O8" s="17"/>
      <c r="P8" s="18"/>
      <c r="Q8" s="18"/>
      <c r="R8" s="18"/>
      <c r="S8" s="18"/>
      <c r="T8" s="19"/>
      <c r="U8" s="19"/>
    </row>
    <row r="9" spans="1:21" s="2" customFormat="1" outlineLevel="1" x14ac:dyDescent="0.25">
      <c r="A9" s="2">
        <v>0</v>
      </c>
      <c r="B9" s="8">
        <v>0</v>
      </c>
      <c r="C9" s="2">
        <v>0</v>
      </c>
      <c r="D9" s="3"/>
      <c r="E9" s="3">
        <f t="shared" ref="E9:E12" si="0">G9</f>
        <v>0</v>
      </c>
      <c r="F9" s="4" t="s">
        <v>183</v>
      </c>
      <c r="G9" s="4"/>
      <c r="H9" s="4">
        <v>48</v>
      </c>
      <c r="I9" s="4">
        <v>200</v>
      </c>
      <c r="J9" s="4"/>
      <c r="K9" s="4"/>
      <c r="L9" s="5">
        <v>1</v>
      </c>
      <c r="M9" s="5">
        <f t="shared" ref="M9:M12" si="1">IF(I9&lt;&gt;"S",(H9+B9+A9+C9)*L9,0)</f>
        <v>48</v>
      </c>
      <c r="N9" s="5"/>
      <c r="O9" s="5">
        <v>0</v>
      </c>
      <c r="P9" s="11">
        <v>1</v>
      </c>
      <c r="Q9" s="5">
        <f t="shared" ref="Q9:Q12" si="2">IF(M9=0,IF(H9=0,0,H9+C9+B9+A9),M9)</f>
        <v>48</v>
      </c>
      <c r="R9" s="6">
        <f t="shared" ref="R9:R12" si="3">Q9*P9</f>
        <v>48</v>
      </c>
      <c r="S9" s="53" t="str">
        <f>IF(J9="",IF(LEFT(G9,1)="c",IF(I9&lt;&gt;"S",VLOOKUP(G9,'DATOS GENERALES'!$B$36:$C$52,2,FALSE),""),""),IF(T9="pvc",VLOOKUP(VLOOKUP(J9,'DATOS GENERALES'!$B$58:$E$83,3,FALSE),'DATOS GENERALES'!$B$36:$C$52,2,FALSE),VLOOKUP(VLOOKUP(J9,'DATOS GENERALES'!$B$58:$E$83,4,FALSE),'DATOS GENERALES'!$B$36:$C$52,2,FALSE)))</f>
        <v/>
      </c>
      <c r="T9" s="5" t="s">
        <v>153</v>
      </c>
      <c r="U9" s="5"/>
    </row>
    <row r="10" spans="1:21" s="2" customFormat="1" outlineLevel="1" x14ac:dyDescent="0.25">
      <c r="A10" s="2">
        <v>0</v>
      </c>
      <c r="B10" s="8">
        <v>0</v>
      </c>
      <c r="C10" s="2">
        <v>0</v>
      </c>
      <c r="D10" s="3"/>
      <c r="E10" s="3">
        <f t="shared" si="0"/>
        <v>0</v>
      </c>
      <c r="F10" s="4" t="s">
        <v>183</v>
      </c>
      <c r="G10" s="7"/>
      <c r="H10" s="4">
        <v>2.6</v>
      </c>
      <c r="I10" s="4">
        <v>200</v>
      </c>
      <c r="J10" s="4"/>
      <c r="K10" s="4"/>
      <c r="L10" s="5">
        <v>1</v>
      </c>
      <c r="M10" s="5">
        <f t="shared" si="1"/>
        <v>2.6</v>
      </c>
      <c r="N10" s="5">
        <v>1</v>
      </c>
      <c r="O10" s="5">
        <v>1</v>
      </c>
      <c r="P10" s="11">
        <v>1</v>
      </c>
      <c r="Q10" s="5">
        <f t="shared" si="2"/>
        <v>2.6</v>
      </c>
      <c r="R10" s="6">
        <f t="shared" si="3"/>
        <v>2.6</v>
      </c>
      <c r="S10" s="53" t="str">
        <f>IF(J10="",IF(LEFT(G10,1)="c",IF(I10&lt;&gt;"S",VLOOKUP(G10,'DATOS GENERALES'!$B$36:$C$52,2,FALSE),""),""),IF(T10="pvc",VLOOKUP(VLOOKUP(J10,'DATOS GENERALES'!$B$58:$E$83,3,FALSE),'DATOS GENERALES'!$B$36:$C$52,2,FALSE),VLOOKUP(VLOOKUP(J10,'DATOS GENERALES'!$B$58:$E$83,4,FALSE),'DATOS GENERALES'!$B$36:$C$52,2,FALSE)))</f>
        <v/>
      </c>
      <c r="T10" s="5" t="s">
        <v>153</v>
      </c>
      <c r="U10" s="5"/>
    </row>
    <row r="11" spans="1:21" s="2" customFormat="1" outlineLevel="1" x14ac:dyDescent="0.25">
      <c r="A11" s="2">
        <v>0</v>
      </c>
      <c r="B11" s="8">
        <v>0</v>
      </c>
      <c r="C11" s="2">
        <v>0</v>
      </c>
      <c r="D11" s="3"/>
      <c r="E11" s="3">
        <f t="shared" si="0"/>
        <v>0</v>
      </c>
      <c r="F11" s="4" t="s">
        <v>183</v>
      </c>
      <c r="G11" s="4"/>
      <c r="H11" s="4">
        <v>3</v>
      </c>
      <c r="I11" s="4">
        <v>200</v>
      </c>
      <c r="J11" s="4"/>
      <c r="K11" s="4"/>
      <c r="L11" s="5">
        <v>1</v>
      </c>
      <c r="M11" s="5">
        <f t="shared" si="1"/>
        <v>3</v>
      </c>
      <c r="N11" s="5">
        <v>1</v>
      </c>
      <c r="O11" s="5">
        <v>0</v>
      </c>
      <c r="P11" s="11">
        <v>1</v>
      </c>
      <c r="Q11" s="5">
        <f t="shared" si="2"/>
        <v>3</v>
      </c>
      <c r="R11" s="6">
        <f t="shared" si="3"/>
        <v>3</v>
      </c>
      <c r="S11" s="53" t="str">
        <f>IF(J11="",IF(LEFT(G11,1)="c",IF(I11&lt;&gt;"S",VLOOKUP(G11,'DATOS GENERALES'!$B$36:$C$52,2,FALSE),""),""),IF(T11="pvc",VLOOKUP(VLOOKUP(J11,'DATOS GENERALES'!$B$58:$E$83,3,FALSE),'DATOS GENERALES'!$B$36:$C$52,2,FALSE),VLOOKUP(VLOOKUP(J11,'DATOS GENERALES'!$B$58:$E$83,4,FALSE),'DATOS GENERALES'!$B$36:$C$52,2,FALSE)))</f>
        <v/>
      </c>
      <c r="T11" s="5" t="s">
        <v>153</v>
      </c>
      <c r="U11" s="5"/>
    </row>
    <row r="12" spans="1:21" s="2" customFormat="1" outlineLevel="1" x14ac:dyDescent="0.25">
      <c r="A12" s="2">
        <v>0</v>
      </c>
      <c r="B12" s="8">
        <v>0</v>
      </c>
      <c r="C12" s="2">
        <v>0</v>
      </c>
      <c r="D12" s="3"/>
      <c r="E12" s="3">
        <f t="shared" si="0"/>
        <v>0</v>
      </c>
      <c r="F12" s="4" t="s">
        <v>183</v>
      </c>
      <c r="G12" s="7"/>
      <c r="H12" s="4">
        <v>2</v>
      </c>
      <c r="I12" s="4">
        <v>200</v>
      </c>
      <c r="J12" s="4"/>
      <c r="K12" s="4"/>
      <c r="L12" s="5">
        <v>1</v>
      </c>
      <c r="M12" s="5">
        <f t="shared" si="1"/>
        <v>2</v>
      </c>
      <c r="N12" s="5">
        <v>1</v>
      </c>
      <c r="O12" s="5">
        <v>0</v>
      </c>
      <c r="P12" s="11">
        <v>1</v>
      </c>
      <c r="Q12" s="5">
        <f t="shared" si="2"/>
        <v>2</v>
      </c>
      <c r="R12" s="6">
        <f t="shared" si="3"/>
        <v>2</v>
      </c>
      <c r="S12" s="53" t="str">
        <f>IF(J12="",IF(LEFT(G12,1)="c",IF(I12&lt;&gt;"S",VLOOKUP(G12,'DATOS GENERALES'!$B$36:$C$52,2,FALSE),""),""),IF(T12="pvc",VLOOKUP(VLOOKUP(J12,'DATOS GENERALES'!$B$58:$E$83,3,FALSE),'DATOS GENERALES'!$B$36:$C$52,2,FALSE),VLOOKUP(VLOOKUP(J12,'DATOS GENERALES'!$B$58:$E$83,4,FALSE),'DATOS GENERALES'!$B$36:$C$52,2,FALSE)))</f>
        <v/>
      </c>
      <c r="T12" s="5" t="s">
        <v>153</v>
      </c>
      <c r="U12" s="5"/>
    </row>
    <row r="13" spans="1:21" s="2" customFormat="1" outlineLevel="1" x14ac:dyDescent="0.25">
      <c r="A13" s="2">
        <v>0</v>
      </c>
      <c r="B13" s="8">
        <v>0</v>
      </c>
      <c r="C13" s="2">
        <v>0</v>
      </c>
      <c r="D13" s="3"/>
      <c r="E13" s="3">
        <f t="shared" ref="E13" si="4">G13</f>
        <v>0</v>
      </c>
      <c r="F13" s="4" t="s">
        <v>183</v>
      </c>
      <c r="G13" s="7"/>
      <c r="H13" s="4">
        <v>1</v>
      </c>
      <c r="I13" s="4">
        <v>200</v>
      </c>
      <c r="J13" s="4"/>
      <c r="K13" s="4"/>
      <c r="L13" s="5">
        <v>1</v>
      </c>
      <c r="M13" s="5">
        <f t="shared" ref="M13" si="5">IF(I13&lt;&gt;"S",(H13+B13+A13+C13)*L13,0)</f>
        <v>1</v>
      </c>
      <c r="N13" s="5">
        <v>1</v>
      </c>
      <c r="O13" s="5">
        <v>0</v>
      </c>
      <c r="P13" s="11">
        <v>1</v>
      </c>
      <c r="Q13" s="5">
        <f t="shared" ref="Q13" si="6">IF(M13=0,IF(H13=0,0,H13+C13+B13+A13),M13)</f>
        <v>1</v>
      </c>
      <c r="R13" s="6">
        <f t="shared" ref="R13" si="7">Q13*P13</f>
        <v>1</v>
      </c>
      <c r="S13" s="53" t="str">
        <f>IF(J13="",IF(LEFT(G13,1)="c",IF(I13&lt;&gt;"S",VLOOKUP(G13,'DATOS GENERALES'!$B$36:$C$52,2,FALSE),""),""),IF(T13="pvc",VLOOKUP(VLOOKUP(J13,'DATOS GENERALES'!$B$58:$E$83,3,FALSE),'DATOS GENERALES'!$B$36:$C$52,2,FALSE),VLOOKUP(VLOOKUP(J13,'DATOS GENERALES'!$B$58:$E$83,4,FALSE),'DATOS GENERALES'!$B$36:$C$52,2,FALSE)))</f>
        <v/>
      </c>
      <c r="T13" s="5" t="s">
        <v>153</v>
      </c>
      <c r="U13" s="5"/>
    </row>
    <row r="14" spans="1:21" s="2" customFormat="1" outlineLevel="1" x14ac:dyDescent="0.25">
      <c r="B14" s="8"/>
      <c r="D14" s="3"/>
      <c r="E14" s="3"/>
      <c r="F14" s="4"/>
      <c r="G14" s="4"/>
      <c r="H14" s="4"/>
      <c r="I14" s="4"/>
      <c r="J14" s="4"/>
      <c r="K14" s="4"/>
      <c r="L14" s="5"/>
      <c r="M14" s="5"/>
      <c r="N14" s="5"/>
      <c r="O14" s="5"/>
      <c r="P14" s="11"/>
      <c r="Q14" s="5"/>
      <c r="R14" s="6"/>
      <c r="S14" s="53"/>
      <c r="T14" s="5"/>
      <c r="U14" s="5"/>
    </row>
    <row r="15" spans="1:21" s="2" customFormat="1" outlineLevel="1" x14ac:dyDescent="0.25">
      <c r="B15" s="8"/>
      <c r="C15" s="8"/>
      <c r="D15" s="3"/>
      <c r="E15" s="3"/>
      <c r="F15" s="4"/>
      <c r="G15" s="7"/>
      <c r="H15" s="4"/>
      <c r="I15" s="4"/>
      <c r="J15" s="4"/>
      <c r="K15" s="4"/>
      <c r="L15" s="5"/>
      <c r="M15" s="5"/>
      <c r="N15" s="5"/>
      <c r="O15" s="5"/>
      <c r="P15" s="11"/>
      <c r="Q15" s="5"/>
      <c r="R15" s="6"/>
      <c r="S15" s="53"/>
      <c r="T15" s="5"/>
      <c r="U15" s="5"/>
    </row>
    <row r="16" spans="1:21" x14ac:dyDescent="0.25">
      <c r="G16" s="65"/>
      <c r="H16" s="65"/>
      <c r="I16" s="65"/>
      <c r="J16" s="65"/>
      <c r="K16" s="65"/>
      <c r="L16" s="108"/>
      <c r="M16" s="108"/>
      <c r="N16" s="108"/>
      <c r="O16" s="108"/>
      <c r="S16" s="107"/>
    </row>
    <row r="17" spans="7:20" ht="14.4" thickBot="1" x14ac:dyDescent="0.3">
      <c r="G17" s="65"/>
      <c r="H17" s="65"/>
      <c r="I17" s="65"/>
      <c r="J17" s="65"/>
      <c r="K17" s="65"/>
      <c r="L17" s="108"/>
      <c r="M17" s="108"/>
      <c r="N17" s="108"/>
      <c r="O17" s="108"/>
      <c r="S17" s="107"/>
    </row>
    <row r="18" spans="7:20" ht="58.8" customHeight="1" thickBot="1" x14ac:dyDescent="0.3">
      <c r="M18" s="98" t="s">
        <v>24</v>
      </c>
      <c r="N18" s="98" t="s">
        <v>77</v>
      </c>
      <c r="O18" s="98" t="s">
        <v>25</v>
      </c>
      <c r="S18" s="110" t="s">
        <v>116</v>
      </c>
      <c r="T18" s="111" t="s">
        <v>117</v>
      </c>
    </row>
    <row r="19" spans="7:20" ht="14.4" thickBot="1" x14ac:dyDescent="0.3">
      <c r="M19" s="98" t="s">
        <v>21</v>
      </c>
      <c r="N19" s="98" t="s">
        <v>22</v>
      </c>
      <c r="O19" s="98" t="s">
        <v>22</v>
      </c>
      <c r="S19" s="112" t="s">
        <v>56</v>
      </c>
      <c r="T19" s="69">
        <f>COUNTIF($S$9:$S$15,S19)</f>
        <v>0</v>
      </c>
    </row>
    <row r="20" spans="7:20" ht="14.4" thickBot="1" x14ac:dyDescent="0.3">
      <c r="H20" s="203" t="s">
        <v>267</v>
      </c>
      <c r="I20" s="204"/>
      <c r="J20" s="204"/>
      <c r="K20" s="204"/>
      <c r="L20" s="205"/>
      <c r="M20" s="87">
        <f>SUMIFS($M$9:$M$15,$I$9:$I$15,100,$T$9:$T$15,"BE")</f>
        <v>0</v>
      </c>
      <c r="N20" s="87">
        <f>SUMIFS($N$9:$N$15,$I$9:$I$15,100,$T$9:$T$15,"BE")</f>
        <v>0</v>
      </c>
      <c r="O20" s="87">
        <f>SUMIFS($O$9:$O$15,$I$9:$I$15,100,$T$9:$T$15,"BE")</f>
        <v>0</v>
      </c>
      <c r="S20" s="113" t="s">
        <v>57</v>
      </c>
      <c r="T20" s="69">
        <f>COUNTIF($S$9:$S$15,S20)</f>
        <v>0</v>
      </c>
    </row>
    <row r="21" spans="7:20" ht="14.4" thickBot="1" x14ac:dyDescent="0.3">
      <c r="H21" s="203" t="s">
        <v>268</v>
      </c>
      <c r="I21" s="204"/>
      <c r="J21" s="204"/>
      <c r="K21" s="204"/>
      <c r="L21" s="205"/>
      <c r="M21" s="87">
        <f>SUMIFS($M$9:$M$15,$I$9:$I$15,200,$T$9:$T$15,"BE")</f>
        <v>56.6</v>
      </c>
      <c r="N21" s="87">
        <f>SUMIFS($N$9:$N$15,$I$9:$I$15,200,$T$9:$T$15,"BE")</f>
        <v>4</v>
      </c>
      <c r="O21" s="87">
        <f>SUMIFS($O$9:$O$15,$I$9:$I$15,200,$T$9:$T$15,"BE")</f>
        <v>1</v>
      </c>
      <c r="S21" s="113"/>
      <c r="T21" s="69"/>
    </row>
    <row r="22" spans="7:20" ht="14.4" thickBot="1" x14ac:dyDescent="0.3">
      <c r="H22" s="203" t="s">
        <v>269</v>
      </c>
      <c r="I22" s="204"/>
      <c r="J22" s="204"/>
      <c r="K22" s="204"/>
      <c r="L22" s="205"/>
      <c r="M22" s="87">
        <f>SUMIFS($M$9:$M$15,$I$9:$I$15,300,$T$9:$T$15,"BE")</f>
        <v>0</v>
      </c>
      <c r="N22" s="87">
        <f>SUMIFS($N$9:$N$15,$I$9:$I$15,300,$T$9:$T$15,"BE")</f>
        <v>0</v>
      </c>
      <c r="O22" s="87">
        <f>SUMIFS($O$9:$O$15,$I$9:$I$15,300,$T$9:$T$15,"BE")</f>
        <v>0</v>
      </c>
      <c r="S22" s="113"/>
      <c r="T22" s="69"/>
    </row>
    <row r="23" spans="7:20" ht="14.4" thickBot="1" x14ac:dyDescent="0.3">
      <c r="H23" s="203" t="s">
        <v>158</v>
      </c>
      <c r="I23" s="204"/>
      <c r="J23" s="204"/>
      <c r="K23" s="204"/>
      <c r="L23" s="205"/>
      <c r="M23" s="87">
        <f>SUMIFS(M9:M15,I9:I15,25,T9:T15,"PVC")</f>
        <v>0</v>
      </c>
      <c r="N23" s="87">
        <f>SUMIFS(N9:N15,I9:I15,25,T9:T15,"PVC")</f>
        <v>0</v>
      </c>
      <c r="O23" s="87">
        <f>SUMIFS(O9:O15,I9:I15,25,T9:T15,"PVC")</f>
        <v>0</v>
      </c>
      <c r="S23" s="113" t="s">
        <v>58</v>
      </c>
      <c r="T23" s="69">
        <f t="shared" ref="T23:T34" si="8">COUNTIF($S$9:$S$15,S23)</f>
        <v>0</v>
      </c>
    </row>
    <row r="24" spans="7:20" ht="14.4" thickBot="1" x14ac:dyDescent="0.3">
      <c r="H24" s="203" t="s">
        <v>159</v>
      </c>
      <c r="I24" s="204"/>
      <c r="J24" s="204"/>
      <c r="K24" s="204"/>
      <c r="L24" s="205"/>
      <c r="M24" s="87">
        <f>SUMIFS(M9:M15,I9:I15,50,T9:T15,"PVC")</f>
        <v>0</v>
      </c>
      <c r="N24" s="87">
        <f>SUMIFS(N9:N15,I9:I15,50,T9:T15,"PVC")</f>
        <v>0</v>
      </c>
      <c r="O24" s="87">
        <f>SUMIFS(O9:O15,I9:I15,50,T9:T15,"PVC")</f>
        <v>0</v>
      </c>
      <c r="S24" s="113" t="s">
        <v>59</v>
      </c>
      <c r="T24" s="69">
        <f t="shared" si="8"/>
        <v>0</v>
      </c>
    </row>
    <row r="25" spans="7:20" ht="14.4" thickBot="1" x14ac:dyDescent="0.3">
      <c r="H25" s="203" t="s">
        <v>187</v>
      </c>
      <c r="I25" s="204"/>
      <c r="J25" s="204"/>
      <c r="K25" s="204"/>
      <c r="L25" s="205"/>
      <c r="M25" s="87">
        <f>SUMIFS(M9:M15,I9:I15,100,T9:T15,"PVC")</f>
        <v>0</v>
      </c>
      <c r="N25" s="87">
        <f>SUMIFS(N9:N15,I9:I15,100,T9:T15,"PVC")</f>
        <v>0</v>
      </c>
      <c r="O25" s="87">
        <f>SUMIFS(O9:O15,I9:I15,100,T9:T15,"PVC")</f>
        <v>0</v>
      </c>
      <c r="S25" s="113" t="s">
        <v>53</v>
      </c>
      <c r="T25" s="69">
        <f t="shared" si="8"/>
        <v>0</v>
      </c>
    </row>
    <row r="26" spans="7:20" ht="14.4" thickBot="1" x14ac:dyDescent="0.3">
      <c r="H26" s="203" t="s">
        <v>160</v>
      </c>
      <c r="I26" s="204"/>
      <c r="J26" s="204"/>
      <c r="K26" s="204"/>
      <c r="L26" s="205"/>
      <c r="M26" s="87">
        <f>SUMIFS(M9:M15,I9:I15,25,T9:T15,"EMT")</f>
        <v>0</v>
      </c>
      <c r="N26" s="87">
        <f>SUMIFS(N9:N15,I9:I15,25,T9:T15,"EMT")</f>
        <v>0</v>
      </c>
      <c r="O26" s="87">
        <f>SUMIFS(O9:O15,I9:I15,25,T9:T15,"EMT")</f>
        <v>0</v>
      </c>
      <c r="S26" s="113" t="s">
        <v>54</v>
      </c>
      <c r="T26" s="69">
        <f t="shared" si="8"/>
        <v>0</v>
      </c>
    </row>
    <row r="27" spans="7:20" ht="14.4" thickBot="1" x14ac:dyDescent="0.3">
      <c r="H27" s="203" t="s">
        <v>161</v>
      </c>
      <c r="I27" s="204"/>
      <c r="J27" s="204"/>
      <c r="K27" s="204"/>
      <c r="L27" s="205"/>
      <c r="M27" s="114">
        <f>SUMIFS(M9:M15,I9:I15,50,T9:T15,"EMT")</f>
        <v>0</v>
      </c>
      <c r="N27" s="114">
        <f>SUMIFS(N9:N15,I9:I15,50,T9:T15,"EMT")</f>
        <v>0</v>
      </c>
      <c r="O27" s="114">
        <f>SUMIFS(O9:O15,I9:I15,50,T9:T15,"EMT")</f>
        <v>0</v>
      </c>
      <c r="S27" s="113" t="s">
        <v>55</v>
      </c>
      <c r="T27" s="69">
        <f t="shared" si="8"/>
        <v>0</v>
      </c>
    </row>
    <row r="28" spans="7:20" ht="14.4" thickBot="1" x14ac:dyDescent="0.3">
      <c r="H28" s="203" t="s">
        <v>188</v>
      </c>
      <c r="I28" s="204"/>
      <c r="J28" s="204"/>
      <c r="K28" s="204"/>
      <c r="L28" s="205"/>
      <c r="M28" s="87">
        <f>SUMIFS(M9:M15,I9:I15,25,T9:T15,"TUBO FLEX")</f>
        <v>0</v>
      </c>
      <c r="N28" s="87">
        <f>SUMIFS(N9:N15,I9:I15,25,T9:T15,"TUBO FLEX")</f>
        <v>0</v>
      </c>
      <c r="O28" s="87">
        <f>SUMIFS(O9:O15,I9:I15,25,T9:T15,"TUBO FLEX")</f>
        <v>0</v>
      </c>
      <c r="S28" s="113" t="s">
        <v>60</v>
      </c>
      <c r="T28" s="69">
        <f t="shared" si="8"/>
        <v>0</v>
      </c>
    </row>
    <row r="29" spans="7:20" ht="14.4" thickBot="1" x14ac:dyDescent="0.3">
      <c r="H29" s="203" t="s">
        <v>189</v>
      </c>
      <c r="I29" s="204"/>
      <c r="J29" s="204"/>
      <c r="K29" s="204"/>
      <c r="L29" s="205"/>
      <c r="M29" s="114">
        <f>SUMIFS(M9:M15,I9:I15,50,T9:T15,"TUBO FLEX")</f>
        <v>0</v>
      </c>
      <c r="N29" s="114">
        <f>SUMIFS(N9:N15,I9:I15,50,T9:T15,"TUBO FLEX")</f>
        <v>0</v>
      </c>
      <c r="O29" s="114">
        <f>SUMIFS(O9:O15,I9:I15,50,T9:T15,"TUBO FLEX")</f>
        <v>0</v>
      </c>
      <c r="S29" s="113" t="s">
        <v>61</v>
      </c>
      <c r="T29" s="69">
        <f t="shared" si="8"/>
        <v>0</v>
      </c>
    </row>
    <row r="30" spans="7:20" x14ac:dyDescent="0.25">
      <c r="S30" s="113" t="s">
        <v>62</v>
      </c>
      <c r="T30" s="69">
        <f t="shared" si="8"/>
        <v>0</v>
      </c>
    </row>
    <row r="31" spans="7:20" x14ac:dyDescent="0.25">
      <c r="S31" s="113" t="s">
        <v>216</v>
      </c>
      <c r="T31" s="69">
        <f t="shared" si="8"/>
        <v>0</v>
      </c>
    </row>
    <row r="32" spans="7:20" x14ac:dyDescent="0.25">
      <c r="S32" s="113" t="s">
        <v>175</v>
      </c>
      <c r="T32" s="69">
        <f t="shared" si="8"/>
        <v>0</v>
      </c>
    </row>
    <row r="33" spans="1:21" x14ac:dyDescent="0.25">
      <c r="S33" s="113" t="s">
        <v>185</v>
      </c>
      <c r="T33" s="69">
        <f t="shared" si="8"/>
        <v>0</v>
      </c>
    </row>
    <row r="34" spans="1:21" ht="14.4" thickBot="1" x14ac:dyDescent="0.3">
      <c r="S34" s="115"/>
      <c r="T34" s="69">
        <f t="shared" si="8"/>
        <v>0</v>
      </c>
    </row>
    <row r="36" spans="1:21" x14ac:dyDescent="0.25">
      <c r="G36" s="65"/>
      <c r="H36" s="65"/>
      <c r="I36" s="65"/>
      <c r="J36" s="65"/>
      <c r="K36" s="65"/>
      <c r="L36" s="108"/>
      <c r="M36" s="108"/>
      <c r="N36" s="108"/>
      <c r="O36" s="108"/>
      <c r="S36" s="107"/>
    </row>
    <row r="37" spans="1:21" ht="54.6" customHeight="1" x14ac:dyDescent="0.25">
      <c r="A37" s="208" t="s">
        <v>149</v>
      </c>
      <c r="B37" s="208" t="s">
        <v>180</v>
      </c>
      <c r="C37" s="208" t="s">
        <v>147</v>
      </c>
      <c r="E37" s="209" t="s">
        <v>0</v>
      </c>
      <c r="F37" s="209"/>
      <c r="G37" s="209"/>
      <c r="H37" s="210" t="s">
        <v>121</v>
      </c>
      <c r="I37" s="210" t="s">
        <v>122</v>
      </c>
      <c r="J37" s="210" t="s">
        <v>119</v>
      </c>
      <c r="K37" s="210" t="s">
        <v>120</v>
      </c>
      <c r="L37" s="210" t="s">
        <v>182</v>
      </c>
      <c r="M37" s="142" t="s">
        <v>162</v>
      </c>
      <c r="N37" s="142" t="s">
        <v>184</v>
      </c>
      <c r="O37" s="142" t="s">
        <v>163</v>
      </c>
      <c r="P37" s="212" t="s">
        <v>46</v>
      </c>
      <c r="Q37" s="209"/>
      <c r="R37" s="209"/>
      <c r="S37" s="206" t="s">
        <v>51</v>
      </c>
      <c r="T37" s="206" t="s">
        <v>47</v>
      </c>
      <c r="U37" s="206" t="s">
        <v>78</v>
      </c>
    </row>
    <row r="38" spans="1:21" x14ac:dyDescent="0.25">
      <c r="A38" s="208"/>
      <c r="B38" s="208"/>
      <c r="C38" s="208"/>
      <c r="D38" t="s">
        <v>148</v>
      </c>
      <c r="E38" s="144" t="s">
        <v>79</v>
      </c>
      <c r="F38" s="145" t="s">
        <v>1</v>
      </c>
      <c r="G38" s="144" t="s">
        <v>2</v>
      </c>
      <c r="H38" s="211"/>
      <c r="I38" s="211"/>
      <c r="J38" s="211"/>
      <c r="K38" s="211"/>
      <c r="L38" s="211"/>
      <c r="M38" s="146" t="s">
        <v>21</v>
      </c>
      <c r="N38" s="146" t="s">
        <v>22</v>
      </c>
      <c r="O38" s="146" t="s">
        <v>22</v>
      </c>
      <c r="P38" s="144" t="s">
        <v>3</v>
      </c>
      <c r="Q38" s="144" t="s">
        <v>14</v>
      </c>
      <c r="R38" s="144" t="s">
        <v>13</v>
      </c>
      <c r="S38" s="207"/>
      <c r="T38" s="207"/>
      <c r="U38" s="207"/>
    </row>
    <row r="39" spans="1:21" x14ac:dyDescent="0.25">
      <c r="E39" s="99" t="s">
        <v>299</v>
      </c>
      <c r="F39" s="116"/>
      <c r="G39" s="64"/>
      <c r="H39" s="64"/>
      <c r="I39" s="64"/>
      <c r="J39" s="64"/>
      <c r="K39" s="64"/>
      <c r="L39" s="17"/>
      <c r="M39" s="17"/>
      <c r="N39" s="17"/>
      <c r="O39" s="17"/>
      <c r="P39" s="18"/>
      <c r="Q39" s="18"/>
      <c r="R39" s="18"/>
      <c r="S39" s="54"/>
      <c r="T39" s="19"/>
      <c r="U39" s="19"/>
    </row>
    <row r="40" spans="1:21" s="2" customFormat="1" outlineLevel="1" x14ac:dyDescent="0.25">
      <c r="B40" s="8"/>
      <c r="C40" s="8"/>
      <c r="D40" s="3"/>
      <c r="E40" s="3"/>
      <c r="F40" s="4"/>
      <c r="G40" s="4"/>
      <c r="H40" s="4"/>
      <c r="I40" s="4"/>
      <c r="J40" s="4"/>
      <c r="K40" s="4"/>
      <c r="L40" s="5"/>
      <c r="M40" s="5"/>
      <c r="N40" s="5"/>
      <c r="O40" s="5"/>
      <c r="P40" s="11"/>
      <c r="Q40" s="5"/>
      <c r="R40" s="6"/>
      <c r="S40" s="53"/>
      <c r="T40" s="5"/>
      <c r="U40" s="5"/>
    </row>
    <row r="41" spans="1:21" s="2" customFormat="1" outlineLevel="1" x14ac:dyDescent="0.25">
      <c r="A41" s="2">
        <v>0</v>
      </c>
      <c r="B41" s="8">
        <v>0</v>
      </c>
      <c r="C41" s="2">
        <v>0</v>
      </c>
      <c r="D41" s="3"/>
      <c r="E41" s="3">
        <f t="shared" ref="E41:E45" si="9">G41</f>
        <v>0</v>
      </c>
      <c r="F41" s="4" t="s">
        <v>183</v>
      </c>
      <c r="G41" s="4"/>
      <c r="H41" s="4">
        <v>45</v>
      </c>
      <c r="I41" s="4">
        <v>200</v>
      </c>
      <c r="J41" s="4"/>
      <c r="K41" s="4"/>
      <c r="L41" s="5">
        <v>1</v>
      </c>
      <c r="M41" s="5">
        <f t="shared" ref="M41:M45" si="10">IF(I41&lt;&gt;"S",(H41+B41+A41+C41)*L41,0)</f>
        <v>45</v>
      </c>
      <c r="N41" s="5"/>
      <c r="O41" s="5">
        <v>0</v>
      </c>
      <c r="P41" s="11">
        <v>1</v>
      </c>
      <c r="Q41" s="5">
        <f t="shared" ref="Q41:Q45" si="11">IF(M41=0,IF(H41=0,0,H41+C41+B41+A41),M41)</f>
        <v>45</v>
      </c>
      <c r="R41" s="6">
        <f t="shared" ref="R41:R45" si="12">Q41*P41</f>
        <v>45</v>
      </c>
      <c r="S41" s="53" t="str">
        <f>IF(J41="",IF(LEFT(G41,1)="c",IF(I41&lt;&gt;"S",VLOOKUP(G41,'DATOS GENERALES'!$B$36:$C$52,2,FALSE),""),""),IF(T41="pvc",VLOOKUP(VLOOKUP(J41,'DATOS GENERALES'!$B$58:$E$83,3,FALSE),'DATOS GENERALES'!$B$36:$C$52,2,FALSE),VLOOKUP(VLOOKUP(J41,'DATOS GENERALES'!$B$58:$E$83,4,FALSE),'DATOS GENERALES'!$B$36:$C$52,2,FALSE)))</f>
        <v/>
      </c>
      <c r="T41" s="5" t="s">
        <v>153</v>
      </c>
      <c r="U41" s="5"/>
    </row>
    <row r="42" spans="1:21" s="2" customFormat="1" outlineLevel="1" x14ac:dyDescent="0.25">
      <c r="A42" s="2">
        <v>0</v>
      </c>
      <c r="B42" s="8">
        <v>0</v>
      </c>
      <c r="C42" s="2">
        <v>0</v>
      </c>
      <c r="D42" s="3"/>
      <c r="E42" s="3">
        <f t="shared" si="9"/>
        <v>0</v>
      </c>
      <c r="F42" s="4" t="s">
        <v>183</v>
      </c>
      <c r="G42" s="7"/>
      <c r="H42" s="4">
        <v>2.6</v>
      </c>
      <c r="I42" s="4">
        <v>200</v>
      </c>
      <c r="J42" s="4"/>
      <c r="K42" s="4"/>
      <c r="L42" s="5">
        <v>1</v>
      </c>
      <c r="M42" s="5">
        <f t="shared" si="10"/>
        <v>2.6</v>
      </c>
      <c r="N42" s="5">
        <v>1</v>
      </c>
      <c r="O42" s="5">
        <v>1</v>
      </c>
      <c r="P42" s="11">
        <v>1</v>
      </c>
      <c r="Q42" s="5">
        <f t="shared" si="11"/>
        <v>2.6</v>
      </c>
      <c r="R42" s="6">
        <f t="shared" si="12"/>
        <v>2.6</v>
      </c>
      <c r="S42" s="53" t="str">
        <f>IF(J42="",IF(LEFT(G42,1)="c",IF(I42&lt;&gt;"S",VLOOKUP(G42,'DATOS GENERALES'!$B$36:$C$52,2,FALSE),""),""),IF(T42="pvc",VLOOKUP(VLOOKUP(J42,'DATOS GENERALES'!$B$58:$E$83,3,FALSE),'DATOS GENERALES'!$B$36:$C$52,2,FALSE),VLOOKUP(VLOOKUP(J42,'DATOS GENERALES'!$B$58:$E$83,4,FALSE),'DATOS GENERALES'!$B$36:$C$52,2,FALSE)))</f>
        <v/>
      </c>
      <c r="T42" s="5" t="s">
        <v>153</v>
      </c>
      <c r="U42" s="5"/>
    </row>
    <row r="43" spans="1:21" s="2" customFormat="1" outlineLevel="1" x14ac:dyDescent="0.25">
      <c r="A43" s="2">
        <v>0</v>
      </c>
      <c r="B43" s="8">
        <v>0</v>
      </c>
      <c r="C43" s="2">
        <v>0</v>
      </c>
      <c r="D43" s="3"/>
      <c r="E43" s="3">
        <f t="shared" si="9"/>
        <v>0</v>
      </c>
      <c r="F43" s="4" t="s">
        <v>183</v>
      </c>
      <c r="G43" s="4"/>
      <c r="H43" s="4">
        <v>3</v>
      </c>
      <c r="I43" s="4">
        <v>200</v>
      </c>
      <c r="J43" s="4"/>
      <c r="K43" s="4"/>
      <c r="L43" s="5">
        <v>1</v>
      </c>
      <c r="M43" s="5">
        <f t="shared" si="10"/>
        <v>3</v>
      </c>
      <c r="N43" s="5">
        <v>1</v>
      </c>
      <c r="O43" s="5">
        <v>0</v>
      </c>
      <c r="P43" s="11">
        <v>1</v>
      </c>
      <c r="Q43" s="5">
        <f t="shared" si="11"/>
        <v>3</v>
      </c>
      <c r="R43" s="6">
        <f t="shared" si="12"/>
        <v>3</v>
      </c>
      <c r="S43" s="53" t="str">
        <f>IF(J43="",IF(LEFT(G43,1)="c",IF(I43&lt;&gt;"S",VLOOKUP(G43,'DATOS GENERALES'!$B$36:$C$52,2,FALSE),""),""),IF(T43="pvc",VLOOKUP(VLOOKUP(J43,'DATOS GENERALES'!$B$58:$E$83,3,FALSE),'DATOS GENERALES'!$B$36:$C$52,2,FALSE),VLOOKUP(VLOOKUP(J43,'DATOS GENERALES'!$B$58:$E$83,4,FALSE),'DATOS GENERALES'!$B$36:$C$52,2,FALSE)))</f>
        <v/>
      </c>
      <c r="T43" s="5" t="s">
        <v>153</v>
      </c>
      <c r="U43" s="5"/>
    </row>
    <row r="44" spans="1:21" s="2" customFormat="1" outlineLevel="1" x14ac:dyDescent="0.25">
      <c r="A44" s="2">
        <v>0</v>
      </c>
      <c r="B44" s="8">
        <v>0</v>
      </c>
      <c r="C44" s="2">
        <v>0</v>
      </c>
      <c r="D44" s="3"/>
      <c r="E44" s="3">
        <f t="shared" si="9"/>
        <v>0</v>
      </c>
      <c r="F44" s="4" t="s">
        <v>183</v>
      </c>
      <c r="G44" s="7"/>
      <c r="H44" s="4">
        <v>2</v>
      </c>
      <c r="I44" s="4">
        <v>200</v>
      </c>
      <c r="J44" s="4"/>
      <c r="K44" s="4"/>
      <c r="L44" s="5">
        <v>1</v>
      </c>
      <c r="M44" s="5">
        <f t="shared" si="10"/>
        <v>2</v>
      </c>
      <c r="N44" s="5">
        <v>1</v>
      </c>
      <c r="O44" s="5">
        <v>0</v>
      </c>
      <c r="P44" s="11">
        <v>1</v>
      </c>
      <c r="Q44" s="5">
        <f t="shared" si="11"/>
        <v>2</v>
      </c>
      <c r="R44" s="6">
        <f t="shared" si="12"/>
        <v>2</v>
      </c>
      <c r="S44" s="53" t="str">
        <f>IF(J44="",IF(LEFT(G44,1)="c",IF(I44&lt;&gt;"S",VLOOKUP(G44,'DATOS GENERALES'!$B$36:$C$52,2,FALSE),""),""),IF(T44="pvc",VLOOKUP(VLOOKUP(J44,'DATOS GENERALES'!$B$58:$E$83,3,FALSE),'DATOS GENERALES'!$B$36:$C$52,2,FALSE),VLOOKUP(VLOOKUP(J44,'DATOS GENERALES'!$B$58:$E$83,4,FALSE),'DATOS GENERALES'!$B$36:$C$52,2,FALSE)))</f>
        <v/>
      </c>
      <c r="T44" s="5" t="s">
        <v>153</v>
      </c>
      <c r="U44" s="5"/>
    </row>
    <row r="45" spans="1:21" s="2" customFormat="1" outlineLevel="1" x14ac:dyDescent="0.25">
      <c r="A45" s="2">
        <v>0</v>
      </c>
      <c r="B45" s="8">
        <v>0</v>
      </c>
      <c r="C45" s="2">
        <v>0</v>
      </c>
      <c r="D45" s="3"/>
      <c r="E45" s="3">
        <f t="shared" si="9"/>
        <v>0</v>
      </c>
      <c r="F45" s="4" t="s">
        <v>183</v>
      </c>
      <c r="G45" s="7"/>
      <c r="H45" s="4">
        <v>1</v>
      </c>
      <c r="I45" s="4">
        <v>200</v>
      </c>
      <c r="J45" s="4"/>
      <c r="K45" s="4"/>
      <c r="L45" s="5">
        <v>1</v>
      </c>
      <c r="M45" s="5">
        <f t="shared" si="10"/>
        <v>1</v>
      </c>
      <c r="N45" s="5">
        <v>1</v>
      </c>
      <c r="O45" s="5">
        <v>0</v>
      </c>
      <c r="P45" s="11">
        <v>1</v>
      </c>
      <c r="Q45" s="5">
        <f t="shared" si="11"/>
        <v>1</v>
      </c>
      <c r="R45" s="6">
        <f t="shared" si="12"/>
        <v>1</v>
      </c>
      <c r="S45" s="53" t="str">
        <f>IF(J45="",IF(LEFT(G45,1)="c",IF(I45&lt;&gt;"S",VLOOKUP(G45,'DATOS GENERALES'!$B$36:$C$52,2,FALSE),""),""),IF(T45="pvc",VLOOKUP(VLOOKUP(J45,'DATOS GENERALES'!$B$58:$E$83,3,FALSE),'DATOS GENERALES'!$B$36:$C$52,2,FALSE),VLOOKUP(VLOOKUP(J45,'DATOS GENERALES'!$B$58:$E$83,4,FALSE),'DATOS GENERALES'!$B$36:$C$52,2,FALSE)))</f>
        <v/>
      </c>
      <c r="T45" s="5" t="s">
        <v>153</v>
      </c>
      <c r="U45" s="5"/>
    </row>
    <row r="46" spans="1:21" s="2" customFormat="1" outlineLevel="1" x14ac:dyDescent="0.25">
      <c r="B46" s="8"/>
      <c r="C46" s="8"/>
      <c r="D46" s="3"/>
      <c r="E46" s="3"/>
      <c r="F46" s="7"/>
      <c r="G46" s="7"/>
      <c r="H46" s="4"/>
      <c r="I46" s="4"/>
      <c r="J46" s="4"/>
      <c r="K46" s="4"/>
      <c r="L46" s="5"/>
      <c r="M46" s="5"/>
      <c r="N46" s="5"/>
      <c r="O46" s="5"/>
      <c r="P46" s="11"/>
      <c r="Q46" s="5"/>
      <c r="R46" s="6"/>
      <c r="S46" s="53"/>
      <c r="T46" s="5"/>
      <c r="U46" s="5"/>
    </row>
    <row r="47" spans="1:21" s="2" customFormat="1" outlineLevel="1" x14ac:dyDescent="0.25">
      <c r="B47" s="8"/>
      <c r="C47" s="8"/>
      <c r="D47" s="3"/>
      <c r="E47" s="3"/>
      <c r="F47" s="7"/>
      <c r="G47" s="7"/>
      <c r="H47" s="4"/>
      <c r="I47" s="4"/>
      <c r="J47" s="4"/>
      <c r="K47" s="4"/>
      <c r="L47" s="5"/>
      <c r="M47" s="5"/>
      <c r="N47" s="5"/>
      <c r="O47" s="5"/>
      <c r="P47" s="11"/>
      <c r="Q47" s="5"/>
      <c r="R47" s="6"/>
      <c r="S47" s="53"/>
      <c r="T47" s="5"/>
      <c r="U47" s="5"/>
    </row>
    <row r="48" spans="1:21" x14ac:dyDescent="0.25">
      <c r="G48" s="65"/>
      <c r="H48" s="65"/>
      <c r="I48" s="65"/>
      <c r="J48" s="65"/>
      <c r="K48" s="65"/>
      <c r="L48" s="108"/>
      <c r="M48" s="108"/>
      <c r="N48" s="108"/>
      <c r="O48" s="108"/>
      <c r="S48" s="107"/>
    </row>
    <row r="49" spans="7:20" x14ac:dyDescent="0.25">
      <c r="G49" s="65"/>
      <c r="H49" s="65"/>
      <c r="I49" s="65"/>
      <c r="J49" s="65"/>
      <c r="K49" s="65"/>
      <c r="L49" s="108"/>
      <c r="M49" s="108"/>
      <c r="N49" s="108"/>
      <c r="O49" s="108"/>
      <c r="S49" s="107"/>
    </row>
    <row r="50" spans="7:20" ht="14.4" thickBot="1" x14ac:dyDescent="0.3">
      <c r="G50" s="65"/>
      <c r="H50" s="65"/>
      <c r="I50" s="65"/>
      <c r="J50" s="65"/>
      <c r="K50" s="65"/>
      <c r="L50" s="108"/>
      <c r="M50" s="108"/>
      <c r="N50" s="108"/>
      <c r="O50" s="108"/>
      <c r="S50" s="107"/>
    </row>
    <row r="51" spans="7:20" ht="58.8" customHeight="1" thickBot="1" x14ac:dyDescent="0.3">
      <c r="M51" s="98" t="s">
        <v>24</v>
      </c>
      <c r="N51" s="98" t="s">
        <v>77</v>
      </c>
      <c r="O51" s="98" t="s">
        <v>25</v>
      </c>
      <c r="S51" s="110" t="s">
        <v>116</v>
      </c>
      <c r="T51" s="111" t="s">
        <v>117</v>
      </c>
    </row>
    <row r="52" spans="7:20" ht="14.4" thickBot="1" x14ac:dyDescent="0.3">
      <c r="M52" s="98" t="s">
        <v>21</v>
      </c>
      <c r="N52" s="98" t="s">
        <v>22</v>
      </c>
      <c r="O52" s="98" t="s">
        <v>22</v>
      </c>
      <c r="S52" s="112" t="s">
        <v>56</v>
      </c>
      <c r="T52" s="69">
        <f>COUNTIF(S40:S47,S52)</f>
        <v>0</v>
      </c>
    </row>
    <row r="53" spans="7:20" ht="14.4" thickBot="1" x14ac:dyDescent="0.3">
      <c r="H53" s="203" t="s">
        <v>267</v>
      </c>
      <c r="I53" s="204"/>
      <c r="J53" s="204"/>
      <c r="K53" s="204"/>
      <c r="L53" s="205"/>
      <c r="M53" s="87">
        <f>SUMIFS($M$40:$M$47,$I$40:$I$47,100,$T$40:$T$47,"BE")</f>
        <v>0</v>
      </c>
      <c r="N53" s="87">
        <f>SUMIFS($N$40:$N$47,$I$40:$I$47,100,$T$40:$T$47,"BE")</f>
        <v>0</v>
      </c>
      <c r="O53" s="87">
        <f>SUMIFS($O$40:$O$47,$I$40:$I$47,100,$T$40:$T$47,"BE")</f>
        <v>0</v>
      </c>
      <c r="S53" s="113" t="s">
        <v>57</v>
      </c>
      <c r="T53" s="69">
        <f>COUNTIF(S41:S47,S53)</f>
        <v>0</v>
      </c>
    </row>
    <row r="54" spans="7:20" ht="14.4" thickBot="1" x14ac:dyDescent="0.3">
      <c r="H54" s="203" t="s">
        <v>268</v>
      </c>
      <c r="I54" s="204"/>
      <c r="J54" s="204"/>
      <c r="K54" s="204"/>
      <c r="L54" s="205"/>
      <c r="M54" s="87">
        <f>SUMIFS($M$40:$M$47,$I$40:$I$47,200,$T$40:$T$47,"BE")</f>
        <v>53.6</v>
      </c>
      <c r="N54" s="87">
        <f>SUMIFS($N$40:$N$47,$I$40:$I$47,200,$T$40:$T$47,"BE")</f>
        <v>4</v>
      </c>
      <c r="O54" s="87">
        <f>SUMIFS($O$40:$O$47,$I$40:$I$47,200,$T$40:$T$47,"BE")</f>
        <v>1</v>
      </c>
      <c r="S54" s="113"/>
      <c r="T54" s="69"/>
    </row>
    <row r="55" spans="7:20" ht="14.4" thickBot="1" x14ac:dyDescent="0.3">
      <c r="H55" s="203" t="s">
        <v>269</v>
      </c>
      <c r="I55" s="204"/>
      <c r="J55" s="204"/>
      <c r="K55" s="204"/>
      <c r="L55" s="205"/>
      <c r="M55" s="87">
        <f>SUMIFS($M$40:$M$47,$I$40:$I$47,300,$T$40:$T$47,"BE")</f>
        <v>0</v>
      </c>
      <c r="N55" s="87">
        <f>SUMIFS($N$40:$N$47,$I$40:$I$47,300,$T$40:$T$47,"BE")</f>
        <v>0</v>
      </c>
      <c r="O55" s="87">
        <f>SUMIFS($O$40:$O$47,$I$40:$I$47,300,$T$40:$T$47,"BE")</f>
        <v>0</v>
      </c>
      <c r="S55" s="113"/>
      <c r="T55" s="69"/>
    </row>
    <row r="56" spans="7:20" ht="14.4" thickBot="1" x14ac:dyDescent="0.3">
      <c r="H56" s="203" t="s">
        <v>158</v>
      </c>
      <c r="I56" s="204"/>
      <c r="J56" s="204"/>
      <c r="K56" s="204"/>
      <c r="L56" s="205"/>
      <c r="M56" s="87">
        <f>SUMIFS(M40:M47,I40:I47,25,T40:T47,"PVC")</f>
        <v>0</v>
      </c>
      <c r="N56" s="87">
        <f>SUMIFS(N40:N47,I40:I47,25,T40:T47,"PVC")</f>
        <v>0</v>
      </c>
      <c r="O56" s="87">
        <f>SUMIFS(O40:O47,I40:I47,25,T40:T47,"PVC")</f>
        <v>0</v>
      </c>
      <c r="S56" s="113" t="s">
        <v>58</v>
      </c>
      <c r="T56" s="69">
        <f>COUNTIF(S42:S47,S56)</f>
        <v>0</v>
      </c>
    </row>
    <row r="57" spans="7:20" ht="14.4" thickBot="1" x14ac:dyDescent="0.3">
      <c r="H57" s="203" t="s">
        <v>159</v>
      </c>
      <c r="I57" s="204"/>
      <c r="J57" s="204"/>
      <c r="K57" s="204"/>
      <c r="L57" s="205"/>
      <c r="M57" s="87">
        <f>SUMIFS(M40:M47,I40:I47,50,T40:T47,"PVC")</f>
        <v>0</v>
      </c>
      <c r="N57" s="87">
        <f>SUMIFS(N40:N47,I40:I47,50,T40:T47,"PVC")</f>
        <v>0</v>
      </c>
      <c r="O57" s="87">
        <f>SUMIFS(O40:O47,I40:I47,50,T40:T47,"PVC")</f>
        <v>0</v>
      </c>
      <c r="S57" s="113" t="s">
        <v>59</v>
      </c>
      <c r="T57" s="69">
        <f>COUNTIF(S43:S47,S57)</f>
        <v>0</v>
      </c>
    </row>
    <row r="58" spans="7:20" ht="14.4" thickBot="1" x14ac:dyDescent="0.3">
      <c r="H58" s="203" t="s">
        <v>187</v>
      </c>
      <c r="I58" s="204"/>
      <c r="J58" s="204"/>
      <c r="K58" s="204"/>
      <c r="L58" s="205"/>
      <c r="M58" s="87">
        <f>SUMIFS(M40:M47,I40:I47,100,T40:T47,"PVC")</f>
        <v>0</v>
      </c>
      <c r="N58" s="87">
        <f>SUMIFS(N40:N47,I40:I47,100,T40:T47,"PVC")</f>
        <v>0</v>
      </c>
      <c r="O58" s="87">
        <f>SUMIFS(O40:O47,I40:I47,100,T40:T47,"PVC")</f>
        <v>0</v>
      </c>
      <c r="S58" s="113" t="s">
        <v>53</v>
      </c>
      <c r="T58" s="69">
        <f>COUNTIF(S44:S48,S58)</f>
        <v>0</v>
      </c>
    </row>
    <row r="59" spans="7:20" ht="14.4" thickBot="1" x14ac:dyDescent="0.3">
      <c r="H59" s="203" t="s">
        <v>160</v>
      </c>
      <c r="I59" s="204"/>
      <c r="J59" s="204"/>
      <c r="K59" s="204"/>
      <c r="L59" s="205"/>
      <c r="M59" s="87">
        <f>SUMIFS(M40:M47,I40:I47,25,T40:T47,"EMT")</f>
        <v>0</v>
      </c>
      <c r="N59" s="87">
        <f>SUMIFS(N40:N47,I40:I47,25,T40:T47,"EMT")</f>
        <v>0</v>
      </c>
      <c r="O59" s="87">
        <f>SUMIFS(O40:O47,I40:I47,25,T40:T47,"EMT")</f>
        <v>0</v>
      </c>
      <c r="S59" s="113" t="s">
        <v>54</v>
      </c>
      <c r="T59" s="69">
        <f>COUNTIF(S45:S49,S59)</f>
        <v>0</v>
      </c>
    </row>
    <row r="60" spans="7:20" ht="14.4" thickBot="1" x14ac:dyDescent="0.3">
      <c r="H60" s="203" t="s">
        <v>161</v>
      </c>
      <c r="I60" s="204"/>
      <c r="J60" s="204"/>
      <c r="K60" s="204"/>
      <c r="L60" s="205"/>
      <c r="M60" s="114">
        <f>SUMIFS(M40:M47,I40:I47,50,T40:T47,"EMT")</f>
        <v>0</v>
      </c>
      <c r="N60" s="114">
        <f>SUMIFS(N40:N47,I40:I47,50,T40:T47,"EMT")</f>
        <v>0</v>
      </c>
      <c r="O60" s="114">
        <f>SUMIFS(O40:O47,I40:I47,50,T40:T47,"EMT")</f>
        <v>0</v>
      </c>
      <c r="S60" s="113" t="s">
        <v>55</v>
      </c>
      <c r="T60" s="69">
        <f>COUNTIF(S46:S50,S60)</f>
        <v>0</v>
      </c>
    </row>
    <row r="61" spans="7:20" ht="14.4" thickBot="1" x14ac:dyDescent="0.3">
      <c r="H61" s="203" t="s">
        <v>188</v>
      </c>
      <c r="I61" s="204"/>
      <c r="J61" s="204"/>
      <c r="K61" s="204"/>
      <c r="L61" s="205"/>
      <c r="M61" s="87">
        <f>SUMIFS(M40:M47,I40:I47,25,T40:T47,"TUBO FLEX")</f>
        <v>0</v>
      </c>
      <c r="N61" s="87">
        <f>SUMIFS(N40:N47,I40:I47,25,T40:T47,"TUBO FLEX")</f>
        <v>0</v>
      </c>
      <c r="O61" s="87">
        <f>SUMIFS(O40:O47,I40:I47,25,T40:T47,"TUBO FLEX")</f>
        <v>0</v>
      </c>
      <c r="S61" s="113" t="s">
        <v>60</v>
      </c>
      <c r="T61" s="69">
        <f>COUNTIF(S47:S51,S61)</f>
        <v>0</v>
      </c>
    </row>
    <row r="62" spans="7:20" ht="14.4" thickBot="1" x14ac:dyDescent="0.3">
      <c r="H62" s="203" t="s">
        <v>189</v>
      </c>
      <c r="I62" s="204"/>
      <c r="J62" s="204"/>
      <c r="K62" s="204"/>
      <c r="L62" s="205"/>
      <c r="M62" s="114">
        <f>SUMIFS(M40:M47,I40:I47,50,T40:T47,"TUBO FLEX")</f>
        <v>0</v>
      </c>
      <c r="N62" s="114">
        <f>SUMIFS(N40:N47,I40:I47,50,T40:T47,"TUBO FLEX")</f>
        <v>0</v>
      </c>
      <c r="O62" s="114">
        <f>SUMIFS(O40:O47,I40:I47,50,T40:T47,"TUBO FLEX")</f>
        <v>0</v>
      </c>
      <c r="S62" s="113" t="s">
        <v>61</v>
      </c>
      <c r="T62" s="69">
        <f>COUNTIF(S47:S52,S62)</f>
        <v>0</v>
      </c>
    </row>
    <row r="63" spans="7:20" x14ac:dyDescent="0.25">
      <c r="S63" s="113" t="s">
        <v>62</v>
      </c>
      <c r="T63" s="69">
        <f>COUNTIF(S47:S53,S63)</f>
        <v>0</v>
      </c>
    </row>
    <row r="64" spans="7:20" x14ac:dyDescent="0.25">
      <c r="S64" s="113" t="s">
        <v>216</v>
      </c>
      <c r="T64" s="69">
        <f>COUNTIF(S47:S56,S64)</f>
        <v>0</v>
      </c>
    </row>
    <row r="65" spans="1:21" x14ac:dyDescent="0.25">
      <c r="S65" s="113" t="s">
        <v>175</v>
      </c>
      <c r="T65" s="69">
        <f>COUNTIF(S47:S57,S65)</f>
        <v>0</v>
      </c>
    </row>
    <row r="66" spans="1:21" x14ac:dyDescent="0.25">
      <c r="S66" s="113" t="s">
        <v>185</v>
      </c>
      <c r="T66" s="69">
        <f>COUNTIF(S47:S58,S66)</f>
        <v>0</v>
      </c>
    </row>
    <row r="67" spans="1:21" ht="14.4" thickBot="1" x14ac:dyDescent="0.3">
      <c r="S67" s="115"/>
      <c r="T67" s="69">
        <f>COUNTIF(S48:S59,S67)</f>
        <v>0</v>
      </c>
    </row>
    <row r="68" spans="1:21" x14ac:dyDescent="0.25">
      <c r="G68" s="65"/>
      <c r="H68" s="65"/>
      <c r="I68" s="65"/>
      <c r="J68" s="65"/>
      <c r="K68" s="65"/>
      <c r="L68" s="108"/>
      <c r="M68" s="108"/>
      <c r="N68" s="108"/>
      <c r="O68" s="108"/>
      <c r="S68" s="107"/>
    </row>
    <row r="69" spans="1:21" ht="54.6" customHeight="1" x14ac:dyDescent="0.25">
      <c r="A69" s="208" t="s">
        <v>149</v>
      </c>
      <c r="B69" s="208" t="s">
        <v>180</v>
      </c>
      <c r="C69" s="208" t="s">
        <v>147</v>
      </c>
      <c r="E69" s="209" t="s">
        <v>0</v>
      </c>
      <c r="F69" s="209"/>
      <c r="G69" s="209"/>
      <c r="H69" s="210" t="s">
        <v>121</v>
      </c>
      <c r="I69" s="210" t="s">
        <v>122</v>
      </c>
      <c r="J69" s="210" t="s">
        <v>119</v>
      </c>
      <c r="K69" s="210" t="s">
        <v>120</v>
      </c>
      <c r="L69" s="210" t="s">
        <v>182</v>
      </c>
      <c r="M69" s="142" t="s">
        <v>162</v>
      </c>
      <c r="N69" s="142" t="s">
        <v>184</v>
      </c>
      <c r="O69" s="142" t="s">
        <v>163</v>
      </c>
      <c r="P69" s="212" t="s">
        <v>46</v>
      </c>
      <c r="Q69" s="209"/>
      <c r="R69" s="209"/>
      <c r="S69" s="206" t="s">
        <v>51</v>
      </c>
      <c r="T69" s="206" t="s">
        <v>47</v>
      </c>
      <c r="U69" s="206" t="s">
        <v>78</v>
      </c>
    </row>
    <row r="70" spans="1:21" x14ac:dyDescent="0.25">
      <c r="A70" s="208"/>
      <c r="B70" s="208"/>
      <c r="C70" s="208"/>
      <c r="D70" t="s">
        <v>148</v>
      </c>
      <c r="E70" s="144" t="s">
        <v>79</v>
      </c>
      <c r="F70" s="145" t="s">
        <v>1</v>
      </c>
      <c r="G70" s="144" t="s">
        <v>2</v>
      </c>
      <c r="H70" s="211"/>
      <c r="I70" s="211"/>
      <c r="J70" s="211"/>
      <c r="K70" s="211"/>
      <c r="L70" s="211"/>
      <c r="M70" s="146" t="s">
        <v>21</v>
      </c>
      <c r="N70" s="146" t="s">
        <v>22</v>
      </c>
      <c r="O70" s="146" t="s">
        <v>22</v>
      </c>
      <c r="P70" s="144" t="s">
        <v>3</v>
      </c>
      <c r="Q70" s="144" t="s">
        <v>14</v>
      </c>
      <c r="R70" s="144" t="s">
        <v>13</v>
      </c>
      <c r="S70" s="207"/>
      <c r="T70" s="207"/>
      <c r="U70" s="207"/>
    </row>
    <row r="71" spans="1:21" x14ac:dyDescent="0.25">
      <c r="E71" s="99" t="s">
        <v>300</v>
      </c>
      <c r="F71" s="116"/>
      <c r="G71" s="64"/>
      <c r="H71" s="64"/>
      <c r="I71" s="64"/>
      <c r="J71" s="64"/>
      <c r="K71" s="64"/>
      <c r="L71" s="17"/>
      <c r="M71" s="17"/>
      <c r="N71" s="17"/>
      <c r="O71" s="17"/>
      <c r="P71" s="18"/>
      <c r="Q71" s="18"/>
      <c r="R71" s="18"/>
      <c r="S71" s="54"/>
      <c r="T71" s="19"/>
      <c r="U71" s="19"/>
    </row>
    <row r="72" spans="1:21" s="2" customFormat="1" ht="15.6" customHeight="1" outlineLevel="1" x14ac:dyDescent="0.25">
      <c r="B72" s="8"/>
      <c r="C72" s="8"/>
      <c r="D72" s="3"/>
      <c r="E72" s="3"/>
      <c r="F72" s="4"/>
      <c r="G72" s="4"/>
      <c r="H72" s="4"/>
      <c r="I72" s="165"/>
      <c r="J72" s="4"/>
      <c r="K72" s="4"/>
      <c r="L72" s="5"/>
      <c r="M72" s="5"/>
      <c r="N72" s="5"/>
      <c r="O72" s="5"/>
      <c r="P72" s="11"/>
      <c r="Q72" s="5"/>
      <c r="R72" s="6"/>
      <c r="S72" s="53"/>
      <c r="T72" s="5"/>
      <c r="U72" s="5"/>
    </row>
    <row r="73" spans="1:21" s="2" customFormat="1" outlineLevel="1" x14ac:dyDescent="0.25">
      <c r="A73" s="2">
        <v>0</v>
      </c>
      <c r="B73" s="8">
        <v>0</v>
      </c>
      <c r="C73" s="2">
        <v>0</v>
      </c>
      <c r="D73" s="3"/>
      <c r="E73" s="3">
        <f t="shared" ref="E73:E77" si="13">G73</f>
        <v>0</v>
      </c>
      <c r="F73" s="4" t="s">
        <v>183</v>
      </c>
      <c r="G73" s="4"/>
      <c r="H73" s="4">
        <v>45</v>
      </c>
      <c r="I73" s="4">
        <v>200</v>
      </c>
      <c r="J73" s="4"/>
      <c r="K73" s="4"/>
      <c r="L73" s="5">
        <v>1</v>
      </c>
      <c r="M73" s="5">
        <f t="shared" ref="M73:M77" si="14">IF(I73&lt;&gt;"S",(H73+B73+A73+C73)*L73,0)</f>
        <v>45</v>
      </c>
      <c r="N73" s="5"/>
      <c r="O73" s="5">
        <v>0</v>
      </c>
      <c r="P73" s="11">
        <v>1</v>
      </c>
      <c r="Q73" s="5">
        <f t="shared" ref="Q73:Q77" si="15">IF(M73=0,IF(H73=0,0,H73+C73+B73+A73),M73)</f>
        <v>45</v>
      </c>
      <c r="R73" s="6">
        <f t="shared" ref="R73:R77" si="16">Q73*P73</f>
        <v>45</v>
      </c>
      <c r="S73" s="53" t="str">
        <f>IF(J73="",IF(LEFT(G73,1)="c",IF(I73&lt;&gt;"S",VLOOKUP(G73,'DATOS GENERALES'!$B$36:$C$52,2,FALSE),""),""),IF(T73="pvc",VLOOKUP(VLOOKUP(J73,'DATOS GENERALES'!$B$58:$E$83,3,FALSE),'DATOS GENERALES'!$B$36:$C$52,2,FALSE),VLOOKUP(VLOOKUP(J73,'DATOS GENERALES'!$B$58:$E$83,4,FALSE),'DATOS GENERALES'!$B$36:$C$52,2,FALSE)))</f>
        <v/>
      </c>
      <c r="T73" s="5" t="s">
        <v>153</v>
      </c>
      <c r="U73" s="5"/>
    </row>
    <row r="74" spans="1:21" s="2" customFormat="1" outlineLevel="1" x14ac:dyDescent="0.25">
      <c r="A74" s="2">
        <v>0</v>
      </c>
      <c r="B74" s="8">
        <v>0</v>
      </c>
      <c r="C74" s="2">
        <v>0</v>
      </c>
      <c r="D74" s="3"/>
      <c r="E74" s="3">
        <f t="shared" si="13"/>
        <v>0</v>
      </c>
      <c r="F74" s="4" t="s">
        <v>183</v>
      </c>
      <c r="G74" s="7"/>
      <c r="H74" s="4">
        <v>2.6</v>
      </c>
      <c r="I74" s="4">
        <v>200</v>
      </c>
      <c r="J74" s="4"/>
      <c r="K74" s="4"/>
      <c r="L74" s="5">
        <v>1</v>
      </c>
      <c r="M74" s="5">
        <f t="shared" si="14"/>
        <v>2.6</v>
      </c>
      <c r="N74" s="5">
        <v>1</v>
      </c>
      <c r="O74" s="5">
        <v>1</v>
      </c>
      <c r="P74" s="11">
        <v>1</v>
      </c>
      <c r="Q74" s="5">
        <f t="shared" si="15"/>
        <v>2.6</v>
      </c>
      <c r="R74" s="6">
        <f t="shared" si="16"/>
        <v>2.6</v>
      </c>
      <c r="S74" s="53" t="str">
        <f>IF(J74="",IF(LEFT(G74,1)="c",IF(I74&lt;&gt;"S",VLOOKUP(G74,'DATOS GENERALES'!$B$36:$C$52,2,FALSE),""),""),IF(T74="pvc",VLOOKUP(VLOOKUP(J74,'DATOS GENERALES'!$B$58:$E$83,3,FALSE),'DATOS GENERALES'!$B$36:$C$52,2,FALSE),VLOOKUP(VLOOKUP(J74,'DATOS GENERALES'!$B$58:$E$83,4,FALSE),'DATOS GENERALES'!$B$36:$C$52,2,FALSE)))</f>
        <v/>
      </c>
      <c r="T74" s="5" t="s">
        <v>153</v>
      </c>
      <c r="U74" s="5"/>
    </row>
    <row r="75" spans="1:21" s="2" customFormat="1" outlineLevel="1" x14ac:dyDescent="0.25">
      <c r="A75" s="2">
        <v>0</v>
      </c>
      <c r="B75" s="8">
        <v>0</v>
      </c>
      <c r="C75" s="2">
        <v>0</v>
      </c>
      <c r="D75" s="3"/>
      <c r="E75" s="3">
        <f t="shared" si="13"/>
        <v>0</v>
      </c>
      <c r="F75" s="4" t="s">
        <v>183</v>
      </c>
      <c r="G75" s="4"/>
      <c r="H75" s="4">
        <v>3</v>
      </c>
      <c r="I75" s="4">
        <v>200</v>
      </c>
      <c r="J75" s="4"/>
      <c r="K75" s="4"/>
      <c r="L75" s="5">
        <v>1</v>
      </c>
      <c r="M75" s="5">
        <f t="shared" si="14"/>
        <v>3</v>
      </c>
      <c r="N75" s="5">
        <v>1</v>
      </c>
      <c r="O75" s="5">
        <v>0</v>
      </c>
      <c r="P75" s="11">
        <v>1</v>
      </c>
      <c r="Q75" s="5">
        <f t="shared" si="15"/>
        <v>3</v>
      </c>
      <c r="R75" s="6">
        <f t="shared" si="16"/>
        <v>3</v>
      </c>
      <c r="S75" s="53" t="str">
        <f>IF(J75="",IF(LEFT(G75,1)="c",IF(I75&lt;&gt;"S",VLOOKUP(G75,'DATOS GENERALES'!$B$36:$C$52,2,FALSE),""),""),IF(T75="pvc",VLOOKUP(VLOOKUP(J75,'DATOS GENERALES'!$B$58:$E$83,3,FALSE),'DATOS GENERALES'!$B$36:$C$52,2,FALSE),VLOOKUP(VLOOKUP(J75,'DATOS GENERALES'!$B$58:$E$83,4,FALSE),'DATOS GENERALES'!$B$36:$C$52,2,FALSE)))</f>
        <v/>
      </c>
      <c r="T75" s="5" t="s">
        <v>153</v>
      </c>
      <c r="U75" s="5"/>
    </row>
    <row r="76" spans="1:21" s="2" customFormat="1" outlineLevel="1" x14ac:dyDescent="0.25">
      <c r="A76" s="2">
        <v>0</v>
      </c>
      <c r="B76" s="8">
        <v>0</v>
      </c>
      <c r="C76" s="2">
        <v>0</v>
      </c>
      <c r="D76" s="3"/>
      <c r="E76" s="3">
        <f t="shared" si="13"/>
        <v>0</v>
      </c>
      <c r="F76" s="4" t="s">
        <v>183</v>
      </c>
      <c r="G76" s="7"/>
      <c r="H76" s="4">
        <v>2</v>
      </c>
      <c r="I76" s="4">
        <v>200</v>
      </c>
      <c r="J76" s="4"/>
      <c r="K76" s="4"/>
      <c r="L76" s="5">
        <v>1</v>
      </c>
      <c r="M76" s="5">
        <f t="shared" si="14"/>
        <v>2</v>
      </c>
      <c r="N76" s="5">
        <v>1</v>
      </c>
      <c r="O76" s="5">
        <v>0</v>
      </c>
      <c r="P76" s="11">
        <v>1</v>
      </c>
      <c r="Q76" s="5">
        <f t="shared" si="15"/>
        <v>2</v>
      </c>
      <c r="R76" s="6">
        <f t="shared" si="16"/>
        <v>2</v>
      </c>
      <c r="S76" s="53" t="str">
        <f>IF(J76="",IF(LEFT(G76,1)="c",IF(I76&lt;&gt;"S",VLOOKUP(G76,'DATOS GENERALES'!$B$36:$C$52,2,FALSE),""),""),IF(T76="pvc",VLOOKUP(VLOOKUP(J76,'DATOS GENERALES'!$B$58:$E$83,3,FALSE),'DATOS GENERALES'!$B$36:$C$52,2,FALSE),VLOOKUP(VLOOKUP(J76,'DATOS GENERALES'!$B$58:$E$83,4,FALSE),'DATOS GENERALES'!$B$36:$C$52,2,FALSE)))</f>
        <v/>
      </c>
      <c r="T76" s="5" t="s">
        <v>153</v>
      </c>
      <c r="U76" s="5"/>
    </row>
    <row r="77" spans="1:21" s="2" customFormat="1" outlineLevel="1" x14ac:dyDescent="0.25">
      <c r="A77" s="2">
        <v>0</v>
      </c>
      <c r="B77" s="8">
        <v>0</v>
      </c>
      <c r="C77" s="2">
        <v>0</v>
      </c>
      <c r="D77" s="3"/>
      <c r="E77" s="3">
        <f t="shared" si="13"/>
        <v>0</v>
      </c>
      <c r="F77" s="4" t="s">
        <v>183</v>
      </c>
      <c r="G77" s="7"/>
      <c r="H77" s="4">
        <v>1</v>
      </c>
      <c r="I77" s="4">
        <v>200</v>
      </c>
      <c r="J77" s="4"/>
      <c r="K77" s="4"/>
      <c r="L77" s="5">
        <v>1</v>
      </c>
      <c r="M77" s="5">
        <f t="shared" si="14"/>
        <v>1</v>
      </c>
      <c r="N77" s="5">
        <v>1</v>
      </c>
      <c r="O77" s="5">
        <v>0</v>
      </c>
      <c r="P77" s="11">
        <v>1</v>
      </c>
      <c r="Q77" s="5">
        <f t="shared" si="15"/>
        <v>1</v>
      </c>
      <c r="R77" s="6">
        <f t="shared" si="16"/>
        <v>1</v>
      </c>
      <c r="S77" s="53" t="str">
        <f>IF(J77="",IF(LEFT(G77,1)="c",IF(I77&lt;&gt;"S",VLOOKUP(G77,'DATOS GENERALES'!$B$36:$C$52,2,FALSE),""),""),IF(T77="pvc",VLOOKUP(VLOOKUP(J77,'DATOS GENERALES'!$B$58:$E$83,3,FALSE),'DATOS GENERALES'!$B$36:$C$52,2,FALSE),VLOOKUP(VLOOKUP(J77,'DATOS GENERALES'!$B$58:$E$83,4,FALSE),'DATOS GENERALES'!$B$36:$C$52,2,FALSE)))</f>
        <v/>
      </c>
      <c r="T77" s="5" t="s">
        <v>153</v>
      </c>
      <c r="U77" s="5"/>
    </row>
    <row r="78" spans="1:21" s="2" customFormat="1" outlineLevel="1" x14ac:dyDescent="0.25">
      <c r="B78" s="8"/>
      <c r="C78" s="8"/>
      <c r="D78" s="3"/>
      <c r="E78" s="3"/>
      <c r="F78" s="7"/>
      <c r="G78" s="7"/>
      <c r="H78" s="4"/>
      <c r="I78" s="4"/>
      <c r="J78" s="4"/>
      <c r="K78" s="4"/>
      <c r="L78" s="5"/>
      <c r="M78" s="5"/>
      <c r="N78" s="5"/>
      <c r="O78" s="5"/>
      <c r="P78" s="11"/>
      <c r="Q78" s="5"/>
      <c r="R78" s="6"/>
      <c r="S78" s="53"/>
      <c r="T78" s="5"/>
      <c r="U78" s="5"/>
    </row>
    <row r="79" spans="1:21" s="2" customFormat="1" outlineLevel="1" x14ac:dyDescent="0.25">
      <c r="B79" s="8"/>
      <c r="C79" s="8"/>
      <c r="D79" s="3"/>
      <c r="E79" s="3"/>
      <c r="F79" s="7"/>
      <c r="G79" s="7"/>
      <c r="H79" s="4"/>
      <c r="I79" s="4"/>
      <c r="J79" s="4"/>
      <c r="K79" s="4"/>
      <c r="L79" s="5"/>
      <c r="M79" s="5"/>
      <c r="N79" s="5"/>
      <c r="O79" s="5"/>
      <c r="P79" s="11"/>
      <c r="Q79" s="5"/>
      <c r="R79" s="6"/>
      <c r="S79" s="53"/>
      <c r="T79" s="5"/>
      <c r="U79" s="5"/>
    </row>
    <row r="80" spans="1:21" x14ac:dyDescent="0.25">
      <c r="G80" s="65"/>
      <c r="H80" s="65"/>
      <c r="I80" s="65"/>
      <c r="J80" s="65"/>
      <c r="K80" s="65"/>
      <c r="L80" s="108"/>
      <c r="M80" s="108"/>
      <c r="N80" s="108"/>
      <c r="O80" s="108"/>
      <c r="S80" s="107"/>
    </row>
    <row r="81" spans="7:20" x14ac:dyDescent="0.25">
      <c r="G81" s="65"/>
      <c r="H81" s="65"/>
      <c r="I81" s="65"/>
      <c r="J81" s="65"/>
      <c r="K81" s="65"/>
      <c r="L81" s="108"/>
      <c r="M81" s="108"/>
      <c r="N81" s="108"/>
      <c r="O81" s="108"/>
      <c r="S81" s="107"/>
    </row>
    <row r="82" spans="7:20" ht="14.4" thickBot="1" x14ac:dyDescent="0.3">
      <c r="G82" s="65"/>
      <c r="H82" s="65"/>
      <c r="I82" s="65"/>
      <c r="J82" s="65"/>
      <c r="K82" s="65"/>
      <c r="L82" s="108"/>
      <c r="M82" s="108"/>
      <c r="N82" s="108"/>
      <c r="O82" s="108"/>
      <c r="S82" s="107"/>
    </row>
    <row r="83" spans="7:20" ht="58.8" customHeight="1" thickBot="1" x14ac:dyDescent="0.3">
      <c r="M83" s="98" t="s">
        <v>24</v>
      </c>
      <c r="N83" s="98" t="s">
        <v>77</v>
      </c>
      <c r="O83" s="98" t="s">
        <v>25</v>
      </c>
      <c r="S83" s="110" t="s">
        <v>116</v>
      </c>
      <c r="T83" s="111" t="s">
        <v>117</v>
      </c>
    </row>
    <row r="84" spans="7:20" ht="14.4" thickBot="1" x14ac:dyDescent="0.3">
      <c r="M84" s="98" t="s">
        <v>21</v>
      </c>
      <c r="N84" s="98" t="s">
        <v>22</v>
      </c>
      <c r="O84" s="98" t="s">
        <v>22</v>
      </c>
      <c r="S84" s="112" t="s">
        <v>56</v>
      </c>
      <c r="T84" s="69">
        <f>COUNTIF($S$75:$S$79,S84)</f>
        <v>0</v>
      </c>
    </row>
    <row r="85" spans="7:20" ht="14.4" thickBot="1" x14ac:dyDescent="0.3">
      <c r="H85" s="203" t="s">
        <v>151</v>
      </c>
      <c r="I85" s="204"/>
      <c r="J85" s="204"/>
      <c r="K85" s="204"/>
      <c r="L85" s="205"/>
      <c r="M85" s="87">
        <f>SUMIFS($M$72:$M$79,$I$72:$I$79,100,$T72:$T79,"BE")</f>
        <v>0</v>
      </c>
      <c r="N85" s="87">
        <f>SUMIFS($N$75:$N$79,$I$75:$I$79,100,$T$75:$T$79,"BE")</f>
        <v>0</v>
      </c>
      <c r="O85" s="87">
        <f>SUMIFS($O$75:$O$79,$I$75:$I$79,100,$T$75:$T$79,"BE")</f>
        <v>0</v>
      </c>
      <c r="S85" s="113" t="s">
        <v>57</v>
      </c>
      <c r="T85" s="69">
        <f>COUNTIF($S$75:$S$79,S85)</f>
        <v>0</v>
      </c>
    </row>
    <row r="86" spans="7:20" ht="14.4" thickBot="1" x14ac:dyDescent="0.3">
      <c r="H86" s="203" t="s">
        <v>151</v>
      </c>
      <c r="I86" s="204"/>
      <c r="J86" s="204"/>
      <c r="K86" s="204"/>
      <c r="L86" s="205"/>
      <c r="M86" s="87">
        <f>SUMIFS($M$72:$M$79,$I$72:$I$79,200,$T73:$T80,"BE")</f>
        <v>52.6</v>
      </c>
      <c r="N86" s="87">
        <f>SUMIFS($N$75:$N$79,$I$75:$I$79,200,$T$75:$T$79,"BE")</f>
        <v>3</v>
      </c>
      <c r="O86" s="87">
        <f>SUMIFS($O$75:$O$79,$I$75:$I$79,200,$T$75:$T$79,"BE")</f>
        <v>0</v>
      </c>
      <c r="S86" s="113"/>
      <c r="T86" s="69"/>
    </row>
    <row r="87" spans="7:20" ht="14.4" thickBot="1" x14ac:dyDescent="0.3">
      <c r="H87" s="203" t="s">
        <v>151</v>
      </c>
      <c r="I87" s="204"/>
      <c r="J87" s="204"/>
      <c r="K87" s="204"/>
      <c r="L87" s="205"/>
      <c r="M87" s="87">
        <f>SUMIFS($M$72:$M$79,$I$72:$I$79,300,$T74:$T81,"BE")</f>
        <v>0</v>
      </c>
      <c r="N87" s="87">
        <f>SUMIFS($N$75:$N$79,$I$75:$I$79,300,$T$75:$T$79,"BE")</f>
        <v>0</v>
      </c>
      <c r="O87" s="87">
        <f>SUMIFS($O$75:$O$79,$I$75:$I$79,300,$T$75:$T$79,"BE")</f>
        <v>0</v>
      </c>
      <c r="S87" s="113"/>
      <c r="T87" s="69"/>
    </row>
    <row r="88" spans="7:20" ht="14.4" thickBot="1" x14ac:dyDescent="0.3">
      <c r="H88" s="203" t="s">
        <v>158</v>
      </c>
      <c r="I88" s="204"/>
      <c r="J88" s="204"/>
      <c r="K88" s="204"/>
      <c r="L88" s="205"/>
      <c r="M88" s="87">
        <f>SUMIFS(M75:M79,I75:I79,25,T75:T79,"PVC")</f>
        <v>0</v>
      </c>
      <c r="N88" s="87">
        <f>SUMIFS(N75:N79,I75:I79,25,T75:T79,"PVC")</f>
        <v>0</v>
      </c>
      <c r="O88" s="87">
        <f>SUMIFS(O75:O79,I75:I79,25,T75:T79,"PVC")</f>
        <v>0</v>
      </c>
      <c r="S88" s="113" t="s">
        <v>58</v>
      </c>
      <c r="T88" s="69">
        <f t="shared" ref="T88:T99" si="17">COUNTIF($S$75:$S$79,S88)</f>
        <v>0</v>
      </c>
    </row>
    <row r="89" spans="7:20" ht="14.4" thickBot="1" x14ac:dyDescent="0.3">
      <c r="H89" s="203" t="s">
        <v>159</v>
      </c>
      <c r="I89" s="204"/>
      <c r="J89" s="204"/>
      <c r="K89" s="204"/>
      <c r="L89" s="205"/>
      <c r="M89" s="87">
        <f>SUMIFS(M75:M79,I75:I79,50,T75:T79,"PVC")</f>
        <v>0</v>
      </c>
      <c r="N89" s="87">
        <f>SUMIFS(N75:N79,I75:I79,50,T75:T79,"PVC")</f>
        <v>0</v>
      </c>
      <c r="O89" s="87">
        <f>SUMIFS(O75:O79,I75:I79,50,T75:T79,"PVC")</f>
        <v>0</v>
      </c>
      <c r="S89" s="113" t="s">
        <v>59</v>
      </c>
      <c r="T89" s="69">
        <f t="shared" si="17"/>
        <v>0</v>
      </c>
    </row>
    <row r="90" spans="7:20" ht="14.4" thickBot="1" x14ac:dyDescent="0.3">
      <c r="H90" s="203" t="s">
        <v>187</v>
      </c>
      <c r="I90" s="204"/>
      <c r="J90" s="204"/>
      <c r="K90" s="204"/>
      <c r="L90" s="205"/>
      <c r="M90" s="87">
        <f>SUMIFS(M75:M79,I75:I79,100,T75:T79,"PVC")</f>
        <v>0</v>
      </c>
      <c r="N90" s="87">
        <f>SUMIFS(N75:N79,I75:I79,100,T75:T79,"PVC")</f>
        <v>0</v>
      </c>
      <c r="O90" s="87">
        <f>SUMIFS(O75:O79,I75:I79,100,T75:T79,"PVC")</f>
        <v>0</v>
      </c>
      <c r="S90" s="113" t="s">
        <v>53</v>
      </c>
      <c r="T90" s="69">
        <f t="shared" si="17"/>
        <v>0</v>
      </c>
    </row>
    <row r="91" spans="7:20" ht="14.4" thickBot="1" x14ac:dyDescent="0.3">
      <c r="H91" s="203" t="s">
        <v>160</v>
      </c>
      <c r="I91" s="204"/>
      <c r="J91" s="204"/>
      <c r="K91" s="204"/>
      <c r="L91" s="205"/>
      <c r="M91" s="87">
        <f>SUMIFS(M75:M79,I75:I79,25,T75:T79,"EMT")</f>
        <v>0</v>
      </c>
      <c r="N91" s="87">
        <f>SUMIFS(N75:N79,I75:I79,25,T75:T79,"EMT")</f>
        <v>0</v>
      </c>
      <c r="O91" s="87">
        <f>SUMIFS(O75:O79,I75:I79,25,T75:T79,"EMT")</f>
        <v>0</v>
      </c>
      <c r="S91" s="113" t="s">
        <v>54</v>
      </c>
      <c r="T91" s="69">
        <f t="shared" si="17"/>
        <v>0</v>
      </c>
    </row>
    <row r="92" spans="7:20" ht="14.4" thickBot="1" x14ac:dyDescent="0.3">
      <c r="H92" s="203" t="s">
        <v>161</v>
      </c>
      <c r="I92" s="204"/>
      <c r="J92" s="204"/>
      <c r="K92" s="204"/>
      <c r="L92" s="205"/>
      <c r="M92" s="114">
        <f>SUMIFS(M75:M79,I75:I79,50,T75:T79,"EMT")</f>
        <v>0</v>
      </c>
      <c r="N92" s="114">
        <f>SUMIFS(N75:N79,I75:I79,50,T75:T79,"EMT")</f>
        <v>0</v>
      </c>
      <c r="O92" s="114">
        <f>SUMIFS(O75:O79,I75:I79,50,T75:T79,"EMT")</f>
        <v>0</v>
      </c>
      <c r="S92" s="113" t="s">
        <v>55</v>
      </c>
      <c r="T92" s="69">
        <f t="shared" si="17"/>
        <v>0</v>
      </c>
    </row>
    <row r="93" spans="7:20" ht="14.4" thickBot="1" x14ac:dyDescent="0.3">
      <c r="H93" s="203" t="s">
        <v>188</v>
      </c>
      <c r="I93" s="204"/>
      <c r="J93" s="204"/>
      <c r="K93" s="204"/>
      <c r="L93" s="205"/>
      <c r="M93" s="87">
        <f>SUMIFS(M75:M79,I75:I79,25,T75:T79,"TUBO FLEX")</f>
        <v>0</v>
      </c>
      <c r="N93" s="87">
        <f>SUMIFS(N75:N79,I75:I79,25,T75:T79,"TUBO FLEX")</f>
        <v>0</v>
      </c>
      <c r="O93" s="87">
        <f>SUMIFS(O75:O79,I75:I79,25,T75:T79,"TUBO FLEX")</f>
        <v>0</v>
      </c>
      <c r="S93" s="113" t="s">
        <v>60</v>
      </c>
      <c r="T93" s="69">
        <f t="shared" si="17"/>
        <v>0</v>
      </c>
    </row>
    <row r="94" spans="7:20" ht="14.4" thickBot="1" x14ac:dyDescent="0.3">
      <c r="H94" s="203" t="s">
        <v>189</v>
      </c>
      <c r="I94" s="204"/>
      <c r="J94" s="204"/>
      <c r="K94" s="204"/>
      <c r="L94" s="205"/>
      <c r="M94" s="114">
        <f>SUMIFS(M75:M79,I75:I79,50,T75:T79,"TUBO FLEX")</f>
        <v>0</v>
      </c>
      <c r="N94" s="114">
        <f>SUMIFS(N75:N79,I75:I79,50,T75:T79,"TUBO FLEX")</f>
        <v>0</v>
      </c>
      <c r="O94" s="114">
        <f>SUMIFS(O75:O79,I75:I79,50,T75:T79,"TUBO FLEX")</f>
        <v>0</v>
      </c>
      <c r="S94" s="113" t="s">
        <v>61</v>
      </c>
      <c r="T94" s="69">
        <f t="shared" si="17"/>
        <v>0</v>
      </c>
    </row>
    <row r="95" spans="7:20" x14ac:dyDescent="0.25">
      <c r="S95" s="113" t="s">
        <v>62</v>
      </c>
      <c r="T95" s="69">
        <f t="shared" si="17"/>
        <v>0</v>
      </c>
    </row>
    <row r="96" spans="7:20" x14ac:dyDescent="0.25">
      <c r="S96" s="113" t="s">
        <v>216</v>
      </c>
      <c r="T96" s="69">
        <f t="shared" si="17"/>
        <v>0</v>
      </c>
    </row>
    <row r="97" spans="1:21" x14ac:dyDescent="0.25">
      <c r="S97" s="113" t="s">
        <v>175</v>
      </c>
      <c r="T97" s="69">
        <f t="shared" si="17"/>
        <v>0</v>
      </c>
    </row>
    <row r="98" spans="1:21" x14ac:dyDescent="0.25">
      <c r="S98" s="113" t="s">
        <v>185</v>
      </c>
      <c r="T98" s="69">
        <f t="shared" si="17"/>
        <v>0</v>
      </c>
    </row>
    <row r="99" spans="1:21" ht="14.4" thickBot="1" x14ac:dyDescent="0.3">
      <c r="S99" s="115"/>
      <c r="T99" s="69">
        <f t="shared" si="17"/>
        <v>0</v>
      </c>
    </row>
    <row r="100" spans="1:21" x14ac:dyDescent="0.25">
      <c r="G100" s="65"/>
      <c r="H100" s="65"/>
      <c r="I100" s="65"/>
      <c r="J100" s="65"/>
      <c r="K100" s="65"/>
      <c r="L100" s="108"/>
      <c r="M100" s="108"/>
      <c r="N100" s="108"/>
      <c r="O100" s="108"/>
      <c r="S100" s="107"/>
    </row>
    <row r="101" spans="1:21" x14ac:dyDescent="0.25">
      <c r="G101" s="65"/>
      <c r="H101" s="65"/>
      <c r="I101" s="65"/>
      <c r="J101" s="65"/>
      <c r="K101" s="65"/>
      <c r="L101" s="108"/>
      <c r="M101" s="108"/>
      <c r="N101" s="108"/>
      <c r="O101" s="108"/>
      <c r="S101" s="107"/>
    </row>
    <row r="102" spans="1:21" ht="54.6" customHeight="1" x14ac:dyDescent="0.25">
      <c r="A102" s="208" t="s">
        <v>149</v>
      </c>
      <c r="B102" s="208" t="s">
        <v>180</v>
      </c>
      <c r="C102" s="208" t="s">
        <v>147</v>
      </c>
      <c r="E102" s="209" t="s">
        <v>0</v>
      </c>
      <c r="F102" s="209"/>
      <c r="G102" s="209"/>
      <c r="H102" s="210" t="s">
        <v>121</v>
      </c>
      <c r="I102" s="210" t="s">
        <v>122</v>
      </c>
      <c r="J102" s="210" t="s">
        <v>119</v>
      </c>
      <c r="K102" s="210" t="s">
        <v>120</v>
      </c>
      <c r="L102" s="210" t="s">
        <v>182</v>
      </c>
      <c r="M102" s="142" t="s">
        <v>162</v>
      </c>
      <c r="N102" s="142" t="s">
        <v>184</v>
      </c>
      <c r="O102" s="142" t="s">
        <v>163</v>
      </c>
      <c r="P102" s="212" t="s">
        <v>46</v>
      </c>
      <c r="Q102" s="209"/>
      <c r="R102" s="209"/>
      <c r="S102" s="206" t="s">
        <v>51</v>
      </c>
      <c r="T102" s="206" t="s">
        <v>47</v>
      </c>
      <c r="U102" s="206" t="s">
        <v>78</v>
      </c>
    </row>
    <row r="103" spans="1:21" x14ac:dyDescent="0.25">
      <c r="A103" s="208"/>
      <c r="B103" s="208"/>
      <c r="C103" s="208"/>
      <c r="D103" t="s">
        <v>148</v>
      </c>
      <c r="E103" s="144" t="s">
        <v>79</v>
      </c>
      <c r="F103" s="145" t="s">
        <v>1</v>
      </c>
      <c r="G103" s="144" t="s">
        <v>2</v>
      </c>
      <c r="H103" s="211"/>
      <c r="I103" s="211"/>
      <c r="J103" s="211"/>
      <c r="K103" s="211"/>
      <c r="L103" s="211"/>
      <c r="M103" s="146" t="s">
        <v>21</v>
      </c>
      <c r="N103" s="146" t="s">
        <v>22</v>
      </c>
      <c r="O103" s="146" t="s">
        <v>22</v>
      </c>
      <c r="P103" s="144" t="s">
        <v>3</v>
      </c>
      <c r="Q103" s="144" t="s">
        <v>14</v>
      </c>
      <c r="R103" s="144" t="s">
        <v>13</v>
      </c>
      <c r="S103" s="207"/>
      <c r="T103" s="207"/>
      <c r="U103" s="207"/>
    </row>
    <row r="104" spans="1:21" x14ac:dyDescent="0.25">
      <c r="E104" s="99" t="s">
        <v>301</v>
      </c>
      <c r="F104" s="116"/>
      <c r="G104" s="64"/>
      <c r="H104" s="64"/>
      <c r="I104" s="64"/>
      <c r="J104" s="64"/>
      <c r="K104" s="64"/>
      <c r="L104" s="17"/>
      <c r="M104" s="17"/>
      <c r="N104" s="17"/>
      <c r="O104" s="17"/>
      <c r="P104" s="18"/>
      <c r="Q104" s="18"/>
      <c r="R104" s="18"/>
      <c r="S104" s="54"/>
      <c r="T104" s="19"/>
      <c r="U104" s="19"/>
    </row>
    <row r="105" spans="1:21" s="2" customFormat="1" outlineLevel="1" x14ac:dyDescent="0.25">
      <c r="B105" s="8"/>
      <c r="C105" s="8"/>
      <c r="D105" s="3"/>
      <c r="E105" s="3"/>
      <c r="F105" s="4"/>
      <c r="G105" s="4"/>
      <c r="H105" s="4"/>
      <c r="I105" s="165"/>
      <c r="J105" s="4"/>
      <c r="K105" s="4"/>
      <c r="L105" s="5"/>
      <c r="M105" s="5"/>
      <c r="N105" s="5"/>
      <c r="O105" s="5"/>
      <c r="P105" s="11"/>
      <c r="Q105" s="5"/>
      <c r="R105" s="6"/>
      <c r="S105" s="53"/>
      <c r="T105" s="5"/>
      <c r="U105" s="5"/>
    </row>
    <row r="106" spans="1:21" s="2" customFormat="1" outlineLevel="1" x14ac:dyDescent="0.25">
      <c r="A106" s="2">
        <v>0</v>
      </c>
      <c r="B106" s="8">
        <v>0</v>
      </c>
      <c r="C106" s="2">
        <v>0</v>
      </c>
      <c r="D106" s="3"/>
      <c r="E106" s="3">
        <f t="shared" ref="E106:E110" si="18">G106</f>
        <v>0</v>
      </c>
      <c r="F106" s="4" t="s">
        <v>183</v>
      </c>
      <c r="G106" s="4"/>
      <c r="H106" s="4">
        <v>42</v>
      </c>
      <c r="I106" s="4">
        <v>200</v>
      </c>
      <c r="J106" s="4"/>
      <c r="K106" s="4"/>
      <c r="L106" s="5">
        <v>1</v>
      </c>
      <c r="M106" s="5">
        <f t="shared" ref="M106:M110" si="19">IF(I106&lt;&gt;"S",(H106+B106+A106+C106)*L106,0)</f>
        <v>42</v>
      </c>
      <c r="N106" s="5"/>
      <c r="O106" s="5">
        <v>0</v>
      </c>
      <c r="P106" s="11">
        <v>1</v>
      </c>
      <c r="Q106" s="5">
        <f t="shared" ref="Q106:Q110" si="20">IF(M106=0,IF(H106=0,0,H106+C106+B106+A106),M106)</f>
        <v>42</v>
      </c>
      <c r="R106" s="6">
        <f t="shared" ref="R106:R110" si="21">Q106*P106</f>
        <v>42</v>
      </c>
      <c r="S106" s="53" t="str">
        <f>IF(J106="",IF(LEFT(G106,1)="c",IF(I106&lt;&gt;"S",VLOOKUP(G106,'DATOS GENERALES'!$B$36:$C$52,2,FALSE),""),""),IF(T106="pvc",VLOOKUP(VLOOKUP(J106,'DATOS GENERALES'!$B$58:$E$83,3,FALSE),'DATOS GENERALES'!$B$36:$C$52,2,FALSE),VLOOKUP(VLOOKUP(J106,'DATOS GENERALES'!$B$58:$E$83,4,FALSE),'DATOS GENERALES'!$B$36:$C$52,2,FALSE)))</f>
        <v/>
      </c>
      <c r="T106" s="5" t="s">
        <v>153</v>
      </c>
      <c r="U106" s="5"/>
    </row>
    <row r="107" spans="1:21" s="2" customFormat="1" outlineLevel="1" x14ac:dyDescent="0.25">
      <c r="A107" s="2">
        <v>0</v>
      </c>
      <c r="B107" s="8">
        <v>0</v>
      </c>
      <c r="C107" s="2">
        <v>0</v>
      </c>
      <c r="D107" s="3"/>
      <c r="E107" s="3">
        <f t="shared" si="18"/>
        <v>0</v>
      </c>
      <c r="F107" s="4" t="s">
        <v>183</v>
      </c>
      <c r="G107" s="7"/>
      <c r="H107" s="4">
        <v>2.6</v>
      </c>
      <c r="I107" s="4">
        <v>200</v>
      </c>
      <c r="J107" s="4"/>
      <c r="K107" s="4"/>
      <c r="L107" s="5">
        <v>1</v>
      </c>
      <c r="M107" s="5">
        <f t="shared" si="19"/>
        <v>2.6</v>
      </c>
      <c r="N107" s="5">
        <v>1</v>
      </c>
      <c r="O107" s="5">
        <v>1</v>
      </c>
      <c r="P107" s="11">
        <v>1</v>
      </c>
      <c r="Q107" s="5">
        <f t="shared" si="20"/>
        <v>2.6</v>
      </c>
      <c r="R107" s="6">
        <f t="shared" si="21"/>
        <v>2.6</v>
      </c>
      <c r="S107" s="53" t="str">
        <f>IF(J107="",IF(LEFT(G107,1)="c",IF(I107&lt;&gt;"S",VLOOKUP(G107,'DATOS GENERALES'!$B$36:$C$52,2,FALSE),""),""),IF(T107="pvc",VLOOKUP(VLOOKUP(J107,'DATOS GENERALES'!$B$58:$E$83,3,FALSE),'DATOS GENERALES'!$B$36:$C$52,2,FALSE),VLOOKUP(VLOOKUP(J107,'DATOS GENERALES'!$B$58:$E$83,4,FALSE),'DATOS GENERALES'!$B$36:$C$52,2,FALSE)))</f>
        <v/>
      </c>
      <c r="T107" s="5" t="s">
        <v>153</v>
      </c>
      <c r="U107" s="5"/>
    </row>
    <row r="108" spans="1:21" s="2" customFormat="1" outlineLevel="1" x14ac:dyDescent="0.25">
      <c r="A108" s="2">
        <v>0</v>
      </c>
      <c r="B108" s="8">
        <v>0</v>
      </c>
      <c r="C108" s="2">
        <v>0</v>
      </c>
      <c r="D108" s="3"/>
      <c r="E108" s="3">
        <f t="shared" si="18"/>
        <v>0</v>
      </c>
      <c r="F108" s="4" t="s">
        <v>183</v>
      </c>
      <c r="G108" s="4"/>
      <c r="H108" s="4">
        <v>3</v>
      </c>
      <c r="I108" s="4">
        <v>200</v>
      </c>
      <c r="J108" s="4"/>
      <c r="K108" s="4"/>
      <c r="L108" s="5">
        <v>1</v>
      </c>
      <c r="M108" s="5">
        <f t="shared" si="19"/>
        <v>3</v>
      </c>
      <c r="N108" s="5">
        <v>1</v>
      </c>
      <c r="O108" s="5">
        <v>0</v>
      </c>
      <c r="P108" s="11">
        <v>1</v>
      </c>
      <c r="Q108" s="5">
        <f t="shared" si="20"/>
        <v>3</v>
      </c>
      <c r="R108" s="6">
        <f t="shared" si="21"/>
        <v>3</v>
      </c>
      <c r="S108" s="53" t="str">
        <f>IF(J108="",IF(LEFT(G108,1)="c",IF(I108&lt;&gt;"S",VLOOKUP(G108,'DATOS GENERALES'!$B$36:$C$52,2,FALSE),""),""),IF(T108="pvc",VLOOKUP(VLOOKUP(J108,'DATOS GENERALES'!$B$58:$E$83,3,FALSE),'DATOS GENERALES'!$B$36:$C$52,2,FALSE),VLOOKUP(VLOOKUP(J108,'DATOS GENERALES'!$B$58:$E$83,4,FALSE),'DATOS GENERALES'!$B$36:$C$52,2,FALSE)))</f>
        <v/>
      </c>
      <c r="T108" s="5" t="s">
        <v>153</v>
      </c>
      <c r="U108" s="5"/>
    </row>
    <row r="109" spans="1:21" s="2" customFormat="1" outlineLevel="1" x14ac:dyDescent="0.25">
      <c r="A109" s="2">
        <v>0</v>
      </c>
      <c r="B109" s="8">
        <v>0</v>
      </c>
      <c r="C109" s="2">
        <v>0</v>
      </c>
      <c r="D109" s="3"/>
      <c r="E109" s="3">
        <f t="shared" si="18"/>
        <v>0</v>
      </c>
      <c r="F109" s="4" t="s">
        <v>183</v>
      </c>
      <c r="G109" s="7"/>
      <c r="H109" s="4">
        <v>2</v>
      </c>
      <c r="I109" s="4">
        <v>200</v>
      </c>
      <c r="J109" s="4"/>
      <c r="K109" s="4"/>
      <c r="L109" s="5">
        <v>1</v>
      </c>
      <c r="M109" s="5">
        <f t="shared" si="19"/>
        <v>2</v>
      </c>
      <c r="N109" s="5">
        <v>1</v>
      </c>
      <c r="O109" s="5">
        <v>0</v>
      </c>
      <c r="P109" s="11">
        <v>1</v>
      </c>
      <c r="Q109" s="5">
        <f t="shared" si="20"/>
        <v>2</v>
      </c>
      <c r="R109" s="6">
        <f t="shared" si="21"/>
        <v>2</v>
      </c>
      <c r="S109" s="53" t="str">
        <f>IF(J109="",IF(LEFT(G109,1)="c",IF(I109&lt;&gt;"S",VLOOKUP(G109,'DATOS GENERALES'!$B$36:$C$52,2,FALSE),""),""),IF(T109="pvc",VLOOKUP(VLOOKUP(J109,'DATOS GENERALES'!$B$58:$E$83,3,FALSE),'DATOS GENERALES'!$B$36:$C$52,2,FALSE),VLOOKUP(VLOOKUP(J109,'DATOS GENERALES'!$B$58:$E$83,4,FALSE),'DATOS GENERALES'!$B$36:$C$52,2,FALSE)))</f>
        <v/>
      </c>
      <c r="T109" s="5" t="s">
        <v>153</v>
      </c>
      <c r="U109" s="5"/>
    </row>
    <row r="110" spans="1:21" s="2" customFormat="1" outlineLevel="1" x14ac:dyDescent="0.25">
      <c r="A110" s="2">
        <v>0</v>
      </c>
      <c r="B110" s="8">
        <v>0</v>
      </c>
      <c r="C110" s="2">
        <v>0</v>
      </c>
      <c r="D110" s="3"/>
      <c r="E110" s="3">
        <f t="shared" si="18"/>
        <v>0</v>
      </c>
      <c r="F110" s="4" t="s">
        <v>183</v>
      </c>
      <c r="G110" s="7"/>
      <c r="H110" s="4">
        <v>1</v>
      </c>
      <c r="I110" s="4">
        <v>200</v>
      </c>
      <c r="J110" s="4"/>
      <c r="K110" s="4"/>
      <c r="L110" s="5">
        <v>1</v>
      </c>
      <c r="M110" s="5">
        <f t="shared" si="19"/>
        <v>1</v>
      </c>
      <c r="N110" s="5">
        <v>1</v>
      </c>
      <c r="O110" s="5">
        <v>0</v>
      </c>
      <c r="P110" s="11">
        <v>1</v>
      </c>
      <c r="Q110" s="5">
        <f t="shared" si="20"/>
        <v>1</v>
      </c>
      <c r="R110" s="6">
        <f t="shared" si="21"/>
        <v>1</v>
      </c>
      <c r="S110" s="53" t="str">
        <f>IF(J110="",IF(LEFT(G110,1)="c",IF(I110&lt;&gt;"S",VLOOKUP(G110,'DATOS GENERALES'!$B$36:$C$52,2,FALSE),""),""),IF(T110="pvc",VLOOKUP(VLOOKUP(J110,'DATOS GENERALES'!$B$58:$E$83,3,FALSE),'DATOS GENERALES'!$B$36:$C$52,2,FALSE),VLOOKUP(VLOOKUP(J110,'DATOS GENERALES'!$B$58:$E$83,4,FALSE),'DATOS GENERALES'!$B$36:$C$52,2,FALSE)))</f>
        <v/>
      </c>
      <c r="T110" s="5" t="s">
        <v>153</v>
      </c>
      <c r="U110" s="5"/>
    </row>
    <row r="111" spans="1:21" s="2" customFormat="1" outlineLevel="1" x14ac:dyDescent="0.25">
      <c r="B111" s="8"/>
      <c r="C111" s="8"/>
      <c r="D111" s="3"/>
      <c r="E111" s="3"/>
      <c r="F111" s="7"/>
      <c r="G111" s="7"/>
      <c r="H111" s="4"/>
      <c r="I111" s="4"/>
      <c r="J111" s="4"/>
      <c r="K111" s="4"/>
      <c r="L111" s="5"/>
      <c r="M111" s="5"/>
      <c r="N111" s="5"/>
      <c r="O111" s="5"/>
      <c r="P111" s="11"/>
      <c r="Q111" s="5"/>
      <c r="R111" s="6"/>
      <c r="S111" s="53"/>
      <c r="T111" s="5"/>
      <c r="U111" s="5"/>
    </row>
    <row r="112" spans="1:21" s="2" customFormat="1" outlineLevel="1" x14ac:dyDescent="0.25">
      <c r="B112" s="8"/>
      <c r="C112" s="8"/>
      <c r="D112" s="3"/>
      <c r="E112" s="3"/>
      <c r="F112" s="7"/>
      <c r="G112" s="7"/>
      <c r="H112" s="4"/>
      <c r="I112" s="4"/>
      <c r="J112" s="4"/>
      <c r="K112" s="4"/>
      <c r="L112" s="5"/>
      <c r="M112" s="5"/>
      <c r="N112" s="5"/>
      <c r="O112" s="5"/>
      <c r="P112" s="11"/>
      <c r="Q112" s="5"/>
      <c r="R112" s="6"/>
      <c r="S112" s="53"/>
      <c r="T112" s="5"/>
      <c r="U112" s="5"/>
    </row>
    <row r="113" spans="7:20" x14ac:dyDescent="0.25">
      <c r="G113" s="65"/>
      <c r="H113" s="65"/>
      <c r="I113" s="65"/>
      <c r="J113" s="65"/>
      <c r="K113" s="65"/>
      <c r="L113" s="108"/>
      <c r="M113" s="108"/>
      <c r="N113" s="108"/>
      <c r="O113" s="108"/>
      <c r="S113" s="107"/>
    </row>
    <row r="114" spans="7:20" x14ac:dyDescent="0.25">
      <c r="G114" s="65"/>
      <c r="H114" s="65"/>
      <c r="I114" s="65"/>
      <c r="J114" s="65"/>
      <c r="K114" s="65"/>
      <c r="L114" s="108"/>
      <c r="M114" s="108"/>
      <c r="N114" s="108"/>
      <c r="O114" s="108"/>
      <c r="S114" s="107"/>
    </row>
    <row r="115" spans="7:20" ht="14.4" thickBot="1" x14ac:dyDescent="0.3">
      <c r="G115" s="65"/>
      <c r="H115" s="65"/>
      <c r="I115" s="65"/>
      <c r="J115" s="65"/>
      <c r="K115" s="65"/>
      <c r="L115" s="108"/>
      <c r="M115" s="108"/>
      <c r="N115" s="108"/>
      <c r="O115" s="108"/>
      <c r="S115" s="107"/>
    </row>
    <row r="116" spans="7:20" ht="58.8" customHeight="1" thickBot="1" x14ac:dyDescent="0.3">
      <c r="M116" s="98" t="s">
        <v>24</v>
      </c>
      <c r="N116" s="98" t="s">
        <v>77</v>
      </c>
      <c r="O116" s="98" t="s">
        <v>25</v>
      </c>
      <c r="S116" s="110" t="s">
        <v>116</v>
      </c>
      <c r="T116" s="111" t="s">
        <v>117</v>
      </c>
    </row>
    <row r="117" spans="7:20" ht="14.4" thickBot="1" x14ac:dyDescent="0.3">
      <c r="M117" s="98" t="s">
        <v>21</v>
      </c>
      <c r="N117" s="98" t="s">
        <v>22</v>
      </c>
      <c r="O117" s="98" t="s">
        <v>22</v>
      </c>
      <c r="S117" s="112" t="s">
        <v>56</v>
      </c>
      <c r="T117" s="69">
        <f>COUNTIF($S$105:$S$112,S117)</f>
        <v>0</v>
      </c>
    </row>
    <row r="118" spans="7:20" ht="14.4" thickBot="1" x14ac:dyDescent="0.3">
      <c r="H118" s="203" t="s">
        <v>267</v>
      </c>
      <c r="I118" s="204"/>
      <c r="J118" s="204"/>
      <c r="K118" s="204"/>
      <c r="L118" s="205"/>
      <c r="M118" s="87">
        <f>SUMIFS(M105:M112,$I105:$I112,100,$T105:$T112,"BE")</f>
        <v>0</v>
      </c>
      <c r="N118" s="87">
        <f>SUMIFS(N105:N112,I105:I112,100,T105:T112,"BE")</f>
        <v>0</v>
      </c>
      <c r="O118" s="87">
        <f>SUMIFS(O105:O112,I105:I112,100,T105:T112,"BE")</f>
        <v>0</v>
      </c>
      <c r="S118" s="113" t="s">
        <v>57</v>
      </c>
      <c r="T118" s="69">
        <f>COUNTIF($S$105:$S$112,S118)</f>
        <v>0</v>
      </c>
    </row>
    <row r="119" spans="7:20" ht="14.4" thickBot="1" x14ac:dyDescent="0.3">
      <c r="H119" s="203" t="s">
        <v>268</v>
      </c>
      <c r="I119" s="204"/>
      <c r="J119" s="204"/>
      <c r="K119" s="204"/>
      <c r="L119" s="205"/>
      <c r="M119" s="87">
        <f>SUMIFS(M105:M112,$I105:$I112,200,$T105:$T112,"BE")</f>
        <v>50.6</v>
      </c>
      <c r="N119" s="87">
        <f>SUMIFS(N105:N112,I105:I112,200,T105:T112,"BE")</f>
        <v>4</v>
      </c>
      <c r="O119" s="87">
        <f>SUMIFS(O105:O112,I105:I112,200,T105:T112,"BE")</f>
        <v>1</v>
      </c>
      <c r="S119" s="113"/>
      <c r="T119" s="69"/>
    </row>
    <row r="120" spans="7:20" ht="14.4" thickBot="1" x14ac:dyDescent="0.3">
      <c r="H120" s="203" t="s">
        <v>269</v>
      </c>
      <c r="I120" s="204"/>
      <c r="J120" s="204"/>
      <c r="K120" s="204"/>
      <c r="L120" s="205"/>
      <c r="M120" s="87">
        <f>SUMIFS(M105:M112,$I105:$I112,300,$T105:$T112,"BE")</f>
        <v>0</v>
      </c>
      <c r="N120" s="87">
        <f>SUMIFS(N105:N112,I105:I112,300,T105:T112,"BE")</f>
        <v>0</v>
      </c>
      <c r="O120" s="87">
        <f>SUMIFS(O105:O112,I105:I112,300,T105:T112,"BE")</f>
        <v>0</v>
      </c>
      <c r="S120" s="113"/>
      <c r="T120" s="69"/>
    </row>
    <row r="121" spans="7:20" ht="14.4" thickBot="1" x14ac:dyDescent="0.3">
      <c r="H121" s="203" t="s">
        <v>158</v>
      </c>
      <c r="I121" s="204"/>
      <c r="J121" s="204"/>
      <c r="K121" s="204"/>
      <c r="L121" s="205"/>
      <c r="M121" s="87">
        <f>SUMIFS(M105:M112,I105:I112,25,T105:T112,"PVC")</f>
        <v>0</v>
      </c>
      <c r="N121" s="87">
        <f>SUMIFS(N105:N112,I105:I112,25,T105:T112,"PVC")</f>
        <v>0</v>
      </c>
      <c r="O121" s="87">
        <f>SUMIFS(O105:O112,I105:I112,25,T105:T112,"PVC")</f>
        <v>0</v>
      </c>
      <c r="S121" s="113" t="s">
        <v>58</v>
      </c>
      <c r="T121" s="69">
        <f t="shared" ref="T121:T132" si="22">COUNTIF($S$105:$S$112,S121)</f>
        <v>0</v>
      </c>
    </row>
    <row r="122" spans="7:20" ht="14.4" thickBot="1" x14ac:dyDescent="0.3">
      <c r="H122" s="203" t="s">
        <v>159</v>
      </c>
      <c r="I122" s="204"/>
      <c r="J122" s="204"/>
      <c r="K122" s="204"/>
      <c r="L122" s="205"/>
      <c r="M122" s="87">
        <f>SUMIFS(M105:M112,I105:I112,50,T105:T112,"PVC")</f>
        <v>0</v>
      </c>
      <c r="N122" s="87">
        <f>SUMIFS(N105:N112,I105:I112,50,T105:T112,"PVC")</f>
        <v>0</v>
      </c>
      <c r="O122" s="87">
        <f>SUMIFS(O105:O112,I105:I112,50,T105:T112,"PVC")</f>
        <v>0</v>
      </c>
      <c r="S122" s="113" t="s">
        <v>59</v>
      </c>
      <c r="T122" s="69">
        <f t="shared" si="22"/>
        <v>0</v>
      </c>
    </row>
    <row r="123" spans="7:20" ht="14.4" thickBot="1" x14ac:dyDescent="0.3">
      <c r="H123" s="203" t="s">
        <v>187</v>
      </c>
      <c r="I123" s="204"/>
      <c r="J123" s="204"/>
      <c r="K123" s="204"/>
      <c r="L123" s="205"/>
      <c r="M123" s="87">
        <f>SUMIFS(M105:M112,I105:I112,100,T105:T112,"PVC")</f>
        <v>0</v>
      </c>
      <c r="N123" s="87">
        <f>SUMIFS(N105:N112,I105:I112,100,T105:T112,"PVC")</f>
        <v>0</v>
      </c>
      <c r="O123" s="87">
        <f>SUMIFS(O105:O112,I105:I112,100,T105:T112,"PVC")</f>
        <v>0</v>
      </c>
      <c r="S123" s="113" t="s">
        <v>53</v>
      </c>
      <c r="T123" s="69">
        <f t="shared" si="22"/>
        <v>0</v>
      </c>
    </row>
    <row r="124" spans="7:20" ht="14.4" thickBot="1" x14ac:dyDescent="0.3">
      <c r="H124" s="203" t="s">
        <v>160</v>
      </c>
      <c r="I124" s="204"/>
      <c r="J124" s="204"/>
      <c r="K124" s="204"/>
      <c r="L124" s="205"/>
      <c r="M124" s="87">
        <f>SUMIFS(M105:M112,I105:I112,25,T105:T112,"EMT")</f>
        <v>0</v>
      </c>
      <c r="N124" s="87">
        <f>SUMIFS(N105:N112,I105:I112,25,T105:T112,"EMT")</f>
        <v>0</v>
      </c>
      <c r="O124" s="87">
        <f>SUMIFS(O105:O112,I105:I112,25,T105:T112,"EMT")</f>
        <v>0</v>
      </c>
      <c r="S124" s="113" t="s">
        <v>54</v>
      </c>
      <c r="T124" s="69">
        <f t="shared" si="22"/>
        <v>0</v>
      </c>
    </row>
    <row r="125" spans="7:20" ht="14.4" thickBot="1" x14ac:dyDescent="0.3">
      <c r="H125" s="203" t="s">
        <v>161</v>
      </c>
      <c r="I125" s="204"/>
      <c r="J125" s="204"/>
      <c r="K125" s="204"/>
      <c r="L125" s="205"/>
      <c r="M125" s="114">
        <f>SUMIFS(M105:M112,I105:I112,50,T105:T112,"EMT")</f>
        <v>0</v>
      </c>
      <c r="N125" s="114">
        <f>SUMIFS(N105:N112,I105:I112,50,T105:T112,"EMT")</f>
        <v>0</v>
      </c>
      <c r="O125" s="114">
        <f>SUMIFS(O105:O112,I105:I112,50,T105:T112,"EMT")</f>
        <v>0</v>
      </c>
      <c r="S125" s="113" t="s">
        <v>55</v>
      </c>
      <c r="T125" s="69">
        <f t="shared" si="22"/>
        <v>0</v>
      </c>
    </row>
    <row r="126" spans="7:20" ht="14.4" thickBot="1" x14ac:dyDescent="0.3">
      <c r="H126" s="203" t="s">
        <v>188</v>
      </c>
      <c r="I126" s="204"/>
      <c r="J126" s="204"/>
      <c r="K126" s="204"/>
      <c r="L126" s="205"/>
      <c r="M126" s="87">
        <f>SUMIFS(M105:M112,I105:I112,25,T105:T112,"TUBO FLEX")</f>
        <v>0</v>
      </c>
      <c r="N126" s="87">
        <f>SUMIFS(N105:N112,I105:I112,25,T105:T112,"TUBO FLEX")</f>
        <v>0</v>
      </c>
      <c r="O126" s="87">
        <f>SUMIFS(O105:O112,I105:I112,25,T105:T112,"TUBO FLEX")</f>
        <v>0</v>
      </c>
      <c r="S126" s="113" t="s">
        <v>60</v>
      </c>
      <c r="T126" s="69">
        <f t="shared" si="22"/>
        <v>0</v>
      </c>
    </row>
    <row r="127" spans="7:20" ht="14.4" thickBot="1" x14ac:dyDescent="0.3">
      <c r="H127" s="203" t="s">
        <v>189</v>
      </c>
      <c r="I127" s="204"/>
      <c r="J127" s="204"/>
      <c r="K127" s="204"/>
      <c r="L127" s="205"/>
      <c r="M127" s="114">
        <f>SUMIFS(M105:M112,I105:I112,50,T105:T112,"TUBO FLEX")</f>
        <v>0</v>
      </c>
      <c r="N127" s="114">
        <f>SUMIFS(N105:N112,I105:I112,50,T105:T112,"TUBO FLEX")</f>
        <v>0</v>
      </c>
      <c r="O127" s="114">
        <f>SUMIFS(O105:O112,I105:I112,50,T105:T112,"TUBO FLEX")</f>
        <v>0</v>
      </c>
      <c r="S127" s="113" t="s">
        <v>61</v>
      </c>
      <c r="T127" s="69">
        <f t="shared" si="22"/>
        <v>0</v>
      </c>
    </row>
    <row r="128" spans="7:20" x14ac:dyDescent="0.25">
      <c r="S128" s="113" t="s">
        <v>62</v>
      </c>
      <c r="T128" s="69">
        <f t="shared" si="22"/>
        <v>0</v>
      </c>
    </row>
    <row r="129" spans="1:21" x14ac:dyDescent="0.25">
      <c r="S129" s="113" t="s">
        <v>216</v>
      </c>
      <c r="T129" s="69">
        <f t="shared" si="22"/>
        <v>0</v>
      </c>
    </row>
    <row r="130" spans="1:21" x14ac:dyDescent="0.25">
      <c r="S130" s="113" t="s">
        <v>175</v>
      </c>
      <c r="T130" s="69">
        <f t="shared" si="22"/>
        <v>0</v>
      </c>
    </row>
    <row r="131" spans="1:21" x14ac:dyDescent="0.25">
      <c r="S131" s="113" t="s">
        <v>185</v>
      </c>
      <c r="T131" s="69">
        <f t="shared" si="22"/>
        <v>0</v>
      </c>
    </row>
    <row r="132" spans="1:21" ht="14.4" thickBot="1" x14ac:dyDescent="0.3">
      <c r="S132" s="115"/>
      <c r="T132" s="69">
        <f t="shared" si="22"/>
        <v>0</v>
      </c>
    </row>
    <row r="133" spans="1:21" x14ac:dyDescent="0.25">
      <c r="G133" s="65"/>
      <c r="H133" s="65"/>
      <c r="I133" s="65"/>
      <c r="J133" s="65"/>
      <c r="K133" s="65"/>
      <c r="L133" s="108"/>
      <c r="M133" s="108"/>
      <c r="N133" s="108"/>
      <c r="O133" s="108"/>
      <c r="S133" s="107"/>
    </row>
    <row r="134" spans="1:21" x14ac:dyDescent="0.25">
      <c r="G134" s="65"/>
      <c r="H134" s="65"/>
      <c r="I134" s="65"/>
      <c r="J134" s="65"/>
      <c r="K134" s="65"/>
      <c r="L134" s="108"/>
      <c r="M134" s="108"/>
      <c r="N134" s="108"/>
      <c r="O134" s="108"/>
      <c r="S134" s="107"/>
    </row>
    <row r="135" spans="1:21" ht="54.6" customHeight="1" x14ac:dyDescent="0.25">
      <c r="A135" s="208" t="s">
        <v>149</v>
      </c>
      <c r="B135" s="208" t="s">
        <v>180</v>
      </c>
      <c r="C135" s="208" t="s">
        <v>147</v>
      </c>
      <c r="E135" s="209" t="s">
        <v>0</v>
      </c>
      <c r="F135" s="209"/>
      <c r="G135" s="209"/>
      <c r="H135" s="210" t="s">
        <v>121</v>
      </c>
      <c r="I135" s="210" t="s">
        <v>122</v>
      </c>
      <c r="J135" s="210" t="s">
        <v>119</v>
      </c>
      <c r="K135" s="210" t="s">
        <v>120</v>
      </c>
      <c r="L135" s="210" t="s">
        <v>182</v>
      </c>
      <c r="M135" s="143" t="s">
        <v>162</v>
      </c>
      <c r="N135" s="143" t="s">
        <v>184</v>
      </c>
      <c r="O135" s="143" t="s">
        <v>163</v>
      </c>
      <c r="P135" s="212" t="s">
        <v>46</v>
      </c>
      <c r="Q135" s="209"/>
      <c r="R135" s="209"/>
      <c r="S135" s="206" t="s">
        <v>51</v>
      </c>
      <c r="T135" s="206" t="s">
        <v>47</v>
      </c>
      <c r="U135" s="206" t="s">
        <v>78</v>
      </c>
    </row>
    <row r="136" spans="1:21" x14ac:dyDescent="0.25">
      <c r="A136" s="208"/>
      <c r="B136" s="208"/>
      <c r="C136" s="208"/>
      <c r="D136" t="s">
        <v>148</v>
      </c>
      <c r="E136" s="144" t="s">
        <v>79</v>
      </c>
      <c r="F136" s="145" t="s">
        <v>1</v>
      </c>
      <c r="G136" s="144" t="s">
        <v>2</v>
      </c>
      <c r="H136" s="211"/>
      <c r="I136" s="211"/>
      <c r="J136" s="211"/>
      <c r="K136" s="211"/>
      <c r="L136" s="211"/>
      <c r="M136" s="146" t="s">
        <v>21</v>
      </c>
      <c r="N136" s="146" t="s">
        <v>22</v>
      </c>
      <c r="O136" s="146" t="s">
        <v>22</v>
      </c>
      <c r="P136" s="144" t="s">
        <v>3</v>
      </c>
      <c r="Q136" s="144" t="s">
        <v>14</v>
      </c>
      <c r="R136" s="144" t="s">
        <v>13</v>
      </c>
      <c r="S136" s="207"/>
      <c r="T136" s="207"/>
      <c r="U136" s="207"/>
    </row>
    <row r="137" spans="1:21" x14ac:dyDescent="0.25">
      <c r="S137" s="107"/>
    </row>
    <row r="138" spans="1:21" x14ac:dyDescent="0.25">
      <c r="E138" s="99" t="s">
        <v>302</v>
      </c>
      <c r="F138" s="116"/>
      <c r="G138" s="64"/>
      <c r="H138" s="64"/>
      <c r="I138" s="64"/>
      <c r="J138" s="64"/>
      <c r="K138" s="64"/>
      <c r="L138" s="17"/>
      <c r="M138" s="17"/>
      <c r="N138" s="17"/>
      <c r="O138" s="17"/>
      <c r="P138" s="18"/>
      <c r="Q138" s="18"/>
      <c r="R138" s="18"/>
      <c r="S138" s="54"/>
      <c r="T138" s="19"/>
      <c r="U138" s="19"/>
    </row>
    <row r="139" spans="1:21" s="2" customFormat="1" outlineLevel="1" x14ac:dyDescent="0.25">
      <c r="B139" s="8"/>
      <c r="C139" s="8"/>
      <c r="D139" s="3"/>
      <c r="E139" s="3"/>
      <c r="F139" s="4"/>
      <c r="G139" s="4"/>
      <c r="H139" s="4"/>
      <c r="I139" s="165"/>
      <c r="J139" s="4"/>
      <c r="K139" s="4"/>
      <c r="L139" s="5"/>
      <c r="M139" s="5"/>
      <c r="N139" s="5"/>
      <c r="O139" s="5"/>
      <c r="P139" s="11"/>
      <c r="Q139" s="5"/>
      <c r="R139" s="6"/>
      <c r="S139" s="53"/>
      <c r="T139" s="5"/>
      <c r="U139" s="5"/>
    </row>
    <row r="140" spans="1:21" s="2" customFormat="1" outlineLevel="1" x14ac:dyDescent="0.25">
      <c r="A140" s="2">
        <v>0</v>
      </c>
      <c r="B140" s="8">
        <v>0</v>
      </c>
      <c r="C140" s="2">
        <v>0</v>
      </c>
      <c r="D140" s="3"/>
      <c r="E140" s="3">
        <f t="shared" ref="E140:E144" si="23">G140</f>
        <v>0</v>
      </c>
      <c r="F140" s="4" t="s">
        <v>183</v>
      </c>
      <c r="G140" s="4"/>
      <c r="H140" s="4">
        <v>42</v>
      </c>
      <c r="I140" s="4">
        <v>200</v>
      </c>
      <c r="J140" s="4"/>
      <c r="K140" s="4"/>
      <c r="L140" s="5">
        <v>1</v>
      </c>
      <c r="M140" s="5">
        <f t="shared" ref="M140:M144" si="24">IF(I140&lt;&gt;"S",(H140+B140+A140+C140)*L140,0)</f>
        <v>42</v>
      </c>
      <c r="N140" s="5"/>
      <c r="O140" s="5">
        <v>0</v>
      </c>
      <c r="P140" s="11">
        <v>1</v>
      </c>
      <c r="Q140" s="5">
        <f t="shared" ref="Q140:Q144" si="25">IF(M140=0,IF(H140=0,0,H140+C140+B140+A140),M140)</f>
        <v>42</v>
      </c>
      <c r="R140" s="6">
        <f t="shared" ref="R140:R144" si="26">Q140*P140</f>
        <v>42</v>
      </c>
      <c r="S140" s="53" t="str">
        <f>IF(J140="",IF(LEFT(G140,1)="c",IF(I140&lt;&gt;"S",VLOOKUP(G140,'DATOS GENERALES'!$B$36:$C$52,2,FALSE),""),""),IF(T140="pvc",VLOOKUP(VLOOKUP(J140,'DATOS GENERALES'!$B$58:$E$83,3,FALSE),'DATOS GENERALES'!$B$36:$C$52,2,FALSE),VLOOKUP(VLOOKUP(J140,'DATOS GENERALES'!$B$58:$E$83,4,FALSE),'DATOS GENERALES'!$B$36:$C$52,2,FALSE)))</f>
        <v/>
      </c>
      <c r="T140" s="5" t="s">
        <v>153</v>
      </c>
      <c r="U140" s="5"/>
    </row>
    <row r="141" spans="1:21" s="2" customFormat="1" outlineLevel="1" x14ac:dyDescent="0.25">
      <c r="A141" s="2">
        <v>0</v>
      </c>
      <c r="B141" s="8">
        <v>0</v>
      </c>
      <c r="C141" s="2">
        <v>0</v>
      </c>
      <c r="D141" s="3"/>
      <c r="E141" s="3">
        <f t="shared" si="23"/>
        <v>0</v>
      </c>
      <c r="F141" s="4" t="s">
        <v>183</v>
      </c>
      <c r="G141" s="7"/>
      <c r="H141" s="4">
        <v>2.6</v>
      </c>
      <c r="I141" s="4">
        <v>200</v>
      </c>
      <c r="J141" s="4"/>
      <c r="K141" s="4"/>
      <c r="L141" s="5">
        <v>1</v>
      </c>
      <c r="M141" s="5">
        <f t="shared" si="24"/>
        <v>2.6</v>
      </c>
      <c r="N141" s="5">
        <v>1</v>
      </c>
      <c r="O141" s="5">
        <v>1</v>
      </c>
      <c r="P141" s="11">
        <v>1</v>
      </c>
      <c r="Q141" s="5">
        <f t="shared" si="25"/>
        <v>2.6</v>
      </c>
      <c r="R141" s="6">
        <f t="shared" si="26"/>
        <v>2.6</v>
      </c>
      <c r="S141" s="53" t="str">
        <f>IF(J141="",IF(LEFT(G141,1)="c",IF(I141&lt;&gt;"S",VLOOKUP(G141,'DATOS GENERALES'!$B$36:$C$52,2,FALSE),""),""),IF(T141="pvc",VLOOKUP(VLOOKUP(J141,'DATOS GENERALES'!$B$58:$E$83,3,FALSE),'DATOS GENERALES'!$B$36:$C$52,2,FALSE),VLOOKUP(VLOOKUP(J141,'DATOS GENERALES'!$B$58:$E$83,4,FALSE),'DATOS GENERALES'!$B$36:$C$52,2,FALSE)))</f>
        <v/>
      </c>
      <c r="T141" s="5" t="s">
        <v>153</v>
      </c>
      <c r="U141" s="5"/>
    </row>
    <row r="142" spans="1:21" s="2" customFormat="1" outlineLevel="1" x14ac:dyDescent="0.25">
      <c r="A142" s="2">
        <v>0</v>
      </c>
      <c r="B142" s="8">
        <v>0</v>
      </c>
      <c r="C142" s="2">
        <v>0</v>
      </c>
      <c r="D142" s="3"/>
      <c r="E142" s="3">
        <f t="shared" si="23"/>
        <v>0</v>
      </c>
      <c r="F142" s="4" t="s">
        <v>183</v>
      </c>
      <c r="G142" s="4"/>
      <c r="H142" s="4">
        <v>3</v>
      </c>
      <c r="I142" s="4">
        <v>200</v>
      </c>
      <c r="J142" s="4"/>
      <c r="K142" s="4"/>
      <c r="L142" s="5">
        <v>1</v>
      </c>
      <c r="M142" s="5">
        <f t="shared" si="24"/>
        <v>3</v>
      </c>
      <c r="N142" s="5">
        <v>1</v>
      </c>
      <c r="O142" s="5">
        <v>0</v>
      </c>
      <c r="P142" s="11">
        <v>1</v>
      </c>
      <c r="Q142" s="5">
        <f t="shared" si="25"/>
        <v>3</v>
      </c>
      <c r="R142" s="6">
        <f t="shared" si="26"/>
        <v>3</v>
      </c>
      <c r="S142" s="53" t="str">
        <f>IF(J142="",IF(LEFT(G142,1)="c",IF(I142&lt;&gt;"S",VLOOKUP(G142,'DATOS GENERALES'!$B$36:$C$52,2,FALSE),""),""),IF(T142="pvc",VLOOKUP(VLOOKUP(J142,'DATOS GENERALES'!$B$58:$E$83,3,FALSE),'DATOS GENERALES'!$B$36:$C$52,2,FALSE),VLOOKUP(VLOOKUP(J142,'DATOS GENERALES'!$B$58:$E$83,4,FALSE),'DATOS GENERALES'!$B$36:$C$52,2,FALSE)))</f>
        <v/>
      </c>
      <c r="T142" s="5" t="s">
        <v>153</v>
      </c>
      <c r="U142" s="5"/>
    </row>
    <row r="143" spans="1:21" s="2" customFormat="1" outlineLevel="1" x14ac:dyDescent="0.25">
      <c r="A143" s="2">
        <v>0</v>
      </c>
      <c r="B143" s="8">
        <v>0</v>
      </c>
      <c r="C143" s="2">
        <v>0</v>
      </c>
      <c r="D143" s="3"/>
      <c r="E143" s="3">
        <f t="shared" si="23"/>
        <v>0</v>
      </c>
      <c r="F143" s="4" t="s">
        <v>183</v>
      </c>
      <c r="G143" s="7"/>
      <c r="H143" s="4">
        <v>2</v>
      </c>
      <c r="I143" s="4">
        <v>200</v>
      </c>
      <c r="J143" s="4"/>
      <c r="K143" s="4"/>
      <c r="L143" s="5">
        <v>1</v>
      </c>
      <c r="M143" s="5">
        <f t="shared" si="24"/>
        <v>2</v>
      </c>
      <c r="N143" s="5">
        <v>1</v>
      </c>
      <c r="O143" s="5">
        <v>0</v>
      </c>
      <c r="P143" s="11">
        <v>1</v>
      </c>
      <c r="Q143" s="5">
        <f t="shared" si="25"/>
        <v>2</v>
      </c>
      <c r="R143" s="6">
        <f t="shared" si="26"/>
        <v>2</v>
      </c>
      <c r="S143" s="53" t="str">
        <f>IF(J143="",IF(LEFT(G143,1)="c",IF(I143&lt;&gt;"S",VLOOKUP(G143,'DATOS GENERALES'!$B$36:$C$52,2,FALSE),""),""),IF(T143="pvc",VLOOKUP(VLOOKUP(J143,'DATOS GENERALES'!$B$58:$E$83,3,FALSE),'DATOS GENERALES'!$B$36:$C$52,2,FALSE),VLOOKUP(VLOOKUP(J143,'DATOS GENERALES'!$B$58:$E$83,4,FALSE),'DATOS GENERALES'!$B$36:$C$52,2,FALSE)))</f>
        <v/>
      </c>
      <c r="T143" s="5" t="s">
        <v>153</v>
      </c>
      <c r="U143" s="5"/>
    </row>
    <row r="144" spans="1:21" s="2" customFormat="1" outlineLevel="1" x14ac:dyDescent="0.25">
      <c r="A144" s="2">
        <v>0</v>
      </c>
      <c r="B144" s="8">
        <v>0</v>
      </c>
      <c r="C144" s="2">
        <v>0</v>
      </c>
      <c r="D144" s="3"/>
      <c r="E144" s="3">
        <f t="shared" si="23"/>
        <v>0</v>
      </c>
      <c r="F144" s="4" t="s">
        <v>183</v>
      </c>
      <c r="G144" s="7"/>
      <c r="H144" s="4">
        <v>1</v>
      </c>
      <c r="I144" s="4">
        <v>200</v>
      </c>
      <c r="J144" s="4"/>
      <c r="K144" s="4"/>
      <c r="L144" s="5">
        <v>1</v>
      </c>
      <c r="M144" s="5">
        <f t="shared" si="24"/>
        <v>1</v>
      </c>
      <c r="N144" s="5">
        <v>1</v>
      </c>
      <c r="O144" s="5">
        <v>0</v>
      </c>
      <c r="P144" s="11">
        <v>1</v>
      </c>
      <c r="Q144" s="5">
        <f t="shared" si="25"/>
        <v>1</v>
      </c>
      <c r="R144" s="6">
        <f t="shared" si="26"/>
        <v>1</v>
      </c>
      <c r="S144" s="53" t="str">
        <f>IF(J144="",IF(LEFT(G144,1)="c",IF(I144&lt;&gt;"S",VLOOKUP(G144,'DATOS GENERALES'!$B$36:$C$52,2,FALSE),""),""),IF(T144="pvc",VLOOKUP(VLOOKUP(J144,'DATOS GENERALES'!$B$58:$E$83,3,FALSE),'DATOS GENERALES'!$B$36:$C$52,2,FALSE),VLOOKUP(VLOOKUP(J144,'DATOS GENERALES'!$B$58:$E$83,4,FALSE),'DATOS GENERALES'!$B$36:$C$52,2,FALSE)))</f>
        <v/>
      </c>
      <c r="T144" s="5" t="s">
        <v>153</v>
      </c>
      <c r="U144" s="5"/>
    </row>
    <row r="145" spans="2:21" s="2" customFormat="1" outlineLevel="1" x14ac:dyDescent="0.25">
      <c r="B145" s="8"/>
      <c r="C145" s="8"/>
      <c r="D145" s="3"/>
      <c r="E145" s="3"/>
      <c r="F145" s="4"/>
      <c r="G145" s="4"/>
      <c r="H145" s="4"/>
      <c r="I145" s="4"/>
      <c r="J145" s="4"/>
      <c r="K145" s="4"/>
      <c r="L145" s="5"/>
      <c r="M145" s="5"/>
      <c r="N145" s="5"/>
      <c r="O145" s="5"/>
      <c r="P145" s="11"/>
      <c r="Q145" s="5"/>
      <c r="R145" s="6"/>
      <c r="S145" s="53"/>
      <c r="T145" s="5"/>
      <c r="U145" s="5"/>
    </row>
    <row r="146" spans="2:21" s="2" customFormat="1" outlineLevel="1" x14ac:dyDescent="0.25">
      <c r="B146" s="66"/>
      <c r="C146" s="66"/>
      <c r="D146" s="3"/>
      <c r="E146" s="3"/>
      <c r="F146" s="4"/>
      <c r="G146" s="4"/>
      <c r="H146" s="4"/>
      <c r="I146" s="4"/>
      <c r="J146" s="4"/>
      <c r="K146" s="4"/>
      <c r="L146" s="5"/>
      <c r="M146" s="5"/>
      <c r="N146" s="5"/>
      <c r="O146" s="5"/>
      <c r="P146" s="11"/>
      <c r="Q146" s="5"/>
      <c r="R146" s="6"/>
      <c r="S146" s="53"/>
      <c r="T146" s="5"/>
      <c r="U146" s="5"/>
    </row>
    <row r="147" spans="2:21" x14ac:dyDescent="0.25">
      <c r="G147" s="65"/>
      <c r="H147" s="65"/>
      <c r="I147" s="65"/>
      <c r="J147" s="65"/>
      <c r="K147" s="65"/>
      <c r="L147" s="108"/>
      <c r="M147" s="108"/>
      <c r="N147" s="108"/>
      <c r="O147" s="108"/>
      <c r="S147" s="107"/>
    </row>
    <row r="148" spans="2:21" x14ac:dyDescent="0.25">
      <c r="G148" s="65"/>
      <c r="H148" s="65"/>
      <c r="I148" s="65"/>
      <c r="J148" s="65"/>
      <c r="K148" s="65"/>
      <c r="L148" s="108"/>
      <c r="M148" s="108"/>
      <c r="N148" s="108"/>
      <c r="O148" s="108"/>
      <c r="S148" s="107"/>
    </row>
    <row r="149" spans="2:21" ht="14.4" thickBot="1" x14ac:dyDescent="0.3">
      <c r="G149" s="65"/>
      <c r="H149" s="65"/>
      <c r="I149" s="65"/>
      <c r="J149" s="65"/>
      <c r="K149" s="65"/>
      <c r="L149" s="108"/>
      <c r="M149" s="108"/>
      <c r="N149" s="108"/>
      <c r="O149" s="108"/>
      <c r="S149" s="107"/>
    </row>
    <row r="150" spans="2:21" ht="58.8" customHeight="1" thickBot="1" x14ac:dyDescent="0.3">
      <c r="M150" s="98" t="s">
        <v>24</v>
      </c>
      <c r="N150" s="98" t="s">
        <v>77</v>
      </c>
      <c r="O150" s="98" t="s">
        <v>25</v>
      </c>
      <c r="S150" s="110" t="s">
        <v>116</v>
      </c>
      <c r="T150" s="111" t="s">
        <v>117</v>
      </c>
    </row>
    <row r="151" spans="2:21" ht="14.4" thickBot="1" x14ac:dyDescent="0.3">
      <c r="M151" s="98" t="s">
        <v>21</v>
      </c>
      <c r="N151" s="98" t="s">
        <v>22</v>
      </c>
      <c r="O151" s="98" t="s">
        <v>22</v>
      </c>
      <c r="S151" s="112" t="s">
        <v>56</v>
      </c>
      <c r="T151" s="69">
        <f>COUNTIF($S$139:$S$146,S151)</f>
        <v>0</v>
      </c>
    </row>
    <row r="152" spans="2:21" ht="14.4" thickBot="1" x14ac:dyDescent="0.3">
      <c r="H152" s="203" t="s">
        <v>267</v>
      </c>
      <c r="I152" s="204"/>
      <c r="J152" s="204"/>
      <c r="K152" s="204"/>
      <c r="L152" s="205"/>
      <c r="M152" s="87">
        <f>SUMIFS(M139:M146,$I139:$I146,100,$T139:$T146,"BE")</f>
        <v>0</v>
      </c>
      <c r="N152" s="87">
        <f>SUMIFS(N139:N146,I139:I146,100,T139:T146,"BE")</f>
        <v>0</v>
      </c>
      <c r="O152" s="87">
        <f>SUMIFS(O139:O146,I139:I146,100,T139:T146,"BE")</f>
        <v>0</v>
      </c>
      <c r="S152" s="113" t="s">
        <v>57</v>
      </c>
      <c r="T152" s="69">
        <f>COUNTIF($S$139:$S$146,S152)</f>
        <v>0</v>
      </c>
    </row>
    <row r="153" spans="2:21" ht="14.4" thickBot="1" x14ac:dyDescent="0.3">
      <c r="H153" s="203" t="s">
        <v>268</v>
      </c>
      <c r="I153" s="204"/>
      <c r="J153" s="204"/>
      <c r="K153" s="204"/>
      <c r="L153" s="205"/>
      <c r="M153" s="87">
        <f>SUMIFS(M139:M146,$I139:$I146,200,$T139:$T146,"BE")</f>
        <v>50.6</v>
      </c>
      <c r="N153" s="87">
        <f>SUMIFS(N139:N146,I139:I146,200,T139:T146,"BE")</f>
        <v>4</v>
      </c>
      <c r="O153" s="87">
        <f>SUMIFS(O139:O146,I139:I146,200,T139:T146,"BE")</f>
        <v>1</v>
      </c>
      <c r="S153" s="113"/>
      <c r="T153" s="69"/>
    </row>
    <row r="154" spans="2:21" ht="14.4" thickBot="1" x14ac:dyDescent="0.3">
      <c r="H154" s="203" t="s">
        <v>269</v>
      </c>
      <c r="I154" s="204"/>
      <c r="J154" s="204"/>
      <c r="K154" s="204"/>
      <c r="L154" s="205"/>
      <c r="M154" s="87">
        <f>SUMIFS(M139:M146,$I139:$I146,300,$T139:$T146,"BE")</f>
        <v>0</v>
      </c>
      <c r="N154" s="87">
        <f>SUMIFS(N139:N146,I139:I146,300,T139:T146,"BE")</f>
        <v>0</v>
      </c>
      <c r="O154" s="87">
        <f>SUMIFS(O139:O146,I139:I146,300,T139:T146,"BE")</f>
        <v>0</v>
      </c>
      <c r="S154" s="113"/>
      <c r="T154" s="69"/>
    </row>
    <row r="155" spans="2:21" ht="14.4" thickBot="1" x14ac:dyDescent="0.3">
      <c r="H155" s="203" t="s">
        <v>158</v>
      </c>
      <c r="I155" s="204"/>
      <c r="J155" s="204"/>
      <c r="K155" s="204"/>
      <c r="L155" s="205"/>
      <c r="M155" s="87">
        <f>SUMIFS(M139:M146,I139:I146,25,T139:T146,"PVC")</f>
        <v>0</v>
      </c>
      <c r="N155" s="87">
        <f>SUMIFS(N139:N146,I139:I146,25,T139:T146,"PVC")</f>
        <v>0</v>
      </c>
      <c r="O155" s="87">
        <f>SUMIFS(O139:O146,I139:I146,25,T139:T146,"PVC")</f>
        <v>0</v>
      </c>
      <c r="S155" s="113" t="s">
        <v>58</v>
      </c>
      <c r="T155" s="69">
        <f t="shared" ref="T155:T166" si="27">COUNTIF($S$139:$S$146,S155)</f>
        <v>0</v>
      </c>
    </row>
    <row r="156" spans="2:21" ht="14.4" thickBot="1" x14ac:dyDescent="0.3">
      <c r="H156" s="203" t="s">
        <v>159</v>
      </c>
      <c r="I156" s="204"/>
      <c r="J156" s="204"/>
      <c r="K156" s="204"/>
      <c r="L156" s="205"/>
      <c r="M156" s="87">
        <f>SUMIFS(M139:M146,I139:I146,50,T139:T146,"PVC")</f>
        <v>0</v>
      </c>
      <c r="N156" s="87">
        <f>SUMIFS(N139:N146,I139:I146,50,T139:T146,"PVC")</f>
        <v>0</v>
      </c>
      <c r="O156" s="87">
        <f>SUMIFS(O139:O146,I139:I146,50,T139:T146,"PVC")</f>
        <v>0</v>
      </c>
      <c r="S156" s="113" t="s">
        <v>59</v>
      </c>
      <c r="T156" s="69">
        <f t="shared" si="27"/>
        <v>0</v>
      </c>
    </row>
    <row r="157" spans="2:21" ht="14.4" thickBot="1" x14ac:dyDescent="0.3">
      <c r="H157" s="203" t="s">
        <v>187</v>
      </c>
      <c r="I157" s="204"/>
      <c r="J157" s="204"/>
      <c r="K157" s="204"/>
      <c r="L157" s="205"/>
      <c r="M157" s="87">
        <f>SUMIFS(M139:M146,I139:I146,100,T139:T146,"PVC")</f>
        <v>0</v>
      </c>
      <c r="N157" s="87">
        <f>SUMIFS(N139:N146,I139:I146,100,T139:T146,"PVC")</f>
        <v>0</v>
      </c>
      <c r="O157" s="87">
        <f>SUMIFS(O139:O146,I139:I146,100,T139:T146,"PVC")</f>
        <v>0</v>
      </c>
      <c r="S157" s="113" t="s">
        <v>53</v>
      </c>
      <c r="T157" s="69">
        <f t="shared" si="27"/>
        <v>0</v>
      </c>
    </row>
    <row r="158" spans="2:21" ht="14.4" thickBot="1" x14ac:dyDescent="0.3">
      <c r="H158" s="203" t="s">
        <v>160</v>
      </c>
      <c r="I158" s="204"/>
      <c r="J158" s="204"/>
      <c r="K158" s="204"/>
      <c r="L158" s="205"/>
      <c r="M158" s="87">
        <f>SUMIFS(M139:M146,I139:I146,25,T139:T146,"EMT")</f>
        <v>0</v>
      </c>
      <c r="N158" s="87">
        <f>SUMIFS(N139:N146,I139:I146,25,T139:T146,"EMT")</f>
        <v>0</v>
      </c>
      <c r="O158" s="87">
        <f>SUMIFS(O139:O146,I139:I146,25,T139:T146,"EMT")</f>
        <v>0</v>
      </c>
      <c r="S158" s="113" t="s">
        <v>54</v>
      </c>
      <c r="T158" s="69">
        <f t="shared" si="27"/>
        <v>0</v>
      </c>
    </row>
    <row r="159" spans="2:21" ht="14.4" thickBot="1" x14ac:dyDescent="0.3">
      <c r="H159" s="203" t="s">
        <v>161</v>
      </c>
      <c r="I159" s="204"/>
      <c r="J159" s="204"/>
      <c r="K159" s="204"/>
      <c r="L159" s="205"/>
      <c r="M159" s="114">
        <f>SUMIFS(M139:M146,I139:I146,50,T139:T146,"EMT")</f>
        <v>0</v>
      </c>
      <c r="N159" s="114">
        <f>SUMIFS(N139:N146,I139:I146,50,T139:T146,"EMT")</f>
        <v>0</v>
      </c>
      <c r="O159" s="114">
        <f>SUMIFS(O139:O146,I139:I146,50,T139:T146,"EMT")</f>
        <v>0</v>
      </c>
      <c r="S159" s="113" t="s">
        <v>55</v>
      </c>
      <c r="T159" s="69">
        <f t="shared" si="27"/>
        <v>0</v>
      </c>
    </row>
    <row r="160" spans="2:21" ht="14.4" thickBot="1" x14ac:dyDescent="0.3">
      <c r="H160" s="203" t="s">
        <v>188</v>
      </c>
      <c r="I160" s="204"/>
      <c r="J160" s="204"/>
      <c r="K160" s="204"/>
      <c r="L160" s="205"/>
      <c r="M160" s="87">
        <f>SUMIFS(M139:M146,I139:I146,25,T139:T146,"TUBO FLEX")</f>
        <v>0</v>
      </c>
      <c r="N160" s="87">
        <f>SUMIFS(N139:N146,I139:I146,25,T139:T146,"TUBO FLEX")</f>
        <v>0</v>
      </c>
      <c r="O160" s="87">
        <f>SUMIFS(O139:O146,I139:I146,25,T139:T146,"TUBO FLEX")</f>
        <v>0</v>
      </c>
      <c r="S160" s="113" t="s">
        <v>60</v>
      </c>
      <c r="T160" s="69">
        <f t="shared" si="27"/>
        <v>0</v>
      </c>
    </row>
    <row r="161" spans="1:21" ht="14.4" thickBot="1" x14ac:dyDescent="0.3">
      <c r="H161" s="203" t="s">
        <v>189</v>
      </c>
      <c r="I161" s="204"/>
      <c r="J161" s="204"/>
      <c r="K161" s="204"/>
      <c r="L161" s="205"/>
      <c r="M161" s="114">
        <f>SUMIFS(M139:M146,I139:I146,50,T139:T146,"TUBO FLEX")</f>
        <v>0</v>
      </c>
      <c r="N161" s="114">
        <f>SUMIFS(N139:N146,I139:I146,50,T139:T146,"TUBO FLEX")</f>
        <v>0</v>
      </c>
      <c r="O161" s="114">
        <f>SUMIFS(O139:O146,I139:I146,50,T139:T146,"TUBO FLEX")</f>
        <v>0</v>
      </c>
      <c r="S161" s="113" t="s">
        <v>61</v>
      </c>
      <c r="T161" s="69">
        <f t="shared" si="27"/>
        <v>0</v>
      </c>
    </row>
    <row r="162" spans="1:21" x14ac:dyDescent="0.25">
      <c r="S162" s="113" t="s">
        <v>62</v>
      </c>
      <c r="T162" s="69">
        <f t="shared" si="27"/>
        <v>0</v>
      </c>
    </row>
    <row r="163" spans="1:21" x14ac:dyDescent="0.25">
      <c r="S163" s="113" t="s">
        <v>216</v>
      </c>
      <c r="T163" s="69">
        <f t="shared" si="27"/>
        <v>0</v>
      </c>
    </row>
    <row r="164" spans="1:21" x14ac:dyDescent="0.25">
      <c r="S164" s="113" t="s">
        <v>175</v>
      </c>
      <c r="T164" s="69">
        <f t="shared" si="27"/>
        <v>0</v>
      </c>
    </row>
    <row r="165" spans="1:21" x14ac:dyDescent="0.25">
      <c r="S165" s="113" t="s">
        <v>185</v>
      </c>
      <c r="T165" s="69">
        <f t="shared" si="27"/>
        <v>0</v>
      </c>
    </row>
    <row r="166" spans="1:21" ht="14.4" thickBot="1" x14ac:dyDescent="0.3">
      <c r="S166" s="115"/>
      <c r="T166" s="69">
        <f t="shared" si="27"/>
        <v>0</v>
      </c>
    </row>
    <row r="167" spans="1:21" x14ac:dyDescent="0.25">
      <c r="G167" s="65"/>
      <c r="H167" s="65"/>
      <c r="I167" s="65"/>
      <c r="J167" s="65"/>
      <c r="K167" s="65"/>
      <c r="L167" s="108"/>
      <c r="M167" s="108"/>
      <c r="N167" s="108"/>
      <c r="O167" s="108"/>
      <c r="S167" s="107"/>
    </row>
    <row r="168" spans="1:21" x14ac:dyDescent="0.25">
      <c r="G168" s="65"/>
      <c r="H168" s="65"/>
      <c r="I168" s="65"/>
      <c r="J168" s="65"/>
      <c r="K168" s="65"/>
      <c r="L168" s="108"/>
      <c r="M168" s="108"/>
      <c r="N168" s="108"/>
      <c r="O168" s="108"/>
      <c r="S168" s="107"/>
    </row>
    <row r="169" spans="1:21" x14ac:dyDescent="0.25">
      <c r="G169" s="65"/>
      <c r="H169" s="65"/>
      <c r="I169" s="65"/>
      <c r="J169" s="65"/>
      <c r="K169" s="65"/>
      <c r="L169" s="108"/>
      <c r="M169" s="108"/>
      <c r="N169" s="108"/>
      <c r="O169" s="108"/>
      <c r="S169" s="107"/>
    </row>
    <row r="170" spans="1:21" ht="54.6" customHeight="1" x14ac:dyDescent="0.25">
      <c r="A170" s="208" t="s">
        <v>149</v>
      </c>
      <c r="B170" s="208" t="s">
        <v>180</v>
      </c>
      <c r="C170" s="208" t="s">
        <v>147</v>
      </c>
      <c r="E170" s="209" t="s">
        <v>0</v>
      </c>
      <c r="F170" s="209"/>
      <c r="G170" s="209"/>
      <c r="H170" s="210" t="s">
        <v>121</v>
      </c>
      <c r="I170" s="210" t="s">
        <v>122</v>
      </c>
      <c r="J170" s="210" t="s">
        <v>119</v>
      </c>
      <c r="K170" s="210" t="s">
        <v>120</v>
      </c>
      <c r="L170" s="210" t="s">
        <v>182</v>
      </c>
      <c r="M170" s="143" t="s">
        <v>162</v>
      </c>
      <c r="N170" s="143" t="s">
        <v>184</v>
      </c>
      <c r="O170" s="143" t="s">
        <v>163</v>
      </c>
      <c r="P170" s="212" t="s">
        <v>46</v>
      </c>
      <c r="Q170" s="209"/>
      <c r="R170" s="209"/>
      <c r="S170" s="206" t="s">
        <v>51</v>
      </c>
      <c r="T170" s="206" t="s">
        <v>47</v>
      </c>
      <c r="U170" s="206" t="s">
        <v>78</v>
      </c>
    </row>
    <row r="171" spans="1:21" x14ac:dyDescent="0.25">
      <c r="A171" s="208"/>
      <c r="B171" s="208"/>
      <c r="C171" s="208"/>
      <c r="D171" t="s">
        <v>148</v>
      </c>
      <c r="E171" s="144" t="s">
        <v>79</v>
      </c>
      <c r="F171" s="145" t="s">
        <v>1</v>
      </c>
      <c r="G171" s="144" t="s">
        <v>2</v>
      </c>
      <c r="H171" s="211"/>
      <c r="I171" s="211"/>
      <c r="J171" s="211"/>
      <c r="K171" s="211"/>
      <c r="L171" s="211"/>
      <c r="M171" s="146" t="s">
        <v>21</v>
      </c>
      <c r="N171" s="146" t="s">
        <v>22</v>
      </c>
      <c r="O171" s="146" t="s">
        <v>22</v>
      </c>
      <c r="P171" s="144" t="s">
        <v>3</v>
      </c>
      <c r="Q171" s="144" t="s">
        <v>14</v>
      </c>
      <c r="R171" s="144" t="s">
        <v>13</v>
      </c>
      <c r="S171" s="207"/>
      <c r="T171" s="207"/>
      <c r="U171" s="207"/>
    </row>
    <row r="172" spans="1:21" x14ac:dyDescent="0.25">
      <c r="E172" s="99" t="s">
        <v>303</v>
      </c>
      <c r="F172" s="116"/>
      <c r="G172" s="64"/>
      <c r="H172" s="64"/>
      <c r="I172" s="64"/>
      <c r="J172" s="64"/>
      <c r="K172" s="64"/>
      <c r="L172" s="17"/>
      <c r="M172" s="17"/>
      <c r="N172" s="17"/>
      <c r="O172" s="17"/>
      <c r="P172" s="18"/>
      <c r="Q172" s="18"/>
      <c r="R172" s="18"/>
      <c r="S172" s="54"/>
      <c r="T172" s="19"/>
      <c r="U172" s="19"/>
    </row>
    <row r="173" spans="1:21" s="2" customFormat="1" outlineLevel="1" x14ac:dyDescent="0.25">
      <c r="B173" s="8"/>
      <c r="C173" s="8"/>
      <c r="D173" s="3"/>
      <c r="E173" s="3"/>
      <c r="F173" s="4"/>
      <c r="G173" s="4"/>
      <c r="H173" s="4"/>
      <c r="I173" s="165"/>
      <c r="J173" s="4"/>
      <c r="K173" s="4"/>
      <c r="L173" s="5"/>
      <c r="M173" s="5"/>
      <c r="N173" s="5"/>
      <c r="O173" s="5"/>
      <c r="P173" s="11"/>
      <c r="Q173" s="5"/>
      <c r="R173" s="6"/>
      <c r="S173" s="53"/>
      <c r="T173" s="5"/>
      <c r="U173" s="5"/>
    </row>
    <row r="174" spans="1:21" s="2" customFormat="1" outlineLevel="1" x14ac:dyDescent="0.25">
      <c r="A174" s="2">
        <v>0</v>
      </c>
      <c r="B174" s="8">
        <v>0</v>
      </c>
      <c r="C174" s="2">
        <v>0</v>
      </c>
      <c r="D174" s="3"/>
      <c r="E174" s="3">
        <f t="shared" ref="E174:E178" si="28">G174</f>
        <v>0</v>
      </c>
      <c r="F174" s="4" t="s">
        <v>183</v>
      </c>
      <c r="G174" s="4"/>
      <c r="H174" s="4">
        <v>42</v>
      </c>
      <c r="I174" s="4">
        <v>200</v>
      </c>
      <c r="J174" s="4"/>
      <c r="K174" s="4"/>
      <c r="L174" s="5">
        <v>1</v>
      </c>
      <c r="M174" s="5">
        <f t="shared" ref="M174:M178" si="29">IF(I174&lt;&gt;"S",(H174+B174+A174+C174)*L174,0)</f>
        <v>42</v>
      </c>
      <c r="N174" s="5"/>
      <c r="O174" s="5">
        <v>0</v>
      </c>
      <c r="P174" s="11">
        <v>1</v>
      </c>
      <c r="Q174" s="5">
        <f t="shared" ref="Q174:Q178" si="30">IF(M174=0,IF(H174=0,0,H174+C174+B174+A174),M174)</f>
        <v>42</v>
      </c>
      <c r="R174" s="6">
        <f t="shared" ref="R174:R178" si="31">Q174*P174</f>
        <v>42</v>
      </c>
      <c r="S174" s="53" t="str">
        <f>IF(J174="",IF(LEFT(G174,1)="c",IF(I174&lt;&gt;"S",VLOOKUP(G174,'DATOS GENERALES'!$B$36:$C$52,2,FALSE),""),""),IF(T174="pvc",VLOOKUP(VLOOKUP(J174,'DATOS GENERALES'!$B$58:$E$83,3,FALSE),'DATOS GENERALES'!$B$36:$C$52,2,FALSE),VLOOKUP(VLOOKUP(J174,'DATOS GENERALES'!$B$58:$E$83,4,FALSE),'DATOS GENERALES'!$B$36:$C$52,2,FALSE)))</f>
        <v/>
      </c>
      <c r="T174" s="5" t="s">
        <v>153</v>
      </c>
      <c r="U174" s="5"/>
    </row>
    <row r="175" spans="1:21" s="2" customFormat="1" outlineLevel="1" x14ac:dyDescent="0.25">
      <c r="A175" s="2">
        <v>0</v>
      </c>
      <c r="B175" s="8">
        <v>0</v>
      </c>
      <c r="C175" s="2">
        <v>0</v>
      </c>
      <c r="D175" s="3"/>
      <c r="E175" s="3">
        <f t="shared" si="28"/>
        <v>0</v>
      </c>
      <c r="F175" s="4" t="s">
        <v>183</v>
      </c>
      <c r="G175" s="7"/>
      <c r="H175" s="4">
        <v>2.6</v>
      </c>
      <c r="I175" s="4">
        <v>200</v>
      </c>
      <c r="J175" s="4"/>
      <c r="K175" s="4"/>
      <c r="L175" s="5">
        <v>1</v>
      </c>
      <c r="M175" s="5">
        <f t="shared" si="29"/>
        <v>2.6</v>
      </c>
      <c r="N175" s="5">
        <v>1</v>
      </c>
      <c r="O175" s="5">
        <v>1</v>
      </c>
      <c r="P175" s="11">
        <v>1</v>
      </c>
      <c r="Q175" s="5">
        <f t="shared" si="30"/>
        <v>2.6</v>
      </c>
      <c r="R175" s="6">
        <f t="shared" si="31"/>
        <v>2.6</v>
      </c>
      <c r="S175" s="53" t="str">
        <f>IF(J175="",IF(LEFT(G175,1)="c",IF(I175&lt;&gt;"S",VLOOKUP(G175,'DATOS GENERALES'!$B$36:$C$52,2,FALSE),""),""),IF(T175="pvc",VLOOKUP(VLOOKUP(J175,'DATOS GENERALES'!$B$58:$E$83,3,FALSE),'DATOS GENERALES'!$B$36:$C$52,2,FALSE),VLOOKUP(VLOOKUP(J175,'DATOS GENERALES'!$B$58:$E$83,4,FALSE),'DATOS GENERALES'!$B$36:$C$52,2,FALSE)))</f>
        <v/>
      </c>
      <c r="T175" s="5" t="s">
        <v>153</v>
      </c>
      <c r="U175" s="5"/>
    </row>
    <row r="176" spans="1:21" s="2" customFormat="1" outlineLevel="1" x14ac:dyDescent="0.25">
      <c r="A176" s="2">
        <v>0</v>
      </c>
      <c r="B176" s="8">
        <v>0</v>
      </c>
      <c r="C176" s="2">
        <v>0</v>
      </c>
      <c r="D176" s="3"/>
      <c r="E176" s="3">
        <f t="shared" si="28"/>
        <v>0</v>
      </c>
      <c r="F176" s="4" t="s">
        <v>183</v>
      </c>
      <c r="G176" s="4"/>
      <c r="H176" s="4">
        <v>3</v>
      </c>
      <c r="I176" s="4">
        <v>200</v>
      </c>
      <c r="J176" s="4"/>
      <c r="K176" s="4"/>
      <c r="L176" s="5">
        <v>1</v>
      </c>
      <c r="M176" s="5">
        <f t="shared" si="29"/>
        <v>3</v>
      </c>
      <c r="N176" s="5">
        <v>1</v>
      </c>
      <c r="O176" s="5">
        <v>0</v>
      </c>
      <c r="P176" s="11">
        <v>1</v>
      </c>
      <c r="Q176" s="5">
        <f t="shared" si="30"/>
        <v>3</v>
      </c>
      <c r="R176" s="6">
        <f t="shared" si="31"/>
        <v>3</v>
      </c>
      <c r="S176" s="53" t="str">
        <f>IF(J176="",IF(LEFT(G176,1)="c",IF(I176&lt;&gt;"S",VLOOKUP(G176,'DATOS GENERALES'!$B$36:$C$52,2,FALSE),""),""),IF(T176="pvc",VLOOKUP(VLOOKUP(J176,'DATOS GENERALES'!$B$58:$E$83,3,FALSE),'DATOS GENERALES'!$B$36:$C$52,2,FALSE),VLOOKUP(VLOOKUP(J176,'DATOS GENERALES'!$B$58:$E$83,4,FALSE),'DATOS GENERALES'!$B$36:$C$52,2,FALSE)))</f>
        <v/>
      </c>
      <c r="T176" s="5" t="s">
        <v>153</v>
      </c>
      <c r="U176" s="5"/>
    </row>
    <row r="177" spans="1:21" s="2" customFormat="1" outlineLevel="1" x14ac:dyDescent="0.25">
      <c r="A177" s="2">
        <v>0</v>
      </c>
      <c r="B177" s="8">
        <v>0</v>
      </c>
      <c r="C177" s="2">
        <v>0</v>
      </c>
      <c r="D177" s="3"/>
      <c r="E177" s="3">
        <f t="shared" si="28"/>
        <v>0</v>
      </c>
      <c r="F177" s="4" t="s">
        <v>183</v>
      </c>
      <c r="G177" s="7"/>
      <c r="H177" s="4">
        <v>2</v>
      </c>
      <c r="I177" s="4">
        <v>200</v>
      </c>
      <c r="J177" s="4"/>
      <c r="K177" s="4"/>
      <c r="L177" s="5">
        <v>1</v>
      </c>
      <c r="M177" s="5">
        <f t="shared" si="29"/>
        <v>2</v>
      </c>
      <c r="N177" s="5">
        <v>1</v>
      </c>
      <c r="O177" s="5">
        <v>0</v>
      </c>
      <c r="P177" s="11">
        <v>1</v>
      </c>
      <c r="Q177" s="5">
        <f t="shared" si="30"/>
        <v>2</v>
      </c>
      <c r="R177" s="6">
        <f t="shared" si="31"/>
        <v>2</v>
      </c>
      <c r="S177" s="53" t="str">
        <f>IF(J177="",IF(LEFT(G177,1)="c",IF(I177&lt;&gt;"S",VLOOKUP(G177,'DATOS GENERALES'!$B$36:$C$52,2,FALSE),""),""),IF(T177="pvc",VLOOKUP(VLOOKUP(J177,'DATOS GENERALES'!$B$58:$E$83,3,FALSE),'DATOS GENERALES'!$B$36:$C$52,2,FALSE),VLOOKUP(VLOOKUP(J177,'DATOS GENERALES'!$B$58:$E$83,4,FALSE),'DATOS GENERALES'!$B$36:$C$52,2,FALSE)))</f>
        <v/>
      </c>
      <c r="T177" s="5" t="s">
        <v>153</v>
      </c>
      <c r="U177" s="5"/>
    </row>
    <row r="178" spans="1:21" s="2" customFormat="1" outlineLevel="1" x14ac:dyDescent="0.25">
      <c r="A178" s="2">
        <v>0</v>
      </c>
      <c r="B178" s="8">
        <v>0</v>
      </c>
      <c r="C178" s="2">
        <v>0</v>
      </c>
      <c r="D178" s="3"/>
      <c r="E178" s="3">
        <f t="shared" si="28"/>
        <v>0</v>
      </c>
      <c r="F178" s="4" t="s">
        <v>183</v>
      </c>
      <c r="G178" s="7"/>
      <c r="H178" s="4">
        <v>1</v>
      </c>
      <c r="I178" s="4">
        <v>200</v>
      </c>
      <c r="J178" s="4"/>
      <c r="K178" s="4"/>
      <c r="L178" s="5">
        <v>1</v>
      </c>
      <c r="M178" s="5">
        <f t="shared" si="29"/>
        <v>1</v>
      </c>
      <c r="N178" s="5">
        <v>1</v>
      </c>
      <c r="O178" s="5">
        <v>0</v>
      </c>
      <c r="P178" s="11">
        <v>1</v>
      </c>
      <c r="Q178" s="5">
        <f t="shared" si="30"/>
        <v>1</v>
      </c>
      <c r="R178" s="6">
        <f t="shared" si="31"/>
        <v>1</v>
      </c>
      <c r="S178" s="53" t="str">
        <f>IF(J178="",IF(LEFT(G178,1)="c",IF(I178&lt;&gt;"S",VLOOKUP(G178,'DATOS GENERALES'!$B$36:$C$52,2,FALSE),""),""),IF(T178="pvc",VLOOKUP(VLOOKUP(J178,'DATOS GENERALES'!$B$58:$E$83,3,FALSE),'DATOS GENERALES'!$B$36:$C$52,2,FALSE),VLOOKUP(VLOOKUP(J178,'DATOS GENERALES'!$B$58:$E$83,4,FALSE),'DATOS GENERALES'!$B$36:$C$52,2,FALSE)))</f>
        <v/>
      </c>
      <c r="T178" s="5" t="s">
        <v>153</v>
      </c>
      <c r="U178" s="5"/>
    </row>
    <row r="179" spans="1:21" s="2" customFormat="1" outlineLevel="1" x14ac:dyDescent="0.25">
      <c r="B179" s="8"/>
      <c r="C179" s="8"/>
      <c r="D179" s="3"/>
      <c r="E179" s="3"/>
      <c r="F179" s="4"/>
      <c r="G179" s="4"/>
      <c r="H179" s="4"/>
      <c r="I179" s="4"/>
      <c r="J179" s="4"/>
      <c r="K179" s="4"/>
      <c r="L179" s="5"/>
      <c r="M179" s="5"/>
      <c r="N179" s="5"/>
      <c r="O179" s="5"/>
      <c r="P179" s="11"/>
      <c r="Q179" s="5"/>
      <c r="R179" s="6"/>
      <c r="S179" s="53"/>
      <c r="T179" s="5"/>
      <c r="U179" s="5"/>
    </row>
    <row r="180" spans="1:21" s="2" customFormat="1" outlineLevel="1" x14ac:dyDescent="0.25">
      <c r="B180" s="8"/>
      <c r="C180" s="8"/>
      <c r="D180" s="3"/>
      <c r="E180" s="3"/>
      <c r="F180" s="7"/>
      <c r="G180" s="7"/>
      <c r="H180" s="4"/>
      <c r="I180" s="4"/>
      <c r="J180" s="4"/>
      <c r="K180" s="4"/>
      <c r="L180" s="5"/>
      <c r="M180" s="5"/>
      <c r="N180" s="5"/>
      <c r="O180" s="5"/>
      <c r="P180" s="11"/>
      <c r="Q180" s="5"/>
      <c r="R180" s="6"/>
      <c r="S180" s="53"/>
      <c r="T180" s="5"/>
      <c r="U180" s="5"/>
    </row>
    <row r="181" spans="1:21" x14ac:dyDescent="0.25">
      <c r="G181" s="65"/>
      <c r="H181" s="65"/>
      <c r="I181" s="65"/>
      <c r="J181" s="65"/>
      <c r="K181" s="65"/>
      <c r="L181" s="108"/>
      <c r="M181" s="108"/>
      <c r="N181" s="108"/>
      <c r="O181" s="108"/>
      <c r="S181" s="107"/>
    </row>
    <row r="182" spans="1:21" x14ac:dyDescent="0.25">
      <c r="G182" s="65"/>
      <c r="H182" s="65"/>
      <c r="I182" s="65"/>
      <c r="J182" s="65"/>
      <c r="K182" s="65"/>
      <c r="L182" s="108"/>
      <c r="M182" s="108"/>
      <c r="N182" s="108"/>
      <c r="O182" s="108"/>
      <c r="S182" s="107"/>
    </row>
    <row r="183" spans="1:21" ht="14.4" thickBot="1" x14ac:dyDescent="0.3">
      <c r="G183" s="65"/>
      <c r="H183" s="65"/>
      <c r="I183" s="65"/>
      <c r="J183" s="65"/>
      <c r="K183" s="65"/>
      <c r="L183" s="108"/>
      <c r="M183" s="108"/>
      <c r="N183" s="108"/>
      <c r="O183" s="108"/>
      <c r="S183" s="107"/>
    </row>
    <row r="184" spans="1:21" ht="58.8" customHeight="1" thickBot="1" x14ac:dyDescent="0.3">
      <c r="M184" s="98" t="s">
        <v>24</v>
      </c>
      <c r="N184" s="98" t="s">
        <v>77</v>
      </c>
      <c r="O184" s="98" t="s">
        <v>25</v>
      </c>
      <c r="S184" s="110" t="s">
        <v>116</v>
      </c>
      <c r="T184" s="111" t="s">
        <v>117</v>
      </c>
    </row>
    <row r="185" spans="1:21" ht="14.4" thickBot="1" x14ac:dyDescent="0.3">
      <c r="M185" s="98" t="s">
        <v>21</v>
      </c>
      <c r="N185" s="98" t="s">
        <v>22</v>
      </c>
      <c r="O185" s="98" t="s">
        <v>22</v>
      </c>
      <c r="S185" s="112" t="s">
        <v>56</v>
      </c>
      <c r="T185" s="69">
        <f>COUNTIF($S$173:$S$180,S185)</f>
        <v>0</v>
      </c>
    </row>
    <row r="186" spans="1:21" ht="14.4" thickBot="1" x14ac:dyDescent="0.3">
      <c r="H186" s="203" t="s">
        <v>267</v>
      </c>
      <c r="I186" s="204"/>
      <c r="J186" s="204"/>
      <c r="K186" s="204"/>
      <c r="L186" s="205"/>
      <c r="M186" s="87">
        <f>SUMIFS($M$173:$M$180,$I173:$I180,100,$T173:$T180,"BE")</f>
        <v>0</v>
      </c>
      <c r="N186" s="87">
        <f>SUMIFS($N$173:$N$180,$I$173:$I$180,100,$T$173:$T$180,"BE")</f>
        <v>0</v>
      </c>
      <c r="O186" s="87">
        <f>SUMIFS($O$173:$O$180,$I$173:$I$180,100,$T$173:$T$180,"BE")</f>
        <v>0</v>
      </c>
      <c r="S186" s="113" t="s">
        <v>57</v>
      </c>
      <c r="T186" s="69">
        <f>COUNTIF($S$173:$S$180,S186)</f>
        <v>0</v>
      </c>
    </row>
    <row r="187" spans="1:21" ht="14.4" thickBot="1" x14ac:dyDescent="0.3">
      <c r="H187" s="203" t="s">
        <v>268</v>
      </c>
      <c r="I187" s="204"/>
      <c r="J187" s="204"/>
      <c r="K187" s="204"/>
      <c r="L187" s="205"/>
      <c r="M187" s="87">
        <f>SUMIFS($M$173:$M$180,$I174:$I181,200,$T174:$T181,"BE")</f>
        <v>49.6</v>
      </c>
      <c r="N187" s="87">
        <f>SUMIFS($N$173:$N$180,$I$173:$I$180,200,$T$173:$T$180,"BE")</f>
        <v>4</v>
      </c>
      <c r="O187" s="87">
        <f>SUMIFS($O$173:$O$180,$I$173:$I$180,200,$T$173:$T$180,"BE")</f>
        <v>1</v>
      </c>
      <c r="S187" s="113"/>
      <c r="T187" s="69"/>
    </row>
    <row r="188" spans="1:21" ht="14.4" thickBot="1" x14ac:dyDescent="0.3">
      <c r="H188" s="203" t="s">
        <v>269</v>
      </c>
      <c r="I188" s="204"/>
      <c r="J188" s="204"/>
      <c r="K188" s="204"/>
      <c r="L188" s="205"/>
      <c r="M188" s="87">
        <f>SUMIFS($M$173:$M$180,$I173:$I180,300,$T173:$T180,"BE")</f>
        <v>0</v>
      </c>
      <c r="N188" s="87">
        <f>SUMIFS($N$173:$N$180,$I$173:$I$180,300,$T$173:$T$180,"BE")</f>
        <v>0</v>
      </c>
      <c r="O188" s="87">
        <f>SUMIFS($O$173:$O$180,$I$173:$I$180,300,$T$173:$T$180,"BE")</f>
        <v>0</v>
      </c>
      <c r="S188" s="113"/>
      <c r="T188" s="69"/>
    </row>
    <row r="189" spans="1:21" ht="14.4" thickBot="1" x14ac:dyDescent="0.3">
      <c r="H189" s="203" t="s">
        <v>158</v>
      </c>
      <c r="I189" s="204"/>
      <c r="J189" s="204"/>
      <c r="K189" s="204"/>
      <c r="L189" s="205"/>
      <c r="M189" s="87">
        <f>SUMIFS(M173:M180,I173:I180,25,T173:T180,"PVC")</f>
        <v>0</v>
      </c>
      <c r="N189" s="87">
        <f>SUMIFS(N173:N180,I173:I180,25,T173:T180,"PVC")</f>
        <v>0</v>
      </c>
      <c r="O189" s="87">
        <f>SUMIFS(O173:O180,I173:I180,25,T173:T180,"PVC")</f>
        <v>0</v>
      </c>
      <c r="S189" s="113" t="s">
        <v>58</v>
      </c>
      <c r="T189" s="69">
        <f t="shared" ref="T189:T200" si="32">COUNTIF($S$173:$S$180,S189)</f>
        <v>0</v>
      </c>
    </row>
    <row r="190" spans="1:21" ht="14.4" thickBot="1" x14ac:dyDescent="0.3">
      <c r="H190" s="203" t="s">
        <v>159</v>
      </c>
      <c r="I190" s="204"/>
      <c r="J190" s="204"/>
      <c r="K190" s="204"/>
      <c r="L190" s="205"/>
      <c r="M190" s="87">
        <f>SUMIFS(M173:M180,I173:I180,50,T173:T180,"PVC")</f>
        <v>0</v>
      </c>
      <c r="N190" s="87">
        <f>SUMIFS(N173:N180,I173:I180,50,T173:T180,"PVC")</f>
        <v>0</v>
      </c>
      <c r="O190" s="87">
        <f>SUMIFS(O173:O180,I173:I180,50,T173:T180,"PVC")</f>
        <v>0</v>
      </c>
      <c r="S190" s="113" t="s">
        <v>59</v>
      </c>
      <c r="T190" s="69">
        <f t="shared" si="32"/>
        <v>0</v>
      </c>
    </row>
    <row r="191" spans="1:21" ht="14.4" thickBot="1" x14ac:dyDescent="0.3">
      <c r="H191" s="203" t="s">
        <v>187</v>
      </c>
      <c r="I191" s="204"/>
      <c r="J191" s="204"/>
      <c r="K191" s="204"/>
      <c r="L191" s="205"/>
      <c r="M191" s="87">
        <f>SUMIFS(M173:M180,I173:I180,100,T173:T180,"PVC")</f>
        <v>0</v>
      </c>
      <c r="N191" s="87">
        <f>SUMIFS(N173:N180,I173:I180,100,T173:T180,"PVC")</f>
        <v>0</v>
      </c>
      <c r="O191" s="87">
        <f>SUMIFS(O173:O180,I173:I180,100,T173:T180,"PVC")</f>
        <v>0</v>
      </c>
      <c r="S191" s="113" t="s">
        <v>53</v>
      </c>
      <c r="T191" s="69">
        <f t="shared" si="32"/>
        <v>0</v>
      </c>
    </row>
    <row r="192" spans="1:21" ht="14.4" thickBot="1" x14ac:dyDescent="0.3">
      <c r="H192" s="203" t="s">
        <v>160</v>
      </c>
      <c r="I192" s="204"/>
      <c r="J192" s="204"/>
      <c r="K192" s="204"/>
      <c r="L192" s="205"/>
      <c r="M192" s="87">
        <f>SUMIFS(M173:M180,I173:I180,25,T173:T180,"EMT")</f>
        <v>0</v>
      </c>
      <c r="N192" s="87">
        <f>SUMIFS(N173:N180,I173:I180,25,T173:T180,"EMT")</f>
        <v>0</v>
      </c>
      <c r="O192" s="87">
        <f>SUMIFS(O173:O180,I173:I180,25,T173:T180,"EMT")</f>
        <v>0</v>
      </c>
      <c r="S192" s="113" t="s">
        <v>54</v>
      </c>
      <c r="T192" s="69">
        <f t="shared" si="32"/>
        <v>0</v>
      </c>
    </row>
    <row r="193" spans="1:21" ht="14.4" thickBot="1" x14ac:dyDescent="0.3">
      <c r="H193" s="203" t="s">
        <v>161</v>
      </c>
      <c r="I193" s="204"/>
      <c r="J193" s="204"/>
      <c r="K193" s="204"/>
      <c r="L193" s="205"/>
      <c r="M193" s="114">
        <f>SUMIFS(M173:M180,I173:I180,50,T173:T180,"EMT")</f>
        <v>0</v>
      </c>
      <c r="N193" s="114">
        <f>SUMIFS(N173:N180,I173:I180,50,T173:T180,"EMT")</f>
        <v>0</v>
      </c>
      <c r="O193" s="114">
        <f>SUMIFS(O173:O180,I173:I180,50,T173:T180,"EMT")</f>
        <v>0</v>
      </c>
      <c r="S193" s="113" t="s">
        <v>55</v>
      </c>
      <c r="T193" s="69">
        <f t="shared" si="32"/>
        <v>0</v>
      </c>
    </row>
    <row r="194" spans="1:21" ht="14.4" thickBot="1" x14ac:dyDescent="0.3">
      <c r="H194" s="203" t="s">
        <v>188</v>
      </c>
      <c r="I194" s="204"/>
      <c r="J194" s="204"/>
      <c r="K194" s="204"/>
      <c r="L194" s="205"/>
      <c r="M194" s="87">
        <f>SUMIFS(M173:M180,I173:I180,25,T173:T180,"TUBO FLEX")</f>
        <v>0</v>
      </c>
      <c r="N194" s="87">
        <f>SUMIFS(N173:N180,I173:I180,25,T173:T180,"TUBO FLEX")</f>
        <v>0</v>
      </c>
      <c r="O194" s="87">
        <f>SUMIFS(O173:O180,I173:I180,25,T173:T180,"TUBO FLEX")</f>
        <v>0</v>
      </c>
      <c r="S194" s="113" t="s">
        <v>60</v>
      </c>
      <c r="T194" s="69">
        <f t="shared" si="32"/>
        <v>0</v>
      </c>
    </row>
    <row r="195" spans="1:21" ht="14.4" thickBot="1" x14ac:dyDescent="0.3">
      <c r="H195" s="203" t="s">
        <v>189</v>
      </c>
      <c r="I195" s="204"/>
      <c r="J195" s="204"/>
      <c r="K195" s="204"/>
      <c r="L195" s="205"/>
      <c r="M195" s="114">
        <f>SUMIFS(M173:M180,I173:I180,50,T173:T180,"TUBO FLEX")</f>
        <v>0</v>
      </c>
      <c r="N195" s="114">
        <f>SUMIFS(N173:N180,I173:I180,50,T173:T180,"TUBO FLEX")</f>
        <v>0</v>
      </c>
      <c r="O195" s="114">
        <f>SUMIFS(O173:O180,I173:I180,50,T173:T180,"TUBO FLEX")</f>
        <v>0</v>
      </c>
      <c r="S195" s="113" t="s">
        <v>61</v>
      </c>
      <c r="T195" s="69">
        <f t="shared" si="32"/>
        <v>0</v>
      </c>
    </row>
    <row r="196" spans="1:21" x14ac:dyDescent="0.25">
      <c r="S196" s="113" t="s">
        <v>62</v>
      </c>
      <c r="T196" s="69">
        <f t="shared" si="32"/>
        <v>0</v>
      </c>
    </row>
    <row r="197" spans="1:21" x14ac:dyDescent="0.25">
      <c r="S197" s="113" t="s">
        <v>216</v>
      </c>
      <c r="T197" s="69">
        <f t="shared" si="32"/>
        <v>0</v>
      </c>
    </row>
    <row r="198" spans="1:21" x14ac:dyDescent="0.25">
      <c r="S198" s="113" t="s">
        <v>175</v>
      </c>
      <c r="T198" s="69">
        <f t="shared" si="32"/>
        <v>0</v>
      </c>
    </row>
    <row r="199" spans="1:21" x14ac:dyDescent="0.25">
      <c r="S199" s="113" t="s">
        <v>185</v>
      </c>
      <c r="T199" s="69">
        <f t="shared" si="32"/>
        <v>0</v>
      </c>
    </row>
    <row r="200" spans="1:21" ht="14.4" thickBot="1" x14ac:dyDescent="0.3">
      <c r="S200" s="115"/>
      <c r="T200" s="69">
        <f t="shared" si="32"/>
        <v>0</v>
      </c>
    </row>
    <row r="201" spans="1:21" x14ac:dyDescent="0.25">
      <c r="G201" s="65"/>
      <c r="H201" s="65"/>
      <c r="I201" s="65"/>
      <c r="J201" s="65"/>
      <c r="K201" s="65"/>
      <c r="L201" s="108"/>
      <c r="M201" s="108"/>
      <c r="N201" s="108"/>
      <c r="O201" s="108"/>
      <c r="S201" s="107"/>
    </row>
    <row r="202" spans="1:21" x14ac:dyDescent="0.25">
      <c r="G202" s="65"/>
      <c r="H202" s="65"/>
      <c r="I202" s="65"/>
      <c r="J202" s="65"/>
      <c r="K202" s="65"/>
      <c r="L202" s="108"/>
      <c r="M202" s="108"/>
      <c r="N202" s="108"/>
      <c r="O202" s="108"/>
      <c r="S202" s="107"/>
    </row>
    <row r="203" spans="1:21" x14ac:dyDescent="0.25">
      <c r="S203" s="107"/>
    </row>
    <row r="204" spans="1:21" ht="54.6" customHeight="1" x14ac:dyDescent="0.25">
      <c r="A204" s="208" t="s">
        <v>149</v>
      </c>
      <c r="B204" s="208" t="s">
        <v>180</v>
      </c>
      <c r="C204" s="208" t="s">
        <v>147</v>
      </c>
      <c r="E204" s="209" t="s">
        <v>0</v>
      </c>
      <c r="F204" s="209"/>
      <c r="G204" s="209"/>
      <c r="H204" s="210" t="s">
        <v>121</v>
      </c>
      <c r="I204" s="210" t="s">
        <v>122</v>
      </c>
      <c r="J204" s="210" t="s">
        <v>119</v>
      </c>
      <c r="K204" s="210" t="s">
        <v>120</v>
      </c>
      <c r="L204" s="210" t="s">
        <v>182</v>
      </c>
      <c r="M204" s="194" t="s">
        <v>162</v>
      </c>
      <c r="N204" s="194" t="s">
        <v>184</v>
      </c>
      <c r="O204" s="194" t="s">
        <v>163</v>
      </c>
      <c r="P204" s="212" t="s">
        <v>46</v>
      </c>
      <c r="Q204" s="209"/>
      <c r="R204" s="209"/>
      <c r="S204" s="206" t="s">
        <v>51</v>
      </c>
      <c r="T204" s="206" t="s">
        <v>47</v>
      </c>
      <c r="U204" s="206" t="s">
        <v>78</v>
      </c>
    </row>
    <row r="205" spans="1:21" x14ac:dyDescent="0.25">
      <c r="A205" s="208"/>
      <c r="B205" s="208"/>
      <c r="C205" s="208"/>
      <c r="D205" t="s">
        <v>148</v>
      </c>
      <c r="E205" s="193" t="s">
        <v>79</v>
      </c>
      <c r="F205" s="145" t="s">
        <v>1</v>
      </c>
      <c r="G205" s="193" t="s">
        <v>2</v>
      </c>
      <c r="H205" s="211"/>
      <c r="I205" s="211"/>
      <c r="J205" s="211"/>
      <c r="K205" s="211"/>
      <c r="L205" s="211"/>
      <c r="M205" s="192" t="s">
        <v>21</v>
      </c>
      <c r="N205" s="192" t="s">
        <v>22</v>
      </c>
      <c r="O205" s="192" t="s">
        <v>22</v>
      </c>
      <c r="P205" s="193" t="s">
        <v>3</v>
      </c>
      <c r="Q205" s="193" t="s">
        <v>14</v>
      </c>
      <c r="R205" s="193" t="s">
        <v>13</v>
      </c>
      <c r="S205" s="207"/>
      <c r="T205" s="207"/>
      <c r="U205" s="207"/>
    </row>
    <row r="206" spans="1:21" x14ac:dyDescent="0.25">
      <c r="E206" s="100" t="s">
        <v>304</v>
      </c>
      <c r="F206" s="116"/>
      <c r="G206" s="64"/>
      <c r="H206" s="64"/>
      <c r="I206" s="64"/>
      <c r="J206" s="64"/>
      <c r="K206" s="64"/>
      <c r="L206" s="17"/>
      <c r="M206" s="17"/>
      <c r="N206" s="17"/>
      <c r="O206" s="17"/>
      <c r="P206" s="18"/>
      <c r="Q206" s="18"/>
      <c r="R206" s="18"/>
      <c r="S206" s="54"/>
      <c r="T206" s="19"/>
      <c r="U206" s="19"/>
    </row>
    <row r="207" spans="1:21" s="2" customFormat="1" outlineLevel="1" x14ac:dyDescent="0.25">
      <c r="B207" s="8"/>
      <c r="C207" s="8"/>
      <c r="D207" s="3"/>
      <c r="E207" s="3"/>
      <c r="F207" s="7"/>
      <c r="G207" s="7"/>
      <c r="H207" s="4"/>
      <c r="I207" s="4"/>
      <c r="J207" s="4"/>
      <c r="K207" s="4"/>
      <c r="L207" s="5"/>
      <c r="M207" s="5"/>
      <c r="N207" s="5"/>
      <c r="O207" s="5"/>
      <c r="P207" s="11"/>
      <c r="Q207" s="5"/>
      <c r="R207" s="6"/>
      <c r="S207" s="53"/>
      <c r="T207" s="5"/>
      <c r="U207" s="5"/>
    </row>
    <row r="208" spans="1:21" s="2" customFormat="1" outlineLevel="1" x14ac:dyDescent="0.25">
      <c r="B208" s="8"/>
      <c r="C208" s="8"/>
      <c r="D208" s="3"/>
      <c r="E208" s="3"/>
      <c r="F208" s="4"/>
      <c r="G208" s="4"/>
      <c r="H208" s="4"/>
      <c r="I208" s="4"/>
      <c r="J208" s="4"/>
      <c r="K208" s="4"/>
      <c r="L208" s="5"/>
      <c r="M208" s="5"/>
      <c r="N208" s="5"/>
      <c r="O208" s="5"/>
      <c r="P208" s="11"/>
      <c r="Q208" s="5"/>
      <c r="R208" s="6"/>
      <c r="S208" s="53"/>
      <c r="T208" s="5"/>
      <c r="U208" s="5"/>
    </row>
    <row r="209" spans="1:21" s="2" customFormat="1" outlineLevel="1" x14ac:dyDescent="0.25">
      <c r="A209" s="2">
        <v>0</v>
      </c>
      <c r="B209" s="8">
        <v>0</v>
      </c>
      <c r="C209" s="2">
        <v>0</v>
      </c>
      <c r="D209" s="3"/>
      <c r="E209" s="3">
        <f t="shared" ref="E209:E213" si="33">G209</f>
        <v>0</v>
      </c>
      <c r="F209" s="4" t="s">
        <v>183</v>
      </c>
      <c r="G209" s="4"/>
      <c r="H209" s="4">
        <v>30</v>
      </c>
      <c r="I209" s="4">
        <v>200</v>
      </c>
      <c r="J209" s="4"/>
      <c r="K209" s="4"/>
      <c r="L209" s="5">
        <v>1</v>
      </c>
      <c r="M209" s="5">
        <f t="shared" ref="M209:M213" si="34">IF(I209&lt;&gt;"S",(H209+B209+A209+C209)*L209,0)</f>
        <v>30</v>
      </c>
      <c r="N209" s="5"/>
      <c r="O209" s="5">
        <v>0</v>
      </c>
      <c r="P209" s="11">
        <v>1</v>
      </c>
      <c r="Q209" s="5">
        <f t="shared" ref="Q209:Q213" si="35">IF(M209=0,IF(H209=0,0,H209+C209+B209+A209),M209)</f>
        <v>30</v>
      </c>
      <c r="R209" s="6">
        <f t="shared" ref="R209:R213" si="36">Q209*P209</f>
        <v>30</v>
      </c>
      <c r="S209" s="53" t="str">
        <f>IF(J209="",IF(LEFT(G209,1)="c",IF(I209&lt;&gt;"S",VLOOKUP(G209,'DATOS GENERALES'!$B$36:$C$52,2,FALSE),""),""),IF(T209="pvc",VLOOKUP(VLOOKUP(J209,'DATOS GENERALES'!$B$58:$E$83,3,FALSE),'DATOS GENERALES'!$B$36:$C$52,2,FALSE),VLOOKUP(VLOOKUP(J209,'DATOS GENERALES'!$B$58:$E$83,4,FALSE),'DATOS GENERALES'!$B$36:$C$52,2,FALSE)))</f>
        <v/>
      </c>
      <c r="T209" s="5" t="s">
        <v>153</v>
      </c>
      <c r="U209" s="5"/>
    </row>
    <row r="210" spans="1:21" s="2" customFormat="1" outlineLevel="1" x14ac:dyDescent="0.25">
      <c r="A210" s="2">
        <v>0</v>
      </c>
      <c r="B210" s="8">
        <v>0</v>
      </c>
      <c r="C210" s="2">
        <v>0</v>
      </c>
      <c r="D210" s="3"/>
      <c r="E210" s="3">
        <f t="shared" si="33"/>
        <v>0</v>
      </c>
      <c r="F210" s="4" t="s">
        <v>183</v>
      </c>
      <c r="G210" s="7"/>
      <c r="H210" s="4">
        <v>2.6</v>
      </c>
      <c r="I210" s="4">
        <v>200</v>
      </c>
      <c r="J210" s="4"/>
      <c r="K210" s="4"/>
      <c r="L210" s="5">
        <v>1</v>
      </c>
      <c r="M210" s="5">
        <f t="shared" si="34"/>
        <v>2.6</v>
      </c>
      <c r="N210" s="5">
        <v>1</v>
      </c>
      <c r="O210" s="5">
        <v>1</v>
      </c>
      <c r="P210" s="11">
        <v>1</v>
      </c>
      <c r="Q210" s="5">
        <f t="shared" si="35"/>
        <v>2.6</v>
      </c>
      <c r="R210" s="6">
        <f t="shared" si="36"/>
        <v>2.6</v>
      </c>
      <c r="S210" s="53" t="str">
        <f>IF(J210="",IF(LEFT(G210,1)="c",IF(I210&lt;&gt;"S",VLOOKUP(G210,'DATOS GENERALES'!$B$36:$C$52,2,FALSE),""),""),IF(T210="pvc",VLOOKUP(VLOOKUP(J210,'DATOS GENERALES'!$B$58:$E$83,3,FALSE),'DATOS GENERALES'!$B$36:$C$52,2,FALSE),VLOOKUP(VLOOKUP(J210,'DATOS GENERALES'!$B$58:$E$83,4,FALSE),'DATOS GENERALES'!$B$36:$C$52,2,FALSE)))</f>
        <v/>
      </c>
      <c r="T210" s="5" t="s">
        <v>153</v>
      </c>
      <c r="U210" s="5"/>
    </row>
    <row r="211" spans="1:21" s="2" customFormat="1" outlineLevel="1" x14ac:dyDescent="0.25">
      <c r="A211" s="2">
        <v>0</v>
      </c>
      <c r="B211" s="8">
        <v>0</v>
      </c>
      <c r="C211" s="2">
        <v>0</v>
      </c>
      <c r="D211" s="3"/>
      <c r="E211" s="3">
        <f t="shared" si="33"/>
        <v>0</v>
      </c>
      <c r="F211" s="4" t="s">
        <v>183</v>
      </c>
      <c r="G211" s="4"/>
      <c r="H211" s="4">
        <v>3</v>
      </c>
      <c r="I211" s="4">
        <v>200</v>
      </c>
      <c r="J211" s="4"/>
      <c r="K211" s="4"/>
      <c r="L211" s="5">
        <v>1</v>
      </c>
      <c r="M211" s="5">
        <f t="shared" si="34"/>
        <v>3</v>
      </c>
      <c r="N211" s="5">
        <v>1</v>
      </c>
      <c r="O211" s="5">
        <v>0</v>
      </c>
      <c r="P211" s="11">
        <v>1</v>
      </c>
      <c r="Q211" s="5">
        <f t="shared" si="35"/>
        <v>3</v>
      </c>
      <c r="R211" s="6">
        <f t="shared" si="36"/>
        <v>3</v>
      </c>
      <c r="S211" s="53" t="str">
        <f>IF(J211="",IF(LEFT(G211,1)="c",IF(I211&lt;&gt;"S",VLOOKUP(G211,'DATOS GENERALES'!$B$36:$C$52,2,FALSE),""),""),IF(T211="pvc",VLOOKUP(VLOOKUP(J211,'DATOS GENERALES'!$B$58:$E$83,3,FALSE),'DATOS GENERALES'!$B$36:$C$52,2,FALSE),VLOOKUP(VLOOKUP(J211,'DATOS GENERALES'!$B$58:$E$83,4,FALSE),'DATOS GENERALES'!$B$36:$C$52,2,FALSE)))</f>
        <v/>
      </c>
      <c r="T211" s="5" t="s">
        <v>153</v>
      </c>
      <c r="U211" s="5"/>
    </row>
    <row r="212" spans="1:21" s="2" customFormat="1" outlineLevel="1" x14ac:dyDescent="0.25">
      <c r="A212" s="2">
        <v>0</v>
      </c>
      <c r="B212" s="8">
        <v>0</v>
      </c>
      <c r="C212" s="2">
        <v>0</v>
      </c>
      <c r="D212" s="3"/>
      <c r="E212" s="3">
        <f t="shared" si="33"/>
        <v>0</v>
      </c>
      <c r="F212" s="4" t="s">
        <v>183</v>
      </c>
      <c r="G212" s="7"/>
      <c r="H212" s="4">
        <v>2</v>
      </c>
      <c r="I212" s="4">
        <v>200</v>
      </c>
      <c r="J212" s="4"/>
      <c r="K212" s="4"/>
      <c r="L212" s="5">
        <v>1</v>
      </c>
      <c r="M212" s="5">
        <f t="shared" si="34"/>
        <v>2</v>
      </c>
      <c r="N212" s="5">
        <v>1</v>
      </c>
      <c r="O212" s="5">
        <v>0</v>
      </c>
      <c r="P212" s="11">
        <v>1</v>
      </c>
      <c r="Q212" s="5">
        <f t="shared" si="35"/>
        <v>2</v>
      </c>
      <c r="R212" s="6">
        <f t="shared" si="36"/>
        <v>2</v>
      </c>
      <c r="S212" s="53" t="str">
        <f>IF(J212="",IF(LEFT(G212,1)="c",IF(I212&lt;&gt;"S",VLOOKUP(G212,'DATOS GENERALES'!$B$36:$C$52,2,FALSE),""),""),IF(T212="pvc",VLOOKUP(VLOOKUP(J212,'DATOS GENERALES'!$B$58:$E$83,3,FALSE),'DATOS GENERALES'!$B$36:$C$52,2,FALSE),VLOOKUP(VLOOKUP(J212,'DATOS GENERALES'!$B$58:$E$83,4,FALSE),'DATOS GENERALES'!$B$36:$C$52,2,FALSE)))</f>
        <v/>
      </c>
      <c r="T212" s="5" t="s">
        <v>153</v>
      </c>
      <c r="U212" s="5"/>
    </row>
    <row r="213" spans="1:21" s="2" customFormat="1" outlineLevel="1" x14ac:dyDescent="0.25">
      <c r="A213" s="2">
        <v>0</v>
      </c>
      <c r="B213" s="8">
        <v>0</v>
      </c>
      <c r="C213" s="2">
        <v>0</v>
      </c>
      <c r="D213" s="3"/>
      <c r="E213" s="3">
        <f t="shared" si="33"/>
        <v>0</v>
      </c>
      <c r="F213" s="4" t="s">
        <v>183</v>
      </c>
      <c r="G213" s="7"/>
      <c r="H213" s="4">
        <v>1</v>
      </c>
      <c r="I213" s="4">
        <v>200</v>
      </c>
      <c r="J213" s="4"/>
      <c r="K213" s="4"/>
      <c r="L213" s="5">
        <v>1</v>
      </c>
      <c r="M213" s="5">
        <f t="shared" si="34"/>
        <v>1</v>
      </c>
      <c r="N213" s="5">
        <v>1</v>
      </c>
      <c r="O213" s="5">
        <v>0</v>
      </c>
      <c r="P213" s="11">
        <v>1</v>
      </c>
      <c r="Q213" s="5">
        <f t="shared" si="35"/>
        <v>1</v>
      </c>
      <c r="R213" s="6">
        <f t="shared" si="36"/>
        <v>1</v>
      </c>
      <c r="S213" s="53" t="str">
        <f>IF(J213="",IF(LEFT(G213,1)="c",IF(I213&lt;&gt;"S",VLOOKUP(G213,'DATOS GENERALES'!$B$36:$C$52,2,FALSE),""),""),IF(T213="pvc",VLOOKUP(VLOOKUP(J213,'DATOS GENERALES'!$B$58:$E$83,3,FALSE),'DATOS GENERALES'!$B$36:$C$52,2,FALSE),VLOOKUP(VLOOKUP(J213,'DATOS GENERALES'!$B$58:$E$83,4,FALSE),'DATOS GENERALES'!$B$36:$C$52,2,FALSE)))</f>
        <v/>
      </c>
      <c r="T213" s="5" t="s">
        <v>153</v>
      </c>
      <c r="U213" s="5"/>
    </row>
    <row r="214" spans="1:21" s="2" customFormat="1" outlineLevel="1" x14ac:dyDescent="0.25">
      <c r="B214" s="8"/>
      <c r="C214" s="8"/>
      <c r="D214" s="3"/>
      <c r="E214" s="3"/>
      <c r="F214" s="4"/>
      <c r="G214" s="4"/>
      <c r="H214" s="4"/>
      <c r="I214" s="4"/>
      <c r="J214" s="4"/>
      <c r="K214" s="4"/>
      <c r="L214" s="5"/>
      <c r="M214" s="5"/>
      <c r="N214" s="5"/>
      <c r="O214" s="5"/>
      <c r="P214" s="11"/>
      <c r="Q214" s="5"/>
      <c r="R214" s="6"/>
      <c r="S214" s="53"/>
      <c r="T214" s="5"/>
      <c r="U214" s="5"/>
    </row>
    <row r="215" spans="1:21" s="2" customFormat="1" outlineLevel="1" x14ac:dyDescent="0.25">
      <c r="B215" s="8"/>
      <c r="C215" s="8"/>
      <c r="D215" s="3"/>
      <c r="E215" s="3"/>
      <c r="F215" s="7"/>
      <c r="G215" s="7"/>
      <c r="H215" s="4"/>
      <c r="I215" s="4"/>
      <c r="J215" s="4"/>
      <c r="K215" s="4"/>
      <c r="L215" s="5"/>
      <c r="M215" s="5"/>
      <c r="N215" s="5"/>
      <c r="O215" s="5"/>
      <c r="P215" s="11"/>
      <c r="Q215" s="5"/>
      <c r="R215" s="6"/>
      <c r="S215" s="53"/>
      <c r="T215" s="5"/>
      <c r="U215" s="5"/>
    </row>
    <row r="216" spans="1:21" x14ac:dyDescent="0.25">
      <c r="G216" s="65"/>
      <c r="H216" s="65"/>
      <c r="I216" s="65"/>
      <c r="J216" s="65"/>
      <c r="K216" s="65"/>
      <c r="L216" s="108"/>
      <c r="M216" s="108"/>
      <c r="N216" s="108"/>
      <c r="O216" s="108"/>
      <c r="S216" s="107"/>
    </row>
    <row r="217" spans="1:21" x14ac:dyDescent="0.25">
      <c r="G217" s="65"/>
      <c r="H217" s="65"/>
      <c r="I217" s="65"/>
      <c r="J217" s="65"/>
      <c r="K217" s="65"/>
      <c r="L217" s="108"/>
      <c r="M217" s="108"/>
      <c r="N217" s="108"/>
      <c r="O217" s="108"/>
      <c r="S217" s="107"/>
    </row>
    <row r="218" spans="1:21" ht="14.4" thickBot="1" x14ac:dyDescent="0.3">
      <c r="G218" s="65"/>
      <c r="H218" s="65"/>
      <c r="I218" s="65"/>
      <c r="J218" s="65"/>
      <c r="K218" s="65"/>
      <c r="L218" s="108"/>
      <c r="M218" s="108"/>
      <c r="N218" s="108"/>
      <c r="O218" s="108"/>
      <c r="S218" s="107"/>
    </row>
    <row r="219" spans="1:21" ht="58.8" customHeight="1" thickBot="1" x14ac:dyDescent="0.3">
      <c r="M219" s="98" t="s">
        <v>24</v>
      </c>
      <c r="N219" s="98" t="s">
        <v>77</v>
      </c>
      <c r="O219" s="98" t="s">
        <v>25</v>
      </c>
      <c r="S219" s="110" t="s">
        <v>116</v>
      </c>
      <c r="T219" s="111" t="s">
        <v>117</v>
      </c>
    </row>
    <row r="220" spans="1:21" ht="14.4" thickBot="1" x14ac:dyDescent="0.3">
      <c r="M220" s="98" t="s">
        <v>21</v>
      </c>
      <c r="N220" s="98" t="s">
        <v>22</v>
      </c>
      <c r="O220" s="98" t="s">
        <v>22</v>
      </c>
      <c r="S220" s="112" t="s">
        <v>56</v>
      </c>
      <c r="T220" s="69">
        <f t="shared" ref="T220:T233" si="37">COUNTIF($S$207:$S$215,S220)</f>
        <v>0</v>
      </c>
    </row>
    <row r="221" spans="1:21" ht="14.4" thickBot="1" x14ac:dyDescent="0.3">
      <c r="H221" s="203" t="s">
        <v>151</v>
      </c>
      <c r="I221" s="204"/>
      <c r="J221" s="204"/>
      <c r="K221" s="204"/>
      <c r="L221" s="205"/>
      <c r="M221" s="87">
        <f>SUMIFS(M207:M215,$I207:$I215,"BE",$T207:$T215,"BE")</f>
        <v>0</v>
      </c>
      <c r="N221" s="87">
        <f>SUMIFS(N207:N215,I207:I215,"BE",T207:T215,"BE")</f>
        <v>0</v>
      </c>
      <c r="O221" s="87">
        <f>SUMIFS(O207:O215,I207:I215,"BE",T207:T215,"BE")</f>
        <v>0</v>
      </c>
      <c r="S221" s="113" t="s">
        <v>57</v>
      </c>
      <c r="T221" s="69">
        <f t="shared" si="37"/>
        <v>0</v>
      </c>
    </row>
    <row r="222" spans="1:21" ht="14.4" thickBot="1" x14ac:dyDescent="0.3">
      <c r="H222" s="203" t="s">
        <v>158</v>
      </c>
      <c r="I222" s="204"/>
      <c r="J222" s="204"/>
      <c r="K222" s="204"/>
      <c r="L222" s="205"/>
      <c r="M222" s="87">
        <f>SUMIFS(M207:M215,I207:I215,25,T207:T215,"PVC")</f>
        <v>0</v>
      </c>
      <c r="N222" s="87">
        <f>SUMIFS(N207:N215,I207:I215,25,T207:T215,"PVC")</f>
        <v>0</v>
      </c>
      <c r="O222" s="87">
        <f>SUMIFS(O207:O215,I207:I215,25,T207:T215,"PVC")</f>
        <v>0</v>
      </c>
      <c r="S222" s="113" t="s">
        <v>58</v>
      </c>
      <c r="T222" s="69">
        <f t="shared" si="37"/>
        <v>0</v>
      </c>
    </row>
    <row r="223" spans="1:21" ht="14.4" thickBot="1" x14ac:dyDescent="0.3">
      <c r="H223" s="203" t="s">
        <v>159</v>
      </c>
      <c r="I223" s="204"/>
      <c r="J223" s="204"/>
      <c r="K223" s="204"/>
      <c r="L223" s="205"/>
      <c r="M223" s="87">
        <f>SUMIFS(M207:M215,I207:I215,50,T207:T215,"PVC")</f>
        <v>0</v>
      </c>
      <c r="N223" s="87">
        <f>SUMIFS(N207:N215,I207:I215,50,T207:T215,"PVC")</f>
        <v>0</v>
      </c>
      <c r="O223" s="87">
        <f>SUMIFS(O207:O215,I207:I215,50,T207:T215,"PVC")</f>
        <v>0</v>
      </c>
      <c r="S223" s="113" t="s">
        <v>59</v>
      </c>
      <c r="T223" s="69">
        <f t="shared" si="37"/>
        <v>0</v>
      </c>
    </row>
    <row r="224" spans="1:21" ht="14.4" thickBot="1" x14ac:dyDescent="0.3">
      <c r="H224" s="203" t="s">
        <v>187</v>
      </c>
      <c r="I224" s="204"/>
      <c r="J224" s="204"/>
      <c r="K224" s="204"/>
      <c r="L224" s="205"/>
      <c r="M224" s="87">
        <f>SUMIFS(M207:M215,I207:I215,100,T207:T215,"PVC")</f>
        <v>0</v>
      </c>
      <c r="N224" s="87">
        <f>SUMIFS(N207:N215,I207:I215,100,T207:T215,"PVC")</f>
        <v>0</v>
      </c>
      <c r="O224" s="87">
        <f>SUMIFS(O207:O215,I207:I215,100,T207:T215,"PVC")</f>
        <v>0</v>
      </c>
      <c r="S224" s="113" t="s">
        <v>53</v>
      </c>
      <c r="T224" s="69">
        <f t="shared" si="37"/>
        <v>0</v>
      </c>
    </row>
    <row r="225" spans="1:21" ht="14.4" thickBot="1" x14ac:dyDescent="0.3">
      <c r="H225" s="203" t="s">
        <v>160</v>
      </c>
      <c r="I225" s="204"/>
      <c r="J225" s="204"/>
      <c r="K225" s="204"/>
      <c r="L225" s="205"/>
      <c r="M225" s="87">
        <f>SUMIFS(M207:M215,I207:I215,25,T207:T215,"EMT")</f>
        <v>0</v>
      </c>
      <c r="N225" s="87">
        <f>SUMIFS(N207:N215,I207:I215,25,T207:T215,"EMT")</f>
        <v>0</v>
      </c>
      <c r="O225" s="87">
        <f>SUMIFS(O207:O215,I207:I215,25,T207:T215,"EMT")</f>
        <v>0</v>
      </c>
      <c r="S225" s="113" t="s">
        <v>54</v>
      </c>
      <c r="T225" s="69">
        <f t="shared" si="37"/>
        <v>0</v>
      </c>
    </row>
    <row r="226" spans="1:21" ht="14.4" thickBot="1" x14ac:dyDescent="0.3">
      <c r="H226" s="203" t="s">
        <v>161</v>
      </c>
      <c r="I226" s="204"/>
      <c r="J226" s="204"/>
      <c r="K226" s="204"/>
      <c r="L226" s="205"/>
      <c r="M226" s="114">
        <f>SUMIFS(M207:M215,I207:I215,50,T207:T215,"EMT")</f>
        <v>0</v>
      </c>
      <c r="N226" s="114">
        <f>SUMIFS(N207:N215,I207:I215,50,T207:T215,"EMT")</f>
        <v>0</v>
      </c>
      <c r="O226" s="114">
        <f>SUMIFS(O207:O215,I207:I215,50,T207:T215,"EMT")</f>
        <v>0</v>
      </c>
      <c r="S226" s="113" t="s">
        <v>55</v>
      </c>
      <c r="T226" s="69">
        <f t="shared" si="37"/>
        <v>0</v>
      </c>
    </row>
    <row r="227" spans="1:21" ht="14.4" thickBot="1" x14ac:dyDescent="0.3">
      <c r="H227" s="203" t="s">
        <v>188</v>
      </c>
      <c r="I227" s="204"/>
      <c r="J227" s="204"/>
      <c r="K227" s="204"/>
      <c r="L227" s="205"/>
      <c r="M227" s="87">
        <f>SUMIFS(M207:M215,I207:I215,25,T207:T215,"TUBO FLEX")</f>
        <v>0</v>
      </c>
      <c r="N227" s="87">
        <f>SUMIFS(N207:N215,I207:I215,25,T207:T215,"TUBO FLEX")</f>
        <v>0</v>
      </c>
      <c r="O227" s="87">
        <f>SUMIFS(O207:O215,I207:I215,25,T207:T215,"TUBO FLEX")</f>
        <v>0</v>
      </c>
      <c r="S227" s="113" t="s">
        <v>60</v>
      </c>
      <c r="T227" s="69">
        <f t="shared" si="37"/>
        <v>0</v>
      </c>
    </row>
    <row r="228" spans="1:21" ht="14.4" thickBot="1" x14ac:dyDescent="0.3">
      <c r="H228" s="203" t="s">
        <v>189</v>
      </c>
      <c r="I228" s="204"/>
      <c r="J228" s="204"/>
      <c r="K228" s="204"/>
      <c r="L228" s="205"/>
      <c r="M228" s="114">
        <f>SUMIFS(M207:M215,I207:I215,50,T207:T215,"TUBO FLEX")</f>
        <v>0</v>
      </c>
      <c r="N228" s="114">
        <f>SUMIFS(N207:N215,I207:I215,50,T207:T215,"TUBO FLEX")</f>
        <v>0</v>
      </c>
      <c r="O228" s="114">
        <f>SUMIFS(O207:O215,I207:I215,50,T207:T215,"TUBO FLEX")</f>
        <v>0</v>
      </c>
      <c r="S228" s="113" t="s">
        <v>61</v>
      </c>
      <c r="T228" s="69">
        <f t="shared" si="37"/>
        <v>0</v>
      </c>
    </row>
    <row r="229" spans="1:21" x14ac:dyDescent="0.25">
      <c r="S229" s="113" t="s">
        <v>62</v>
      </c>
      <c r="T229" s="69">
        <f t="shared" si="37"/>
        <v>0</v>
      </c>
    </row>
    <row r="230" spans="1:21" x14ac:dyDescent="0.25">
      <c r="S230" s="113" t="s">
        <v>216</v>
      </c>
      <c r="T230" s="69">
        <f t="shared" si="37"/>
        <v>0</v>
      </c>
    </row>
    <row r="231" spans="1:21" x14ac:dyDescent="0.25">
      <c r="S231" s="113" t="s">
        <v>175</v>
      </c>
      <c r="T231" s="69">
        <f t="shared" si="37"/>
        <v>0</v>
      </c>
    </row>
    <row r="232" spans="1:21" x14ac:dyDescent="0.25">
      <c r="S232" s="113" t="s">
        <v>185</v>
      </c>
      <c r="T232" s="69">
        <f t="shared" si="37"/>
        <v>0</v>
      </c>
    </row>
    <row r="233" spans="1:21" ht="14.4" thickBot="1" x14ac:dyDescent="0.3">
      <c r="S233" s="115"/>
      <c r="T233" s="69">
        <f t="shared" si="37"/>
        <v>0</v>
      </c>
    </row>
    <row r="234" spans="1:21" x14ac:dyDescent="0.25">
      <c r="G234" s="65"/>
      <c r="H234" s="65"/>
      <c r="I234" s="65"/>
      <c r="J234" s="65"/>
      <c r="K234" s="65"/>
      <c r="L234" s="108"/>
      <c r="M234" s="108"/>
      <c r="N234" s="108"/>
      <c r="O234" s="108"/>
      <c r="S234" s="107"/>
    </row>
    <row r="235" spans="1:21" x14ac:dyDescent="0.25">
      <c r="G235" s="65"/>
      <c r="H235" s="65"/>
      <c r="I235" s="65"/>
      <c r="J235" s="65"/>
      <c r="K235" s="65"/>
      <c r="L235" s="108"/>
      <c r="M235" s="108"/>
      <c r="N235" s="108"/>
      <c r="O235" s="108"/>
      <c r="S235" s="107"/>
    </row>
    <row r="236" spans="1:21" x14ac:dyDescent="0.25">
      <c r="G236" s="65"/>
      <c r="H236" s="65"/>
      <c r="I236" s="65"/>
      <c r="J236" s="65"/>
      <c r="K236" s="65"/>
      <c r="L236" s="108"/>
      <c r="M236" s="108"/>
      <c r="N236" s="108"/>
      <c r="O236" s="108"/>
      <c r="S236" s="107"/>
    </row>
    <row r="237" spans="1:21" x14ac:dyDescent="0.25">
      <c r="S237" s="107"/>
    </row>
    <row r="238" spans="1:21" ht="54.6" customHeight="1" x14ac:dyDescent="0.25">
      <c r="A238" s="208" t="s">
        <v>149</v>
      </c>
      <c r="B238" s="208" t="s">
        <v>180</v>
      </c>
      <c r="C238" s="208" t="s">
        <v>147</v>
      </c>
      <c r="E238" s="209" t="s">
        <v>0</v>
      </c>
      <c r="F238" s="209"/>
      <c r="G238" s="209"/>
      <c r="H238" s="210" t="s">
        <v>121</v>
      </c>
      <c r="I238" s="210" t="s">
        <v>122</v>
      </c>
      <c r="J238" s="210" t="s">
        <v>119</v>
      </c>
      <c r="K238" s="210" t="s">
        <v>120</v>
      </c>
      <c r="L238" s="210" t="s">
        <v>182</v>
      </c>
      <c r="M238" s="194" t="s">
        <v>162</v>
      </c>
      <c r="N238" s="194" t="s">
        <v>184</v>
      </c>
      <c r="O238" s="194" t="s">
        <v>163</v>
      </c>
      <c r="P238" s="212" t="s">
        <v>46</v>
      </c>
      <c r="Q238" s="209"/>
      <c r="R238" s="209"/>
      <c r="S238" s="206" t="s">
        <v>51</v>
      </c>
      <c r="T238" s="206" t="s">
        <v>47</v>
      </c>
      <c r="U238" s="206" t="s">
        <v>78</v>
      </c>
    </row>
    <row r="239" spans="1:21" x14ac:dyDescent="0.25">
      <c r="A239" s="208"/>
      <c r="B239" s="208"/>
      <c r="C239" s="208"/>
      <c r="D239" t="s">
        <v>148</v>
      </c>
      <c r="E239" s="193" t="s">
        <v>79</v>
      </c>
      <c r="F239" s="145" t="s">
        <v>1</v>
      </c>
      <c r="G239" s="193" t="s">
        <v>2</v>
      </c>
      <c r="H239" s="211"/>
      <c r="I239" s="211"/>
      <c r="J239" s="211"/>
      <c r="K239" s="211"/>
      <c r="L239" s="211"/>
      <c r="M239" s="192" t="s">
        <v>21</v>
      </c>
      <c r="N239" s="192" t="s">
        <v>22</v>
      </c>
      <c r="O239" s="192" t="s">
        <v>22</v>
      </c>
      <c r="P239" s="193" t="s">
        <v>3</v>
      </c>
      <c r="Q239" s="193" t="s">
        <v>14</v>
      </c>
      <c r="R239" s="193" t="s">
        <v>13</v>
      </c>
      <c r="S239" s="207"/>
      <c r="T239" s="207"/>
      <c r="U239" s="207"/>
    </row>
    <row r="240" spans="1:21" x14ac:dyDescent="0.25">
      <c r="E240" s="100" t="s">
        <v>305</v>
      </c>
      <c r="F240" s="116"/>
      <c r="G240" s="64"/>
      <c r="H240" s="64"/>
      <c r="I240" s="64"/>
      <c r="J240" s="64"/>
      <c r="K240" s="64"/>
      <c r="L240" s="17"/>
      <c r="M240" s="17"/>
      <c r="N240" s="17"/>
      <c r="O240" s="17"/>
      <c r="P240" s="18"/>
      <c r="Q240" s="18"/>
      <c r="R240" s="18"/>
      <c r="S240" s="54"/>
      <c r="T240" s="19"/>
      <c r="U240" s="19"/>
    </row>
    <row r="241" spans="1:21" s="2" customFormat="1" outlineLevel="1" x14ac:dyDescent="0.25">
      <c r="B241" s="8"/>
      <c r="C241" s="8"/>
      <c r="D241" s="3"/>
      <c r="E241" s="3"/>
      <c r="F241" s="4"/>
      <c r="G241" s="7"/>
      <c r="H241" s="4"/>
      <c r="I241" s="4"/>
      <c r="J241" s="4"/>
      <c r="K241" s="4"/>
      <c r="L241" s="5"/>
      <c r="M241" s="5"/>
      <c r="N241" s="5"/>
      <c r="O241" s="5"/>
      <c r="P241" s="11"/>
      <c r="Q241" s="5"/>
      <c r="R241" s="6"/>
      <c r="S241" s="53"/>
      <c r="T241" s="5"/>
      <c r="U241" s="5"/>
    </row>
    <row r="242" spans="1:21" s="2" customFormat="1" outlineLevel="1" x14ac:dyDescent="0.25">
      <c r="A242" s="2">
        <v>0</v>
      </c>
      <c r="B242" s="8">
        <v>0</v>
      </c>
      <c r="C242" s="2">
        <v>0</v>
      </c>
      <c r="D242" s="3"/>
      <c r="E242" s="3" t="str">
        <f t="shared" ref="E242" si="38">G242</f>
        <v>C2</v>
      </c>
      <c r="F242" s="4" t="s">
        <v>153</v>
      </c>
      <c r="G242" s="4" t="s">
        <v>106</v>
      </c>
      <c r="H242" s="4">
        <v>4</v>
      </c>
      <c r="I242" s="4">
        <v>50</v>
      </c>
      <c r="J242" s="4"/>
      <c r="K242" s="4"/>
      <c r="L242" s="5">
        <v>1</v>
      </c>
      <c r="M242" s="5">
        <f t="shared" ref="M242" si="39">IF(I242&lt;&gt;"S",(H242+B242+A242+C242)*L242,0)</f>
        <v>4</v>
      </c>
      <c r="N242" s="5">
        <v>1</v>
      </c>
      <c r="O242" s="5">
        <v>1</v>
      </c>
      <c r="P242" s="11">
        <v>1</v>
      </c>
      <c r="Q242" s="5">
        <f t="shared" ref="Q242" si="40">IF(M242=0,IF(H242=0,0,H242+C242+B242+A242),M242)</f>
        <v>4</v>
      </c>
      <c r="R242" s="6">
        <f t="shared" ref="R242" si="41">Q242*P242</f>
        <v>4</v>
      </c>
      <c r="S242" s="53" t="str">
        <f>IF(J242="",IF(LEFT(G242,1)="c",IF(I242&lt;&gt;"S",VLOOKUP(G242,'DATOS GENERALES'!$B$36:$C$52,2,FALSE),""),""),IF(T242="pvc",VLOOKUP(VLOOKUP(J242,'DATOS GENERALES'!$B$58:$E$83,3,FALSE),'DATOS GENERALES'!$B$36:$C$52,2,FALSE),VLOOKUP(VLOOKUP(J242,'DATOS GENERALES'!$B$58:$E$83,4,FALSE),'DATOS GENERALES'!$B$36:$C$52,2,FALSE)))</f>
        <v>CUADRADA 200X200X100</v>
      </c>
      <c r="T242" s="5" t="s">
        <v>45</v>
      </c>
      <c r="U242" s="5"/>
    </row>
    <row r="243" spans="1:21" s="2" customFormat="1" outlineLevel="1" x14ac:dyDescent="0.25">
      <c r="B243" s="8"/>
      <c r="C243" s="8"/>
      <c r="D243" s="3"/>
      <c r="E243" s="3"/>
      <c r="F243" s="7"/>
      <c r="G243" s="4"/>
      <c r="H243" s="4"/>
      <c r="I243" s="4"/>
      <c r="J243" s="4"/>
      <c r="K243" s="4"/>
      <c r="L243" s="5"/>
      <c r="M243" s="5"/>
      <c r="N243" s="5"/>
      <c r="O243" s="5"/>
      <c r="P243" s="11"/>
      <c r="Q243" s="5"/>
      <c r="R243" s="6"/>
      <c r="S243" s="53"/>
      <c r="T243" s="5"/>
      <c r="U243" s="5"/>
    </row>
    <row r="244" spans="1:21" x14ac:dyDescent="0.25">
      <c r="G244" s="65"/>
      <c r="H244" s="65"/>
      <c r="I244" s="65"/>
      <c r="J244" s="65"/>
      <c r="K244" s="65"/>
      <c r="L244" s="108"/>
      <c r="M244" s="108"/>
      <c r="N244" s="108"/>
      <c r="O244" s="108"/>
      <c r="Q244" s="75"/>
      <c r="R244" s="108"/>
      <c r="S244" s="107"/>
    </row>
    <row r="245" spans="1:21" x14ac:dyDescent="0.25">
      <c r="G245" s="65"/>
      <c r="H245" s="65"/>
      <c r="I245" s="65"/>
      <c r="J245" s="65"/>
      <c r="K245" s="65"/>
      <c r="L245" s="108"/>
      <c r="M245" s="108"/>
      <c r="N245" s="108"/>
      <c r="O245" s="108"/>
      <c r="Q245" s="75"/>
      <c r="R245" s="108"/>
      <c r="S245" s="107"/>
    </row>
    <row r="246" spans="1:21" ht="14.4" thickBot="1" x14ac:dyDescent="0.3">
      <c r="G246" s="65"/>
      <c r="H246" s="65"/>
      <c r="I246" s="65"/>
      <c r="J246" s="65"/>
      <c r="K246" s="65"/>
      <c r="L246" s="108"/>
      <c r="M246" s="108"/>
      <c r="N246" s="108"/>
      <c r="O246" s="108"/>
      <c r="Q246" s="75"/>
      <c r="R246" s="108"/>
      <c r="S246" s="107"/>
    </row>
    <row r="247" spans="1:21" ht="58.8" customHeight="1" thickBot="1" x14ac:dyDescent="0.3">
      <c r="M247" s="98" t="s">
        <v>24</v>
      </c>
      <c r="N247" s="98" t="s">
        <v>77</v>
      </c>
      <c r="O247" s="98" t="s">
        <v>25</v>
      </c>
      <c r="S247" s="110" t="s">
        <v>116</v>
      </c>
      <c r="T247" s="111" t="s">
        <v>117</v>
      </c>
    </row>
    <row r="248" spans="1:21" ht="14.4" thickBot="1" x14ac:dyDescent="0.3">
      <c r="M248" s="98" t="s">
        <v>21</v>
      </c>
      <c r="N248" s="98" t="s">
        <v>22</v>
      </c>
      <c r="O248" s="98" t="s">
        <v>22</v>
      </c>
      <c r="S248" s="112" t="s">
        <v>56</v>
      </c>
      <c r="T248" s="69">
        <f>COUNTIF($S$241:$S$243,S248)</f>
        <v>0</v>
      </c>
    </row>
    <row r="249" spans="1:21" ht="14.4" thickBot="1" x14ac:dyDescent="0.3">
      <c r="H249" s="203" t="s">
        <v>151</v>
      </c>
      <c r="I249" s="204"/>
      <c r="J249" s="204"/>
      <c r="K249" s="204"/>
      <c r="L249" s="205"/>
      <c r="M249" s="87">
        <f>SUMIFS(M241:M243,$I241:$I243,"BE",$T241:$T243,"BE")</f>
        <v>0</v>
      </c>
      <c r="N249" s="87">
        <f>SUMIFS(N241:N243,I241:I243,"BE",T241:T243,"BE")</f>
        <v>0</v>
      </c>
      <c r="O249" s="87">
        <f>SUMIFS(O241:O243,I241:I243,"BE",T241:T243,"BE")</f>
        <v>0</v>
      </c>
      <c r="S249" s="113" t="s">
        <v>57</v>
      </c>
      <c r="T249" s="69">
        <f t="shared" ref="T249:T261" si="42">COUNTIF($S$241:$S$243,S249)</f>
        <v>1</v>
      </c>
    </row>
    <row r="250" spans="1:21" ht="14.4" thickBot="1" x14ac:dyDescent="0.3">
      <c r="H250" s="203" t="s">
        <v>158</v>
      </c>
      <c r="I250" s="204"/>
      <c r="J250" s="204"/>
      <c r="K250" s="204"/>
      <c r="L250" s="205"/>
      <c r="M250" s="87">
        <f>SUMIFS(M241:M243,I241:I243,25,T241:T243,"PVC")</f>
        <v>0</v>
      </c>
      <c r="N250" s="87">
        <f>SUMIFS(N241:N243,I241:I243,25,T241:T243,"PVC")</f>
        <v>0</v>
      </c>
      <c r="O250" s="87">
        <f>SUMIFS(O241:O243,I241:I243,25,T241:T243,"PVC")</f>
        <v>0</v>
      </c>
      <c r="S250" s="113" t="s">
        <v>58</v>
      </c>
      <c r="T250" s="69">
        <f t="shared" si="42"/>
        <v>0</v>
      </c>
    </row>
    <row r="251" spans="1:21" ht="14.4" thickBot="1" x14ac:dyDescent="0.3">
      <c r="H251" s="203" t="s">
        <v>159</v>
      </c>
      <c r="I251" s="204"/>
      <c r="J251" s="204"/>
      <c r="K251" s="204"/>
      <c r="L251" s="205"/>
      <c r="M251" s="87">
        <f>SUMIFS(M241:M243,I241:I243,50,T241:T243,"PVC")</f>
        <v>4</v>
      </c>
      <c r="N251" s="87">
        <f>SUMIFS(N241:N243,I241:I243,50,T241:T243,"PVC")</f>
        <v>1</v>
      </c>
      <c r="O251" s="87">
        <f>SUMIFS(O241:O243,I241:I243,50,T241:T243,"PVC")</f>
        <v>1</v>
      </c>
      <c r="S251" s="113" t="s">
        <v>59</v>
      </c>
      <c r="T251" s="69">
        <f t="shared" si="42"/>
        <v>0</v>
      </c>
    </row>
    <row r="252" spans="1:21" ht="14.4" thickBot="1" x14ac:dyDescent="0.3">
      <c r="H252" s="203" t="s">
        <v>187</v>
      </c>
      <c r="I252" s="204"/>
      <c r="J252" s="204"/>
      <c r="K252" s="204"/>
      <c r="L252" s="205"/>
      <c r="M252" s="87">
        <f>SUMIFS(M241:M243,I241:I243,100,T241:T243,"PVC")</f>
        <v>0</v>
      </c>
      <c r="N252" s="87">
        <f>SUMIFS(N241:N243,I241:I243,100,T241:T243,"PVC")</f>
        <v>0</v>
      </c>
      <c r="O252" s="87">
        <f>SUMIFS(O241:O243,I241:I243,100,T241:T243,"PVC")</f>
        <v>0</v>
      </c>
      <c r="S252" s="113" t="s">
        <v>53</v>
      </c>
      <c r="T252" s="69">
        <f t="shared" si="42"/>
        <v>0</v>
      </c>
    </row>
    <row r="253" spans="1:21" ht="14.4" thickBot="1" x14ac:dyDescent="0.3">
      <c r="H253" s="203" t="s">
        <v>160</v>
      </c>
      <c r="I253" s="204"/>
      <c r="J253" s="204"/>
      <c r="K253" s="204"/>
      <c r="L253" s="205"/>
      <c r="M253" s="87">
        <f>SUMIFS(M241:M243,I241:I243,25,T241:T243,"EMT")</f>
        <v>0</v>
      </c>
      <c r="N253" s="87">
        <f>SUMIFS(N241:N243,I241:I243,25,T241:T243,"EMT")</f>
        <v>0</v>
      </c>
      <c r="O253" s="87">
        <f>SUMIFS(O241:O243,I241:I243,25,T241:T243,"EMT")</f>
        <v>0</v>
      </c>
      <c r="S253" s="113" t="s">
        <v>54</v>
      </c>
      <c r="T253" s="69">
        <f t="shared" si="42"/>
        <v>0</v>
      </c>
    </row>
    <row r="254" spans="1:21" ht="14.4" thickBot="1" x14ac:dyDescent="0.3">
      <c r="H254" s="203" t="s">
        <v>161</v>
      </c>
      <c r="I254" s="204"/>
      <c r="J254" s="204"/>
      <c r="K254" s="204"/>
      <c r="L254" s="205"/>
      <c r="M254" s="114">
        <f>SUMIFS(M241:M243,I241:I243,50,T241:T243,"EMT")</f>
        <v>0</v>
      </c>
      <c r="N254" s="114">
        <f>SUMIFS(N241:N243,I241:I243,50,T241:T243,"EMT")</f>
        <v>0</v>
      </c>
      <c r="O254" s="114">
        <f>SUMIFS(O241:O243,I241:I243,50,T241:T243,"EMT")</f>
        <v>0</v>
      </c>
      <c r="S254" s="113" t="s">
        <v>55</v>
      </c>
      <c r="T254" s="69">
        <f t="shared" si="42"/>
        <v>0</v>
      </c>
    </row>
    <row r="255" spans="1:21" ht="14.4" thickBot="1" x14ac:dyDescent="0.3">
      <c r="H255" s="203" t="s">
        <v>188</v>
      </c>
      <c r="I255" s="204"/>
      <c r="J255" s="204"/>
      <c r="K255" s="204"/>
      <c r="L255" s="205"/>
      <c r="M255" s="87">
        <f>SUMIFS(M241:M243,I241:I243,25,T241:T243,"TUBO FLEX")</f>
        <v>0</v>
      </c>
      <c r="N255" s="87">
        <f>SUMIFS(N241:N243,I241:I243,25,T241:T243,"TUBO FLEX")</f>
        <v>0</v>
      </c>
      <c r="O255" s="87">
        <f>SUMIFS(O241:O243,I241:I243,25,T241:T243,"TUBO FLEX")</f>
        <v>0</v>
      </c>
      <c r="S255" s="113" t="s">
        <v>60</v>
      </c>
      <c r="T255" s="69">
        <f t="shared" si="42"/>
        <v>0</v>
      </c>
    </row>
    <row r="256" spans="1:21" ht="14.4" thickBot="1" x14ac:dyDescent="0.3">
      <c r="H256" s="203" t="s">
        <v>189</v>
      </c>
      <c r="I256" s="204"/>
      <c r="J256" s="204"/>
      <c r="K256" s="204"/>
      <c r="L256" s="205"/>
      <c r="M256" s="114">
        <f>SUMIFS(M241:M243,I241:I243,50,T241:T243,"TUBO FLEX")</f>
        <v>0</v>
      </c>
      <c r="N256" s="114">
        <f>SUMIFS(N241:N243,I241:I243,50,T241:T243,"TUBO FLEX")</f>
        <v>0</v>
      </c>
      <c r="O256" s="114">
        <f>SUMIFS(O241:O243,I241:I243,50,T241:T243,"TUBO FLEX")</f>
        <v>0</v>
      </c>
      <c r="S256" s="113" t="s">
        <v>61</v>
      </c>
      <c r="T256" s="69">
        <f t="shared" si="42"/>
        <v>0</v>
      </c>
    </row>
    <row r="257" spans="2:21" x14ac:dyDescent="0.25">
      <c r="S257" s="113" t="s">
        <v>62</v>
      </c>
      <c r="T257" s="69">
        <f t="shared" si="42"/>
        <v>0</v>
      </c>
    </row>
    <row r="258" spans="2:21" x14ac:dyDescent="0.25">
      <c r="S258" s="113" t="s">
        <v>216</v>
      </c>
      <c r="T258" s="69">
        <f t="shared" si="42"/>
        <v>0</v>
      </c>
    </row>
    <row r="259" spans="2:21" x14ac:dyDescent="0.25">
      <c r="S259" s="113" t="s">
        <v>175</v>
      </c>
      <c r="T259" s="69">
        <f t="shared" si="42"/>
        <v>0</v>
      </c>
    </row>
    <row r="260" spans="2:21" x14ac:dyDescent="0.25">
      <c r="S260" s="113" t="s">
        <v>185</v>
      </c>
      <c r="T260" s="69">
        <f t="shared" si="42"/>
        <v>0</v>
      </c>
    </row>
    <row r="261" spans="2:21" ht="14.4" thickBot="1" x14ac:dyDescent="0.3">
      <c r="S261" s="115"/>
      <c r="T261" s="69">
        <f t="shared" si="42"/>
        <v>0</v>
      </c>
    </row>
    <row r="262" spans="2:21" x14ac:dyDescent="0.25">
      <c r="G262" s="65"/>
      <c r="H262" s="65"/>
      <c r="I262" s="65"/>
      <c r="J262" s="65"/>
      <c r="K262" s="65"/>
      <c r="L262" s="108"/>
      <c r="M262" s="108"/>
      <c r="N262" s="108"/>
      <c r="O262" s="108"/>
      <c r="Q262" s="75"/>
      <c r="R262" s="108"/>
      <c r="S262" s="107"/>
    </row>
    <row r="263" spans="2:21" x14ac:dyDescent="0.25">
      <c r="G263" s="65"/>
      <c r="H263" s="65"/>
      <c r="I263" s="65"/>
      <c r="J263" s="65"/>
      <c r="K263" s="65"/>
      <c r="L263" s="108"/>
      <c r="M263" s="108"/>
      <c r="N263" s="108"/>
      <c r="O263" s="108"/>
      <c r="Q263" s="75"/>
      <c r="R263" s="108"/>
      <c r="S263" s="107"/>
    </row>
    <row r="264" spans="2:21" hidden="1" x14ac:dyDescent="0.25">
      <c r="G264" s="65"/>
      <c r="H264" s="65"/>
      <c r="I264" s="65"/>
      <c r="J264" s="65"/>
      <c r="K264" s="65"/>
      <c r="L264" s="108"/>
      <c r="M264" s="108"/>
      <c r="N264" s="108"/>
      <c r="O264" s="108"/>
      <c r="Q264" s="75"/>
      <c r="R264" s="108"/>
      <c r="S264" s="107"/>
    </row>
    <row r="265" spans="2:21" hidden="1" x14ac:dyDescent="0.25">
      <c r="S265" s="107"/>
    </row>
    <row r="266" spans="2:21" hidden="1" x14ac:dyDescent="0.25">
      <c r="E266" s="100"/>
      <c r="F266" s="116"/>
      <c r="G266" s="64"/>
      <c r="H266" s="64"/>
      <c r="I266" s="64"/>
      <c r="J266" s="64"/>
      <c r="K266" s="64"/>
      <c r="L266" s="17"/>
      <c r="M266" s="17"/>
      <c r="N266" s="17"/>
      <c r="O266" s="17"/>
      <c r="P266" s="18"/>
      <c r="Q266" s="18"/>
      <c r="R266" s="18"/>
      <c r="S266" s="54"/>
      <c r="T266" s="19"/>
      <c r="U266" s="19"/>
    </row>
    <row r="267" spans="2:21" s="2" customFormat="1" hidden="1" outlineLevel="1" x14ac:dyDescent="0.25">
      <c r="B267" s="8"/>
      <c r="C267" s="8"/>
      <c r="D267" s="3"/>
      <c r="E267" s="3"/>
      <c r="F267" s="4"/>
      <c r="G267" s="4"/>
      <c r="H267" s="4"/>
      <c r="I267" s="4"/>
      <c r="J267" s="4"/>
      <c r="K267" s="4"/>
      <c r="L267" s="5"/>
      <c r="M267" s="5"/>
      <c r="N267" s="5"/>
      <c r="O267" s="5"/>
      <c r="P267" s="11"/>
      <c r="Q267" s="5"/>
      <c r="R267" s="6"/>
      <c r="S267" s="53"/>
      <c r="T267" s="5"/>
      <c r="U267" s="5"/>
    </row>
    <row r="268" spans="2:21" s="2" customFormat="1" hidden="1" outlineLevel="1" x14ac:dyDescent="0.25">
      <c r="B268" s="8"/>
      <c r="C268" s="8"/>
      <c r="D268" s="3"/>
      <c r="E268" s="3"/>
      <c r="F268" s="4"/>
      <c r="G268" s="4"/>
      <c r="H268" s="4"/>
      <c r="I268" s="4"/>
      <c r="J268" s="4"/>
      <c r="K268" s="4"/>
      <c r="L268" s="5"/>
      <c r="M268" s="5"/>
      <c r="N268" s="5"/>
      <c r="O268" s="5"/>
      <c r="P268" s="11"/>
      <c r="Q268" s="5"/>
      <c r="R268" s="6"/>
      <c r="S268" s="53"/>
      <c r="T268" s="5"/>
      <c r="U268" s="5"/>
    </row>
    <row r="269" spans="2:21" s="2" customFormat="1" hidden="1" outlineLevel="1" x14ac:dyDescent="0.25">
      <c r="B269" s="8"/>
      <c r="C269" s="8"/>
      <c r="D269" s="3"/>
      <c r="E269" s="3"/>
      <c r="F269" s="4"/>
      <c r="G269" s="4"/>
      <c r="H269" s="4"/>
      <c r="I269" s="4"/>
      <c r="J269" s="4"/>
      <c r="K269" s="4"/>
      <c r="L269" s="5"/>
      <c r="M269" s="5"/>
      <c r="N269" s="5"/>
      <c r="O269" s="5"/>
      <c r="P269" s="11"/>
      <c r="Q269" s="5"/>
      <c r="R269" s="6"/>
      <c r="S269" s="53"/>
      <c r="T269" s="5"/>
      <c r="U269" s="5"/>
    </row>
    <row r="270" spans="2:21" hidden="1" x14ac:dyDescent="0.25">
      <c r="G270" s="65"/>
      <c r="H270" s="65"/>
      <c r="I270" s="65"/>
      <c r="J270" s="65"/>
      <c r="K270" s="65"/>
      <c r="L270" s="108"/>
      <c r="M270" s="108"/>
      <c r="N270" s="108"/>
      <c r="O270" s="108"/>
      <c r="S270" s="107"/>
    </row>
    <row r="271" spans="2:21" hidden="1" x14ac:dyDescent="0.25">
      <c r="G271" s="65"/>
      <c r="H271" s="65"/>
      <c r="I271" s="65"/>
      <c r="J271" s="65"/>
      <c r="K271" s="65"/>
      <c r="L271" s="108"/>
      <c r="M271" s="108"/>
      <c r="N271" s="108"/>
      <c r="O271" s="108"/>
      <c r="S271" s="107"/>
    </row>
    <row r="272" spans="2:21" ht="14.4" hidden="1" thickBot="1" x14ac:dyDescent="0.3">
      <c r="G272" s="65"/>
      <c r="H272" s="65"/>
      <c r="I272" s="65"/>
      <c r="J272" s="65"/>
      <c r="K272" s="65"/>
      <c r="L272" s="108"/>
      <c r="M272" s="108"/>
      <c r="N272" s="108"/>
      <c r="O272" s="108"/>
      <c r="S272" s="107"/>
    </row>
    <row r="273" spans="7:20" ht="58.8" hidden="1" customHeight="1" thickBot="1" x14ac:dyDescent="0.3">
      <c r="M273" s="98" t="s">
        <v>24</v>
      </c>
      <c r="N273" s="98" t="s">
        <v>77</v>
      </c>
      <c r="O273" s="98" t="s">
        <v>25</v>
      </c>
      <c r="S273" s="110" t="s">
        <v>116</v>
      </c>
      <c r="T273" s="111" t="s">
        <v>117</v>
      </c>
    </row>
    <row r="274" spans="7:20" ht="14.4" hidden="1" thickBot="1" x14ac:dyDescent="0.3">
      <c r="M274" s="98" t="s">
        <v>21</v>
      </c>
      <c r="N274" s="98" t="s">
        <v>22</v>
      </c>
      <c r="O274" s="98" t="s">
        <v>22</v>
      </c>
      <c r="S274" s="112" t="s">
        <v>56</v>
      </c>
      <c r="T274" s="69">
        <f>COUNTIF($S$267:$S$269,S274)</f>
        <v>0</v>
      </c>
    </row>
    <row r="275" spans="7:20" ht="14.4" hidden="1" thickBot="1" x14ac:dyDescent="0.3">
      <c r="H275" s="203" t="s">
        <v>151</v>
      </c>
      <c r="I275" s="204"/>
      <c r="J275" s="204"/>
      <c r="K275" s="204"/>
      <c r="L275" s="205"/>
      <c r="M275" s="87">
        <f>SUMIFS(M267:M269,$I267:$I269,"BE",$T267:$T269,"BE")</f>
        <v>0</v>
      </c>
      <c r="N275" s="87">
        <f>SUMIFS(N267:N269,I267:I269,"BE",T267:T269,"BE")</f>
        <v>0</v>
      </c>
      <c r="O275" s="87">
        <f>SUMIFS(O267:O269,I267:I269,"BE",T267:T269,"BE")</f>
        <v>0</v>
      </c>
      <c r="S275" s="113" t="s">
        <v>57</v>
      </c>
      <c r="T275" s="69">
        <f t="shared" ref="T275:T287" si="43">COUNTIF($S$267:$S$269,S275)</f>
        <v>0</v>
      </c>
    </row>
    <row r="276" spans="7:20" ht="14.4" hidden="1" thickBot="1" x14ac:dyDescent="0.3">
      <c r="H276" s="203" t="s">
        <v>158</v>
      </c>
      <c r="I276" s="204"/>
      <c r="J276" s="204"/>
      <c r="K276" s="204"/>
      <c r="L276" s="205"/>
      <c r="M276" s="87">
        <f>SUMIFS(M267:M269,I267:I269,25,T267:T269,"PVC")</f>
        <v>0</v>
      </c>
      <c r="N276" s="87">
        <f>SUMIFS(N267:N269,I267:I269,25,T267:T269,"PVC")</f>
        <v>0</v>
      </c>
      <c r="O276" s="87">
        <f>SUMIFS(O267:O269,I267:I269,25,T267:T269,"PVC")</f>
        <v>0</v>
      </c>
      <c r="S276" s="113" t="s">
        <v>58</v>
      </c>
      <c r="T276" s="69">
        <f t="shared" si="43"/>
        <v>0</v>
      </c>
    </row>
    <row r="277" spans="7:20" ht="14.4" hidden="1" thickBot="1" x14ac:dyDescent="0.3">
      <c r="H277" s="203" t="s">
        <v>159</v>
      </c>
      <c r="I277" s="204"/>
      <c r="J277" s="204"/>
      <c r="K277" s="204"/>
      <c r="L277" s="205"/>
      <c r="M277" s="87">
        <f>SUMIFS(M267:M269,I267:I269,50,T267:T269,"PVC")</f>
        <v>0</v>
      </c>
      <c r="N277" s="87">
        <f>SUMIFS(N267:N269,I267:I269,50,T267:T269,"PVC")</f>
        <v>0</v>
      </c>
      <c r="O277" s="87">
        <f>SUMIFS(O267:O269,I267:I269,50,T267:T269,"PVC")</f>
        <v>0</v>
      </c>
      <c r="S277" s="113" t="s">
        <v>59</v>
      </c>
      <c r="T277" s="69">
        <f t="shared" si="43"/>
        <v>0</v>
      </c>
    </row>
    <row r="278" spans="7:20" ht="14.4" hidden="1" thickBot="1" x14ac:dyDescent="0.3">
      <c r="H278" s="203" t="s">
        <v>187</v>
      </c>
      <c r="I278" s="204"/>
      <c r="J278" s="204"/>
      <c r="K278" s="204"/>
      <c r="L278" s="205"/>
      <c r="M278" s="87">
        <f>SUMIFS(M267:M269,I267:I269,100,T267:T269,"PVC")</f>
        <v>0</v>
      </c>
      <c r="N278" s="87">
        <f>SUMIFS(N267:N269,I267:I269,100,T267:T269,"PVC")</f>
        <v>0</v>
      </c>
      <c r="O278" s="87">
        <f>SUMIFS(O267:O269,I267:I269,100,T267:T269,"PVC")</f>
        <v>0</v>
      </c>
      <c r="S278" s="113" t="s">
        <v>53</v>
      </c>
      <c r="T278" s="69">
        <f t="shared" si="43"/>
        <v>0</v>
      </c>
    </row>
    <row r="279" spans="7:20" ht="14.4" hidden="1" thickBot="1" x14ac:dyDescent="0.3">
      <c r="H279" s="203" t="s">
        <v>160</v>
      </c>
      <c r="I279" s="204"/>
      <c r="J279" s="204"/>
      <c r="K279" s="204"/>
      <c r="L279" s="205"/>
      <c r="M279" s="87">
        <f>SUMIFS(M267:M269,I267:I269,25,T267:T269,"EMT")</f>
        <v>0</v>
      </c>
      <c r="N279" s="87">
        <f>SUMIFS(N267:N269,I267:I269,25,T267:T269,"EMT")</f>
        <v>0</v>
      </c>
      <c r="O279" s="87">
        <f>SUMIFS(O267:O269,I267:I269,25,T267:T269,"EMT")</f>
        <v>0</v>
      </c>
      <c r="S279" s="113" t="s">
        <v>54</v>
      </c>
      <c r="T279" s="69">
        <f t="shared" si="43"/>
        <v>0</v>
      </c>
    </row>
    <row r="280" spans="7:20" ht="14.4" hidden="1" thickBot="1" x14ac:dyDescent="0.3">
      <c r="H280" s="203" t="s">
        <v>161</v>
      </c>
      <c r="I280" s="204"/>
      <c r="J280" s="204"/>
      <c r="K280" s="204"/>
      <c r="L280" s="205"/>
      <c r="M280" s="114">
        <f>SUMIFS(M267:M269,I267:I269,50,T267:T269,"EMT")</f>
        <v>0</v>
      </c>
      <c r="N280" s="114">
        <f>SUMIFS(N267:N269,I267:I269,50,T267:T269,"EMT")</f>
        <v>0</v>
      </c>
      <c r="O280" s="114">
        <f>SUMIFS(O267:O269,I267:I269,50,T267:T269,"EMT")</f>
        <v>0</v>
      </c>
      <c r="S280" s="113" t="s">
        <v>55</v>
      </c>
      <c r="T280" s="69">
        <f t="shared" si="43"/>
        <v>0</v>
      </c>
    </row>
    <row r="281" spans="7:20" ht="14.4" hidden="1" thickBot="1" x14ac:dyDescent="0.3">
      <c r="H281" s="203" t="s">
        <v>188</v>
      </c>
      <c r="I281" s="204"/>
      <c r="J281" s="204"/>
      <c r="K281" s="204"/>
      <c r="L281" s="205"/>
      <c r="M281" s="87">
        <f>SUMIFS(M267:M269,I267:I269,25,T267:T269,"TUBO FLEX")</f>
        <v>0</v>
      </c>
      <c r="N281" s="87">
        <f>SUMIFS(N267:N269,I267:I269,25,T267:T269,"TUBO FLEX")</f>
        <v>0</v>
      </c>
      <c r="O281" s="87">
        <f>SUMIFS(O267:O269,I267:I269,25,T267:T269,"TUBO FLEX")</f>
        <v>0</v>
      </c>
      <c r="S281" s="113" t="s">
        <v>60</v>
      </c>
      <c r="T281" s="69">
        <f t="shared" si="43"/>
        <v>0</v>
      </c>
    </row>
    <row r="282" spans="7:20" ht="14.4" hidden="1" thickBot="1" x14ac:dyDescent="0.3">
      <c r="H282" s="203" t="s">
        <v>189</v>
      </c>
      <c r="I282" s="204"/>
      <c r="J282" s="204"/>
      <c r="K282" s="204"/>
      <c r="L282" s="205"/>
      <c r="M282" s="114">
        <f>SUMIFS(M267:M269,I267:I269,50,T267:T269,"TUBO FLEX")</f>
        <v>0</v>
      </c>
      <c r="N282" s="114">
        <f>SUMIFS(N267:N269,I267:I269,50,T267:T269,"TUBO FLEX")</f>
        <v>0</v>
      </c>
      <c r="O282" s="114">
        <f>SUMIFS(O267:O269,I267:I269,50,T267:T269,"TUBO FLEX")</f>
        <v>0</v>
      </c>
      <c r="S282" s="113" t="s">
        <v>61</v>
      </c>
      <c r="T282" s="69">
        <f t="shared" si="43"/>
        <v>0</v>
      </c>
    </row>
    <row r="283" spans="7:20" hidden="1" x14ac:dyDescent="0.25">
      <c r="S283" s="113" t="s">
        <v>62</v>
      </c>
      <c r="T283" s="69">
        <f t="shared" si="43"/>
        <v>0</v>
      </c>
    </row>
    <row r="284" spans="7:20" hidden="1" x14ac:dyDescent="0.25">
      <c r="S284" s="113" t="s">
        <v>216</v>
      </c>
      <c r="T284" s="69">
        <f t="shared" si="43"/>
        <v>0</v>
      </c>
    </row>
    <row r="285" spans="7:20" hidden="1" x14ac:dyDescent="0.25">
      <c r="S285" s="113" t="s">
        <v>175</v>
      </c>
      <c r="T285" s="69">
        <f t="shared" si="43"/>
        <v>0</v>
      </c>
    </row>
    <row r="286" spans="7:20" hidden="1" x14ac:dyDescent="0.25">
      <c r="S286" s="113" t="s">
        <v>185</v>
      </c>
      <c r="T286" s="69">
        <f t="shared" si="43"/>
        <v>0</v>
      </c>
    </row>
    <row r="287" spans="7:20" ht="14.4" hidden="1" thickBot="1" x14ac:dyDescent="0.3">
      <c r="S287" s="115"/>
      <c r="T287" s="69">
        <f t="shared" si="43"/>
        <v>0</v>
      </c>
    </row>
    <row r="288" spans="7:20" hidden="1" x14ac:dyDescent="0.25">
      <c r="G288" s="65"/>
      <c r="H288" s="65"/>
      <c r="I288" s="65"/>
      <c r="J288" s="65"/>
      <c r="K288" s="65"/>
      <c r="L288" s="108"/>
      <c r="M288" s="108"/>
      <c r="N288" s="108"/>
      <c r="O288" s="108"/>
      <c r="S288" s="107"/>
    </row>
    <row r="289" spans="2:21" hidden="1" x14ac:dyDescent="0.25">
      <c r="G289" s="65"/>
      <c r="H289" s="65"/>
      <c r="I289" s="65"/>
      <c r="J289" s="65"/>
      <c r="K289" s="65"/>
      <c r="L289" s="108"/>
      <c r="M289" s="108"/>
      <c r="N289" s="108"/>
      <c r="O289" s="108"/>
      <c r="S289" s="107"/>
    </row>
    <row r="290" spans="2:21" hidden="1" x14ac:dyDescent="0.25">
      <c r="S290" s="107"/>
    </row>
    <row r="291" spans="2:21" hidden="1" x14ac:dyDescent="0.25">
      <c r="E291" s="147"/>
      <c r="F291" s="147"/>
      <c r="G291" s="148"/>
      <c r="H291" s="148"/>
      <c r="I291" s="148"/>
      <c r="J291" s="148"/>
      <c r="K291" s="148"/>
      <c r="L291" s="149"/>
      <c r="M291" s="149"/>
      <c r="N291" s="149"/>
      <c r="O291" s="149"/>
      <c r="P291" s="150"/>
      <c r="Q291" s="150"/>
      <c r="R291" s="150"/>
      <c r="S291" s="151"/>
      <c r="T291" s="152"/>
      <c r="U291" s="152"/>
    </row>
    <row r="292" spans="2:21" hidden="1" x14ac:dyDescent="0.25">
      <c r="E292" s="153"/>
      <c r="F292" s="154"/>
      <c r="G292" s="148"/>
      <c r="H292" s="148"/>
      <c r="I292" s="148"/>
      <c r="J292" s="148"/>
      <c r="K292" s="148"/>
      <c r="L292" s="149"/>
      <c r="M292" s="149"/>
      <c r="N292" s="149"/>
      <c r="O292" s="149"/>
      <c r="P292" s="150"/>
      <c r="Q292" s="150"/>
      <c r="R292" s="150"/>
      <c r="S292" s="151"/>
      <c r="T292" s="152"/>
      <c r="U292" s="152"/>
    </row>
    <row r="293" spans="2:21" s="2" customFormat="1" hidden="1" outlineLevel="1" x14ac:dyDescent="0.25">
      <c r="B293" s="8"/>
      <c r="C293" s="8"/>
      <c r="D293" s="3"/>
      <c r="E293" s="3"/>
      <c r="F293" s="4"/>
      <c r="G293" s="4"/>
      <c r="H293" s="4"/>
      <c r="I293" s="4"/>
      <c r="J293" s="4"/>
      <c r="K293" s="4"/>
      <c r="L293" s="5"/>
      <c r="M293" s="5"/>
      <c r="N293" s="5"/>
      <c r="O293" s="5"/>
      <c r="P293" s="11"/>
      <c r="Q293" s="5"/>
      <c r="R293" s="6"/>
      <c r="S293" s="53"/>
      <c r="T293" s="5"/>
      <c r="U293" s="5"/>
    </row>
    <row r="294" spans="2:21" s="2" customFormat="1" hidden="1" outlineLevel="1" x14ac:dyDescent="0.25">
      <c r="B294" s="8"/>
      <c r="C294" s="8"/>
      <c r="D294" s="3"/>
      <c r="E294" s="3"/>
      <c r="F294" s="4"/>
      <c r="G294" s="4"/>
      <c r="H294" s="4"/>
      <c r="I294" s="4"/>
      <c r="J294" s="4"/>
      <c r="K294" s="4"/>
      <c r="L294" s="5"/>
      <c r="M294" s="5"/>
      <c r="N294" s="5"/>
      <c r="O294" s="5"/>
      <c r="P294" s="11"/>
      <c r="Q294" s="5"/>
      <c r="R294" s="6"/>
      <c r="S294" s="53"/>
      <c r="T294" s="5"/>
      <c r="U294" s="5"/>
    </row>
    <row r="295" spans="2:21" s="2" customFormat="1" hidden="1" outlineLevel="1" x14ac:dyDescent="0.25">
      <c r="B295" s="8"/>
      <c r="C295" s="8"/>
      <c r="D295" s="3"/>
      <c r="E295" s="3"/>
      <c r="F295" s="4"/>
      <c r="G295" s="4"/>
      <c r="H295" s="4"/>
      <c r="I295" s="4"/>
      <c r="J295" s="4"/>
      <c r="K295" s="4"/>
      <c r="L295" s="5"/>
      <c r="M295" s="5"/>
      <c r="N295" s="5"/>
      <c r="O295" s="5"/>
      <c r="P295" s="11"/>
      <c r="Q295" s="5"/>
      <c r="R295" s="6"/>
      <c r="S295" s="53"/>
      <c r="T295" s="5"/>
      <c r="U295" s="5"/>
    </row>
    <row r="296" spans="2:21" hidden="1" x14ac:dyDescent="0.25">
      <c r="G296" s="65"/>
      <c r="H296" s="65"/>
      <c r="I296" s="65"/>
      <c r="J296" s="65"/>
      <c r="K296" s="65"/>
      <c r="L296" s="108"/>
      <c r="M296" s="108"/>
      <c r="N296" s="108"/>
      <c r="O296" s="108"/>
    </row>
    <row r="297" spans="2:21" hidden="1" x14ac:dyDescent="0.25">
      <c r="G297" s="65"/>
      <c r="H297" s="65"/>
      <c r="I297" s="65"/>
      <c r="J297" s="65"/>
      <c r="K297" s="65"/>
      <c r="L297" s="108"/>
      <c r="M297" s="108"/>
      <c r="N297" s="108"/>
      <c r="O297" s="108"/>
    </row>
    <row r="298" spans="2:21" ht="14.4" hidden="1" thickBot="1" x14ac:dyDescent="0.3">
      <c r="G298" s="65"/>
      <c r="H298" s="65"/>
      <c r="I298" s="65"/>
      <c r="J298" s="65"/>
      <c r="K298" s="65"/>
      <c r="L298" s="108"/>
      <c r="M298" s="108"/>
      <c r="N298" s="108"/>
      <c r="O298" s="108"/>
    </row>
    <row r="299" spans="2:21" ht="58.8" hidden="1" customHeight="1" thickBot="1" x14ac:dyDescent="0.3">
      <c r="M299" s="98" t="s">
        <v>24</v>
      </c>
      <c r="N299" s="98" t="s">
        <v>77</v>
      </c>
      <c r="O299" s="98" t="s">
        <v>25</v>
      </c>
      <c r="S299" s="110" t="s">
        <v>116</v>
      </c>
      <c r="T299" s="111" t="s">
        <v>117</v>
      </c>
    </row>
    <row r="300" spans="2:21" ht="14.4" hidden="1" thickBot="1" x14ac:dyDescent="0.3">
      <c r="M300" s="98" t="s">
        <v>21</v>
      </c>
      <c r="N300" s="98" t="s">
        <v>22</v>
      </c>
      <c r="O300" s="98" t="s">
        <v>22</v>
      </c>
      <c r="S300" s="112" t="s">
        <v>56</v>
      </c>
      <c r="T300" s="69">
        <f>COUNTIF($S$293:$S$295,S300)</f>
        <v>0</v>
      </c>
    </row>
    <row r="301" spans="2:21" ht="14.4" hidden="1" thickBot="1" x14ac:dyDescent="0.3">
      <c r="H301" s="203" t="s">
        <v>151</v>
      </c>
      <c r="I301" s="204"/>
      <c r="J301" s="204"/>
      <c r="K301" s="204"/>
      <c r="L301" s="205"/>
      <c r="M301" s="87">
        <f>SUMIFS(M293:M295,$I293:$I295,"BE",$T293:$T295,"BE")</f>
        <v>0</v>
      </c>
      <c r="N301" s="87">
        <f>SUMIFS(N293:N295,I293:I295,"BE",T293:T295,"BE")</f>
        <v>0</v>
      </c>
      <c r="O301" s="87">
        <f>SUMIFS(O293:O295,I293:I295,"BE",T293:T295,"BE")</f>
        <v>0</v>
      </c>
      <c r="S301" s="113" t="s">
        <v>57</v>
      </c>
      <c r="T301" s="69">
        <f t="shared" ref="T301:T313" si="44">COUNTIF($S$293:$S$295,S301)</f>
        <v>0</v>
      </c>
    </row>
    <row r="302" spans="2:21" ht="14.4" hidden="1" thickBot="1" x14ac:dyDescent="0.3">
      <c r="H302" s="203" t="s">
        <v>158</v>
      </c>
      <c r="I302" s="204"/>
      <c r="J302" s="204"/>
      <c r="K302" s="204"/>
      <c r="L302" s="205"/>
      <c r="M302" s="87">
        <f>SUMIFS(M293:M295,I293:I295,25,T293:T295,"PVC")</f>
        <v>0</v>
      </c>
      <c r="N302" s="87">
        <f>SUMIFS(N293:N295,I293:I295,25,T293:T295,"PVC")</f>
        <v>0</v>
      </c>
      <c r="O302" s="87">
        <f>SUMIFS(O293:O295,I293:I295,25,T293:T295,"PVC")</f>
        <v>0</v>
      </c>
      <c r="S302" s="113" t="s">
        <v>58</v>
      </c>
      <c r="T302" s="69">
        <f t="shared" si="44"/>
        <v>0</v>
      </c>
    </row>
    <row r="303" spans="2:21" ht="14.4" hidden="1" thickBot="1" x14ac:dyDescent="0.3">
      <c r="H303" s="203" t="s">
        <v>159</v>
      </c>
      <c r="I303" s="204"/>
      <c r="J303" s="204"/>
      <c r="K303" s="204"/>
      <c r="L303" s="205"/>
      <c r="M303" s="87">
        <f>SUMIFS(M293:M295,I293:I295,50,T293:T295,"PVC")</f>
        <v>0</v>
      </c>
      <c r="N303" s="87">
        <f>SUMIFS(N293:N295,I293:I295,50,T293:T295,"PVC")</f>
        <v>0</v>
      </c>
      <c r="O303" s="87">
        <f>SUMIFS(O293:O295,I293:I295,50,T293:T295,"PVC")</f>
        <v>0</v>
      </c>
      <c r="S303" s="113" t="s">
        <v>59</v>
      </c>
      <c r="T303" s="69">
        <f t="shared" si="44"/>
        <v>0</v>
      </c>
    </row>
    <row r="304" spans="2:21" ht="14.4" hidden="1" thickBot="1" x14ac:dyDescent="0.3">
      <c r="H304" s="203" t="s">
        <v>187</v>
      </c>
      <c r="I304" s="204"/>
      <c r="J304" s="204"/>
      <c r="K304" s="204"/>
      <c r="L304" s="205"/>
      <c r="M304" s="87">
        <f>SUMIFS(M293:M295,I293:I295,100,T293:T295,"PVC")</f>
        <v>0</v>
      </c>
      <c r="N304" s="87">
        <f>SUMIFS(N293:N295,I293:I295,100,T293:T295,"PVC")</f>
        <v>0</v>
      </c>
      <c r="O304" s="87">
        <f>SUMIFS(O293:O295,I293:I295,100,T293:T295,"PVC")</f>
        <v>0</v>
      </c>
      <c r="S304" s="113" t="s">
        <v>53</v>
      </c>
      <c r="T304" s="69">
        <f t="shared" si="44"/>
        <v>0</v>
      </c>
    </row>
    <row r="305" spans="1:21" ht="14.4" hidden="1" thickBot="1" x14ac:dyDescent="0.3">
      <c r="H305" s="203" t="s">
        <v>160</v>
      </c>
      <c r="I305" s="204"/>
      <c r="J305" s="204"/>
      <c r="K305" s="204"/>
      <c r="L305" s="205"/>
      <c r="M305" s="87">
        <f>SUMIFS(M293:M295,I293:I295,25,T293:T295,"EMT")</f>
        <v>0</v>
      </c>
      <c r="N305" s="87">
        <f>SUMIFS(N293:N295,I293:I295,25,T293:T295,"EMT")</f>
        <v>0</v>
      </c>
      <c r="O305" s="87">
        <f>SUMIFS(O293:O295,I293:I295,25,T293:T295,"EMT")</f>
        <v>0</v>
      </c>
      <c r="S305" s="113" t="s">
        <v>54</v>
      </c>
      <c r="T305" s="69">
        <f t="shared" si="44"/>
        <v>0</v>
      </c>
    </row>
    <row r="306" spans="1:21" ht="14.4" hidden="1" thickBot="1" x14ac:dyDescent="0.3">
      <c r="H306" s="203" t="s">
        <v>161</v>
      </c>
      <c r="I306" s="204"/>
      <c r="J306" s="204"/>
      <c r="K306" s="204"/>
      <c r="L306" s="205"/>
      <c r="M306" s="114">
        <f>SUMIFS(M293:M295,I293:I295,50,T293:T295,"EMT")</f>
        <v>0</v>
      </c>
      <c r="N306" s="114">
        <f>SUMIFS(N293:N295,I293:I295,50,T293:T295,"EMT")</f>
        <v>0</v>
      </c>
      <c r="O306" s="114">
        <f>SUMIFS(O293:O295,I293:I295,50,T293:T295,"EMT")</f>
        <v>0</v>
      </c>
      <c r="S306" s="113" t="s">
        <v>55</v>
      </c>
      <c r="T306" s="69">
        <f t="shared" si="44"/>
        <v>0</v>
      </c>
    </row>
    <row r="307" spans="1:21" ht="14.4" hidden="1" thickBot="1" x14ac:dyDescent="0.3">
      <c r="H307" s="203" t="s">
        <v>188</v>
      </c>
      <c r="I307" s="204"/>
      <c r="J307" s="204"/>
      <c r="K307" s="204"/>
      <c r="L307" s="205"/>
      <c r="M307" s="87">
        <f>SUMIFS(M293:M295,I293:I295,25,T293:T295,"TUBO FLEX")</f>
        <v>0</v>
      </c>
      <c r="N307" s="87">
        <f>SUMIFS(N293:N295,I293:I295,25,T293:T295,"TUBO FLEX")</f>
        <v>0</v>
      </c>
      <c r="O307" s="87">
        <f>SUMIFS(O293:O295,I293:I295,25,T293:T295,"TUBO FLEX")</f>
        <v>0</v>
      </c>
      <c r="S307" s="113" t="s">
        <v>60</v>
      </c>
      <c r="T307" s="69">
        <f t="shared" si="44"/>
        <v>0</v>
      </c>
    </row>
    <row r="308" spans="1:21" ht="14.4" hidden="1" thickBot="1" x14ac:dyDescent="0.3">
      <c r="H308" s="203" t="s">
        <v>189</v>
      </c>
      <c r="I308" s="204"/>
      <c r="J308" s="204"/>
      <c r="K308" s="204"/>
      <c r="L308" s="205"/>
      <c r="M308" s="114">
        <f>SUMIFS(M293:M295,I293:I295,50,T293:T295,"TUBO FLEX")</f>
        <v>0</v>
      </c>
      <c r="N308" s="114">
        <f>SUMIFS(N293:N295,I293:I295,50,T293:T295,"TUBO FLEX")</f>
        <v>0</v>
      </c>
      <c r="O308" s="114">
        <f>SUMIFS(O293:O295,I293:I295,50,T293:T295,"TUBO FLEX")</f>
        <v>0</v>
      </c>
      <c r="S308" s="113" t="s">
        <v>61</v>
      </c>
      <c r="T308" s="69">
        <f t="shared" si="44"/>
        <v>0</v>
      </c>
    </row>
    <row r="309" spans="1:21" hidden="1" x14ac:dyDescent="0.25">
      <c r="S309" s="113" t="s">
        <v>62</v>
      </c>
      <c r="T309" s="69">
        <f t="shared" si="44"/>
        <v>0</v>
      </c>
    </row>
    <row r="310" spans="1:21" hidden="1" x14ac:dyDescent="0.25">
      <c r="S310" s="113" t="s">
        <v>216</v>
      </c>
      <c r="T310" s="69">
        <f t="shared" si="44"/>
        <v>0</v>
      </c>
    </row>
    <row r="311" spans="1:21" hidden="1" x14ac:dyDescent="0.25">
      <c r="S311" s="113" t="s">
        <v>175</v>
      </c>
      <c r="T311" s="69">
        <f t="shared" si="44"/>
        <v>0</v>
      </c>
    </row>
    <row r="312" spans="1:21" hidden="1" x14ac:dyDescent="0.25">
      <c r="S312" s="113" t="s">
        <v>185</v>
      </c>
      <c r="T312" s="69">
        <f t="shared" si="44"/>
        <v>0</v>
      </c>
    </row>
    <row r="313" spans="1:21" ht="14.4" hidden="1" thickBot="1" x14ac:dyDescent="0.3">
      <c r="S313" s="115"/>
      <c r="T313" s="69">
        <f t="shared" si="44"/>
        <v>0</v>
      </c>
    </row>
    <row r="314" spans="1:21" hidden="1" x14ac:dyDescent="0.25">
      <c r="G314" s="65"/>
      <c r="H314" s="65"/>
      <c r="I314" s="65"/>
      <c r="J314" s="65"/>
      <c r="K314" s="65"/>
      <c r="L314" s="108"/>
      <c r="M314" s="108"/>
      <c r="N314" s="108"/>
      <c r="O314" s="108"/>
    </row>
    <row r="315" spans="1:21" hidden="1" x14ac:dyDescent="0.25">
      <c r="G315" s="65"/>
      <c r="H315" s="65"/>
      <c r="I315" s="65"/>
      <c r="J315" s="65"/>
      <c r="K315" s="65"/>
      <c r="L315" s="108"/>
      <c r="M315" s="108"/>
      <c r="N315" s="108"/>
      <c r="O315" s="108"/>
    </row>
    <row r="316" spans="1:21" hidden="1" x14ac:dyDescent="0.25">
      <c r="G316" s="65"/>
      <c r="H316" s="65"/>
      <c r="I316" s="65"/>
      <c r="J316" s="65"/>
      <c r="K316" s="65"/>
      <c r="L316" s="108"/>
      <c r="M316" s="108"/>
      <c r="N316" s="108"/>
      <c r="O316" s="108"/>
    </row>
    <row r="317" spans="1:21" ht="54.6" hidden="1" customHeight="1" x14ac:dyDescent="0.25">
      <c r="A317" s="208" t="s">
        <v>149</v>
      </c>
      <c r="B317" s="208" t="s">
        <v>180</v>
      </c>
      <c r="C317" s="208" t="s">
        <v>147</v>
      </c>
      <c r="E317" s="209" t="s">
        <v>0</v>
      </c>
      <c r="F317" s="209"/>
      <c r="G317" s="209"/>
      <c r="H317" s="210" t="s">
        <v>121</v>
      </c>
      <c r="I317" s="210" t="s">
        <v>122</v>
      </c>
      <c r="J317" s="210" t="s">
        <v>119</v>
      </c>
      <c r="K317" s="210" t="s">
        <v>120</v>
      </c>
      <c r="L317" s="210" t="s">
        <v>182</v>
      </c>
      <c r="M317" s="143" t="s">
        <v>162</v>
      </c>
      <c r="N317" s="143" t="s">
        <v>184</v>
      </c>
      <c r="O317" s="143" t="s">
        <v>163</v>
      </c>
      <c r="P317" s="212" t="s">
        <v>46</v>
      </c>
      <c r="Q317" s="209"/>
      <c r="R317" s="209"/>
      <c r="S317" s="206" t="s">
        <v>51</v>
      </c>
      <c r="T317" s="206" t="s">
        <v>47</v>
      </c>
      <c r="U317" s="206" t="s">
        <v>78</v>
      </c>
    </row>
    <row r="318" spans="1:21" hidden="1" x14ac:dyDescent="0.25">
      <c r="A318" s="208"/>
      <c r="B318" s="208"/>
      <c r="C318" s="208"/>
      <c r="D318" t="s">
        <v>148</v>
      </c>
      <c r="E318" s="144" t="s">
        <v>79</v>
      </c>
      <c r="F318" s="145" t="s">
        <v>1</v>
      </c>
      <c r="G318" s="144" t="s">
        <v>2</v>
      </c>
      <c r="H318" s="211"/>
      <c r="I318" s="211"/>
      <c r="J318" s="211"/>
      <c r="K318" s="211"/>
      <c r="L318" s="211"/>
      <c r="M318" s="146" t="s">
        <v>21</v>
      </c>
      <c r="N318" s="146" t="s">
        <v>22</v>
      </c>
      <c r="O318" s="146" t="s">
        <v>22</v>
      </c>
      <c r="P318" s="144" t="s">
        <v>3</v>
      </c>
      <c r="Q318" s="144" t="s">
        <v>14</v>
      </c>
      <c r="R318" s="144" t="s">
        <v>13</v>
      </c>
      <c r="S318" s="207"/>
      <c r="T318" s="207"/>
      <c r="U318" s="207"/>
    </row>
    <row r="319" spans="1:21" hidden="1" x14ac:dyDescent="0.25">
      <c r="E319" s="147"/>
      <c r="F319" s="147" t="s">
        <v>186</v>
      </c>
      <c r="G319" s="148"/>
      <c r="H319" s="148"/>
      <c r="I319" s="148"/>
      <c r="J319" s="148"/>
      <c r="K319" s="148"/>
      <c r="L319" s="149"/>
      <c r="M319" s="149"/>
      <c r="N319" s="149"/>
      <c r="O319" s="149"/>
      <c r="P319" s="150"/>
      <c r="Q319" s="150"/>
      <c r="R319" s="150"/>
      <c r="S319" s="151"/>
      <c r="T319" s="152"/>
      <c r="U319" s="152"/>
    </row>
    <row r="320" spans="1:21" hidden="1" x14ac:dyDescent="0.25">
      <c r="E320" s="153"/>
      <c r="F320" s="154" t="s">
        <v>294</v>
      </c>
      <c r="G320" s="148"/>
      <c r="H320" s="148"/>
      <c r="I320" s="148"/>
      <c r="J320" s="148"/>
      <c r="K320" s="148"/>
      <c r="L320" s="149"/>
      <c r="M320" s="149"/>
      <c r="N320" s="149"/>
      <c r="O320" s="149"/>
      <c r="P320" s="150"/>
      <c r="Q320" s="150"/>
      <c r="R320" s="150"/>
      <c r="S320" s="151"/>
      <c r="T320" s="152"/>
      <c r="U320" s="152"/>
    </row>
    <row r="321" spans="2:21" s="2" customFormat="1" hidden="1" outlineLevel="1" x14ac:dyDescent="0.25">
      <c r="B321" s="8"/>
      <c r="C321" s="8"/>
      <c r="D321" s="3"/>
      <c r="E321" s="3"/>
      <c r="F321" s="4"/>
      <c r="G321" s="4"/>
      <c r="H321" s="4"/>
      <c r="I321" s="4"/>
      <c r="J321" s="4"/>
      <c r="K321" s="4"/>
      <c r="L321" s="5"/>
      <c r="M321" s="5"/>
      <c r="N321" s="5"/>
      <c r="O321" s="5"/>
      <c r="P321" s="11"/>
      <c r="Q321" s="5"/>
      <c r="R321" s="6"/>
      <c r="S321" s="53"/>
      <c r="T321" s="5"/>
      <c r="U321" s="5"/>
    </row>
    <row r="322" spans="2:21" s="2" customFormat="1" hidden="1" outlineLevel="1" x14ac:dyDescent="0.25">
      <c r="B322" s="8"/>
      <c r="C322" s="8"/>
      <c r="D322" s="3"/>
      <c r="E322" s="3"/>
      <c r="F322" s="4"/>
      <c r="G322" s="4"/>
      <c r="H322" s="4"/>
      <c r="I322" s="4"/>
      <c r="J322" s="4"/>
      <c r="K322" s="4"/>
      <c r="L322" s="5"/>
      <c r="M322" s="5"/>
      <c r="N322" s="5"/>
      <c r="O322" s="5"/>
      <c r="P322" s="11"/>
      <c r="Q322" s="5"/>
      <c r="R322" s="6"/>
      <c r="S322" s="53"/>
      <c r="T322" s="5"/>
      <c r="U322" s="5"/>
    </row>
    <row r="323" spans="2:21" s="2" customFormat="1" hidden="1" outlineLevel="1" x14ac:dyDescent="0.25">
      <c r="B323" s="8"/>
      <c r="C323" s="8"/>
      <c r="D323" s="3"/>
      <c r="E323" s="3"/>
      <c r="F323" s="4"/>
      <c r="G323" s="4"/>
      <c r="H323" s="4"/>
      <c r="I323" s="4"/>
      <c r="J323" s="4"/>
      <c r="K323" s="4"/>
      <c r="L323" s="5"/>
      <c r="M323" s="5"/>
      <c r="N323" s="5"/>
      <c r="O323" s="5"/>
      <c r="P323" s="11"/>
      <c r="Q323" s="5"/>
      <c r="R323" s="6"/>
      <c r="S323" s="53"/>
      <c r="T323" s="5"/>
      <c r="U323" s="5"/>
    </row>
    <row r="324" spans="2:21" hidden="1" x14ac:dyDescent="0.25">
      <c r="G324" s="65"/>
      <c r="H324" s="65"/>
      <c r="I324" s="65"/>
      <c r="J324" s="65"/>
      <c r="K324" s="65"/>
      <c r="L324" s="108"/>
      <c r="M324" s="108"/>
      <c r="N324" s="108"/>
      <c r="O324" s="108"/>
    </row>
    <row r="325" spans="2:21" ht="14.4" hidden="1" thickBot="1" x14ac:dyDescent="0.3">
      <c r="G325" s="65"/>
      <c r="H325" s="65"/>
      <c r="I325" s="65"/>
      <c r="J325" s="65"/>
      <c r="K325" s="65"/>
      <c r="L325" s="108"/>
      <c r="M325" s="108"/>
      <c r="N325" s="108"/>
      <c r="O325" s="108"/>
      <c r="Q325" s="75"/>
      <c r="R325" s="108"/>
    </row>
    <row r="326" spans="2:21" ht="41.4" hidden="1" customHeight="1" thickBot="1" x14ac:dyDescent="0.3">
      <c r="M326" s="98" t="s">
        <v>275</v>
      </c>
      <c r="N326" s="98" t="s">
        <v>276</v>
      </c>
      <c r="O326" s="98" t="s">
        <v>277</v>
      </c>
      <c r="S326" s="110" t="s">
        <v>116</v>
      </c>
      <c r="T326" s="111" t="s">
        <v>117</v>
      </c>
    </row>
    <row r="327" spans="2:21" ht="14.4" hidden="1" thickBot="1" x14ac:dyDescent="0.3">
      <c r="M327" s="98" t="s">
        <v>21</v>
      </c>
      <c r="N327" s="98" t="s">
        <v>22</v>
      </c>
      <c r="O327" s="98" t="s">
        <v>22</v>
      </c>
      <c r="S327" s="112" t="s">
        <v>56</v>
      </c>
      <c r="T327" s="69">
        <f>COUNTIF($S$321:$S$323,S327)</f>
        <v>0</v>
      </c>
    </row>
    <row r="328" spans="2:21" ht="14.4" hidden="1" thickBot="1" x14ac:dyDescent="0.3">
      <c r="H328" s="203" t="s">
        <v>264</v>
      </c>
      <c r="I328" s="204"/>
      <c r="J328" s="204"/>
      <c r="K328" s="204"/>
      <c r="L328" s="205"/>
      <c r="M328" s="87">
        <f>SUMIFS($M$321:$M$323,$I321:$I323,100,$T321:$T323,"BE")</f>
        <v>0</v>
      </c>
      <c r="N328" s="87">
        <f>SUMIFS($N$321:$N$323,$I$321:$I$323,100,$T$321:$T$323,"BE")</f>
        <v>0</v>
      </c>
      <c r="O328" s="87">
        <f>SUMIFS($O$321:$O$323,$I$321:$I$323,100,$T$321:$T$323,"BE")</f>
        <v>0</v>
      </c>
      <c r="S328" s="113" t="s">
        <v>57</v>
      </c>
      <c r="T328" s="69">
        <f>COUNTIF($S$321:$S$323,S328)</f>
        <v>0</v>
      </c>
    </row>
    <row r="329" spans="2:21" ht="14.4" hidden="1" thickBot="1" x14ac:dyDescent="0.3">
      <c r="H329" s="203" t="s">
        <v>265</v>
      </c>
      <c r="I329" s="204"/>
      <c r="J329" s="204"/>
      <c r="K329" s="204"/>
      <c r="L329" s="205"/>
      <c r="M329" s="87">
        <f>SUMIFS($M$321:$M$323,$I321:$I323,200,$T321:$T323,"BE")</f>
        <v>0</v>
      </c>
      <c r="N329" s="87">
        <f>SUMIFS($N$321:$N$323,$I$321:$I$323,200,$T$321:$T$323,"BE")</f>
        <v>0</v>
      </c>
      <c r="O329" s="87">
        <f>SUMIFS($O$321:$O$323,$I$321:$I$323,200,$T$321:$T$323,"BE")</f>
        <v>0</v>
      </c>
      <c r="S329" s="113"/>
      <c r="T329" s="69"/>
    </row>
    <row r="330" spans="2:21" ht="14.4" hidden="1" thickBot="1" x14ac:dyDescent="0.3">
      <c r="H330" s="203" t="s">
        <v>266</v>
      </c>
      <c r="I330" s="204"/>
      <c r="J330" s="204"/>
      <c r="K330" s="204"/>
      <c r="L330" s="205"/>
      <c r="M330" s="87">
        <f>SUMIFS($M$321:$M$323,$I321:$I323,300,$T321:$T323,"BE")</f>
        <v>0</v>
      </c>
      <c r="N330" s="87">
        <f>SUMIFS($N$321:$N$323,$I$321:$I$323,300,$T$321:$T$323,"BE")</f>
        <v>0</v>
      </c>
      <c r="O330" s="87">
        <f>SUMIFS($O$321:$O$323,$I$321:$I$323,300,$T$321:$T$323,"BE")</f>
        <v>0</v>
      </c>
      <c r="S330" s="113"/>
      <c r="T330" s="69"/>
    </row>
    <row r="331" spans="2:21" ht="14.4" hidden="1" thickBot="1" x14ac:dyDescent="0.3">
      <c r="H331" s="203" t="s">
        <v>158</v>
      </c>
      <c r="I331" s="204"/>
      <c r="J331" s="204"/>
      <c r="K331" s="204"/>
      <c r="L331" s="205"/>
      <c r="M331" s="87">
        <f>SUMIFS(M321:M323,I321:I323,25,T321:T323,"PVC")</f>
        <v>0</v>
      </c>
      <c r="N331" s="87">
        <f>SUMIFS(N321:N323,I321:I323,25,T321:T323,"PVC")</f>
        <v>0</v>
      </c>
      <c r="O331" s="87">
        <f>SUMIFS(O321:O323,I321:I323,25,T321:T323,"PVC")</f>
        <v>0</v>
      </c>
      <c r="S331" s="113" t="s">
        <v>58</v>
      </c>
      <c r="T331" s="69">
        <f t="shared" ref="T331:T342" si="45">COUNTIF($S$321:$S$323,S331)</f>
        <v>0</v>
      </c>
    </row>
    <row r="332" spans="2:21" ht="14.4" hidden="1" thickBot="1" x14ac:dyDescent="0.3">
      <c r="H332" s="203" t="s">
        <v>159</v>
      </c>
      <c r="I332" s="204"/>
      <c r="J332" s="204"/>
      <c r="K332" s="204"/>
      <c r="L332" s="205"/>
      <c r="M332" s="87">
        <f>SUMIFS(M321:M323,I321:I323,50,T321:T323,"PVC")</f>
        <v>0</v>
      </c>
      <c r="N332" s="87">
        <f>SUMIFS(N321:N323,I321:I323,50,T321:T323,"PVC")</f>
        <v>0</v>
      </c>
      <c r="O332" s="87">
        <f>SUMIFS(O321:O323,I321:I323,50,T321:T323,"PVC")</f>
        <v>0</v>
      </c>
      <c r="S332" s="113" t="s">
        <v>59</v>
      </c>
      <c r="T332" s="69">
        <f t="shared" si="45"/>
        <v>0</v>
      </c>
    </row>
    <row r="333" spans="2:21" ht="14.4" hidden="1" thickBot="1" x14ac:dyDescent="0.3">
      <c r="H333" s="203" t="s">
        <v>187</v>
      </c>
      <c r="I333" s="204"/>
      <c r="J333" s="204"/>
      <c r="K333" s="204"/>
      <c r="L333" s="205"/>
      <c r="M333" s="87">
        <f>SUMIFS(M321:M323,I321:I323,100,T321:T323,"PVC")</f>
        <v>0</v>
      </c>
      <c r="N333" s="87">
        <f>SUMIFS(N321:N323,I321:I323,100,T321:T323,"PVC")</f>
        <v>0</v>
      </c>
      <c r="O333" s="87">
        <f>SUMIFS(O321:O323,I321:I323,100,T321:T323,"PVC")</f>
        <v>0</v>
      </c>
      <c r="S333" s="113" t="s">
        <v>53</v>
      </c>
      <c r="T333" s="69">
        <f t="shared" si="45"/>
        <v>0</v>
      </c>
    </row>
    <row r="334" spans="2:21" ht="14.4" hidden="1" thickBot="1" x14ac:dyDescent="0.3">
      <c r="H334" s="203" t="s">
        <v>160</v>
      </c>
      <c r="I334" s="204"/>
      <c r="J334" s="204"/>
      <c r="K334" s="204"/>
      <c r="L334" s="205"/>
      <c r="M334" s="87">
        <f>SUMIFS(M321:M323,I321:I323,25,T321:T323,"EMT")</f>
        <v>0</v>
      </c>
      <c r="N334" s="87">
        <f>SUMIFS(N321:N323,I321:I323,25,T321:T323,"EMT")</f>
        <v>0</v>
      </c>
      <c r="O334" s="87">
        <f>SUMIFS(O321:O323,I321:I323,25,T321:T323,"EMT")</f>
        <v>0</v>
      </c>
      <c r="S334" s="113" t="s">
        <v>54</v>
      </c>
      <c r="T334" s="69">
        <f t="shared" si="45"/>
        <v>0</v>
      </c>
    </row>
    <row r="335" spans="2:21" ht="14.4" hidden="1" thickBot="1" x14ac:dyDescent="0.3">
      <c r="H335" s="203" t="s">
        <v>161</v>
      </c>
      <c r="I335" s="204"/>
      <c r="J335" s="204"/>
      <c r="K335" s="204"/>
      <c r="L335" s="205"/>
      <c r="M335" s="114">
        <f>SUMIFS(M321:M323,I321:I323,50,T321:T323,"EMT")</f>
        <v>0</v>
      </c>
      <c r="N335" s="114">
        <f>SUMIFS(N321:N323,I321:I323,50,T321:T323,"EMT")</f>
        <v>0</v>
      </c>
      <c r="O335" s="114">
        <f>SUMIFS(O321:O323,I321:I323,50,T321:T323,"EMT")</f>
        <v>0</v>
      </c>
      <c r="S335" s="113" t="s">
        <v>55</v>
      </c>
      <c r="T335" s="69">
        <f t="shared" si="45"/>
        <v>0</v>
      </c>
    </row>
    <row r="336" spans="2:21" ht="14.4" hidden="1" thickBot="1" x14ac:dyDescent="0.3">
      <c r="H336" s="203" t="s">
        <v>188</v>
      </c>
      <c r="I336" s="204"/>
      <c r="J336" s="204"/>
      <c r="K336" s="204"/>
      <c r="L336" s="205"/>
      <c r="M336" s="87">
        <f>SUMIFS(M321:M323,I321:I323,25,T321:T323,"TUBO FLEX")</f>
        <v>0</v>
      </c>
      <c r="N336" s="87">
        <f>SUMIFS(N321:N323,I321:I323,25,T321:T323,"TUBO FLEX")</f>
        <v>0</v>
      </c>
      <c r="O336" s="87">
        <f>SUMIFS(O321:O323,I321:I323,25,T321:T323,"TUBO FLEX")</f>
        <v>0</v>
      </c>
      <c r="S336" s="113" t="s">
        <v>60</v>
      </c>
      <c r="T336" s="69">
        <f t="shared" si="45"/>
        <v>0</v>
      </c>
    </row>
    <row r="337" spans="5:21" ht="14.4" hidden="1" thickBot="1" x14ac:dyDescent="0.3">
      <c r="H337" s="203" t="s">
        <v>189</v>
      </c>
      <c r="I337" s="204"/>
      <c r="J337" s="204"/>
      <c r="K337" s="204"/>
      <c r="L337" s="205"/>
      <c r="M337" s="114">
        <f>SUMIFS(M321:M323,I321:I323,50,T321:T323,"TUBO FLEX")</f>
        <v>0</v>
      </c>
      <c r="N337" s="114">
        <f>SUMIFS(N321:N323,I321:I323,50,T321:T323,"TUBO FLEX")</f>
        <v>0</v>
      </c>
      <c r="O337" s="114">
        <f>SUMIFS(O321:O323,I321:I323,50,T321:T323,"TUBO FLEX")</f>
        <v>0</v>
      </c>
      <c r="S337" s="113" t="s">
        <v>61</v>
      </c>
      <c r="T337" s="69">
        <f t="shared" si="45"/>
        <v>0</v>
      </c>
    </row>
    <row r="338" spans="5:21" hidden="1" x14ac:dyDescent="0.25">
      <c r="S338" s="113" t="s">
        <v>62</v>
      </c>
      <c r="T338" s="69">
        <f t="shared" si="45"/>
        <v>0</v>
      </c>
    </row>
    <row r="339" spans="5:21" hidden="1" x14ac:dyDescent="0.25">
      <c r="S339" s="113" t="s">
        <v>216</v>
      </c>
      <c r="T339" s="69">
        <f t="shared" si="45"/>
        <v>0</v>
      </c>
    </row>
    <row r="340" spans="5:21" hidden="1" x14ac:dyDescent="0.25">
      <c r="S340" s="113" t="s">
        <v>175</v>
      </c>
      <c r="T340" s="69">
        <f t="shared" si="45"/>
        <v>0</v>
      </c>
    </row>
    <row r="341" spans="5:21" hidden="1" x14ac:dyDescent="0.25">
      <c r="S341" s="113" t="s">
        <v>185</v>
      </c>
      <c r="T341" s="69">
        <f t="shared" si="45"/>
        <v>0</v>
      </c>
    </row>
    <row r="342" spans="5:21" ht="14.4" hidden="1" thickBot="1" x14ac:dyDescent="0.3">
      <c r="S342" s="115"/>
      <c r="T342" s="69">
        <f t="shared" si="45"/>
        <v>0</v>
      </c>
    </row>
    <row r="343" spans="5:21" x14ac:dyDescent="0.25">
      <c r="G343" s="65"/>
      <c r="H343" s="65"/>
      <c r="I343" s="65"/>
      <c r="J343" s="65"/>
      <c r="K343" s="65"/>
      <c r="L343" s="108"/>
      <c r="M343" s="108"/>
      <c r="N343" s="108"/>
      <c r="O343" s="108"/>
      <c r="Q343" s="75"/>
      <c r="R343" s="108"/>
    </row>
    <row r="344" spans="5:21" x14ac:dyDescent="0.25">
      <c r="G344" s="65"/>
      <c r="H344" s="65"/>
      <c r="I344" s="65"/>
      <c r="J344" s="65"/>
      <c r="K344" s="65"/>
      <c r="L344" s="108"/>
      <c r="M344" s="108"/>
      <c r="N344" s="108"/>
      <c r="O344" s="108"/>
      <c r="Q344" s="75"/>
      <c r="R344" s="108"/>
    </row>
    <row r="345" spans="5:21" x14ac:dyDescent="0.25">
      <c r="E345" s="230" t="s">
        <v>233</v>
      </c>
      <c r="F345" s="230"/>
      <c r="G345" s="230"/>
      <c r="H345" s="230"/>
      <c r="I345" s="230"/>
      <c r="J345" s="230"/>
      <c r="K345" s="230"/>
      <c r="L345" s="230"/>
      <c r="M345" s="230"/>
      <c r="N345" s="230"/>
      <c r="O345" s="230"/>
      <c r="P345" s="230"/>
      <c r="Q345" s="230"/>
      <c r="R345" s="230"/>
      <c r="S345" s="230"/>
      <c r="T345" s="230"/>
      <c r="U345" s="230"/>
    </row>
    <row r="346" spans="5:21" x14ac:dyDescent="0.25">
      <c r="E346" s="230"/>
      <c r="F346" s="230"/>
      <c r="G346" s="230"/>
      <c r="H346" s="230"/>
      <c r="I346" s="230"/>
      <c r="J346" s="230"/>
      <c r="K346" s="230"/>
      <c r="L346" s="230"/>
      <c r="M346" s="230"/>
      <c r="N346" s="230"/>
      <c r="O346" s="230"/>
      <c r="P346" s="230"/>
      <c r="Q346" s="230"/>
      <c r="R346" s="230"/>
      <c r="S346" s="230"/>
      <c r="T346" s="230"/>
      <c r="U346" s="230"/>
    </row>
    <row r="347" spans="5:21" ht="14.4" thickBot="1" x14ac:dyDescent="0.3">
      <c r="G347" s="65"/>
      <c r="H347" s="65"/>
      <c r="I347" s="65"/>
      <c r="J347" s="65"/>
      <c r="K347" s="65"/>
      <c r="L347" s="108"/>
      <c r="M347" s="108"/>
      <c r="N347" s="108"/>
      <c r="O347" s="108"/>
      <c r="Q347" s="75"/>
      <c r="R347" s="108"/>
    </row>
    <row r="348" spans="5:21" ht="58.8" customHeight="1" thickBot="1" x14ac:dyDescent="0.3">
      <c r="M348" s="98" t="s">
        <v>24</v>
      </c>
      <c r="N348" s="98" t="s">
        <v>190</v>
      </c>
      <c r="O348" s="98" t="s">
        <v>25</v>
      </c>
      <c r="S348" s="110" t="s">
        <v>116</v>
      </c>
      <c r="T348" s="111" t="s">
        <v>117</v>
      </c>
    </row>
    <row r="349" spans="5:21" ht="14.4" thickBot="1" x14ac:dyDescent="0.3">
      <c r="M349" s="98" t="s">
        <v>21</v>
      </c>
      <c r="N349" s="98" t="s">
        <v>22</v>
      </c>
      <c r="O349" s="98" t="s">
        <v>22</v>
      </c>
      <c r="S349" s="112" t="s">
        <v>56</v>
      </c>
      <c r="T349" s="87">
        <f>T327+T300+T274+T248+T220+T185+T151+T117+T84+T52+T19</f>
        <v>0</v>
      </c>
    </row>
    <row r="350" spans="5:21" ht="14.4" thickBot="1" x14ac:dyDescent="0.3">
      <c r="H350" s="203" t="s">
        <v>267</v>
      </c>
      <c r="I350" s="204"/>
      <c r="J350" s="204"/>
      <c r="K350" s="204"/>
      <c r="L350" s="205"/>
      <c r="M350" s="87">
        <f t="shared" ref="M350:O351" si="46">M328+M301+M275+M249+M221+M186+M152+M118+M85+M53+M20</f>
        <v>0</v>
      </c>
      <c r="N350" s="87">
        <f t="shared" si="46"/>
        <v>0</v>
      </c>
      <c r="O350" s="87">
        <f t="shared" si="46"/>
        <v>0</v>
      </c>
      <c r="P350" s="2" t="s">
        <v>270</v>
      </c>
      <c r="Q350" s="2" t="s">
        <v>295</v>
      </c>
      <c r="R350" s="2" t="s">
        <v>296</v>
      </c>
      <c r="S350" s="113" t="s">
        <v>57</v>
      </c>
      <c r="T350" s="87">
        <f>T328+T301+T275+T249+T221+T186+T152+T118+T85+T53+T20</f>
        <v>1</v>
      </c>
    </row>
    <row r="351" spans="5:21" ht="14.4" thickBot="1" x14ac:dyDescent="0.3">
      <c r="H351" s="203" t="s">
        <v>268</v>
      </c>
      <c r="I351" s="204"/>
      <c r="J351" s="204"/>
      <c r="K351" s="204"/>
      <c r="L351" s="205"/>
      <c r="M351" s="87">
        <f t="shared" si="46"/>
        <v>313.60000000000002</v>
      </c>
      <c r="N351" s="87">
        <f t="shared" si="46"/>
        <v>23</v>
      </c>
      <c r="O351" s="87">
        <f t="shared" si="46"/>
        <v>5</v>
      </c>
      <c r="Q351" s="132">
        <f>ROUNDDOWN(M351/1.5+N351*3,0)</f>
        <v>278</v>
      </c>
      <c r="R351" s="132">
        <f>M351/15</f>
        <v>20.90666666666667</v>
      </c>
      <c r="S351" s="113" t="s">
        <v>58</v>
      </c>
      <c r="T351" s="87">
        <f t="shared" ref="T351:T362" si="47">T331+T302+T276+T250+T222+T189+T155+T121+T88+T56+T23</f>
        <v>0</v>
      </c>
    </row>
    <row r="352" spans="5:21" ht="14.4" thickBot="1" x14ac:dyDescent="0.3">
      <c r="H352" s="203" t="s">
        <v>269</v>
      </c>
      <c r="I352" s="204"/>
      <c r="J352" s="204"/>
      <c r="K352" s="204"/>
      <c r="L352" s="205"/>
      <c r="M352" s="87"/>
      <c r="N352" s="87"/>
      <c r="O352" s="87"/>
      <c r="Q352" s="132">
        <f>ROUNDDOWN(M352/1.5+N352*3,0)</f>
        <v>0</v>
      </c>
      <c r="R352" s="132">
        <f>M352/15</f>
        <v>0</v>
      </c>
      <c r="S352" s="113" t="s">
        <v>59</v>
      </c>
      <c r="T352" s="87">
        <f t="shared" si="47"/>
        <v>0</v>
      </c>
    </row>
    <row r="353" spans="8:20" ht="14.4" thickBot="1" x14ac:dyDescent="0.3">
      <c r="H353" s="203" t="s">
        <v>158</v>
      </c>
      <c r="I353" s="204"/>
      <c r="J353" s="204"/>
      <c r="K353" s="204"/>
      <c r="L353" s="205"/>
      <c r="M353" s="87">
        <f t="shared" ref="M353:O359" si="48">M331+M302+M276+M250+M222+M189+M155+M121+M88+M56+M23</f>
        <v>0</v>
      </c>
      <c r="N353" s="87">
        <f t="shared" si="48"/>
        <v>0</v>
      </c>
      <c r="O353" s="87">
        <f t="shared" si="48"/>
        <v>0</v>
      </c>
      <c r="S353" s="113" t="s">
        <v>53</v>
      </c>
      <c r="T353" s="87">
        <f t="shared" si="47"/>
        <v>0</v>
      </c>
    </row>
    <row r="354" spans="8:20" ht="14.4" thickBot="1" x14ac:dyDescent="0.3">
      <c r="H354" s="203" t="s">
        <v>159</v>
      </c>
      <c r="I354" s="204"/>
      <c r="J354" s="204"/>
      <c r="K354" s="204"/>
      <c r="L354" s="205"/>
      <c r="M354" s="87">
        <f t="shared" si="48"/>
        <v>4</v>
      </c>
      <c r="N354" s="87">
        <f t="shared" si="48"/>
        <v>1</v>
      </c>
      <c r="O354" s="87">
        <f t="shared" si="48"/>
        <v>1</v>
      </c>
      <c r="S354" s="113" t="s">
        <v>54</v>
      </c>
      <c r="T354" s="87">
        <f t="shared" si="47"/>
        <v>0</v>
      </c>
    </row>
    <row r="355" spans="8:20" ht="14.4" thickBot="1" x14ac:dyDescent="0.3">
      <c r="H355" s="203" t="s">
        <v>187</v>
      </c>
      <c r="I355" s="204"/>
      <c r="J355" s="204"/>
      <c r="K355" s="204"/>
      <c r="L355" s="205"/>
      <c r="M355" s="87">
        <f t="shared" si="48"/>
        <v>0</v>
      </c>
      <c r="N355" s="87">
        <f t="shared" si="48"/>
        <v>0</v>
      </c>
      <c r="O355" s="87">
        <f t="shared" si="48"/>
        <v>0</v>
      </c>
      <c r="Q355" s="132"/>
      <c r="S355" s="113" t="s">
        <v>55</v>
      </c>
      <c r="T355" s="87">
        <f t="shared" si="47"/>
        <v>0</v>
      </c>
    </row>
    <row r="356" spans="8:20" ht="14.4" thickBot="1" x14ac:dyDescent="0.3">
      <c r="H356" s="203" t="s">
        <v>160</v>
      </c>
      <c r="I356" s="204"/>
      <c r="J356" s="204"/>
      <c r="K356" s="204"/>
      <c r="L356" s="205"/>
      <c r="M356" s="87">
        <f t="shared" si="48"/>
        <v>0</v>
      </c>
      <c r="N356" s="87">
        <f t="shared" si="48"/>
        <v>0</v>
      </c>
      <c r="O356" s="87">
        <f t="shared" si="48"/>
        <v>0</v>
      </c>
      <c r="S356" s="113" t="s">
        <v>60</v>
      </c>
      <c r="T356" s="87">
        <f t="shared" si="47"/>
        <v>0</v>
      </c>
    </row>
    <row r="357" spans="8:20" ht="14.4" thickBot="1" x14ac:dyDescent="0.3">
      <c r="H357" s="203" t="s">
        <v>161</v>
      </c>
      <c r="I357" s="204"/>
      <c r="J357" s="204"/>
      <c r="K357" s="204"/>
      <c r="L357" s="205"/>
      <c r="M357" s="87">
        <f t="shared" si="48"/>
        <v>0</v>
      </c>
      <c r="N357" s="87">
        <f t="shared" si="48"/>
        <v>0</v>
      </c>
      <c r="O357" s="87">
        <f t="shared" si="48"/>
        <v>0</v>
      </c>
      <c r="S357" s="113" t="s">
        <v>61</v>
      </c>
      <c r="T357" s="87">
        <f t="shared" si="47"/>
        <v>0</v>
      </c>
    </row>
    <row r="358" spans="8:20" ht="14.4" thickBot="1" x14ac:dyDescent="0.3">
      <c r="H358" s="203" t="s">
        <v>188</v>
      </c>
      <c r="I358" s="204"/>
      <c r="J358" s="204"/>
      <c r="K358" s="204"/>
      <c r="L358" s="205"/>
      <c r="M358" s="87">
        <f t="shared" si="48"/>
        <v>0</v>
      </c>
      <c r="N358" s="87">
        <f t="shared" si="48"/>
        <v>0</v>
      </c>
      <c r="O358" s="87">
        <f t="shared" si="48"/>
        <v>0</v>
      </c>
      <c r="S358" s="113" t="s">
        <v>62</v>
      </c>
      <c r="T358" s="87">
        <f t="shared" si="47"/>
        <v>0</v>
      </c>
    </row>
    <row r="359" spans="8:20" ht="14.4" thickBot="1" x14ac:dyDescent="0.3">
      <c r="H359" s="203" t="s">
        <v>189</v>
      </c>
      <c r="I359" s="204"/>
      <c r="J359" s="204"/>
      <c r="K359" s="204"/>
      <c r="L359" s="205"/>
      <c r="M359" s="87">
        <f t="shared" si="48"/>
        <v>0</v>
      </c>
      <c r="N359" s="87">
        <f t="shared" si="48"/>
        <v>0</v>
      </c>
      <c r="O359" s="87">
        <f t="shared" si="48"/>
        <v>0</v>
      </c>
      <c r="S359" s="113" t="s">
        <v>216</v>
      </c>
      <c r="T359" s="87">
        <f t="shared" si="47"/>
        <v>0</v>
      </c>
    </row>
    <row r="360" spans="8:20" ht="14.4" thickBot="1" x14ac:dyDescent="0.3">
      <c r="N360" s="71" t="s">
        <v>272</v>
      </c>
      <c r="S360" s="113" t="s">
        <v>175</v>
      </c>
      <c r="T360" s="87">
        <f t="shared" si="47"/>
        <v>0</v>
      </c>
    </row>
    <row r="361" spans="8:20" ht="14.4" thickBot="1" x14ac:dyDescent="0.3">
      <c r="M361" s="132">
        <f>SUM(M350:M360)</f>
        <v>317.60000000000002</v>
      </c>
      <c r="N361" s="167">
        <f>+M361</f>
        <v>317.60000000000002</v>
      </c>
      <c r="S361" s="113" t="s">
        <v>185</v>
      </c>
      <c r="T361" s="87">
        <f t="shared" si="47"/>
        <v>0</v>
      </c>
    </row>
    <row r="362" spans="8:20" ht="14.4" thickBot="1" x14ac:dyDescent="0.3">
      <c r="S362" s="115"/>
      <c r="T362" s="87">
        <f t="shared" si="47"/>
        <v>0</v>
      </c>
    </row>
    <row r="363" spans="8:20" ht="14.4" thickBot="1" x14ac:dyDescent="0.3">
      <c r="S363" s="120"/>
      <c r="T363" s="121"/>
    </row>
    <row r="364" spans="8:20" ht="16.8" customHeight="1" x14ac:dyDescent="0.25">
      <c r="J364" s="234" t="s">
        <v>201</v>
      </c>
      <c r="K364" s="234"/>
      <c r="L364" s="235"/>
      <c r="M364" s="87">
        <f>SUMIFS(H321:H323,I321:I323,100,T321:T323,"PVC")+SUMIFS(H321:H323,I321:I323,50,T321:T323,"PVC")*0.75</f>
        <v>0</v>
      </c>
    </row>
    <row r="365" spans="8:20" ht="16.8" customHeight="1" thickBot="1" x14ac:dyDescent="0.3"/>
    <row r="366" spans="8:20" ht="25.8" customHeight="1" x14ac:dyDescent="0.25">
      <c r="H366" s="133">
        <v>1</v>
      </c>
      <c r="I366" s="231" t="s">
        <v>193</v>
      </c>
      <c r="J366" s="231"/>
      <c r="K366" s="231"/>
      <c r="L366" s="231"/>
      <c r="M366" s="231"/>
      <c r="N366" s="134" t="s">
        <v>194</v>
      </c>
      <c r="O366" s="135">
        <f>0.5*0.75*M364</f>
        <v>0</v>
      </c>
    </row>
    <row r="367" spans="8:20" ht="25.8" customHeight="1" x14ac:dyDescent="0.25">
      <c r="H367" s="136">
        <v>2</v>
      </c>
      <c r="I367" s="232" t="s">
        <v>195</v>
      </c>
      <c r="J367" s="232"/>
      <c r="K367" s="232"/>
      <c r="L367" s="232"/>
      <c r="M367" s="232"/>
      <c r="N367" s="137" t="s">
        <v>196</v>
      </c>
      <c r="O367" s="138">
        <f>0.5*M364</f>
        <v>0</v>
      </c>
    </row>
    <row r="368" spans="8:20" ht="25.8" customHeight="1" x14ac:dyDescent="0.25">
      <c r="H368" s="136">
        <v>3</v>
      </c>
      <c r="I368" s="232" t="s">
        <v>197</v>
      </c>
      <c r="J368" s="232"/>
      <c r="K368" s="232"/>
      <c r="L368" s="232"/>
      <c r="M368" s="232"/>
      <c r="N368" s="137" t="s">
        <v>192</v>
      </c>
      <c r="O368" s="138">
        <f>M364</f>
        <v>0</v>
      </c>
    </row>
    <row r="369" spans="8:15" ht="25.8" customHeight="1" x14ac:dyDescent="0.25">
      <c r="H369" s="136">
        <v>4</v>
      </c>
      <c r="I369" s="232" t="s">
        <v>198</v>
      </c>
      <c r="J369" s="232"/>
      <c r="K369" s="232"/>
      <c r="L369" s="232"/>
      <c r="M369" s="232"/>
      <c r="N369" s="137" t="s">
        <v>194</v>
      </c>
      <c r="O369" s="138">
        <f>0.5*0.6*M364</f>
        <v>0</v>
      </c>
    </row>
    <row r="370" spans="8:15" ht="25.8" customHeight="1" x14ac:dyDescent="0.25">
      <c r="H370" s="136">
        <v>5</v>
      </c>
      <c r="I370" s="232" t="s">
        <v>199</v>
      </c>
      <c r="J370" s="232"/>
      <c r="K370" s="232"/>
      <c r="L370" s="232"/>
      <c r="M370" s="232"/>
      <c r="N370" s="137" t="s">
        <v>191</v>
      </c>
      <c r="O370" s="138">
        <f>ROUNDDOWN(M364/0.23,0)</f>
        <v>0</v>
      </c>
    </row>
    <row r="371" spans="8:15" ht="25.8" customHeight="1" thickBot="1" x14ac:dyDescent="0.3">
      <c r="H371" s="139">
        <v>6</v>
      </c>
      <c r="I371" s="233" t="s">
        <v>200</v>
      </c>
      <c r="J371" s="233"/>
      <c r="K371" s="233"/>
      <c r="L371" s="233"/>
      <c r="M371" s="233"/>
      <c r="N371" s="140" t="s">
        <v>194</v>
      </c>
      <c r="O371" s="141">
        <f>O366*0.3</f>
        <v>0</v>
      </c>
    </row>
  </sheetData>
  <mergeCells count="240">
    <mergeCell ref="S204:S205"/>
    <mergeCell ref="T204:T205"/>
    <mergeCell ref="U204:U205"/>
    <mergeCell ref="A238:A239"/>
    <mergeCell ref="B238:B239"/>
    <mergeCell ref="C238:C239"/>
    <mergeCell ref="E238:G238"/>
    <mergeCell ref="H238:H239"/>
    <mergeCell ref="I238:I239"/>
    <mergeCell ref="J238:J239"/>
    <mergeCell ref="K238:K239"/>
    <mergeCell ref="L238:L239"/>
    <mergeCell ref="P238:R238"/>
    <mergeCell ref="S238:S239"/>
    <mergeCell ref="T238:T239"/>
    <mergeCell ref="U238:U239"/>
    <mergeCell ref="A204:A205"/>
    <mergeCell ref="B204:B205"/>
    <mergeCell ref="C204:C205"/>
    <mergeCell ref="E204:G204"/>
    <mergeCell ref="H204:H205"/>
    <mergeCell ref="I204:I205"/>
    <mergeCell ref="J204:J205"/>
    <mergeCell ref="L204:L205"/>
    <mergeCell ref="P69:R69"/>
    <mergeCell ref="S69:S70"/>
    <mergeCell ref="T69:T70"/>
    <mergeCell ref="U69:U70"/>
    <mergeCell ref="A102:A103"/>
    <mergeCell ref="B102:B103"/>
    <mergeCell ref="C102:C103"/>
    <mergeCell ref="E102:G102"/>
    <mergeCell ref="H102:H103"/>
    <mergeCell ref="I102:I103"/>
    <mergeCell ref="J102:J103"/>
    <mergeCell ref="K102:K103"/>
    <mergeCell ref="L102:L103"/>
    <mergeCell ref="P102:R102"/>
    <mergeCell ref="S102:S103"/>
    <mergeCell ref="T102:T103"/>
    <mergeCell ref="U102:U103"/>
    <mergeCell ref="A69:A70"/>
    <mergeCell ref="B69:B70"/>
    <mergeCell ref="C69:C70"/>
    <mergeCell ref="E69:G69"/>
    <mergeCell ref="H69:H70"/>
    <mergeCell ref="P204:R204"/>
    <mergeCell ref="P37:R37"/>
    <mergeCell ref="S37:S38"/>
    <mergeCell ref="T37:T38"/>
    <mergeCell ref="U37:U38"/>
    <mergeCell ref="A37:A38"/>
    <mergeCell ref="B37:B38"/>
    <mergeCell ref="C37:C38"/>
    <mergeCell ref="E37:G37"/>
    <mergeCell ref="H37:H38"/>
    <mergeCell ref="I37:I38"/>
    <mergeCell ref="J37:J38"/>
    <mergeCell ref="K37:K38"/>
    <mergeCell ref="L37:L38"/>
    <mergeCell ref="H127:L127"/>
    <mergeCell ref="H152:L152"/>
    <mergeCell ref="H155:L155"/>
    <mergeCell ref="H90:L90"/>
    <mergeCell ref="H91:L91"/>
    <mergeCell ref="H53:L53"/>
    <mergeCell ref="H56:L56"/>
    <mergeCell ref="H57:L57"/>
    <mergeCell ref="H58:L58"/>
    <mergeCell ref="H54:L54"/>
    <mergeCell ref="I367:M367"/>
    <mergeCell ref="I368:M368"/>
    <mergeCell ref="I369:M369"/>
    <mergeCell ref="I370:M370"/>
    <mergeCell ref="I371:M371"/>
    <mergeCell ref="J364:L364"/>
    <mergeCell ref="H350:L350"/>
    <mergeCell ref="H353:L353"/>
    <mergeCell ref="H354:L354"/>
    <mergeCell ref="H355:L355"/>
    <mergeCell ref="H356:L356"/>
    <mergeCell ref="H357:L357"/>
    <mergeCell ref="H358:L358"/>
    <mergeCell ref="H359:L359"/>
    <mergeCell ref="H351:L351"/>
    <mergeCell ref="H352:L352"/>
    <mergeCell ref="H224:L224"/>
    <mergeCell ref="H225:L225"/>
    <mergeCell ref="H226:L226"/>
    <mergeCell ref="H227:L227"/>
    <mergeCell ref="H228:L228"/>
    <mergeCell ref="H249:L249"/>
    <mergeCell ref="E345:U346"/>
    <mergeCell ref="H308:L308"/>
    <mergeCell ref="I366:M366"/>
    <mergeCell ref="H334:L334"/>
    <mergeCell ref="H335:L335"/>
    <mergeCell ref="H336:L336"/>
    <mergeCell ref="H337:L337"/>
    <mergeCell ref="H328:L328"/>
    <mergeCell ref="H331:L331"/>
    <mergeCell ref="H332:L332"/>
    <mergeCell ref="H253:L253"/>
    <mergeCell ref="H254:L254"/>
    <mergeCell ref="H255:L255"/>
    <mergeCell ref="H256:L256"/>
    <mergeCell ref="H250:L250"/>
    <mergeCell ref="H251:L251"/>
    <mergeCell ref="P317:R317"/>
    <mergeCell ref="S317:S318"/>
    <mergeCell ref="H24:L24"/>
    <mergeCell ref="H25:L25"/>
    <mergeCell ref="H26:L26"/>
    <mergeCell ref="H27:L27"/>
    <mergeCell ref="H28:L28"/>
    <mergeCell ref="T5:T6"/>
    <mergeCell ref="U5:U6"/>
    <mergeCell ref="E1:U1"/>
    <mergeCell ref="E2:F4"/>
    <mergeCell ref="G2:U4"/>
    <mergeCell ref="I5:I6"/>
    <mergeCell ref="J5:J6"/>
    <mergeCell ref="K5:K6"/>
    <mergeCell ref="L5:L6"/>
    <mergeCell ref="P5:R5"/>
    <mergeCell ref="S5:S6"/>
    <mergeCell ref="H123:L123"/>
    <mergeCell ref="H124:L124"/>
    <mergeCell ref="H125:L125"/>
    <mergeCell ref="I69:I70"/>
    <mergeCell ref="J69:J70"/>
    <mergeCell ref="H29:L29"/>
    <mergeCell ref="A5:A6"/>
    <mergeCell ref="B5:B6"/>
    <mergeCell ref="C5:C6"/>
    <mergeCell ref="E5:G5"/>
    <mergeCell ref="H5:H6"/>
    <mergeCell ref="H85:L85"/>
    <mergeCell ref="H88:L88"/>
    <mergeCell ref="H89:L89"/>
    <mergeCell ref="K69:K70"/>
    <mergeCell ref="L69:L70"/>
    <mergeCell ref="H21:L21"/>
    <mergeCell ref="H22:L22"/>
    <mergeCell ref="H59:L59"/>
    <mergeCell ref="H60:L60"/>
    <mergeCell ref="H61:L61"/>
    <mergeCell ref="H62:L62"/>
    <mergeCell ref="H20:L20"/>
    <mergeCell ref="H23:L23"/>
    <mergeCell ref="H55:L55"/>
    <mergeCell ref="H86:L86"/>
    <mergeCell ref="H87:L87"/>
    <mergeCell ref="H92:L92"/>
    <mergeCell ref="H93:L93"/>
    <mergeCell ref="H94:L94"/>
    <mergeCell ref="H118:L118"/>
    <mergeCell ref="H121:L121"/>
    <mergeCell ref="H122:L122"/>
    <mergeCell ref="A317:A318"/>
    <mergeCell ref="B317:B318"/>
    <mergeCell ref="C317:C318"/>
    <mergeCell ref="E317:G317"/>
    <mergeCell ref="H317:H318"/>
    <mergeCell ref="I317:I318"/>
    <mergeCell ref="J317:J318"/>
    <mergeCell ref="K317:K318"/>
    <mergeCell ref="L317:L318"/>
    <mergeCell ref="C135:C136"/>
    <mergeCell ref="E135:G135"/>
    <mergeCell ref="H135:H136"/>
    <mergeCell ref="I135:I136"/>
    <mergeCell ref="J135:J136"/>
    <mergeCell ref="K135:K136"/>
    <mergeCell ref="L135:L136"/>
    <mergeCell ref="H221:L221"/>
    <mergeCell ref="H222:L222"/>
    <mergeCell ref="H194:L194"/>
    <mergeCell ref="H190:L190"/>
    <mergeCell ref="T317:T318"/>
    <mergeCell ref="U317:U318"/>
    <mergeCell ref="P135:R135"/>
    <mergeCell ref="S135:S136"/>
    <mergeCell ref="T135:T136"/>
    <mergeCell ref="U135:U136"/>
    <mergeCell ref="A170:A171"/>
    <mergeCell ref="B170:B171"/>
    <mergeCell ref="C170:C171"/>
    <mergeCell ref="E170:G170"/>
    <mergeCell ref="H170:H171"/>
    <mergeCell ref="I170:I171"/>
    <mergeCell ref="J170:J171"/>
    <mergeCell ref="K170:K171"/>
    <mergeCell ref="L170:L171"/>
    <mergeCell ref="P170:R170"/>
    <mergeCell ref="S170:S171"/>
    <mergeCell ref="T170:T171"/>
    <mergeCell ref="U170:U171"/>
    <mergeCell ref="H280:L280"/>
    <mergeCell ref="H281:L281"/>
    <mergeCell ref="H282:L282"/>
    <mergeCell ref="H195:L195"/>
    <mergeCell ref="H191:L191"/>
    <mergeCell ref="A135:A136"/>
    <mergeCell ref="B135:B136"/>
    <mergeCell ref="H329:L329"/>
    <mergeCell ref="H330:L330"/>
    <mergeCell ref="H187:L187"/>
    <mergeCell ref="H188:L188"/>
    <mergeCell ref="H153:L153"/>
    <mergeCell ref="H154:L154"/>
    <mergeCell ref="H119:L119"/>
    <mergeCell ref="H120:L120"/>
    <mergeCell ref="H252:L252"/>
    <mergeCell ref="H223:L223"/>
    <mergeCell ref="H126:L126"/>
    <mergeCell ref="H156:L156"/>
    <mergeCell ref="K204:K205"/>
    <mergeCell ref="H192:L192"/>
    <mergeCell ref="H193:L193"/>
    <mergeCell ref="H157:L157"/>
    <mergeCell ref="H158:L158"/>
    <mergeCell ref="H159:L159"/>
    <mergeCell ref="H160:L160"/>
    <mergeCell ref="H161:L161"/>
    <mergeCell ref="H186:L186"/>
    <mergeCell ref="H189:L189"/>
    <mergeCell ref="H333:L333"/>
    <mergeCell ref="H303:L303"/>
    <mergeCell ref="H304:L304"/>
    <mergeCell ref="H305:L305"/>
    <mergeCell ref="H306:L306"/>
    <mergeCell ref="H307:L307"/>
    <mergeCell ref="H301:L301"/>
    <mergeCell ref="H302:L302"/>
    <mergeCell ref="H275:L275"/>
    <mergeCell ref="H276:L276"/>
    <mergeCell ref="H277:L277"/>
    <mergeCell ref="H278:L278"/>
    <mergeCell ref="H279:L279"/>
  </mergeCells>
  <printOptions horizontalCentered="1"/>
  <pageMargins left="0.39370078740157483" right="0.39370078740157483" top="1.5748031496062993" bottom="1.1811023622047245" header="1.1811023622047245" footer="0.19685039370078741"/>
  <pageSetup paperSize="9" scale="47" fitToHeight="0" orientation="portrait" r:id="rId1"/>
  <headerFooter scaleWithDoc="0" alignWithMargins="0">
    <oddHeader>&amp;CHOJA DE METRADO - TRONCAL DE COMUNICACIONES</oddHeader>
  </headerFooter>
  <rowBreaks count="3" manualBreakCount="3">
    <brk id="62" min="4" max="20" man="1"/>
    <brk id="132" min="4" max="20" man="1"/>
    <brk id="316" min="4" max="20" man="1"/>
  </rowBreak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FF"/>
  </sheetPr>
  <dimension ref="B1:M70"/>
  <sheetViews>
    <sheetView tabSelected="1" zoomScale="70" zoomScaleNormal="70" workbookViewId="0">
      <selection activeCell="D8" sqref="D8"/>
    </sheetView>
  </sheetViews>
  <sheetFormatPr baseColWidth="10" defaultRowHeight="13.8" x14ac:dyDescent="0.25"/>
  <cols>
    <col min="3" max="3" width="27" customWidth="1"/>
  </cols>
  <sheetData>
    <row r="1" spans="2:13" ht="14.4" thickBot="1" x14ac:dyDescent="0.3"/>
    <row r="2" spans="2:13" ht="29.4" thickBot="1" x14ac:dyDescent="0.3">
      <c r="B2" s="178" t="s">
        <v>278</v>
      </c>
      <c r="C2" s="179" t="s">
        <v>279</v>
      </c>
      <c r="D2" s="180" t="s">
        <v>280</v>
      </c>
      <c r="E2" s="180" t="s">
        <v>281</v>
      </c>
      <c r="F2" s="179" t="s">
        <v>292</v>
      </c>
      <c r="G2" s="180" t="s">
        <v>283</v>
      </c>
    </row>
    <row r="3" spans="2:13" ht="15" thickBot="1" x14ac:dyDescent="0.3">
      <c r="B3" s="181" t="s">
        <v>271</v>
      </c>
      <c r="C3" s="182" t="s">
        <v>284</v>
      </c>
      <c r="D3" s="183">
        <v>1</v>
      </c>
      <c r="E3" s="183">
        <v>1</v>
      </c>
      <c r="F3" s="183">
        <v>439</v>
      </c>
      <c r="G3" s="184">
        <f>F3*D3</f>
        <v>439</v>
      </c>
    </row>
    <row r="4" spans="2:13" ht="15" thickBot="1" x14ac:dyDescent="0.3">
      <c r="B4" s="181"/>
      <c r="C4" s="182" t="s">
        <v>289</v>
      </c>
      <c r="D4" s="183">
        <v>1</v>
      </c>
      <c r="E4" s="183">
        <v>1</v>
      </c>
      <c r="F4" s="183">
        <v>439</v>
      </c>
      <c r="G4" s="184">
        <f t="shared" ref="G4:G8" si="0">F4*D4</f>
        <v>439</v>
      </c>
    </row>
    <row r="5" spans="2:13" ht="15" thickBot="1" x14ac:dyDescent="0.3">
      <c r="B5" s="181" t="s">
        <v>271</v>
      </c>
      <c r="C5" s="182" t="s">
        <v>285</v>
      </c>
      <c r="D5" s="183">
        <v>1</v>
      </c>
      <c r="E5" s="183">
        <v>1</v>
      </c>
      <c r="F5" s="184">
        <v>41</v>
      </c>
      <c r="G5" s="184">
        <f t="shared" si="0"/>
        <v>41</v>
      </c>
    </row>
    <row r="6" spans="2:13" ht="15" thickBot="1" x14ac:dyDescent="0.3">
      <c r="B6" s="181" t="s">
        <v>271</v>
      </c>
      <c r="C6" s="182" t="s">
        <v>286</v>
      </c>
      <c r="D6" s="183">
        <v>1</v>
      </c>
      <c r="E6" s="183">
        <v>1</v>
      </c>
      <c r="F6" s="184">
        <v>20</v>
      </c>
      <c r="G6" s="184">
        <f t="shared" si="0"/>
        <v>20</v>
      </c>
    </row>
    <row r="7" spans="2:13" ht="15" thickBot="1" x14ac:dyDescent="0.3">
      <c r="B7" s="181" t="s">
        <v>271</v>
      </c>
      <c r="C7" s="182" t="s">
        <v>287</v>
      </c>
      <c r="D7" s="183">
        <v>2</v>
      </c>
      <c r="E7" s="183">
        <v>2</v>
      </c>
      <c r="F7" s="184">
        <v>800</v>
      </c>
      <c r="G7" s="184">
        <f t="shared" si="0"/>
        <v>1600</v>
      </c>
    </row>
    <row r="8" spans="2:13" ht="15" thickBot="1" x14ac:dyDescent="0.3">
      <c r="B8" s="181" t="s">
        <v>271</v>
      </c>
      <c r="C8" s="182" t="s">
        <v>288</v>
      </c>
      <c r="D8" s="185">
        <v>1</v>
      </c>
      <c r="E8" s="185">
        <v>1</v>
      </c>
      <c r="F8" s="186">
        <v>450</v>
      </c>
      <c r="G8" s="184">
        <f t="shared" si="0"/>
        <v>450</v>
      </c>
    </row>
    <row r="9" spans="2:13" ht="15" thickBot="1" x14ac:dyDescent="0.3">
      <c r="B9" s="181"/>
      <c r="C9" s="182"/>
      <c r="D9" s="185"/>
      <c r="E9" s="185"/>
      <c r="F9" s="186"/>
      <c r="G9" s="184"/>
    </row>
    <row r="10" spans="2:13" ht="15" thickBot="1" x14ac:dyDescent="0.3">
      <c r="B10" s="181"/>
      <c r="C10" s="182"/>
      <c r="D10" s="185"/>
      <c r="E10" s="185"/>
      <c r="F10" s="182"/>
      <c r="G10" s="187"/>
    </row>
    <row r="11" spans="2:13" ht="15" thickBot="1" x14ac:dyDescent="0.3">
      <c r="B11" s="188" t="s">
        <v>117</v>
      </c>
      <c r="C11" s="182"/>
      <c r="D11" s="183"/>
      <c r="E11" s="183"/>
      <c r="F11" s="187"/>
      <c r="G11" s="189">
        <f>SUM(G3:G10)</f>
        <v>2989</v>
      </c>
      <c r="M11" t="s">
        <v>1024</v>
      </c>
    </row>
    <row r="13" spans="2:13" ht="14.4" thickBot="1" x14ac:dyDescent="0.3"/>
    <row r="14" spans="2:13" ht="29.4" thickBot="1" x14ac:dyDescent="0.3">
      <c r="B14" s="178" t="s">
        <v>278</v>
      </c>
      <c r="C14" s="179" t="s">
        <v>279</v>
      </c>
      <c r="D14" s="180" t="s">
        <v>280</v>
      </c>
      <c r="E14" s="180" t="s">
        <v>281</v>
      </c>
      <c r="F14" s="179" t="s">
        <v>282</v>
      </c>
      <c r="G14" s="180" t="s">
        <v>283</v>
      </c>
    </row>
    <row r="15" spans="2:13" ht="15" thickBot="1" x14ac:dyDescent="0.3">
      <c r="B15" s="181" t="s">
        <v>1016</v>
      </c>
      <c r="C15" s="182" t="s">
        <v>290</v>
      </c>
      <c r="D15" s="183">
        <v>1</v>
      </c>
      <c r="E15" s="183">
        <v>1</v>
      </c>
      <c r="F15" s="183">
        <v>439</v>
      </c>
      <c r="G15" s="184">
        <f>F15*D15</f>
        <v>439</v>
      </c>
      <c r="I15" s="198">
        <v>17</v>
      </c>
    </row>
    <row r="16" spans="2:13" ht="15" thickBot="1" x14ac:dyDescent="0.3">
      <c r="B16" s="181"/>
      <c r="C16" s="182" t="s">
        <v>291</v>
      </c>
      <c r="D16" s="183">
        <v>0</v>
      </c>
      <c r="E16" s="183">
        <v>1</v>
      </c>
      <c r="F16" s="183">
        <v>222.2</v>
      </c>
      <c r="G16" s="184">
        <f>F16*D16</f>
        <v>0</v>
      </c>
    </row>
    <row r="17" spans="2:13" ht="15" thickBot="1" x14ac:dyDescent="0.3">
      <c r="B17" s="181"/>
      <c r="C17" s="182"/>
      <c r="D17" s="185"/>
      <c r="E17" s="185"/>
      <c r="F17" s="185"/>
      <c r="G17" s="184"/>
    </row>
    <row r="18" spans="2:13" ht="15" thickBot="1" x14ac:dyDescent="0.3">
      <c r="B18" s="188" t="s">
        <v>117</v>
      </c>
      <c r="C18" s="182"/>
      <c r="D18" s="183"/>
      <c r="E18" s="183"/>
      <c r="F18" s="187"/>
      <c r="G18" s="189">
        <f>SUM(G15:G17)</f>
        <v>439</v>
      </c>
    </row>
    <row r="20" spans="2:13" ht="14.4" thickBot="1" x14ac:dyDescent="0.3"/>
    <row r="21" spans="2:13" ht="29.4" thickBot="1" x14ac:dyDescent="0.3">
      <c r="B21" s="178" t="s">
        <v>278</v>
      </c>
      <c r="C21" s="179" t="s">
        <v>279</v>
      </c>
      <c r="D21" s="180" t="s">
        <v>280</v>
      </c>
      <c r="E21" s="180" t="s">
        <v>281</v>
      </c>
      <c r="F21" s="179" t="s">
        <v>282</v>
      </c>
      <c r="G21" s="180" t="s">
        <v>283</v>
      </c>
    </row>
    <row r="22" spans="2:13" ht="15" thickBot="1" x14ac:dyDescent="0.3">
      <c r="B22" s="181" t="s">
        <v>1017</v>
      </c>
      <c r="C22" s="182" t="s">
        <v>290</v>
      </c>
      <c r="D22" s="183">
        <v>2</v>
      </c>
      <c r="E22" s="183">
        <v>1</v>
      </c>
      <c r="F22" s="183">
        <v>439</v>
      </c>
      <c r="G22" s="184">
        <f>F22*D22</f>
        <v>878</v>
      </c>
      <c r="I22" s="198">
        <v>65</v>
      </c>
    </row>
    <row r="23" spans="2:13" ht="15" thickBot="1" x14ac:dyDescent="0.3">
      <c r="B23" s="181"/>
      <c r="C23" s="182" t="s">
        <v>291</v>
      </c>
      <c r="D23" s="183">
        <v>0</v>
      </c>
      <c r="E23" s="183">
        <v>1</v>
      </c>
      <c r="F23" s="183">
        <v>222.2</v>
      </c>
      <c r="G23" s="184">
        <f>F23*D23</f>
        <v>0</v>
      </c>
    </row>
    <row r="24" spans="2:13" ht="15" thickBot="1" x14ac:dyDescent="0.3">
      <c r="B24" s="181"/>
      <c r="C24" s="182"/>
      <c r="D24" s="185"/>
      <c r="E24" s="185"/>
      <c r="F24" s="185"/>
      <c r="G24" s="184"/>
    </row>
    <row r="25" spans="2:13" ht="15" thickBot="1" x14ac:dyDescent="0.3">
      <c r="B25" s="188" t="s">
        <v>117</v>
      </c>
      <c r="C25" s="182"/>
      <c r="D25" s="183"/>
      <c r="E25" s="183"/>
      <c r="F25" s="187"/>
      <c r="G25" s="189">
        <f>SUM(G22:G24)</f>
        <v>878</v>
      </c>
      <c r="M25" t="s">
        <v>1023</v>
      </c>
    </row>
    <row r="27" spans="2:13" ht="14.4" thickBot="1" x14ac:dyDescent="0.3"/>
    <row r="28" spans="2:13" ht="29.4" thickBot="1" x14ac:dyDescent="0.3">
      <c r="B28" s="178" t="s">
        <v>278</v>
      </c>
      <c r="C28" s="179" t="s">
        <v>279</v>
      </c>
      <c r="D28" s="180" t="s">
        <v>280</v>
      </c>
      <c r="E28" s="180" t="s">
        <v>281</v>
      </c>
      <c r="F28" s="179" t="s">
        <v>282</v>
      </c>
      <c r="G28" s="180" t="s">
        <v>283</v>
      </c>
    </row>
    <row r="29" spans="2:13" ht="15" thickBot="1" x14ac:dyDescent="0.3">
      <c r="B29" s="181" t="s">
        <v>1018</v>
      </c>
      <c r="C29" s="182" t="s">
        <v>290</v>
      </c>
      <c r="D29" s="183">
        <v>2</v>
      </c>
      <c r="E29" s="183">
        <v>1</v>
      </c>
      <c r="F29" s="183">
        <v>439</v>
      </c>
      <c r="G29" s="184">
        <f>F29*D29</f>
        <v>878</v>
      </c>
      <c r="I29" s="198">
        <v>83</v>
      </c>
    </row>
    <row r="30" spans="2:13" ht="15" thickBot="1" x14ac:dyDescent="0.3">
      <c r="B30" s="181"/>
      <c r="C30" s="182" t="s">
        <v>291</v>
      </c>
      <c r="D30" s="183">
        <v>0</v>
      </c>
      <c r="E30" s="183">
        <v>1</v>
      </c>
      <c r="F30" s="183">
        <v>222.2</v>
      </c>
      <c r="G30" s="184">
        <f>F30*D30</f>
        <v>0</v>
      </c>
    </row>
    <row r="31" spans="2:13" ht="15" thickBot="1" x14ac:dyDescent="0.3">
      <c r="B31" s="181"/>
      <c r="C31" s="182"/>
      <c r="D31" s="185"/>
      <c r="E31" s="185"/>
      <c r="F31" s="185"/>
      <c r="G31" s="184"/>
    </row>
    <row r="32" spans="2:13" ht="15" thickBot="1" x14ac:dyDescent="0.3">
      <c r="B32" s="188" t="s">
        <v>117</v>
      </c>
      <c r="C32" s="182"/>
      <c r="D32" s="183"/>
      <c r="E32" s="183"/>
      <c r="F32" s="187"/>
      <c r="G32" s="189">
        <f>SUM(G29:G31)</f>
        <v>878</v>
      </c>
    </row>
    <row r="34" spans="2:9" ht="14.4" thickBot="1" x14ac:dyDescent="0.3"/>
    <row r="35" spans="2:9" ht="29.4" thickBot="1" x14ac:dyDescent="0.3">
      <c r="B35" s="178" t="s">
        <v>278</v>
      </c>
      <c r="C35" s="179" t="s">
        <v>279</v>
      </c>
      <c r="D35" s="180" t="s">
        <v>280</v>
      </c>
      <c r="E35" s="180" t="s">
        <v>281</v>
      </c>
      <c r="F35" s="179" t="s">
        <v>282</v>
      </c>
      <c r="G35" s="180" t="s">
        <v>283</v>
      </c>
    </row>
    <row r="36" spans="2:9" ht="15" thickBot="1" x14ac:dyDescent="0.3">
      <c r="B36" s="181" t="s">
        <v>1019</v>
      </c>
      <c r="C36" s="182" t="s">
        <v>290</v>
      </c>
      <c r="D36" s="183">
        <v>2</v>
      </c>
      <c r="E36" s="183">
        <v>1</v>
      </c>
      <c r="F36" s="183">
        <v>439</v>
      </c>
      <c r="G36" s="184">
        <f>F36*D36</f>
        <v>878</v>
      </c>
      <c r="I36" s="198">
        <v>69</v>
      </c>
    </row>
    <row r="37" spans="2:9" ht="15" thickBot="1" x14ac:dyDescent="0.3">
      <c r="B37" s="181"/>
      <c r="C37" s="182" t="s">
        <v>291</v>
      </c>
      <c r="D37" s="183">
        <v>0</v>
      </c>
      <c r="E37" s="183">
        <v>1</v>
      </c>
      <c r="F37" s="183">
        <v>222.2</v>
      </c>
      <c r="G37" s="184">
        <f>F37*D37</f>
        <v>0</v>
      </c>
    </row>
    <row r="38" spans="2:9" ht="15" thickBot="1" x14ac:dyDescent="0.3">
      <c r="B38" s="181"/>
      <c r="C38" s="182"/>
      <c r="D38" s="185"/>
      <c r="E38" s="185"/>
      <c r="F38" s="185"/>
      <c r="G38" s="184"/>
    </row>
    <row r="39" spans="2:9" ht="15" thickBot="1" x14ac:dyDescent="0.3">
      <c r="B39" s="188" t="s">
        <v>117</v>
      </c>
      <c r="C39" s="182"/>
      <c r="D39" s="183"/>
      <c r="E39" s="183"/>
      <c r="F39" s="187"/>
      <c r="G39" s="189">
        <f>SUM(G36:G38)</f>
        <v>878</v>
      </c>
    </row>
    <row r="41" spans="2:9" ht="14.4" thickBot="1" x14ac:dyDescent="0.3"/>
    <row r="42" spans="2:9" ht="29.4" thickBot="1" x14ac:dyDescent="0.3">
      <c r="B42" s="178" t="s">
        <v>278</v>
      </c>
      <c r="C42" s="179" t="s">
        <v>279</v>
      </c>
      <c r="D42" s="180" t="s">
        <v>280</v>
      </c>
      <c r="E42" s="180" t="s">
        <v>281</v>
      </c>
      <c r="F42" s="179" t="s">
        <v>282</v>
      </c>
      <c r="G42" s="180" t="s">
        <v>283</v>
      </c>
    </row>
    <row r="43" spans="2:9" ht="15" thickBot="1" x14ac:dyDescent="0.3">
      <c r="B43" s="181" t="s">
        <v>1020</v>
      </c>
      <c r="C43" s="182" t="s">
        <v>290</v>
      </c>
      <c r="D43" s="183">
        <v>2</v>
      </c>
      <c r="E43" s="183">
        <v>1</v>
      </c>
      <c r="F43" s="183">
        <v>439</v>
      </c>
      <c r="G43" s="184">
        <f>F43*D43</f>
        <v>878</v>
      </c>
      <c r="I43" s="198">
        <v>63</v>
      </c>
    </row>
    <row r="44" spans="2:9" ht="15" thickBot="1" x14ac:dyDescent="0.3">
      <c r="B44" s="181"/>
      <c r="C44" s="182" t="s">
        <v>291</v>
      </c>
      <c r="D44" s="183">
        <v>0</v>
      </c>
      <c r="E44" s="183">
        <v>1</v>
      </c>
      <c r="F44" s="183">
        <v>222.2</v>
      </c>
      <c r="G44" s="184">
        <f>F44*D44</f>
        <v>0</v>
      </c>
    </row>
    <row r="45" spans="2:9" ht="15" thickBot="1" x14ac:dyDescent="0.3">
      <c r="B45" s="181"/>
      <c r="C45" s="182"/>
      <c r="D45" s="185"/>
      <c r="E45" s="185"/>
      <c r="F45" s="185"/>
      <c r="G45" s="184"/>
    </row>
    <row r="46" spans="2:9" ht="15" thickBot="1" x14ac:dyDescent="0.3">
      <c r="B46" s="188" t="s">
        <v>117</v>
      </c>
      <c r="C46" s="182"/>
      <c r="D46" s="183"/>
      <c r="E46" s="183"/>
      <c r="F46" s="187"/>
      <c r="G46" s="189">
        <f>SUM(G43:G45)</f>
        <v>878</v>
      </c>
    </row>
    <row r="48" spans="2:9" ht="14.4" thickBot="1" x14ac:dyDescent="0.3"/>
    <row r="49" spans="2:9" ht="29.4" thickBot="1" x14ac:dyDescent="0.3">
      <c r="B49" s="178" t="s">
        <v>278</v>
      </c>
      <c r="C49" s="179" t="s">
        <v>279</v>
      </c>
      <c r="D49" s="180" t="s">
        <v>280</v>
      </c>
      <c r="E49" s="180" t="s">
        <v>281</v>
      </c>
      <c r="F49" s="179" t="s">
        <v>282</v>
      </c>
      <c r="G49" s="180" t="s">
        <v>283</v>
      </c>
    </row>
    <row r="50" spans="2:9" ht="15" thickBot="1" x14ac:dyDescent="0.3">
      <c r="B50" s="181" t="s">
        <v>1022</v>
      </c>
      <c r="C50" s="182" t="s">
        <v>290</v>
      </c>
      <c r="D50" s="183">
        <v>2</v>
      </c>
      <c r="E50" s="183">
        <v>1</v>
      </c>
      <c r="F50" s="183">
        <v>439</v>
      </c>
      <c r="G50" s="184">
        <f>F50*D50</f>
        <v>878</v>
      </c>
      <c r="I50" s="198">
        <v>63</v>
      </c>
    </row>
    <row r="51" spans="2:9" ht="15" thickBot="1" x14ac:dyDescent="0.3">
      <c r="B51" s="181"/>
      <c r="C51" s="182" t="s">
        <v>291</v>
      </c>
      <c r="D51" s="183">
        <v>0</v>
      </c>
      <c r="E51" s="183">
        <v>1</v>
      </c>
      <c r="F51" s="183">
        <v>222.2</v>
      </c>
      <c r="G51" s="184">
        <f>F51*D51</f>
        <v>0</v>
      </c>
    </row>
    <row r="52" spans="2:9" ht="15" thickBot="1" x14ac:dyDescent="0.3">
      <c r="B52" s="181"/>
      <c r="C52" s="182"/>
      <c r="D52" s="185"/>
      <c r="E52" s="185"/>
      <c r="F52" s="185"/>
      <c r="G52" s="184"/>
    </row>
    <row r="53" spans="2:9" ht="15" thickBot="1" x14ac:dyDescent="0.3">
      <c r="B53" s="188" t="s">
        <v>117</v>
      </c>
      <c r="C53" s="182"/>
      <c r="D53" s="183"/>
      <c r="E53" s="183"/>
      <c r="F53" s="187"/>
      <c r="G53" s="189">
        <f>SUM(G50:G52)</f>
        <v>878</v>
      </c>
    </row>
    <row r="55" spans="2:9" ht="14.4" thickBot="1" x14ac:dyDescent="0.3"/>
    <row r="56" spans="2:9" ht="29.4" thickBot="1" x14ac:dyDescent="0.3">
      <c r="B56" s="178" t="s">
        <v>278</v>
      </c>
      <c r="C56" s="179" t="s">
        <v>279</v>
      </c>
      <c r="D56" s="180" t="s">
        <v>280</v>
      </c>
      <c r="E56" s="180" t="s">
        <v>281</v>
      </c>
      <c r="F56" s="179" t="s">
        <v>282</v>
      </c>
      <c r="G56" s="180" t="s">
        <v>283</v>
      </c>
    </row>
    <row r="57" spans="2:9" ht="15" thickBot="1" x14ac:dyDescent="0.3">
      <c r="B57" s="181" t="s">
        <v>1021</v>
      </c>
      <c r="C57" s="182" t="s">
        <v>290</v>
      </c>
      <c r="D57" s="183">
        <v>1</v>
      </c>
      <c r="E57" s="183">
        <v>1</v>
      </c>
      <c r="F57" s="183">
        <v>439</v>
      </c>
      <c r="G57" s="184">
        <f>F57*D57</f>
        <v>439</v>
      </c>
      <c r="I57" s="198">
        <v>16</v>
      </c>
    </row>
    <row r="58" spans="2:9" ht="15" thickBot="1" x14ac:dyDescent="0.3">
      <c r="B58" s="181"/>
      <c r="C58" s="182" t="s">
        <v>291</v>
      </c>
      <c r="D58" s="183">
        <v>0</v>
      </c>
      <c r="E58" s="183">
        <v>1</v>
      </c>
      <c r="F58" s="183">
        <v>222.2</v>
      </c>
      <c r="G58" s="184">
        <f>F58*D58</f>
        <v>0</v>
      </c>
    </row>
    <row r="59" spans="2:9" ht="15" thickBot="1" x14ac:dyDescent="0.3">
      <c r="B59" s="181"/>
      <c r="C59" s="182"/>
      <c r="D59" s="185"/>
      <c r="E59" s="185"/>
      <c r="F59" s="185"/>
      <c r="G59" s="184"/>
    </row>
    <row r="60" spans="2:9" ht="15" thickBot="1" x14ac:dyDescent="0.3">
      <c r="B60" s="188" t="s">
        <v>117</v>
      </c>
      <c r="C60" s="182"/>
      <c r="D60" s="183"/>
      <c r="E60" s="183"/>
      <c r="F60" s="187"/>
      <c r="G60" s="189">
        <f>SUM(G57:G59)</f>
        <v>439</v>
      </c>
    </row>
    <row r="62" spans="2:9" x14ac:dyDescent="0.25">
      <c r="I62">
        <v>2</v>
      </c>
    </row>
    <row r="64" spans="2:9" ht="15" thickBot="1" x14ac:dyDescent="0.3">
      <c r="C64" s="182" t="s">
        <v>290</v>
      </c>
      <c r="D64">
        <f>+D57+D50+D43+D36+D29+D22+D15</f>
        <v>12</v>
      </c>
    </row>
    <row r="65" spans="3:9" ht="15" thickBot="1" x14ac:dyDescent="0.3">
      <c r="C65" s="182" t="s">
        <v>291</v>
      </c>
      <c r="D65">
        <f>+D58+D51+D44+D37+D30+D23+D16</f>
        <v>0</v>
      </c>
      <c r="I65">
        <f>SUM(I14:I62)</f>
        <v>378</v>
      </c>
    </row>
    <row r="67" spans="3:9" x14ac:dyDescent="0.25">
      <c r="I67">
        <f>+D64*48</f>
        <v>576</v>
      </c>
    </row>
    <row r="70" spans="3:9" x14ac:dyDescent="0.25">
      <c r="I70">
        <f>+I67-I65</f>
        <v>198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4</vt:i4>
      </vt:variant>
    </vt:vector>
  </HeadingPairs>
  <TitlesOfParts>
    <vt:vector size="11" baseType="lpstr">
      <vt:lpstr>DATOS GENERALES</vt:lpstr>
      <vt:lpstr>TU PVC</vt:lpstr>
      <vt:lpstr>SCE</vt:lpstr>
      <vt:lpstr>SCI</vt:lpstr>
      <vt:lpstr>SA</vt:lpstr>
      <vt:lpstr>CH Y CV</vt:lpstr>
      <vt:lpstr>CONSUMO</vt:lpstr>
      <vt:lpstr>'CH Y CV'!Área_de_impresión</vt:lpstr>
      <vt:lpstr>SA!Área_de_impresión</vt:lpstr>
      <vt:lpstr>SCE!Área_de_impresión</vt:lpstr>
      <vt:lpstr>SCI!Área_de_impresión</vt:lpstr>
    </vt:vector>
  </TitlesOfParts>
  <Company>Toshiba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Jaime</dc:creator>
  <cp:lastModifiedBy>Anderson</cp:lastModifiedBy>
  <cp:lastPrinted>2021-11-29T07:38:59Z</cp:lastPrinted>
  <dcterms:created xsi:type="dcterms:W3CDTF">2014-07-06T21:29:25Z</dcterms:created>
  <dcterms:modified xsi:type="dcterms:W3CDTF">2021-11-29T08:07:45Z</dcterms:modified>
</cp:coreProperties>
</file>