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codeName="ThisWorkbook" defaultThemeVersion="124226"/>
  <xr:revisionPtr revIDLastSave="0" documentId="13_ncr:1_{9B6B5271-30E1-4BA0-818B-3E15070F7685}" xr6:coauthVersionLast="47" xr6:coauthVersionMax="47" xr10:uidLastSave="{00000000-0000-0000-0000-000000000000}"/>
  <bookViews>
    <workbookView xWindow="14295" yWindow="0" windowWidth="14610" windowHeight="15585" tabRatio="882" firstSheet="9" activeTab="9" xr2:uid="{00000000-000D-0000-FFFF-FFFF00000000}"/>
  </bookViews>
  <sheets>
    <sheet name="C.1" sheetId="48" state="hidden" r:id="rId1"/>
    <sheet name="FE-05" sheetId="107" state="hidden" r:id="rId2"/>
    <sheet name="FE-05 (2)" sheetId="118" state="hidden" r:id="rId3"/>
    <sheet name=" FE 07" sheetId="102" state="hidden" r:id="rId4"/>
    <sheet name="F-09" sheetId="110" state="hidden" r:id="rId5"/>
    <sheet name="F-10 " sheetId="111" state="hidden" r:id="rId6"/>
    <sheet name="FE-11" sheetId="55" state="hidden" r:id="rId7"/>
    <sheet name="FE-12" sheetId="91" state="hidden" r:id="rId8"/>
    <sheet name="VAL-PARTIDAS NUEVAS" sheetId="127" state="hidden" r:id="rId9"/>
    <sheet name="PARTIDAS NUEVAS" sheetId="133" r:id="rId10"/>
    <sheet name="MAYORES METRADOS" sheetId="144" r:id="rId11"/>
    <sheet name="DEDUCTIVOS" sheetId="145" r:id="rId12"/>
    <sheet name="RESUMEN" sheetId="147" r:id="rId13"/>
    <sheet name="FE-16" sheetId="120" state="hidden" r:id="rId14"/>
    <sheet name="FE-17" sheetId="122" state="hidden" r:id="rId15"/>
    <sheet name="TAREO" sheetId="100" state="hidden" r:id="rId16"/>
    <sheet name="P.M" sheetId="82" state="hidden" r:id="rId17"/>
    <sheet name="R.M" sheetId="83" state="hidden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8" hidden="1">'VAL-PARTIDAS NUEVAS'!$A$12:$S$68</definedName>
    <definedName name="A" localSheetId="0">#REF!</definedName>
    <definedName name="A" localSheetId="4">#REF!</definedName>
    <definedName name="A" localSheetId="5">#REF!</definedName>
    <definedName name="A" localSheetId="1">#REF!</definedName>
    <definedName name="A" localSheetId="2">#REF!</definedName>
    <definedName name="A" localSheetId="6">#REF!</definedName>
    <definedName name="A" localSheetId="7">#REF!</definedName>
    <definedName name="A" localSheetId="16">#REF!</definedName>
    <definedName name="A" localSheetId="9">#REF!</definedName>
    <definedName name="A" localSheetId="17">#REF!</definedName>
    <definedName name="A" localSheetId="15">#REF!</definedName>
    <definedName name="A" localSheetId="8">#REF!</definedName>
    <definedName name="A">#REF!</definedName>
    <definedName name="AB" localSheetId="0">#REF!</definedName>
    <definedName name="AB" localSheetId="4">#REF!</definedName>
    <definedName name="AB" localSheetId="5">#REF!</definedName>
    <definedName name="AB" localSheetId="1">#REF!</definedName>
    <definedName name="AB" localSheetId="2">#REF!</definedName>
    <definedName name="AB" localSheetId="6">#REF!</definedName>
    <definedName name="AB" localSheetId="7">#REF!</definedName>
    <definedName name="AB" localSheetId="16">#REF!</definedName>
    <definedName name="AB" localSheetId="17">#REF!</definedName>
    <definedName name="AB" localSheetId="15">#REF!</definedName>
    <definedName name="AB" localSheetId="8">#REF!</definedName>
    <definedName name="AB">#REF!</definedName>
    <definedName name="ABC" localSheetId="0">#REF!</definedName>
    <definedName name="ABC" localSheetId="4">#REF!</definedName>
    <definedName name="ABC" localSheetId="5">#REF!</definedName>
    <definedName name="ABC" localSheetId="1">#REF!</definedName>
    <definedName name="ABC" localSheetId="2">#REF!</definedName>
    <definedName name="ABC" localSheetId="6">#REF!</definedName>
    <definedName name="ABC" localSheetId="7">#REF!</definedName>
    <definedName name="ABC" localSheetId="16">#REF!</definedName>
    <definedName name="ABC" localSheetId="9">#REF!</definedName>
    <definedName name="ABC" localSheetId="17">#REF!</definedName>
    <definedName name="ABC" localSheetId="15">#REF!</definedName>
    <definedName name="ABC" localSheetId="8">#REF!</definedName>
    <definedName name="ABC">#REF!</definedName>
    <definedName name="ADV" localSheetId="0">'[1]#¡REF'!#REF!</definedName>
    <definedName name="ADV" localSheetId="4">'[1]#¡REF'!#REF!</definedName>
    <definedName name="ADV" localSheetId="5">'[1]#¡REF'!#REF!</definedName>
    <definedName name="ADV" localSheetId="1">'[1]#¡REF'!#REF!</definedName>
    <definedName name="ADV" localSheetId="2">'[1]#¡REF'!#REF!</definedName>
    <definedName name="ADV" localSheetId="6">'[1]#¡REF'!#REF!</definedName>
    <definedName name="ADV" localSheetId="7">'[1]#¡REF'!#REF!</definedName>
    <definedName name="ADV" localSheetId="16">'[1]#¡REF'!#REF!</definedName>
    <definedName name="ADV" localSheetId="9">'[1]#¡REF'!#REF!</definedName>
    <definedName name="ADV" localSheetId="17">'[1]#¡REF'!#REF!</definedName>
    <definedName name="ADV" localSheetId="15">'[1]#¡REF'!#REF!</definedName>
    <definedName name="ADV" localSheetId="8">'[1]#¡REF'!#REF!</definedName>
    <definedName name="ADV">'[1]#¡REF'!#REF!</definedName>
    <definedName name="AGO" localSheetId="0">#REF!</definedName>
    <definedName name="AGO" localSheetId="4">#REF!</definedName>
    <definedName name="AGO" localSheetId="5">#REF!</definedName>
    <definedName name="AGO" localSheetId="1">#REF!</definedName>
    <definedName name="AGO" localSheetId="2">#REF!</definedName>
    <definedName name="AGO" localSheetId="6">#REF!</definedName>
    <definedName name="AGO" localSheetId="7">#REF!</definedName>
    <definedName name="AGO" localSheetId="16">#REF!</definedName>
    <definedName name="AGO" localSheetId="17">#REF!</definedName>
    <definedName name="AGO" localSheetId="15">#REF!</definedName>
    <definedName name="AGO" localSheetId="8">#REF!</definedName>
    <definedName name="AGO">#REF!</definedName>
    <definedName name="AMBIENTE" localSheetId="0">#REF!</definedName>
    <definedName name="AMBIENTE" localSheetId="4">#REF!</definedName>
    <definedName name="AMBIENTE" localSheetId="5">#REF!</definedName>
    <definedName name="AMBIENTE" localSheetId="1">#REF!</definedName>
    <definedName name="AMBIENTE" localSheetId="2">#REF!</definedName>
    <definedName name="AMBIENTE" localSheetId="6">#REF!</definedName>
    <definedName name="AMBIENTE" localSheetId="7">#REF!</definedName>
    <definedName name="AMBIENTE" localSheetId="16">#REF!</definedName>
    <definedName name="AMBIENTE" localSheetId="17">#REF!</definedName>
    <definedName name="AMBIENTE" localSheetId="15">#REF!</definedName>
    <definedName name="AMBIENTE" localSheetId="8">#REF!</definedName>
    <definedName name="AMBIENTE">#REF!</definedName>
    <definedName name="AMBIENTEANT" localSheetId="0">#REF!</definedName>
    <definedName name="AMBIENTEANT" localSheetId="4">#REF!</definedName>
    <definedName name="AMBIENTEANT" localSheetId="5">#REF!</definedName>
    <definedName name="AMBIENTEANT" localSheetId="1">#REF!</definedName>
    <definedName name="AMBIENTEANT" localSheetId="2">#REF!</definedName>
    <definedName name="AMBIENTEANT" localSheetId="6">#REF!</definedName>
    <definedName name="AMBIENTEANT" localSheetId="7">#REF!</definedName>
    <definedName name="AMBIENTEANT" localSheetId="16">#REF!</definedName>
    <definedName name="AMBIENTEANT" localSheetId="17">#REF!</definedName>
    <definedName name="AMBIENTEANT" localSheetId="15">#REF!</definedName>
    <definedName name="AMBIENTEANT" localSheetId="8">#REF!</definedName>
    <definedName name="AMBIENTEANT">#REF!</definedName>
    <definedName name="_xlnm.Extract" localSheetId="0">#REF!</definedName>
    <definedName name="_xlnm.Extract" localSheetId="4">#REF!</definedName>
    <definedName name="_xlnm.Extract" localSheetId="5">#REF!</definedName>
    <definedName name="_xlnm.Extract" localSheetId="1">#REF!</definedName>
    <definedName name="_xlnm.Extract" localSheetId="2">#REF!</definedName>
    <definedName name="_xlnm.Extract" localSheetId="6">#REF!</definedName>
    <definedName name="_xlnm.Extract" localSheetId="7">#REF!</definedName>
    <definedName name="_xlnm.Extract" localSheetId="16">#REF!</definedName>
    <definedName name="_xlnm.Extract" localSheetId="9">#REF!</definedName>
    <definedName name="_xlnm.Extract" localSheetId="17">#REF!</definedName>
    <definedName name="_xlnm.Extract" localSheetId="15">#REF!</definedName>
    <definedName name="_xlnm.Extract" localSheetId="8">#REF!</definedName>
    <definedName name="_xlnm.Extract">#REF!</definedName>
    <definedName name="_xlnm.Print_Area" localSheetId="3">' FE 07'!$C$1:$P$27</definedName>
    <definedName name="_xlnm.Print_Area" localSheetId="0">'C.1'!$B$2:$G$40</definedName>
    <definedName name="_xlnm.Print_Area" localSheetId="11">DEDUCTIVOS!$A$1:$F$56</definedName>
    <definedName name="_xlnm.Print_Area" localSheetId="4">'F-09'!$A$1:$M$30</definedName>
    <definedName name="_xlnm.Print_Area" localSheetId="5">'F-10 '!$A$1:$J$27</definedName>
    <definedName name="_xlnm.Print_Area" localSheetId="1">'FE-05'!$A$1:$V$164</definedName>
    <definedName name="_xlnm.Print_Area" localSheetId="2">'FE-05 (2)'!$A$1:$V$164</definedName>
    <definedName name="_xlnm.Print_Area" localSheetId="6">'FE-11'!$A$2:$N$40</definedName>
    <definedName name="_xlnm.Print_Area" localSheetId="7">'FE-12'!$A$2:$AL$45</definedName>
    <definedName name="_xlnm.Print_Area" localSheetId="13">'FE-16'!$A$1:$R$234</definedName>
    <definedName name="_xlnm.Print_Area" localSheetId="16">P.M!$A$1:$J$270</definedName>
    <definedName name="_xlnm.Print_Area" localSheetId="9">'PARTIDAS NUEVAS'!$A$1:$F$95</definedName>
    <definedName name="_xlnm.Print_Area" localSheetId="17">'R.M'!$A$1:$D$86</definedName>
    <definedName name="_xlnm.Print_Area" localSheetId="15">TAREO!#REF!</definedName>
    <definedName name="_xlnm.Print_Area" localSheetId="8">'VAL-PARTIDAS NUEVAS'!$A$1:$R$69</definedName>
    <definedName name="ARTE" localSheetId="0">#REF!</definedName>
    <definedName name="ARTE" localSheetId="4">#REF!</definedName>
    <definedName name="ARTE" localSheetId="5">#REF!</definedName>
    <definedName name="ARTE" localSheetId="1">#REF!</definedName>
    <definedName name="ARTE" localSheetId="2">#REF!</definedName>
    <definedName name="ARTE" localSheetId="6">#REF!</definedName>
    <definedName name="ARTE" localSheetId="7">#REF!</definedName>
    <definedName name="ARTE" localSheetId="16">#REF!</definedName>
    <definedName name="ARTE" localSheetId="17">#REF!</definedName>
    <definedName name="ARTE" localSheetId="15">#REF!</definedName>
    <definedName name="ARTE" localSheetId="8">#REF!</definedName>
    <definedName name="ARTE">#REF!</definedName>
    <definedName name="ARTEANT" localSheetId="0">#REF!</definedName>
    <definedName name="ARTEANT" localSheetId="4">#REF!</definedName>
    <definedName name="ARTEANT" localSheetId="5">#REF!</definedName>
    <definedName name="ARTEANT" localSheetId="1">#REF!</definedName>
    <definedName name="ARTEANT" localSheetId="2">#REF!</definedName>
    <definedName name="ARTEANT" localSheetId="6">#REF!</definedName>
    <definedName name="ARTEANT" localSheetId="7">#REF!</definedName>
    <definedName name="ARTEANT" localSheetId="16">#REF!</definedName>
    <definedName name="ARTEANT" localSheetId="17">#REF!</definedName>
    <definedName name="ARTEANT" localSheetId="15">#REF!</definedName>
    <definedName name="ARTEANT" localSheetId="8">#REF!</definedName>
    <definedName name="ARTEANT">#REF!</definedName>
    <definedName name="b" localSheetId="0">#REF!</definedName>
    <definedName name="b" localSheetId="4">#REF!</definedName>
    <definedName name="b" localSheetId="5">#REF!</definedName>
    <definedName name="b" localSheetId="1">#REF!</definedName>
    <definedName name="b" localSheetId="2">#REF!</definedName>
    <definedName name="b" localSheetId="6">#REF!</definedName>
    <definedName name="b" localSheetId="7">#REF!</definedName>
    <definedName name="b" localSheetId="16">#REF!</definedName>
    <definedName name="b" localSheetId="9">#REF!</definedName>
    <definedName name="b" localSheetId="17">#REF!</definedName>
    <definedName name="b" localSheetId="15">#REF!</definedName>
    <definedName name="b" localSheetId="8">#REF!</definedName>
    <definedName name="b">#REF!</definedName>
    <definedName name="BAJO_URUBAMBA">#REF!</definedName>
    <definedName name="BuiltIn_Print_Area">#REF!</definedName>
    <definedName name="BuiltIn_Print_Area___0">#REF!</definedName>
    <definedName name="CHALLHUA" localSheetId="0">'[2]#¡REF'!#REF!</definedName>
    <definedName name="CHALLHUA" localSheetId="4">'[2]#¡REF'!#REF!</definedName>
    <definedName name="CHALLHUA" localSheetId="5">'[2]#¡REF'!#REF!</definedName>
    <definedName name="CHALLHUA" localSheetId="1">'[2]#¡REF'!#REF!</definedName>
    <definedName name="CHALLHUA" localSheetId="2">'[2]#¡REF'!#REF!</definedName>
    <definedName name="CHALLHUA" localSheetId="6">'[2]#¡REF'!#REF!</definedName>
    <definedName name="CHALLHUA" localSheetId="7">'[2]#¡REF'!#REF!</definedName>
    <definedName name="CHALLHUA" localSheetId="16">'[2]#¡REF'!#REF!</definedName>
    <definedName name="CHALLHUA" localSheetId="17">'[2]#¡REF'!#REF!</definedName>
    <definedName name="CHALLHUA" localSheetId="15">'[2]#¡REF'!#REF!</definedName>
    <definedName name="CHALLHUA">'[2]#¡REF'!#REF!</definedName>
    <definedName name="_xlnm.Criteria" localSheetId="0">#REF!</definedName>
    <definedName name="_xlnm.Criteria" localSheetId="4">#REF!</definedName>
    <definedName name="_xlnm.Criteria" localSheetId="5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7">#REF!</definedName>
    <definedName name="_xlnm.Criteria" localSheetId="16">#REF!</definedName>
    <definedName name="_xlnm.Criteria" localSheetId="9">#REF!</definedName>
    <definedName name="_xlnm.Criteria" localSheetId="17">#REF!</definedName>
    <definedName name="_xlnm.Criteria" localSheetId="15">#REF!</definedName>
    <definedName name="_xlnm.Criteria" localSheetId="8">#REF!</definedName>
    <definedName name="_xlnm.Criteria">#REF!</definedName>
    <definedName name="DDD" localSheetId="0">#REF!</definedName>
    <definedName name="DDD" localSheetId="4">#REF!</definedName>
    <definedName name="DDD" localSheetId="5">#REF!</definedName>
    <definedName name="DDD" localSheetId="1">#REF!</definedName>
    <definedName name="DDD" localSheetId="2">#REF!</definedName>
    <definedName name="DDD" localSheetId="6">#REF!</definedName>
    <definedName name="DDD" localSheetId="7">#REF!</definedName>
    <definedName name="DDD" localSheetId="16">#REF!</definedName>
    <definedName name="DDD" localSheetId="17">#REF!</definedName>
    <definedName name="DDD" localSheetId="15">#REF!</definedName>
    <definedName name="DDD" localSheetId="8">#REF!</definedName>
    <definedName name="DDD">#REF!</definedName>
    <definedName name="DESCRIPCION" localSheetId="0">#REF!</definedName>
    <definedName name="DESCRIPCION" localSheetId="4">#REF!</definedName>
    <definedName name="DESCRIPCION" localSheetId="5">#REF!</definedName>
    <definedName name="DESCRIPCION" localSheetId="1">#REF!</definedName>
    <definedName name="DESCRIPCION" localSheetId="2">#REF!</definedName>
    <definedName name="DESCRIPCION" localSheetId="6">#REF!</definedName>
    <definedName name="DESCRIPCION" localSheetId="7">#REF!</definedName>
    <definedName name="DESCRIPCION" localSheetId="16">#REF!</definedName>
    <definedName name="DESCRIPCION" localSheetId="17">#REF!</definedName>
    <definedName name="DESCRIPCION" localSheetId="15">#REF!</definedName>
    <definedName name="DESCRIPCION" localSheetId="8">#REF!</definedName>
    <definedName name="DESCRIPCION">#REF!</definedName>
    <definedName name="DIC" localSheetId="0">#REF!</definedName>
    <definedName name="DIC" localSheetId="4">#REF!</definedName>
    <definedName name="DIC" localSheetId="5">#REF!</definedName>
    <definedName name="DIC" localSheetId="1">#REF!</definedName>
    <definedName name="DIC" localSheetId="2">#REF!</definedName>
    <definedName name="DIC" localSheetId="6">#REF!</definedName>
    <definedName name="DIC" localSheetId="7">#REF!</definedName>
    <definedName name="DIC" localSheetId="16">#REF!</definedName>
    <definedName name="DIC" localSheetId="17">#REF!</definedName>
    <definedName name="DIC" localSheetId="15">#REF!</definedName>
    <definedName name="DIC" localSheetId="8">#REF!</definedName>
    <definedName name="DIC">#REF!</definedName>
    <definedName name="DIRECTO" localSheetId="0">#REF!</definedName>
    <definedName name="DIRECTO" localSheetId="4">#REF!</definedName>
    <definedName name="DIRECTO" localSheetId="5">#REF!</definedName>
    <definedName name="DIRECTO" localSheetId="1">#REF!</definedName>
    <definedName name="DIRECTO" localSheetId="2">#REF!</definedName>
    <definedName name="DIRECTO" localSheetId="6">#REF!</definedName>
    <definedName name="DIRECTO" localSheetId="7">#REF!</definedName>
    <definedName name="DIRECTO" localSheetId="16">#REF!</definedName>
    <definedName name="DIRECTO" localSheetId="17">#REF!</definedName>
    <definedName name="DIRECTO" localSheetId="15">#REF!</definedName>
    <definedName name="DIRECTO" localSheetId="8">#REF!</definedName>
    <definedName name="DIRECTO">#REF!</definedName>
    <definedName name="ECHARATI">#REF!</definedName>
    <definedName name="ENE" localSheetId="0">#REF!</definedName>
    <definedName name="ENE" localSheetId="4">#REF!</definedName>
    <definedName name="ENE" localSheetId="5">#REF!</definedName>
    <definedName name="ENE" localSheetId="1">#REF!</definedName>
    <definedName name="ENE" localSheetId="2">#REF!</definedName>
    <definedName name="ENE" localSheetId="6">#REF!</definedName>
    <definedName name="ENE" localSheetId="7">#REF!</definedName>
    <definedName name="ENE" localSheetId="16">#REF!</definedName>
    <definedName name="ENE" localSheetId="17">#REF!</definedName>
    <definedName name="ENE" localSheetId="15">#REF!</definedName>
    <definedName name="ENE" localSheetId="8">#REF!</definedName>
    <definedName name="ENE">#REF!</definedName>
    <definedName name="EXCAVACION" localSheetId="0">#REF!</definedName>
    <definedName name="EXCAVACION" localSheetId="4">#REF!</definedName>
    <definedName name="EXCAVACION" localSheetId="5">#REF!</definedName>
    <definedName name="EXCAVACION" localSheetId="1">#REF!</definedName>
    <definedName name="EXCAVACION" localSheetId="2">#REF!</definedName>
    <definedName name="EXCAVACION" localSheetId="6">#REF!</definedName>
    <definedName name="EXCAVACION" localSheetId="7">#REF!</definedName>
    <definedName name="EXCAVACION" localSheetId="16">#REF!</definedName>
    <definedName name="EXCAVACION" localSheetId="17">#REF!</definedName>
    <definedName name="EXCAVACION" localSheetId="15">#REF!</definedName>
    <definedName name="EXCAVACION" localSheetId="8">#REF!</definedName>
    <definedName name="EXCAVACION">#REF!</definedName>
    <definedName name="EXCAVACIONANT" localSheetId="0">#REF!</definedName>
    <definedName name="EXCAVACIONANT" localSheetId="4">#REF!</definedName>
    <definedName name="EXCAVACIONANT" localSheetId="5">#REF!</definedName>
    <definedName name="EXCAVACIONANT" localSheetId="1">#REF!</definedName>
    <definedName name="EXCAVACIONANT" localSheetId="2">#REF!</definedName>
    <definedName name="EXCAVACIONANT" localSheetId="6">#REF!</definedName>
    <definedName name="EXCAVACIONANT" localSheetId="7">#REF!</definedName>
    <definedName name="EXCAVACIONANT" localSheetId="16">#REF!</definedName>
    <definedName name="EXCAVACIONANT" localSheetId="17">#REF!</definedName>
    <definedName name="EXCAVACIONANT" localSheetId="15">#REF!</definedName>
    <definedName name="EXCAVACIONANT" localSheetId="8">#REF!</definedName>
    <definedName name="EXCAVACIONANT">#REF!</definedName>
    <definedName name="FACTRELACION" localSheetId="0">#REF!</definedName>
    <definedName name="FACTRELACION" localSheetId="4">#REF!</definedName>
    <definedName name="FACTRELACION" localSheetId="5">#REF!</definedName>
    <definedName name="FACTRELACION" localSheetId="1">#REF!</definedName>
    <definedName name="FACTRELACION" localSheetId="2">#REF!</definedName>
    <definedName name="FACTRELACION" localSheetId="6">#REF!</definedName>
    <definedName name="FACTRELACION" localSheetId="7">#REF!</definedName>
    <definedName name="FACTRELACION" localSheetId="16">#REF!</definedName>
    <definedName name="FACTRELACION" localSheetId="17">#REF!</definedName>
    <definedName name="FACTRELACION" localSheetId="15">#REF!</definedName>
    <definedName name="FACTRELACION" localSheetId="8">#REF!</definedName>
    <definedName name="FACTRELACION">#REF!</definedName>
    <definedName name="FEB" localSheetId="0">#REF!</definedName>
    <definedName name="FEB" localSheetId="4">#REF!</definedName>
    <definedName name="FEB" localSheetId="5">#REF!</definedName>
    <definedName name="FEB" localSheetId="1">#REF!</definedName>
    <definedName name="FEB" localSheetId="2">#REF!</definedName>
    <definedName name="FEB" localSheetId="6">#REF!</definedName>
    <definedName name="FEB" localSheetId="7">#REF!</definedName>
    <definedName name="FEB" localSheetId="16">#REF!</definedName>
    <definedName name="FEB" localSheetId="17">#REF!</definedName>
    <definedName name="FEB" localSheetId="15">#REF!</definedName>
    <definedName name="FEB" localSheetId="8">#REF!</definedName>
    <definedName name="FEB">#REF!</definedName>
    <definedName name="GGF" localSheetId="0">#REF!</definedName>
    <definedName name="GGF" localSheetId="4">#REF!</definedName>
    <definedName name="GGF" localSheetId="5">#REF!</definedName>
    <definedName name="GGF" localSheetId="1">#REF!</definedName>
    <definedName name="GGF" localSheetId="2">#REF!</definedName>
    <definedName name="GGF" localSheetId="6">#REF!</definedName>
    <definedName name="GGF" localSheetId="7">#REF!</definedName>
    <definedName name="GGF" localSheetId="16">#REF!</definedName>
    <definedName name="GGF" localSheetId="17">#REF!</definedName>
    <definedName name="GGF" localSheetId="15">#REF!</definedName>
    <definedName name="GGF" localSheetId="8">#REF!</definedName>
    <definedName name="GGF">#REF!</definedName>
    <definedName name="GGT" localSheetId="0">#REF!</definedName>
    <definedName name="GGT" localSheetId="4">#REF!</definedName>
    <definedName name="GGT" localSheetId="5">#REF!</definedName>
    <definedName name="GGT" localSheetId="1">#REF!</definedName>
    <definedName name="GGT" localSheetId="2">#REF!</definedName>
    <definedName name="GGT" localSheetId="6">#REF!</definedName>
    <definedName name="GGT" localSheetId="7">#REF!</definedName>
    <definedName name="GGT" localSheetId="16">#REF!</definedName>
    <definedName name="GGT" localSheetId="17">#REF!</definedName>
    <definedName name="GGT" localSheetId="15">#REF!</definedName>
    <definedName name="GGT" localSheetId="8">#REF!</definedName>
    <definedName name="GGT">#REF!</definedName>
    <definedName name="GGV" localSheetId="0">#REF!</definedName>
    <definedName name="GGV" localSheetId="4">#REF!</definedName>
    <definedName name="GGV" localSheetId="5">#REF!</definedName>
    <definedName name="GGV" localSheetId="1">#REF!</definedName>
    <definedName name="GGV" localSheetId="2">#REF!</definedName>
    <definedName name="GGV" localSheetId="6">#REF!</definedName>
    <definedName name="GGV" localSheetId="7">#REF!</definedName>
    <definedName name="GGV" localSheetId="16">#REF!</definedName>
    <definedName name="GGV" localSheetId="17">#REF!</definedName>
    <definedName name="GGV" localSheetId="15">#REF!</definedName>
    <definedName name="GGV" localSheetId="8">#REF!</definedName>
    <definedName name="GGV">#REF!</definedName>
    <definedName name="INDICE" localSheetId="0">#REF!</definedName>
    <definedName name="INDICE" localSheetId="4">#REF!</definedName>
    <definedName name="INDICE" localSheetId="5">#REF!</definedName>
    <definedName name="INDICE" localSheetId="1">#REF!</definedName>
    <definedName name="INDICE" localSheetId="2">#REF!</definedName>
    <definedName name="INDICE" localSheetId="6">#REF!</definedName>
    <definedName name="INDICE" localSheetId="7">#REF!</definedName>
    <definedName name="INDICE" localSheetId="16">#REF!</definedName>
    <definedName name="INDICE" localSheetId="17">#REF!</definedName>
    <definedName name="INDICE" localSheetId="15">#REF!</definedName>
    <definedName name="INDICE" localSheetId="8">#REF!</definedName>
    <definedName name="INDICE">#REF!</definedName>
    <definedName name="IU" localSheetId="0">#REF!</definedName>
    <definedName name="IU" localSheetId="4">#REF!</definedName>
    <definedName name="IU" localSheetId="5">#REF!</definedName>
    <definedName name="IU" localSheetId="1">#REF!</definedName>
    <definedName name="IU" localSheetId="2">#REF!</definedName>
    <definedName name="IU" localSheetId="6">#REF!</definedName>
    <definedName name="IU" localSheetId="7">#REF!</definedName>
    <definedName name="IU" localSheetId="16">#REF!</definedName>
    <definedName name="IU" localSheetId="17">#REF!</definedName>
    <definedName name="IU" localSheetId="15">#REF!</definedName>
    <definedName name="IU" localSheetId="8">#REF!</definedName>
    <definedName name="IU">#REF!</definedName>
    <definedName name="JUL" localSheetId="0">#REF!</definedName>
    <definedName name="JUL" localSheetId="4">#REF!</definedName>
    <definedName name="JUL" localSheetId="5">#REF!</definedName>
    <definedName name="JUL" localSheetId="1">#REF!</definedName>
    <definedName name="JUL" localSheetId="2">#REF!</definedName>
    <definedName name="JUL" localSheetId="6">#REF!</definedName>
    <definedName name="JUL" localSheetId="7">#REF!</definedName>
    <definedName name="JUL" localSheetId="16">#REF!</definedName>
    <definedName name="JUL" localSheetId="17">#REF!</definedName>
    <definedName name="JUL" localSheetId="15">#REF!</definedName>
    <definedName name="JUL" localSheetId="8">#REF!</definedName>
    <definedName name="JUL">#REF!</definedName>
    <definedName name="JUN" localSheetId="0">#REF!</definedName>
    <definedName name="JUN" localSheetId="4">#REF!</definedName>
    <definedName name="JUN" localSheetId="5">#REF!</definedName>
    <definedName name="JUN" localSheetId="1">#REF!</definedName>
    <definedName name="JUN" localSheetId="2">#REF!</definedName>
    <definedName name="JUN" localSheetId="6">#REF!</definedName>
    <definedName name="JUN" localSheetId="7">#REF!</definedName>
    <definedName name="JUN" localSheetId="16">#REF!</definedName>
    <definedName name="JUN" localSheetId="17">#REF!</definedName>
    <definedName name="JUN" localSheetId="15">#REF!</definedName>
    <definedName name="JUN" localSheetId="8">#REF!</definedName>
    <definedName name="JUN">#REF!</definedName>
    <definedName name="KITENI">#REF!</definedName>
    <definedName name="lll" localSheetId="0">#REF!</definedName>
    <definedName name="lll" localSheetId="4">#REF!</definedName>
    <definedName name="lll" localSheetId="5">#REF!</definedName>
    <definedName name="lll" localSheetId="1">#REF!</definedName>
    <definedName name="lll" localSheetId="2">#REF!</definedName>
    <definedName name="lll" localSheetId="6">#REF!</definedName>
    <definedName name="lll" localSheetId="7">#REF!</definedName>
    <definedName name="lll" localSheetId="16">#REF!</definedName>
    <definedName name="lll" localSheetId="17">#REF!</definedName>
    <definedName name="lll" localSheetId="15">#REF!</definedName>
    <definedName name="lll" localSheetId="8">#REF!</definedName>
    <definedName name="lll">#REF!</definedName>
    <definedName name="MAR" localSheetId="0">#REF!</definedName>
    <definedName name="MAR" localSheetId="4">#REF!</definedName>
    <definedName name="MAR" localSheetId="5">#REF!</definedName>
    <definedName name="MAR" localSheetId="1">#REF!</definedName>
    <definedName name="MAR" localSheetId="2">#REF!</definedName>
    <definedName name="MAR" localSheetId="6">#REF!</definedName>
    <definedName name="MAR" localSheetId="7">#REF!</definedName>
    <definedName name="MAR" localSheetId="16">#REF!</definedName>
    <definedName name="MAR" localSheetId="17">#REF!</definedName>
    <definedName name="MAR" localSheetId="15">#REF!</definedName>
    <definedName name="MAR" localSheetId="8">#REF!</definedName>
    <definedName name="MAR">#REF!</definedName>
    <definedName name="MAY" localSheetId="0">#REF!</definedName>
    <definedName name="MAY" localSheetId="4">#REF!</definedName>
    <definedName name="MAY" localSheetId="5">#REF!</definedName>
    <definedName name="MAY" localSheetId="1">#REF!</definedName>
    <definedName name="MAY" localSheetId="2">#REF!</definedName>
    <definedName name="MAY" localSheetId="6">#REF!</definedName>
    <definedName name="MAY" localSheetId="7">#REF!</definedName>
    <definedName name="MAY" localSheetId="16">#REF!</definedName>
    <definedName name="MAY" localSheetId="17">#REF!</definedName>
    <definedName name="MAY" localSheetId="15">#REF!</definedName>
    <definedName name="MAY" localSheetId="8">#REF!</definedName>
    <definedName name="MAY">#REF!</definedName>
    <definedName name="meses" localSheetId="0">#REF!</definedName>
    <definedName name="meses" localSheetId="4">#REF!</definedName>
    <definedName name="meses" localSheetId="5">#REF!</definedName>
    <definedName name="meses" localSheetId="1">#REF!</definedName>
    <definedName name="meses" localSheetId="2">#REF!</definedName>
    <definedName name="meses" localSheetId="6">#REF!</definedName>
    <definedName name="meses" localSheetId="7">#REF!</definedName>
    <definedName name="meses" localSheetId="16">#REF!</definedName>
    <definedName name="meses" localSheetId="17">#REF!</definedName>
    <definedName name="meses" localSheetId="15">#REF!</definedName>
    <definedName name="meses" localSheetId="8">#REF!</definedName>
    <definedName name="meses">#REF!</definedName>
    <definedName name="mierdaaaaaaaaaaaaaa" localSheetId="4">#REF!</definedName>
    <definedName name="mierdaaaaaaaaaaaaaa" localSheetId="5">#REF!</definedName>
    <definedName name="mierdaaaaaaaaaaaaaa" localSheetId="1">#REF!</definedName>
    <definedName name="mierdaaaaaaaaaaaaaa" localSheetId="2">#REF!</definedName>
    <definedName name="mierdaaaaaaaaaaaaaa" localSheetId="7">#REF!</definedName>
    <definedName name="mierdaaaaaaaaaaaaaa" localSheetId="16">#REF!</definedName>
    <definedName name="mierdaaaaaaaaaaaaaa" localSheetId="9">#REF!</definedName>
    <definedName name="mierdaaaaaaaaaaaaaa" localSheetId="17">#REF!</definedName>
    <definedName name="mierdaaaaaaaaaaaaaa" localSheetId="15">#REF!</definedName>
    <definedName name="mierdaaaaaaaaaaaaaa" localSheetId="8">#REF!</definedName>
    <definedName name="mierdaaaaaaaaaaaaaa">#REF!</definedName>
    <definedName name="MNP" localSheetId="0">'[1]#¡REF'!#REF!</definedName>
    <definedName name="MNP" localSheetId="4">'[1]#¡REF'!#REF!</definedName>
    <definedName name="MNP" localSheetId="5">'[1]#¡REF'!#REF!</definedName>
    <definedName name="MNP" localSheetId="1">'[1]#¡REF'!#REF!</definedName>
    <definedName name="MNP" localSheetId="2">'[1]#¡REF'!#REF!</definedName>
    <definedName name="MNP" localSheetId="6">'[1]#¡REF'!#REF!</definedName>
    <definedName name="MNP" localSheetId="7">'[1]#¡REF'!#REF!</definedName>
    <definedName name="MNP" localSheetId="16">'[1]#¡REF'!#REF!</definedName>
    <definedName name="MNP" localSheetId="9">'[1]#¡REF'!#REF!</definedName>
    <definedName name="MNP" localSheetId="17">'[1]#¡REF'!#REF!</definedName>
    <definedName name="MNP" localSheetId="15">'[1]#¡REF'!#REF!</definedName>
    <definedName name="MNP" localSheetId="8">'[1]#¡REF'!#REF!</definedName>
    <definedName name="MNP">'[1]#¡REF'!#REF!</definedName>
    <definedName name="NOB" localSheetId="0">#REF!</definedName>
    <definedName name="NOB" localSheetId="4">#REF!</definedName>
    <definedName name="NOB" localSheetId="5">#REF!</definedName>
    <definedName name="NOB" localSheetId="1">#REF!</definedName>
    <definedName name="NOB" localSheetId="2">#REF!</definedName>
    <definedName name="NOB" localSheetId="6">#REF!</definedName>
    <definedName name="NOB" localSheetId="7">#REF!</definedName>
    <definedName name="NOB" localSheetId="16">#REF!</definedName>
    <definedName name="NOB" localSheetId="17">#REF!</definedName>
    <definedName name="NOB" localSheetId="15">#REF!</definedName>
    <definedName name="NOB" localSheetId="8">#REF!</definedName>
    <definedName name="NOB">#REF!</definedName>
    <definedName name="OBRAS" localSheetId="0">#REF!</definedName>
    <definedName name="OBRAS" localSheetId="4">#REF!</definedName>
    <definedName name="OBRAS" localSheetId="5">#REF!</definedName>
    <definedName name="OBRAS" localSheetId="1">#REF!</definedName>
    <definedName name="OBRAS" localSheetId="2">#REF!</definedName>
    <definedName name="OBRAS" localSheetId="6">#REF!</definedName>
    <definedName name="OBRAS" localSheetId="7">#REF!</definedName>
    <definedName name="OBRAS" localSheetId="16">#REF!</definedName>
    <definedName name="OBRAS" localSheetId="17">#REF!</definedName>
    <definedName name="OBRAS" localSheetId="15">#REF!</definedName>
    <definedName name="OBRAS" localSheetId="8">#REF!</definedName>
    <definedName name="OBRAS">#REF!</definedName>
    <definedName name="OBRASANT" localSheetId="0">#REF!</definedName>
    <definedName name="OBRASANT" localSheetId="4">#REF!</definedName>
    <definedName name="OBRASANT" localSheetId="5">#REF!</definedName>
    <definedName name="OBRASANT" localSheetId="1">#REF!</definedName>
    <definedName name="OBRASANT" localSheetId="2">#REF!</definedName>
    <definedName name="OBRASANT" localSheetId="6">#REF!</definedName>
    <definedName name="OBRASANT" localSheetId="7">#REF!</definedName>
    <definedName name="OBRASANT" localSheetId="16">#REF!</definedName>
    <definedName name="OBRASANT" localSheetId="17">#REF!</definedName>
    <definedName name="OBRASANT" localSheetId="15">#REF!</definedName>
    <definedName name="OBRASANT" localSheetId="8">#REF!</definedName>
    <definedName name="OBRASANT">#REF!</definedName>
    <definedName name="OCT" localSheetId="0">#REF!</definedName>
    <definedName name="OCT" localSheetId="4">#REF!</definedName>
    <definedName name="OCT" localSheetId="5">#REF!</definedName>
    <definedName name="OCT" localSheetId="1">#REF!</definedName>
    <definedName name="OCT" localSheetId="2">#REF!</definedName>
    <definedName name="OCT" localSheetId="6">#REF!</definedName>
    <definedName name="OCT" localSheetId="7">#REF!</definedName>
    <definedName name="OCT" localSheetId="16">#REF!</definedName>
    <definedName name="OCT" localSheetId="17">#REF!</definedName>
    <definedName name="OCT" localSheetId="15">#REF!</definedName>
    <definedName name="OCT" localSheetId="8">#REF!</definedName>
    <definedName name="OCT">#REF!</definedName>
    <definedName name="OLE_LINK1" localSheetId="4">#REF!</definedName>
    <definedName name="OLE_LINK1" localSheetId="5">#REF!</definedName>
    <definedName name="OLE_LINK1" localSheetId="1">#REF!</definedName>
    <definedName name="OLE_LINK1" localSheetId="2">#REF!</definedName>
    <definedName name="OLE_LINK1" localSheetId="7">#REF!</definedName>
    <definedName name="OLE_LINK1" localSheetId="16">#REF!</definedName>
    <definedName name="OLE_LINK1" localSheetId="9">'PARTIDAS NUEVAS'!#REF!</definedName>
    <definedName name="OLE_LINK1" localSheetId="17">#REF!</definedName>
    <definedName name="OLE_LINK1" localSheetId="8">'VAL-PARTIDAS NUEVAS'!$B$5</definedName>
    <definedName name="OLE_LINK1">#REF!</definedName>
    <definedName name="ope" localSheetId="0">[3]Hoja4!#REF!</definedName>
    <definedName name="ope" localSheetId="4">[3]Hoja4!#REF!</definedName>
    <definedName name="ope" localSheetId="5">[3]Hoja4!#REF!</definedName>
    <definedName name="ope" localSheetId="1">[3]Hoja4!#REF!</definedName>
    <definedName name="ope" localSheetId="2">[3]Hoja4!#REF!</definedName>
    <definedName name="ope" localSheetId="6">[3]Hoja4!#REF!</definedName>
    <definedName name="ope" localSheetId="7">[3]Hoja4!#REF!</definedName>
    <definedName name="ope" localSheetId="16">[3]Hoja4!#REF!</definedName>
    <definedName name="ope" localSheetId="9">[3]Hoja4!#REF!</definedName>
    <definedName name="ope" localSheetId="17">[3]Hoja4!#REF!</definedName>
    <definedName name="ope" localSheetId="15">[3]Hoja4!#REF!</definedName>
    <definedName name="ope" localSheetId="8">[3]Hoja4!#REF!</definedName>
    <definedName name="ope">[3]Hoja4!#REF!</definedName>
    <definedName name="PARTIDA" localSheetId="0">#REF!</definedName>
    <definedName name="PARTIDA" localSheetId="4">#REF!</definedName>
    <definedName name="PARTIDA" localSheetId="5">#REF!</definedName>
    <definedName name="PARTIDA" localSheetId="1">#REF!</definedName>
    <definedName name="PARTIDA" localSheetId="2">#REF!</definedName>
    <definedName name="PARTIDA" localSheetId="6">#REF!</definedName>
    <definedName name="PARTIDA" localSheetId="7">#REF!</definedName>
    <definedName name="PARTIDA" localSheetId="16">#REF!</definedName>
    <definedName name="PARTIDA" localSheetId="17">#REF!</definedName>
    <definedName name="PARTIDA" localSheetId="15">#REF!</definedName>
    <definedName name="PARTIDA" localSheetId="8">#REF!</definedName>
    <definedName name="PARTIDA">#REF!</definedName>
    <definedName name="PAVIMENTOS" localSheetId="0">#REF!</definedName>
    <definedName name="PAVIMENTOS" localSheetId="4">#REF!</definedName>
    <definedName name="PAVIMENTOS" localSheetId="5">#REF!</definedName>
    <definedName name="PAVIMENTOS" localSheetId="1">#REF!</definedName>
    <definedName name="PAVIMENTOS" localSheetId="2">#REF!</definedName>
    <definedName name="PAVIMENTOS" localSheetId="6">#REF!</definedName>
    <definedName name="PAVIMENTOS" localSheetId="7">#REF!</definedName>
    <definedName name="PAVIMENTOS" localSheetId="16">#REF!</definedName>
    <definedName name="PAVIMENTOS" localSheetId="17">#REF!</definedName>
    <definedName name="PAVIMENTOS" localSheetId="15">#REF!</definedName>
    <definedName name="PAVIMENTOS" localSheetId="8">#REF!</definedName>
    <definedName name="PAVIMENTOS">#REF!</definedName>
    <definedName name="PAVIMENTOSANT" localSheetId="0">#REF!</definedName>
    <definedName name="PAVIMENTOSANT" localSheetId="4">#REF!</definedName>
    <definedName name="PAVIMENTOSANT" localSheetId="5">#REF!</definedName>
    <definedName name="PAVIMENTOSANT" localSheetId="1">#REF!</definedName>
    <definedName name="PAVIMENTOSANT" localSheetId="2">#REF!</definedName>
    <definedName name="PAVIMENTOSANT" localSheetId="6">#REF!</definedName>
    <definedName name="PAVIMENTOSANT" localSheetId="7">#REF!</definedName>
    <definedName name="PAVIMENTOSANT" localSheetId="16">#REF!</definedName>
    <definedName name="PAVIMENTOSANT" localSheetId="17">#REF!</definedName>
    <definedName name="PAVIMENTOSANT" localSheetId="15">#REF!</definedName>
    <definedName name="PAVIMENTOSANT" localSheetId="8">#REF!</definedName>
    <definedName name="PAVIMENTOSANT">#REF!</definedName>
    <definedName name="PRESUP" localSheetId="0">#REF!</definedName>
    <definedName name="PRESUP" localSheetId="4">#REF!</definedName>
    <definedName name="PRESUP" localSheetId="5">#REF!</definedName>
    <definedName name="PRESUP" localSheetId="1">#REF!</definedName>
    <definedName name="PRESUP" localSheetId="2">#REF!</definedName>
    <definedName name="PRESUP" localSheetId="6">#REF!</definedName>
    <definedName name="PRESUP" localSheetId="7">#REF!</definedName>
    <definedName name="PRESUP" localSheetId="16">#REF!</definedName>
    <definedName name="PRESUP" localSheetId="17">#REF!</definedName>
    <definedName name="PRESUP" localSheetId="15">#REF!</definedName>
    <definedName name="PRESUP" localSheetId="8">#REF!</definedName>
    <definedName name="PRESUP">#REF!</definedName>
    <definedName name="REVISAR" localSheetId="0">#REF!</definedName>
    <definedName name="REVISAR" localSheetId="4">#REF!</definedName>
    <definedName name="REVISAR" localSheetId="5">#REF!</definedName>
    <definedName name="REVISAR" localSheetId="1">#REF!</definedName>
    <definedName name="REVISAR" localSheetId="2">#REF!</definedName>
    <definedName name="REVISAR" localSheetId="6">#REF!</definedName>
    <definedName name="REVISAR" localSheetId="7">#REF!</definedName>
    <definedName name="REVISAR" localSheetId="16">#REF!</definedName>
    <definedName name="REVISAR" localSheetId="17">#REF!</definedName>
    <definedName name="REVISAR" localSheetId="15">#REF!</definedName>
    <definedName name="REVISAR" localSheetId="8">#REF!</definedName>
    <definedName name="REVISAR">#REF!</definedName>
    <definedName name="REVISAR1" localSheetId="0">#REF!</definedName>
    <definedName name="REVISAR1" localSheetId="4">#REF!</definedName>
    <definedName name="REVISAR1" localSheetId="5">#REF!</definedName>
    <definedName name="REVISAR1" localSheetId="1">#REF!</definedName>
    <definedName name="REVISAR1" localSheetId="2">#REF!</definedName>
    <definedName name="REVISAR1" localSheetId="6">#REF!</definedName>
    <definedName name="REVISAR1" localSheetId="7">#REF!</definedName>
    <definedName name="REVISAR1" localSheetId="16">#REF!</definedName>
    <definedName name="REVISAR1" localSheetId="17">#REF!</definedName>
    <definedName name="REVISAR1" localSheetId="15">#REF!</definedName>
    <definedName name="REVISAR1" localSheetId="8">#REF!</definedName>
    <definedName name="REVISAR1">#REF!</definedName>
    <definedName name="SEÑALIZACION" localSheetId="0">#REF!</definedName>
    <definedName name="SEÑALIZACION" localSheetId="4">#REF!</definedName>
    <definedName name="SEÑALIZACION" localSheetId="5">#REF!</definedName>
    <definedName name="SEÑALIZACION" localSheetId="1">#REF!</definedName>
    <definedName name="SEÑALIZACION" localSheetId="2">#REF!</definedName>
    <definedName name="SEÑALIZACION" localSheetId="6">#REF!</definedName>
    <definedName name="SEÑALIZACION" localSheetId="7">#REF!</definedName>
    <definedName name="SEÑALIZACION" localSheetId="16">#REF!</definedName>
    <definedName name="SEÑALIZACION" localSheetId="17">#REF!</definedName>
    <definedName name="SEÑALIZACION" localSheetId="15">#REF!</definedName>
    <definedName name="SEÑALIZACION" localSheetId="8">#REF!</definedName>
    <definedName name="SEÑALIZACION">#REF!</definedName>
    <definedName name="SEÑALIZACIONANT" localSheetId="0">#REF!</definedName>
    <definedName name="SEÑALIZACIONANT" localSheetId="4">#REF!</definedName>
    <definedName name="SEÑALIZACIONANT" localSheetId="5">#REF!</definedName>
    <definedName name="SEÑALIZACIONANT" localSheetId="1">#REF!</definedName>
    <definedName name="SEÑALIZACIONANT" localSheetId="2">#REF!</definedName>
    <definedName name="SEÑALIZACIONANT" localSheetId="6">#REF!</definedName>
    <definedName name="SEÑALIZACIONANT" localSheetId="7">#REF!</definedName>
    <definedName name="SEÑALIZACIONANT" localSheetId="16">#REF!</definedName>
    <definedName name="SEÑALIZACIONANT" localSheetId="17">#REF!</definedName>
    <definedName name="SEÑALIZACIONANT" localSheetId="15">#REF!</definedName>
    <definedName name="SEÑALIZACIONANT" localSheetId="8">#REF!</definedName>
    <definedName name="SEÑALIZACIONANT">#REF!</definedName>
    <definedName name="SET" localSheetId="0">#REF!</definedName>
    <definedName name="SET" localSheetId="4">#REF!</definedName>
    <definedName name="SET" localSheetId="5">#REF!</definedName>
    <definedName name="SET" localSheetId="1">#REF!</definedName>
    <definedName name="SET" localSheetId="2">#REF!</definedName>
    <definedName name="SET" localSheetId="6">#REF!</definedName>
    <definedName name="SET" localSheetId="7">#REF!</definedName>
    <definedName name="SET" localSheetId="16">#REF!</definedName>
    <definedName name="SET" localSheetId="17">#REF!</definedName>
    <definedName name="SET" localSheetId="15">#REF!</definedName>
    <definedName name="SET" localSheetId="8">#REF!</definedName>
    <definedName name="SET">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TABLA" localSheetId="0">#REF!</definedName>
    <definedName name="TABLA" localSheetId="4">#REF!</definedName>
    <definedName name="TABLA" localSheetId="5">#REF!</definedName>
    <definedName name="TABLA" localSheetId="1">#REF!</definedName>
    <definedName name="TABLA" localSheetId="2">#REF!</definedName>
    <definedName name="TABLA" localSheetId="6">#REF!</definedName>
    <definedName name="TABLA" localSheetId="7">#REF!</definedName>
    <definedName name="TABLA" localSheetId="16">#REF!</definedName>
    <definedName name="TABLA" localSheetId="9">#REF!</definedName>
    <definedName name="TABLA" localSheetId="17">#REF!</definedName>
    <definedName name="TABLA" localSheetId="15">#REF!</definedName>
    <definedName name="TABLA" localSheetId="8">#REF!</definedName>
    <definedName name="TABLA">#REF!</definedName>
    <definedName name="tabtabtab">[4]LINEAS!$A$3:$BR$18</definedName>
    <definedName name="tareo1" localSheetId="4">#REF!</definedName>
    <definedName name="tareo1" localSheetId="5">#REF!</definedName>
    <definedName name="tareo1" localSheetId="1">#REF!</definedName>
    <definedName name="tareo1" localSheetId="2">#REF!</definedName>
    <definedName name="tareo1" localSheetId="7">#REF!</definedName>
    <definedName name="tareo1" localSheetId="16">#REF!</definedName>
    <definedName name="tareo1" localSheetId="17">#REF!</definedName>
    <definedName name="tareo1" localSheetId="15">#REF!</definedName>
    <definedName name="tareo1" localSheetId="8">#REF!</definedName>
    <definedName name="tareo1">#REF!</definedName>
    <definedName name="_xlnm.Print_Titles" localSheetId="2">'FE-05 (2)'!$1:$15</definedName>
    <definedName name="_xlnm.Print_Titles" localSheetId="16">P.M!$1:$9</definedName>
    <definedName name="_xlnm.Print_Titles" localSheetId="8">'VAL-PARTIDAS NUEVAS'!$12:$14</definedName>
    <definedName name="TOTORAY" localSheetId="0">'[2]#¡REF'!#REF!</definedName>
    <definedName name="TOTORAY" localSheetId="4">'[2]#¡REF'!#REF!</definedName>
    <definedName name="TOTORAY" localSheetId="5">'[2]#¡REF'!#REF!</definedName>
    <definedName name="TOTORAY" localSheetId="1">'[2]#¡REF'!#REF!</definedName>
    <definedName name="TOTORAY" localSheetId="2">'[2]#¡REF'!#REF!</definedName>
    <definedName name="TOTORAY" localSheetId="6">'[2]#¡REF'!#REF!</definedName>
    <definedName name="TOTORAY" localSheetId="7">'[2]#¡REF'!#REF!</definedName>
    <definedName name="TOTORAY" localSheetId="16">'[2]#¡REF'!#REF!</definedName>
    <definedName name="TOTORAY" localSheetId="17">'[2]#¡REF'!#REF!</definedName>
    <definedName name="TOTORAY" localSheetId="15">'[2]#¡REF'!#REF!</definedName>
    <definedName name="TOTORAY">'[2]#¡REF'!#REF!</definedName>
    <definedName name="TRANSPORTE" localSheetId="0">#REF!</definedName>
    <definedName name="TRANSPORTE" localSheetId="4">#REF!</definedName>
    <definedName name="TRANSPORTE" localSheetId="5">#REF!</definedName>
    <definedName name="TRANSPORTE" localSheetId="1">#REF!</definedName>
    <definedName name="TRANSPORTE" localSheetId="2">#REF!</definedName>
    <definedName name="TRANSPORTE" localSheetId="6">#REF!</definedName>
    <definedName name="TRANSPORTE" localSheetId="7">#REF!</definedName>
    <definedName name="TRANSPORTE" localSheetId="16">#REF!</definedName>
    <definedName name="TRANSPORTE" localSheetId="17">#REF!</definedName>
    <definedName name="TRANSPORTE" localSheetId="15">#REF!</definedName>
    <definedName name="TRANSPORTE" localSheetId="8">#REF!</definedName>
    <definedName name="TRANSPORTE">#REF!</definedName>
    <definedName name="TRANSPORTEANT" localSheetId="0">#REF!</definedName>
    <definedName name="TRANSPORTEANT" localSheetId="4">#REF!</definedName>
    <definedName name="TRANSPORTEANT" localSheetId="5">#REF!</definedName>
    <definedName name="TRANSPORTEANT" localSheetId="1">#REF!</definedName>
    <definedName name="TRANSPORTEANT" localSheetId="2">#REF!</definedName>
    <definedName name="TRANSPORTEANT" localSheetId="6">#REF!</definedName>
    <definedName name="TRANSPORTEANT" localSheetId="7">#REF!</definedName>
    <definedName name="TRANSPORTEANT" localSheetId="16">#REF!</definedName>
    <definedName name="TRANSPORTEANT" localSheetId="17">#REF!</definedName>
    <definedName name="TRANSPORTEANT" localSheetId="15">#REF!</definedName>
    <definedName name="TRANSPORTEANT" localSheetId="8">#REF!</definedName>
    <definedName name="TRANSPORTEANT">#REF!</definedName>
    <definedName name="UND." localSheetId="0">#REF!</definedName>
    <definedName name="UND." localSheetId="4">#REF!</definedName>
    <definedName name="UND." localSheetId="5">#REF!</definedName>
    <definedName name="UND." localSheetId="1">#REF!</definedName>
    <definedName name="UND." localSheetId="2">#REF!</definedName>
    <definedName name="UND." localSheetId="6">#REF!</definedName>
    <definedName name="UND." localSheetId="7">#REF!</definedName>
    <definedName name="UND." localSheetId="16">#REF!</definedName>
    <definedName name="UND." localSheetId="17">#REF!</definedName>
    <definedName name="UND." localSheetId="15">#REF!</definedName>
    <definedName name="UND." localSheetId="8">#REF!</definedName>
    <definedName name="UND.">#REF!</definedName>
    <definedName name="UTILIDAD" localSheetId="0">#REF!</definedName>
    <definedName name="UTILIDAD" localSheetId="4">#REF!</definedName>
    <definedName name="UTILIDAD" localSheetId="5">#REF!</definedName>
    <definedName name="UTILIDAD" localSheetId="1">#REF!</definedName>
    <definedName name="UTILIDAD" localSheetId="2">#REF!</definedName>
    <definedName name="UTILIDAD" localSheetId="6">#REF!</definedName>
    <definedName name="UTILIDAD" localSheetId="7">#REF!</definedName>
    <definedName name="UTILIDAD" localSheetId="16">#REF!</definedName>
    <definedName name="UTILIDAD" localSheetId="17">#REF!</definedName>
    <definedName name="UTILIDAD" localSheetId="15">#REF!</definedName>
    <definedName name="UTILIDAD" localSheetId="8">#REF!</definedName>
    <definedName name="UTILIDAD">#REF!</definedName>
    <definedName name="VALOREFERENCIAL" localSheetId="0">#REF!</definedName>
    <definedName name="VALOREFERENCIAL" localSheetId="4">#REF!</definedName>
    <definedName name="VALOREFERENCIAL" localSheetId="5">#REF!</definedName>
    <definedName name="VALOREFERENCIAL" localSheetId="1">#REF!</definedName>
    <definedName name="VALOREFERENCIAL" localSheetId="2">#REF!</definedName>
    <definedName name="VALOREFERENCIAL" localSheetId="6">#REF!</definedName>
    <definedName name="VALOREFERENCIAL" localSheetId="7">#REF!</definedName>
    <definedName name="VALOREFERENCIAL" localSheetId="16">#REF!</definedName>
    <definedName name="VALOREFERENCIAL" localSheetId="17">#REF!</definedName>
    <definedName name="VALOREFERENCIAL" localSheetId="15">#REF!</definedName>
    <definedName name="VALOREFERENCIAL" localSheetId="8">#REF!</definedName>
    <definedName name="VALOREFERENCIAL">#REF!</definedName>
    <definedName name="VARIOS" localSheetId="0">#REF!</definedName>
    <definedName name="VARIOS" localSheetId="4">#REF!</definedName>
    <definedName name="VARIOS" localSheetId="5">#REF!</definedName>
    <definedName name="VARIOS" localSheetId="1">#REF!</definedName>
    <definedName name="VARIOS" localSheetId="2">#REF!</definedName>
    <definedName name="VARIOS" localSheetId="6">#REF!</definedName>
    <definedName name="VARIOS" localSheetId="7">#REF!</definedName>
    <definedName name="VARIOS" localSheetId="16">#REF!</definedName>
    <definedName name="VARIOS" localSheetId="17">#REF!</definedName>
    <definedName name="VARIOS" localSheetId="15">#REF!</definedName>
    <definedName name="VARIOS" localSheetId="8">#REF!</definedName>
    <definedName name="VARIOS">#REF!</definedName>
    <definedName name="VARIOSANT" localSheetId="0">#REF!</definedName>
    <definedName name="VARIOSANT" localSheetId="4">#REF!</definedName>
    <definedName name="VARIOSANT" localSheetId="5">#REF!</definedName>
    <definedName name="VARIOSANT" localSheetId="1">#REF!</definedName>
    <definedName name="VARIOSANT" localSheetId="2">#REF!</definedName>
    <definedName name="VARIOSANT" localSheetId="6">#REF!</definedName>
    <definedName name="VARIOSANT" localSheetId="7">#REF!</definedName>
    <definedName name="VARIOSANT" localSheetId="16">#REF!</definedName>
    <definedName name="VARIOSANT" localSheetId="17">#REF!</definedName>
    <definedName name="VARIOSANT" localSheetId="15">#REF!</definedName>
    <definedName name="VARIOSANT" localSheetId="8">#REF!</definedName>
    <definedName name="VARIOSANT">#REF!</definedName>
    <definedName name="Z_56770540_A97A_11D1_870B_00002143DF72_.wvu.Rows" localSheetId="0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4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2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9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8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</definedNames>
  <calcPr calcId="191029"/>
</workbook>
</file>

<file path=xl/calcChain.xml><?xml version="1.0" encoding="utf-8"?>
<calcChain xmlns="http://schemas.openxmlformats.org/spreadsheetml/2006/main">
  <c r="F8" i="133" l="1"/>
  <c r="F25" i="133"/>
  <c r="F35" i="133"/>
  <c r="F18" i="145"/>
  <c r="C8" i="147"/>
  <c r="F11" i="133"/>
  <c r="F12" i="133"/>
  <c r="F13" i="133"/>
  <c r="F10" i="133"/>
  <c r="F44" i="133"/>
  <c r="F43" i="133"/>
  <c r="F42" i="133"/>
  <c r="F41" i="133"/>
  <c r="F40" i="133"/>
  <c r="F39" i="133"/>
  <c r="F38" i="133"/>
  <c r="F36" i="133"/>
  <c r="F15" i="145"/>
  <c r="F33" i="145"/>
  <c r="F32" i="133"/>
  <c r="F33" i="133"/>
  <c r="F21" i="133"/>
  <c r="F30" i="145"/>
  <c r="F28" i="133" l="1"/>
  <c r="F30" i="133"/>
  <c r="F23" i="133"/>
  <c r="F40" i="145"/>
  <c r="F41" i="145" l="1"/>
  <c r="F39" i="145"/>
  <c r="F47" i="145"/>
  <c r="F19" i="133" l="1"/>
  <c r="F16" i="133"/>
  <c r="F15" i="133"/>
  <c r="F36" i="145"/>
  <c r="F19" i="145" l="1"/>
  <c r="F21" i="145"/>
  <c r="F22" i="145"/>
  <c r="F23" i="145"/>
  <c r="F25" i="145"/>
  <c r="F28" i="145"/>
  <c r="F31" i="145"/>
  <c r="F37" i="145"/>
  <c r="F43" i="145"/>
  <c r="F44" i="145"/>
  <c r="F45" i="145"/>
  <c r="F20" i="133"/>
  <c r="F26" i="133"/>
  <c r="F27" i="133"/>
  <c r="F14" i="144"/>
  <c r="F11" i="144"/>
  <c r="F8" i="144" l="1"/>
  <c r="C7" i="147"/>
  <c r="F8" i="145"/>
  <c r="C9" i="147" s="1"/>
  <c r="F34" i="145"/>
  <c r="C10" i="147" s="1"/>
  <c r="M20" i="127"/>
  <c r="K20" i="127"/>
  <c r="H20" i="127"/>
  <c r="D20" i="127"/>
  <c r="F20" i="127" s="1"/>
  <c r="C11" i="147" l="1"/>
  <c r="O20" i="127"/>
  <c r="I20" i="127"/>
  <c r="L20" i="127"/>
  <c r="N20" i="127"/>
  <c r="M58" i="127" l="1"/>
  <c r="P58" i="127" s="1"/>
  <c r="M59" i="127"/>
  <c r="P59" i="127" s="1"/>
  <c r="M60" i="127"/>
  <c r="P60" i="127" s="1"/>
  <c r="M62" i="127"/>
  <c r="P62" i="127" s="1"/>
  <c r="M63" i="127"/>
  <c r="P63" i="127" s="1"/>
  <c r="M64" i="127"/>
  <c r="P64" i="127" s="1"/>
  <c r="M67" i="127"/>
  <c r="P67" i="127" s="1"/>
  <c r="K57" i="127"/>
  <c r="K58" i="127"/>
  <c r="K59" i="127"/>
  <c r="K60" i="127"/>
  <c r="K61" i="127"/>
  <c r="K62" i="127"/>
  <c r="K63" i="127"/>
  <c r="K64" i="127"/>
  <c r="H57" i="127"/>
  <c r="H58" i="127"/>
  <c r="H59" i="127"/>
  <c r="H60" i="127"/>
  <c r="H61" i="127"/>
  <c r="H62" i="127"/>
  <c r="N62" i="127" s="1"/>
  <c r="H63" i="127"/>
  <c r="H64" i="127"/>
  <c r="N64" i="127" s="1"/>
  <c r="N60" i="127" l="1"/>
  <c r="N63" i="127"/>
  <c r="N59" i="127"/>
  <c r="N58" i="127"/>
  <c r="F64" i="127" l="1"/>
  <c r="F63" i="127"/>
  <c r="F62" i="127"/>
  <c r="F61" i="127"/>
  <c r="F60" i="127"/>
  <c r="F59" i="127"/>
  <c r="F58" i="127"/>
  <c r="F57" i="127"/>
  <c r="M25" i="127"/>
  <c r="P25" i="127" s="1"/>
  <c r="M27" i="127"/>
  <c r="P27" i="127" s="1"/>
  <c r="M28" i="127"/>
  <c r="P28" i="127" s="1"/>
  <c r="M29" i="127"/>
  <c r="P29" i="127" s="1"/>
  <c r="M30" i="127"/>
  <c r="P30" i="127" s="1"/>
  <c r="M31" i="127"/>
  <c r="P31" i="127" s="1"/>
  <c r="M32" i="127"/>
  <c r="P32" i="127" s="1"/>
  <c r="M33" i="127"/>
  <c r="P33" i="127" s="1"/>
  <c r="M34" i="127"/>
  <c r="P34" i="127" s="1"/>
  <c r="M35" i="127"/>
  <c r="P35" i="127" s="1"/>
  <c r="M36" i="127"/>
  <c r="P36" i="127" s="1"/>
  <c r="M37" i="127"/>
  <c r="P37" i="127" s="1"/>
  <c r="M38" i="127"/>
  <c r="P38" i="127" s="1"/>
  <c r="M39" i="127"/>
  <c r="P39" i="127" s="1"/>
  <c r="M40" i="127"/>
  <c r="P40" i="127" s="1"/>
  <c r="M41" i="127"/>
  <c r="P41" i="127" s="1"/>
  <c r="M42" i="127"/>
  <c r="P42" i="127" s="1"/>
  <c r="M43" i="127"/>
  <c r="P43" i="127" s="1"/>
  <c r="M44" i="127"/>
  <c r="P44" i="127" s="1"/>
  <c r="M45" i="127"/>
  <c r="P45" i="127" s="1"/>
  <c r="M46" i="127"/>
  <c r="P46" i="127" s="1"/>
  <c r="M47" i="127"/>
  <c r="P47" i="127" s="1"/>
  <c r="M50" i="127"/>
  <c r="P50" i="127" s="1"/>
  <c r="M51" i="127"/>
  <c r="P51" i="127" s="1"/>
  <c r="M52" i="127"/>
  <c r="P52" i="127" s="1"/>
  <c r="M54" i="127"/>
  <c r="P54" i="127" s="1"/>
  <c r="M55" i="127"/>
  <c r="P55" i="127" s="1"/>
  <c r="M56" i="127"/>
  <c r="P56" i="127" s="1"/>
  <c r="M24" i="127"/>
  <c r="P24" i="127" s="1"/>
  <c r="I62" i="127" l="1"/>
  <c r="L62" i="127"/>
  <c r="Q62" i="127"/>
  <c r="R62" i="127" s="1"/>
  <c r="O62" i="127"/>
  <c r="L64" i="127"/>
  <c r="O64" i="127"/>
  <c r="I64" i="127"/>
  <c r="Q64" i="127"/>
  <c r="R64" i="127" s="1"/>
  <c r="O63" i="127"/>
  <c r="I63" i="127"/>
  <c r="L63" i="127"/>
  <c r="Q63" i="127"/>
  <c r="R63" i="127" s="1"/>
  <c r="I60" i="127"/>
  <c r="O60" i="127"/>
  <c r="L60" i="127"/>
  <c r="Q60" i="127"/>
  <c r="R60" i="127" s="1"/>
  <c r="Q57" i="127"/>
  <c r="Q61" i="127"/>
  <c r="Q58" i="127"/>
  <c r="R58" i="127" s="1"/>
  <c r="L58" i="127"/>
  <c r="I58" i="127"/>
  <c r="O58" i="127"/>
  <c r="L59" i="127"/>
  <c r="I59" i="127"/>
  <c r="O59" i="127"/>
  <c r="Q59" i="127"/>
  <c r="R59" i="127" s="1"/>
  <c r="H25" i="127"/>
  <c r="H26" i="127"/>
  <c r="H27" i="127"/>
  <c r="H28" i="127"/>
  <c r="H29" i="127"/>
  <c r="H30" i="127"/>
  <c r="H31" i="127"/>
  <c r="H32" i="127"/>
  <c r="H33" i="127"/>
  <c r="H34" i="127"/>
  <c r="H35" i="127"/>
  <c r="H36" i="127"/>
  <c r="H37" i="127"/>
  <c r="H38" i="127"/>
  <c r="H39" i="127"/>
  <c r="H40" i="127"/>
  <c r="H41" i="127"/>
  <c r="H42" i="127"/>
  <c r="H43" i="127"/>
  <c r="H44" i="127"/>
  <c r="H45" i="127"/>
  <c r="H46" i="127"/>
  <c r="H47" i="127"/>
  <c r="H48" i="127"/>
  <c r="H49" i="127"/>
  <c r="H50" i="127"/>
  <c r="H51" i="127"/>
  <c r="H52" i="127"/>
  <c r="H53" i="127"/>
  <c r="H54" i="127"/>
  <c r="H55" i="127"/>
  <c r="H56" i="127"/>
  <c r="H65" i="127"/>
  <c r="H66" i="127"/>
  <c r="H67" i="127"/>
  <c r="H24" i="127"/>
  <c r="H68" i="127" l="1"/>
  <c r="K65" i="127" l="1"/>
  <c r="Q65" i="127" l="1"/>
  <c r="N30" i="127" l="1"/>
  <c r="F53" i="127"/>
  <c r="F54" i="127"/>
  <c r="F55" i="127"/>
  <c r="F56" i="127"/>
  <c r="F52" i="127"/>
  <c r="F51" i="127"/>
  <c r="I56" i="127" l="1"/>
  <c r="I52" i="127"/>
  <c r="I55" i="127"/>
  <c r="I54" i="127"/>
  <c r="I51" i="127"/>
  <c r="Q53" i="127"/>
  <c r="F48" i="127" l="1"/>
  <c r="F49" i="127"/>
  <c r="F50" i="127"/>
  <c r="Q49" i="127" l="1"/>
  <c r="Q48" i="127"/>
  <c r="I50" i="127"/>
  <c r="K42" i="127"/>
  <c r="K43" i="127"/>
  <c r="N43" i="127" s="1"/>
  <c r="K44" i="127"/>
  <c r="K45" i="127"/>
  <c r="N45" i="127" s="1"/>
  <c r="K46" i="127"/>
  <c r="K47" i="127"/>
  <c r="N47" i="127" s="1"/>
  <c r="K48" i="127"/>
  <c r="K49" i="127"/>
  <c r="K50" i="127"/>
  <c r="N50" i="127" s="1"/>
  <c r="O50" i="127" s="1"/>
  <c r="K51" i="127"/>
  <c r="K52" i="127"/>
  <c r="K53" i="127"/>
  <c r="K54" i="127"/>
  <c r="K55" i="127"/>
  <c r="K56" i="127"/>
  <c r="K66" i="127"/>
  <c r="N56" i="127" l="1"/>
  <c r="Q56" i="127" s="1"/>
  <c r="R56" i="127" s="1"/>
  <c r="L56" i="127"/>
  <c r="N55" i="127"/>
  <c r="O55" i="127" s="1"/>
  <c r="L55" i="127"/>
  <c r="N54" i="127"/>
  <c r="O54" i="127" s="1"/>
  <c r="L54" i="127"/>
  <c r="N51" i="127"/>
  <c r="Q51" i="127" s="1"/>
  <c r="R51" i="127" s="1"/>
  <c r="L51" i="127"/>
  <c r="L50" i="127"/>
  <c r="N52" i="127"/>
  <c r="Q52" i="127" s="1"/>
  <c r="R52" i="127" s="1"/>
  <c r="L52" i="127"/>
  <c r="Q50" i="127"/>
  <c r="R50" i="127" s="1"/>
  <c r="N46" i="127"/>
  <c r="Q54" i="127" l="1"/>
  <c r="R54" i="127" s="1"/>
  <c r="O56" i="127"/>
  <c r="O51" i="127"/>
  <c r="Q55" i="127"/>
  <c r="R55" i="127" s="1"/>
  <c r="O52" i="127"/>
  <c r="H69" i="127" l="1"/>
  <c r="E79" i="127" l="1"/>
  <c r="F66" i="127" l="1"/>
  <c r="F67" i="127"/>
  <c r="I67" i="127" l="1"/>
  <c r="Q66" i="127"/>
  <c r="K67" i="127"/>
  <c r="N67" i="127" s="1"/>
  <c r="Q67" i="127" s="1"/>
  <c r="R67" i="127" s="1"/>
  <c r="O67" i="127" l="1"/>
  <c r="L67" i="127"/>
  <c r="K24" i="127" l="1"/>
  <c r="N24" i="127" s="1"/>
  <c r="F25" i="127" l="1"/>
  <c r="I25" i="127" s="1"/>
  <c r="F26" i="127"/>
  <c r="Q26" i="127" s="1"/>
  <c r="F27" i="127"/>
  <c r="I27" i="127" s="1"/>
  <c r="F28" i="127"/>
  <c r="Q28" i="127" s="1"/>
  <c r="F29" i="127"/>
  <c r="I29" i="127" s="1"/>
  <c r="F30" i="127"/>
  <c r="F31" i="127"/>
  <c r="Q31" i="127" s="1"/>
  <c r="F32" i="127"/>
  <c r="F33" i="127"/>
  <c r="F34" i="127"/>
  <c r="Q34" i="127" s="1"/>
  <c r="F35" i="127"/>
  <c r="Q35" i="127" s="1"/>
  <c r="F36" i="127"/>
  <c r="I36" i="127" s="1"/>
  <c r="F37" i="127"/>
  <c r="Q37" i="127" s="1"/>
  <c r="F38" i="127"/>
  <c r="I38" i="127" s="1"/>
  <c r="F39" i="127"/>
  <c r="Q39" i="127" s="1"/>
  <c r="F40" i="127"/>
  <c r="I40" i="127" s="1"/>
  <c r="F41" i="127"/>
  <c r="I41" i="127" s="1"/>
  <c r="F42" i="127"/>
  <c r="Q42" i="127" s="1"/>
  <c r="F43" i="127"/>
  <c r="F44" i="127"/>
  <c r="Q44" i="127" s="1"/>
  <c r="F45" i="127"/>
  <c r="F46" i="127"/>
  <c r="F47" i="127"/>
  <c r="F24" i="127"/>
  <c r="I24" i="127" s="1"/>
  <c r="Q46" i="127" l="1"/>
  <c r="I46" i="127"/>
  <c r="Q30" i="127"/>
  <c r="I30" i="127"/>
  <c r="Q43" i="127"/>
  <c r="I43" i="127"/>
  <c r="Q45" i="127"/>
  <c r="I45" i="127"/>
  <c r="Q47" i="127"/>
  <c r="I47" i="127"/>
  <c r="L43" i="127"/>
  <c r="O24" i="127"/>
  <c r="Q24" i="127"/>
  <c r="F68" i="127"/>
  <c r="F15" i="127" s="1"/>
  <c r="O43" i="127"/>
  <c r="R43" i="127" l="1"/>
  <c r="L46" i="127" l="1"/>
  <c r="R46" i="127"/>
  <c r="O46" i="127"/>
  <c r="L45" i="127"/>
  <c r="R45" i="127"/>
  <c r="O45" i="127"/>
  <c r="R47" i="127"/>
  <c r="L47" i="127"/>
  <c r="O47" i="127"/>
  <c r="K27" i="127" l="1"/>
  <c r="L27" i="127" l="1"/>
  <c r="N27" i="127"/>
  <c r="Q27" i="127" l="1"/>
  <c r="R27" i="127" s="1"/>
  <c r="O27" i="127"/>
  <c r="K41" i="127"/>
  <c r="N41" i="127" s="1"/>
  <c r="Q41" i="127" s="1"/>
  <c r="K40" i="127"/>
  <c r="N40" i="127" s="1"/>
  <c r="Q40" i="127" s="1"/>
  <c r="K38" i="127"/>
  <c r="K36" i="127"/>
  <c r="K33" i="127"/>
  <c r="K32" i="127"/>
  <c r="L30" i="127"/>
  <c r="K29" i="127"/>
  <c r="N29" i="127" s="1"/>
  <c r="Q29" i="127" s="1"/>
  <c r="K25" i="127"/>
  <c r="B8" i="127"/>
  <c r="B7" i="127"/>
  <c r="B4" i="127"/>
  <c r="L38" i="127" l="1"/>
  <c r="N38" i="127"/>
  <c r="Q38" i="127" s="1"/>
  <c r="R38" i="127" s="1"/>
  <c r="N32" i="127"/>
  <c r="Q32" i="127" s="1"/>
  <c r="N33" i="127"/>
  <c r="Q33" i="127" s="1"/>
  <c r="L36" i="127"/>
  <c r="N36" i="127"/>
  <c r="Q36" i="127" s="1"/>
  <c r="N25" i="127"/>
  <c r="K68" i="127"/>
  <c r="L40" i="127"/>
  <c r="L41" i="127"/>
  <c r="R41" i="127"/>
  <c r="L25" i="127"/>
  <c r="L29" i="127"/>
  <c r="R30" i="127"/>
  <c r="O40" i="127"/>
  <c r="L24" i="127"/>
  <c r="R29" i="127"/>
  <c r="H15" i="127"/>
  <c r="O36" i="127" l="1"/>
  <c r="Q25" i="127"/>
  <c r="N68" i="127"/>
  <c r="N15" i="127" s="1"/>
  <c r="N69" i="127"/>
  <c r="R36" i="127"/>
  <c r="R40" i="127"/>
  <c r="O30" i="127"/>
  <c r="K15" i="127"/>
  <c r="K69" i="127"/>
  <c r="I68" i="127"/>
  <c r="O25" i="127"/>
  <c r="L68" i="127"/>
  <c r="O38" i="127"/>
  <c r="O29" i="127"/>
  <c r="O41" i="127"/>
  <c r="Q69" i="127" l="1"/>
  <c r="Q68" i="127"/>
  <c r="R25" i="127"/>
  <c r="O68" i="127"/>
  <c r="R24" i="127"/>
  <c r="Q15" i="127" l="1"/>
  <c r="R68" i="127"/>
  <c r="Q232" i="120" l="1"/>
  <c r="R232" i="120" s="1"/>
  <c r="Q226" i="120"/>
  <c r="T9" i="120" l="1"/>
  <c r="T10" i="120"/>
  <c r="T15" i="120"/>
  <c r="T17" i="120"/>
  <c r="T19" i="120"/>
  <c r="T23" i="120"/>
  <c r="T24" i="120"/>
  <c r="T26" i="120"/>
  <c r="T30" i="120"/>
  <c r="T31" i="120"/>
  <c r="T32" i="120"/>
  <c r="T33" i="120"/>
  <c r="T34" i="120"/>
  <c r="T35" i="120"/>
  <c r="T41" i="120"/>
  <c r="T42" i="120"/>
  <c r="T43" i="120"/>
  <c r="T44" i="120"/>
  <c r="T46" i="120"/>
  <c r="T50" i="120"/>
  <c r="T51" i="120"/>
  <c r="T52" i="120"/>
  <c r="T53" i="120"/>
  <c r="T54" i="120"/>
  <c r="T55" i="120"/>
  <c r="T56" i="120"/>
  <c r="T57" i="120"/>
  <c r="T58" i="120"/>
  <c r="T59" i="120"/>
  <c r="T60" i="120"/>
  <c r="T61" i="120"/>
  <c r="T67" i="120"/>
  <c r="T68" i="120"/>
  <c r="T69" i="120"/>
  <c r="T70" i="120"/>
  <c r="T71" i="120"/>
  <c r="T77" i="120"/>
  <c r="T78" i="120"/>
  <c r="T79" i="120"/>
  <c r="T80" i="120"/>
  <c r="T81" i="120"/>
  <c r="T82" i="120"/>
  <c r="T83" i="120"/>
  <c r="T84" i="120"/>
  <c r="T85" i="120"/>
  <c r="T86" i="120"/>
  <c r="T87" i="120"/>
  <c r="T88" i="120"/>
  <c r="T89" i="120"/>
  <c r="T90" i="120"/>
  <c r="T91" i="120"/>
  <c r="T92" i="120"/>
  <c r="T93" i="120"/>
  <c r="T94" i="120"/>
  <c r="T95" i="120"/>
  <c r="T96" i="120"/>
  <c r="T97" i="120"/>
  <c r="T98" i="120"/>
  <c r="T99" i="120"/>
  <c r="T100" i="120"/>
  <c r="T101" i="120"/>
  <c r="T102" i="120"/>
  <c r="T103" i="120"/>
  <c r="T104" i="120"/>
  <c r="T105" i="120"/>
  <c r="T106" i="120"/>
  <c r="T107" i="120"/>
  <c r="T108" i="120"/>
  <c r="T109" i="120"/>
  <c r="T110" i="120"/>
  <c r="T111" i="120"/>
  <c r="T113" i="120"/>
  <c r="T114" i="120"/>
  <c r="T115" i="120"/>
  <c r="T116" i="120"/>
  <c r="T117" i="120"/>
  <c r="T118" i="120"/>
  <c r="T119" i="120"/>
  <c r="T120" i="120"/>
  <c r="T121" i="120"/>
  <c r="T122" i="120"/>
  <c r="T123" i="120"/>
  <c r="T124" i="120"/>
  <c r="T125" i="120"/>
  <c r="T126" i="120"/>
  <c r="T127" i="120"/>
  <c r="T128" i="120"/>
  <c r="T129" i="120"/>
  <c r="T130" i="120"/>
  <c r="T131" i="120"/>
  <c r="T132" i="120"/>
  <c r="T134" i="120"/>
  <c r="T138" i="120"/>
  <c r="T139" i="120"/>
  <c r="T140" i="120"/>
  <c r="T141" i="120"/>
  <c r="T142" i="120"/>
  <c r="T143" i="120"/>
  <c r="T144" i="120"/>
  <c r="T145" i="120"/>
  <c r="T146" i="120"/>
  <c r="T148" i="120"/>
  <c r="T152" i="120"/>
  <c r="T153" i="120"/>
  <c r="T154" i="120"/>
  <c r="T155" i="120"/>
  <c r="T156" i="120"/>
  <c r="T157" i="120"/>
  <c r="T158" i="120"/>
  <c r="T159" i="120"/>
  <c r="T160" i="120"/>
  <c r="T161" i="120"/>
  <c r="T162" i="120"/>
  <c r="T163" i="120"/>
  <c r="T164" i="120"/>
  <c r="T166" i="120"/>
  <c r="T167" i="120"/>
  <c r="T168" i="120"/>
  <c r="T169" i="120"/>
  <c r="T170" i="120"/>
  <c r="T171" i="120"/>
  <c r="T172" i="120"/>
  <c r="T173" i="120"/>
  <c r="T175" i="120"/>
  <c r="T176" i="120"/>
  <c r="T177" i="120"/>
  <c r="T178" i="120"/>
  <c r="T179" i="120"/>
  <c r="T181" i="120"/>
  <c r="T182" i="120"/>
  <c r="T183" i="120"/>
  <c r="T184" i="120"/>
  <c r="T185" i="120"/>
  <c r="T188" i="120"/>
  <c r="T190" i="120"/>
  <c r="T192" i="120"/>
  <c r="T193" i="120"/>
  <c r="T194" i="120"/>
  <c r="T195" i="120"/>
  <c r="T196" i="120"/>
  <c r="T197" i="120"/>
  <c r="T198" i="120"/>
  <c r="T199" i="120"/>
  <c r="T200" i="120"/>
  <c r="T201" i="120"/>
  <c r="T202" i="120"/>
  <c r="T203" i="120"/>
  <c r="T204" i="120"/>
  <c r="T205" i="120"/>
  <c r="T206" i="120"/>
  <c r="T207" i="120"/>
  <c r="T208" i="120"/>
  <c r="T209" i="120"/>
  <c r="T210" i="120"/>
  <c r="T211" i="120"/>
  <c r="T212" i="120"/>
  <c r="T213" i="120"/>
  <c r="T216" i="120"/>
  <c r="T217" i="120"/>
  <c r="T218" i="120"/>
  <c r="T219" i="120"/>
  <c r="T220" i="120"/>
  <c r="T221" i="120"/>
  <c r="T222" i="120"/>
  <c r="T223" i="120"/>
  <c r="M8" i="120"/>
  <c r="S164" i="120"/>
  <c r="S168" i="120"/>
  <c r="J171" i="120"/>
  <c r="S171" i="120" s="1"/>
  <c r="S172" i="120"/>
  <c r="I180" i="120"/>
  <c r="T180" i="120" s="1"/>
  <c r="K37" i="120"/>
  <c r="K8" i="120" s="1"/>
  <c r="I37" i="120"/>
  <c r="J37" i="120" s="1"/>
  <c r="I36" i="120"/>
  <c r="T36" i="120" s="1"/>
  <c r="I38" i="120"/>
  <c r="T38" i="120" s="1"/>
  <c r="I39" i="120"/>
  <c r="T39" i="120" s="1"/>
  <c r="I40" i="120"/>
  <c r="T40" i="120" s="1"/>
  <c r="I112" i="120"/>
  <c r="T112" i="120" s="1"/>
  <c r="S9" i="120"/>
  <c r="S10" i="120"/>
  <c r="S32" i="120"/>
  <c r="S34" i="120"/>
  <c r="S41" i="120"/>
  <c r="S42" i="120"/>
  <c r="S43" i="120"/>
  <c r="S44" i="120"/>
  <c r="S46" i="120"/>
  <c r="S50" i="120"/>
  <c r="S54" i="120"/>
  <c r="S58" i="120"/>
  <c r="S59" i="120"/>
  <c r="S60" i="120"/>
  <c r="S61" i="120"/>
  <c r="S67" i="120"/>
  <c r="S70" i="120"/>
  <c r="S71" i="120"/>
  <c r="S77" i="120"/>
  <c r="S80" i="120"/>
  <c r="S81" i="120"/>
  <c r="S85" i="120"/>
  <c r="S91" i="120"/>
  <c r="S92" i="120"/>
  <c r="S97" i="120"/>
  <c r="S101" i="120"/>
  <c r="S106" i="120"/>
  <c r="S108" i="120"/>
  <c r="S110" i="120"/>
  <c r="S111" i="120"/>
  <c r="S117" i="120"/>
  <c r="S118" i="120"/>
  <c r="S119" i="120"/>
  <c r="S120" i="120"/>
  <c r="S121" i="120"/>
  <c r="S122" i="120"/>
  <c r="S124" i="120"/>
  <c r="S125" i="120"/>
  <c r="S126" i="120"/>
  <c r="S127" i="120"/>
  <c r="S128" i="120"/>
  <c r="S129" i="120"/>
  <c r="S130" i="120"/>
  <c r="S131" i="120"/>
  <c r="S132" i="120"/>
  <c r="S134" i="120"/>
  <c r="S137" i="120"/>
  <c r="S141" i="120"/>
  <c r="S143" i="120"/>
  <c r="S144" i="120"/>
  <c r="S145" i="120"/>
  <c r="S146" i="120"/>
  <c r="S148" i="120"/>
  <c r="S150" i="120"/>
  <c r="S151" i="120"/>
  <c r="S152" i="120"/>
  <c r="S157" i="120"/>
  <c r="S158" i="120"/>
  <c r="S162" i="120"/>
  <c r="S163" i="120"/>
  <c r="S165" i="120"/>
  <c r="S166" i="120"/>
  <c r="S167" i="120"/>
  <c r="S169" i="120"/>
  <c r="S170" i="120"/>
  <c r="S174" i="120"/>
  <c r="S175" i="120"/>
  <c r="S176" i="120"/>
  <c r="S179" i="120"/>
  <c r="S181" i="120"/>
  <c r="S182" i="120"/>
  <c r="S183" i="120"/>
  <c r="S184" i="120"/>
  <c r="S185" i="120"/>
  <c r="S188" i="120"/>
  <c r="S192" i="120"/>
  <c r="S193" i="120"/>
  <c r="S194" i="120"/>
  <c r="S195" i="120"/>
  <c r="S196" i="120"/>
  <c r="S197" i="120"/>
  <c r="S198" i="120"/>
  <c r="S199" i="120"/>
  <c r="S200" i="120"/>
  <c r="S201" i="120"/>
  <c r="S205" i="120"/>
  <c r="S213" i="120"/>
  <c r="S215" i="120"/>
  <c r="S216" i="120"/>
  <c r="S217" i="120"/>
  <c r="S218" i="120"/>
  <c r="S219" i="120"/>
  <c r="S220" i="120"/>
  <c r="S221" i="120"/>
  <c r="S222" i="120"/>
  <c r="S223" i="120"/>
  <c r="I151" i="120"/>
  <c r="T151" i="120" s="1"/>
  <c r="I150" i="120"/>
  <c r="T150" i="120" s="1"/>
  <c r="I137" i="120"/>
  <c r="T137" i="120" s="1"/>
  <c r="I136" i="120"/>
  <c r="T136" i="120" s="1"/>
  <c r="I76" i="120"/>
  <c r="T76" i="120" s="1"/>
  <c r="I75" i="120"/>
  <c r="J75" i="120" s="1"/>
  <c r="S75" i="120" s="1"/>
  <c r="I66" i="120"/>
  <c r="T66" i="120" s="1"/>
  <c r="I65" i="120"/>
  <c r="T65" i="120" s="1"/>
  <c r="I49" i="120"/>
  <c r="T49" i="120" s="1"/>
  <c r="I28" i="120"/>
  <c r="J28" i="120" s="1"/>
  <c r="S28" i="120" s="1"/>
  <c r="I14" i="120"/>
  <c r="T14" i="120" s="1"/>
  <c r="O232" i="120"/>
  <c r="P232" i="120" s="1"/>
  <c r="S232" i="120" s="1"/>
  <c r="O226" i="120"/>
  <c r="J76" i="120" l="1"/>
  <c r="S76" i="120" s="1"/>
  <c r="J66" i="120"/>
  <c r="S66" i="120" s="1"/>
  <c r="T37" i="120"/>
  <c r="L37" i="120"/>
  <c r="T28" i="120"/>
  <c r="T75" i="120"/>
  <c r="J49" i="120"/>
  <c r="S49" i="120" s="1"/>
  <c r="J65" i="120"/>
  <c r="S65" i="120" s="1"/>
  <c r="T215" i="120"/>
  <c r="T165" i="120"/>
  <c r="I135" i="120" l="1"/>
  <c r="T135" i="120" s="1"/>
  <c r="I149" i="120"/>
  <c r="T149" i="120" s="1"/>
  <c r="J21" i="120"/>
  <c r="J20" i="120"/>
  <c r="J22" i="120"/>
  <c r="J23" i="120"/>
  <c r="S23" i="120" s="1"/>
  <c r="J24" i="120"/>
  <c r="S24" i="120" s="1"/>
  <c r="J25" i="120"/>
  <c r="J26" i="120"/>
  <c r="S26" i="120" s="1"/>
  <c r="J27" i="120"/>
  <c r="J29" i="120"/>
  <c r="J30" i="120"/>
  <c r="S30" i="120" s="1"/>
  <c r="J31" i="120"/>
  <c r="S31" i="120" s="1"/>
  <c r="J33" i="120"/>
  <c r="S33" i="120" s="1"/>
  <c r="J35" i="120"/>
  <c r="S35" i="120" s="1"/>
  <c r="J36" i="120"/>
  <c r="S36" i="120" s="1"/>
  <c r="S37" i="120"/>
  <c r="J38" i="120"/>
  <c r="S38" i="120" s="1"/>
  <c r="J39" i="120"/>
  <c r="S39" i="120" s="1"/>
  <c r="J40" i="120"/>
  <c r="S40" i="120" s="1"/>
  <c r="J51" i="120"/>
  <c r="S51" i="120" s="1"/>
  <c r="J52" i="120"/>
  <c r="S52" i="120" s="1"/>
  <c r="J53" i="120"/>
  <c r="S53" i="120" s="1"/>
  <c r="J55" i="120"/>
  <c r="S55" i="120" s="1"/>
  <c r="J56" i="120"/>
  <c r="S56" i="120" s="1"/>
  <c r="S57" i="120"/>
  <c r="J68" i="120"/>
  <c r="S68" i="120" s="1"/>
  <c r="J69" i="120"/>
  <c r="S69" i="120" s="1"/>
  <c r="J78" i="120"/>
  <c r="S78" i="120" s="1"/>
  <c r="J79" i="120"/>
  <c r="S79" i="120" s="1"/>
  <c r="J82" i="120"/>
  <c r="S82" i="120" s="1"/>
  <c r="J83" i="120"/>
  <c r="S83" i="120" s="1"/>
  <c r="J84" i="120"/>
  <c r="S84" i="120" s="1"/>
  <c r="J86" i="120"/>
  <c r="S86" i="120" s="1"/>
  <c r="J87" i="120"/>
  <c r="S87" i="120" s="1"/>
  <c r="J88" i="120"/>
  <c r="S88" i="120" s="1"/>
  <c r="J89" i="120"/>
  <c r="S89" i="120" s="1"/>
  <c r="J90" i="120"/>
  <c r="S90" i="120" s="1"/>
  <c r="J93" i="120"/>
  <c r="S93" i="120" s="1"/>
  <c r="J94" i="120"/>
  <c r="S94" i="120" s="1"/>
  <c r="J95" i="120"/>
  <c r="S95" i="120" s="1"/>
  <c r="J96" i="120"/>
  <c r="S96" i="120" s="1"/>
  <c r="J98" i="120"/>
  <c r="S98" i="120" s="1"/>
  <c r="J99" i="120"/>
  <c r="S99" i="120" s="1"/>
  <c r="J100" i="120"/>
  <c r="S100" i="120" s="1"/>
  <c r="J102" i="120"/>
  <c r="S102" i="120" s="1"/>
  <c r="J103" i="120"/>
  <c r="S103" i="120" s="1"/>
  <c r="J104" i="120"/>
  <c r="S104" i="120" s="1"/>
  <c r="J105" i="120"/>
  <c r="S105" i="120" s="1"/>
  <c r="J107" i="120"/>
  <c r="S107" i="120" s="1"/>
  <c r="J109" i="120"/>
  <c r="S109" i="120" s="1"/>
  <c r="J112" i="120"/>
  <c r="S112" i="120" s="1"/>
  <c r="J113" i="120"/>
  <c r="S113" i="120" s="1"/>
  <c r="J114" i="120"/>
  <c r="S114" i="120" s="1"/>
  <c r="J115" i="120"/>
  <c r="S115" i="120" s="1"/>
  <c r="S123" i="120"/>
  <c r="J135" i="120"/>
  <c r="S135" i="120" s="1"/>
  <c r="J136" i="120"/>
  <c r="S136" i="120" s="1"/>
  <c r="J138" i="120"/>
  <c r="S138" i="120" s="1"/>
  <c r="J139" i="120"/>
  <c r="S139" i="120" s="1"/>
  <c r="J140" i="120"/>
  <c r="S140" i="120" s="1"/>
  <c r="J142" i="120"/>
  <c r="S142" i="120" s="1"/>
  <c r="J149" i="120"/>
  <c r="S149" i="120" s="1"/>
  <c r="J153" i="120"/>
  <c r="S153" i="120" s="1"/>
  <c r="J154" i="120"/>
  <c r="S154" i="120" s="1"/>
  <c r="J155" i="120"/>
  <c r="S155" i="120" s="1"/>
  <c r="J156" i="120"/>
  <c r="S156" i="120" s="1"/>
  <c r="J159" i="120"/>
  <c r="S159" i="120" s="1"/>
  <c r="J160" i="120"/>
  <c r="S160" i="120" s="1"/>
  <c r="J161" i="120"/>
  <c r="S161" i="120" s="1"/>
  <c r="J173" i="120"/>
  <c r="S173" i="120" s="1"/>
  <c r="J177" i="120"/>
  <c r="S177" i="120" s="1"/>
  <c r="J178" i="120"/>
  <c r="S178" i="120" s="1"/>
  <c r="J180" i="120"/>
  <c r="S180" i="120" s="1"/>
  <c r="J190" i="120"/>
  <c r="S190" i="120" s="1"/>
  <c r="J202" i="120"/>
  <c r="S202" i="120" s="1"/>
  <c r="J203" i="120"/>
  <c r="S203" i="120" s="1"/>
  <c r="J204" i="120"/>
  <c r="S204" i="120" s="1"/>
  <c r="J206" i="120"/>
  <c r="S206" i="120" s="1"/>
  <c r="J207" i="120"/>
  <c r="S207" i="120" s="1"/>
  <c r="J208" i="120"/>
  <c r="S208" i="120" s="1"/>
  <c r="J209" i="120"/>
  <c r="S209" i="120" s="1"/>
  <c r="J210" i="120"/>
  <c r="S210" i="120" s="1"/>
  <c r="J211" i="120"/>
  <c r="S211" i="120" s="1"/>
  <c r="J212" i="120"/>
  <c r="S212" i="120" s="1"/>
  <c r="J14" i="120"/>
  <c r="S14" i="120" s="1"/>
  <c r="J15" i="120"/>
  <c r="S15" i="120" s="1"/>
  <c r="J17" i="120"/>
  <c r="S17" i="120" s="1"/>
  <c r="J18" i="120"/>
  <c r="J19" i="120"/>
  <c r="S19" i="120" s="1"/>
  <c r="J12" i="120"/>
  <c r="J51" i="122" l="1"/>
  <c r="L217" i="122"/>
  <c r="J202" i="122"/>
  <c r="J203" i="122"/>
  <c r="J204" i="122"/>
  <c r="L193" i="122"/>
  <c r="J191" i="122"/>
  <c r="J190" i="122"/>
  <c r="J187" i="122"/>
  <c r="J189" i="122"/>
  <c r="N183" i="122"/>
  <c r="L180" i="122"/>
  <c r="L166" i="122"/>
  <c r="L167" i="122"/>
  <c r="L169" i="122"/>
  <c r="L158" i="122"/>
  <c r="L142" i="122"/>
  <c r="L143" i="122"/>
  <c r="L144" i="122"/>
  <c r="J123" i="122"/>
  <c r="L119" i="122"/>
  <c r="H31" i="122"/>
  <c r="I173" i="122"/>
  <c r="J173" i="122" s="1"/>
  <c r="M230" i="122"/>
  <c r="N230" i="122" s="1"/>
  <c r="M229" i="122"/>
  <c r="N229" i="122" s="1"/>
  <c r="M228" i="122"/>
  <c r="N228" i="122" s="1"/>
  <c r="K228" i="122"/>
  <c r="L228" i="122" s="1"/>
  <c r="I228" i="122"/>
  <c r="J228" i="122" s="1"/>
  <c r="G228" i="122"/>
  <c r="H228" i="122" s="1"/>
  <c r="M227" i="122"/>
  <c r="N227" i="122" s="1"/>
  <c r="K227" i="122"/>
  <c r="L227" i="122" s="1"/>
  <c r="I227" i="122"/>
  <c r="J227" i="122" s="1"/>
  <c r="G227" i="122"/>
  <c r="H227" i="122" s="1"/>
  <c r="M226" i="122"/>
  <c r="M8" i="122" s="1"/>
  <c r="K226" i="122"/>
  <c r="K8" i="122" s="1"/>
  <c r="N223" i="122"/>
  <c r="N222" i="122"/>
  <c r="N221" i="122"/>
  <c r="N220" i="122"/>
  <c r="N218" i="122"/>
  <c r="N217" i="122"/>
  <c r="J212" i="122"/>
  <c r="J211" i="122"/>
  <c r="J210" i="122"/>
  <c r="J209" i="122"/>
  <c r="J208" i="122"/>
  <c r="J207" i="122"/>
  <c r="J206" i="122"/>
  <c r="L199" i="122"/>
  <c r="L198" i="122"/>
  <c r="L197" i="122"/>
  <c r="L196" i="122"/>
  <c r="L195" i="122"/>
  <c r="L194" i="122"/>
  <c r="L182" i="122"/>
  <c r="L181" i="122"/>
  <c r="J180" i="122"/>
  <c r="J177" i="122"/>
  <c r="N171" i="122"/>
  <c r="N168" i="122"/>
  <c r="N163" i="122"/>
  <c r="J159" i="122"/>
  <c r="N158" i="122"/>
  <c r="J156" i="122"/>
  <c r="J155" i="122"/>
  <c r="J154" i="122"/>
  <c r="J153" i="122"/>
  <c r="J149" i="122"/>
  <c r="J142" i="122"/>
  <c r="L141" i="122"/>
  <c r="J140" i="122"/>
  <c r="J139" i="122"/>
  <c r="I135" i="122"/>
  <c r="J135" i="122" s="1"/>
  <c r="N129" i="122"/>
  <c r="N128" i="122"/>
  <c r="N127" i="122"/>
  <c r="N126" i="122"/>
  <c r="N125" i="122"/>
  <c r="N122" i="122"/>
  <c r="N120" i="122"/>
  <c r="N119" i="122"/>
  <c r="N118" i="122"/>
  <c r="L118" i="122"/>
  <c r="L117" i="122"/>
  <c r="J117" i="122"/>
  <c r="J115" i="122"/>
  <c r="J114" i="122"/>
  <c r="J113" i="122"/>
  <c r="J112" i="122"/>
  <c r="J109" i="122"/>
  <c r="J107" i="122"/>
  <c r="J105" i="122"/>
  <c r="J104" i="122"/>
  <c r="J103" i="122"/>
  <c r="J102" i="122"/>
  <c r="J100" i="122"/>
  <c r="J99" i="122"/>
  <c r="J98" i="122"/>
  <c r="J96" i="122"/>
  <c r="J95" i="122"/>
  <c r="J90" i="122"/>
  <c r="J89" i="122"/>
  <c r="J88" i="122"/>
  <c r="J87" i="122"/>
  <c r="J86" i="122"/>
  <c r="J84" i="122"/>
  <c r="J83" i="122"/>
  <c r="J82" i="122"/>
  <c r="J69" i="122"/>
  <c r="J57" i="122"/>
  <c r="J56" i="122"/>
  <c r="J55" i="122"/>
  <c r="J53" i="122"/>
  <c r="L42" i="122"/>
  <c r="L41" i="122"/>
  <c r="L40" i="122"/>
  <c r="J40" i="122"/>
  <c r="L39" i="122"/>
  <c r="J39" i="122"/>
  <c r="L38" i="122"/>
  <c r="J38" i="122"/>
  <c r="L37" i="122"/>
  <c r="J37" i="122"/>
  <c r="L36" i="122"/>
  <c r="J36" i="122"/>
  <c r="J35" i="122"/>
  <c r="I33" i="122"/>
  <c r="J33" i="122" s="1"/>
  <c r="I31" i="122"/>
  <c r="J31" i="122" s="1"/>
  <c r="N21" i="122"/>
  <c r="L21" i="122"/>
  <c r="J21" i="122"/>
  <c r="J18" i="122"/>
  <c r="N12" i="122"/>
  <c r="L12" i="122"/>
  <c r="J12" i="122"/>
  <c r="F8" i="122"/>
  <c r="F226" i="122" s="1"/>
  <c r="K232" i="122" l="1"/>
  <c r="F232" i="122"/>
  <c r="L226" i="122"/>
  <c r="N226" i="122"/>
  <c r="M232" i="122"/>
  <c r="L232" i="122" l="1"/>
  <c r="N232" i="122"/>
  <c r="M228" i="120" l="1"/>
  <c r="K228" i="120"/>
  <c r="L228" i="120" s="1"/>
  <c r="I228" i="120"/>
  <c r="M227" i="120"/>
  <c r="N227" i="120" s="1"/>
  <c r="K227" i="120"/>
  <c r="L227" i="120" s="1"/>
  <c r="I227" i="120"/>
  <c r="Q227" i="120" s="1"/>
  <c r="M226" i="120"/>
  <c r="K226" i="120"/>
  <c r="F8" i="120"/>
  <c r="J228" i="120" l="1"/>
  <c r="G228" i="120"/>
  <c r="H228" i="120" s="1"/>
  <c r="F226" i="120"/>
  <c r="P226" i="120" s="1"/>
  <c r="N8" i="120"/>
  <c r="L8" i="120"/>
  <c r="J227" i="120"/>
  <c r="G227" i="120"/>
  <c r="N228" i="120"/>
  <c r="O228" i="120"/>
  <c r="K234" i="120"/>
  <c r="M234" i="120"/>
  <c r="F234" i="120" l="1"/>
  <c r="L226" i="120"/>
  <c r="P228" i="120"/>
  <c r="S228" i="120" s="1"/>
  <c r="Q228" i="120"/>
  <c r="R228" i="120" s="1"/>
  <c r="L234" i="120"/>
  <c r="O227" i="120"/>
  <c r="H227" i="120"/>
  <c r="R227" i="120" s="1"/>
  <c r="N234" i="120"/>
  <c r="N226" i="120"/>
  <c r="P227" i="120" l="1"/>
  <c r="S227" i="120" s="1"/>
  <c r="O234" i="120"/>
  <c r="P234" i="120" s="1"/>
  <c r="E8" i="107" l="1"/>
  <c r="G187" i="120" l="1"/>
  <c r="I187" i="120" s="1"/>
  <c r="J187" i="120" s="1"/>
  <c r="G147" i="120"/>
  <c r="T147" i="120" s="1"/>
  <c r="G74" i="120"/>
  <c r="T74" i="120" s="1"/>
  <c r="G189" i="120"/>
  <c r="I189" i="120" s="1"/>
  <c r="G133" i="120"/>
  <c r="H133" i="120" s="1"/>
  <c r="S133" i="120" s="1"/>
  <c r="G73" i="120"/>
  <c r="T73" i="120" s="1"/>
  <c r="G12" i="120"/>
  <c r="T12" i="120" s="1"/>
  <c r="G63" i="122"/>
  <c r="H63" i="122" s="1"/>
  <c r="G63" i="120"/>
  <c r="G214" i="122"/>
  <c r="I214" i="122" s="1"/>
  <c r="G214" i="120"/>
  <c r="G186" i="122"/>
  <c r="H186" i="122" s="1"/>
  <c r="G186" i="120"/>
  <c r="G62" i="122"/>
  <c r="H62" i="122" s="1"/>
  <c r="G62" i="120"/>
  <c r="G20" i="122"/>
  <c r="H20" i="122" s="1"/>
  <c r="G20" i="120"/>
  <c r="G16" i="122"/>
  <c r="H16" i="122" s="1"/>
  <c r="G16" i="120"/>
  <c r="G72" i="122"/>
  <c r="H72" i="122" s="1"/>
  <c r="G72" i="120"/>
  <c r="G64" i="122"/>
  <c r="H64" i="122" s="1"/>
  <c r="G64" i="120"/>
  <c r="G22" i="122"/>
  <c r="H22" i="122" s="1"/>
  <c r="G22" i="120"/>
  <c r="G18" i="122"/>
  <c r="H18" i="122" s="1"/>
  <c r="G18" i="120"/>
  <c r="G14" i="122"/>
  <c r="H14" i="122" s="1"/>
  <c r="G66" i="122"/>
  <c r="H66" i="122" s="1"/>
  <c r="I191" i="120"/>
  <c r="G151" i="122"/>
  <c r="H151" i="122" s="1"/>
  <c r="G150" i="122"/>
  <c r="H150" i="122" s="1"/>
  <c r="G65" i="122"/>
  <c r="H65" i="122" s="1"/>
  <c r="G28" i="122"/>
  <c r="H28" i="122" s="1"/>
  <c r="G21" i="122"/>
  <c r="H21" i="122" s="1"/>
  <c r="G21" i="120"/>
  <c r="G191" i="122"/>
  <c r="H191" i="122" s="1"/>
  <c r="G187" i="122"/>
  <c r="H187" i="122" s="1"/>
  <c r="G147" i="122"/>
  <c r="H147" i="122" s="1"/>
  <c r="G75" i="122"/>
  <c r="H75" i="122" s="1"/>
  <c r="G136" i="122"/>
  <c r="H136" i="122" s="1"/>
  <c r="G76" i="122"/>
  <c r="H76" i="122" s="1"/>
  <c r="G12" i="122"/>
  <c r="H12" i="122" s="1"/>
  <c r="G74" i="122"/>
  <c r="H74" i="122" s="1"/>
  <c r="G189" i="122"/>
  <c r="H189" i="122" s="1"/>
  <c r="G137" i="122"/>
  <c r="H137" i="122" s="1"/>
  <c r="G133" i="122"/>
  <c r="H133" i="122" s="1"/>
  <c r="G73" i="122"/>
  <c r="H73" i="122" s="1"/>
  <c r="H12" i="120" l="1"/>
  <c r="S12" i="120" s="1"/>
  <c r="H189" i="120"/>
  <c r="T133" i="120"/>
  <c r="H73" i="120"/>
  <c r="S73" i="120" s="1"/>
  <c r="H187" i="120"/>
  <c r="S187" i="120" s="1"/>
  <c r="H74" i="120"/>
  <c r="S74" i="120" s="1"/>
  <c r="H147" i="120"/>
  <c r="S147" i="120" s="1"/>
  <c r="I16" i="122"/>
  <c r="J16" i="122" s="1"/>
  <c r="T187" i="120"/>
  <c r="H214" i="122"/>
  <c r="T189" i="120"/>
  <c r="J189" i="120"/>
  <c r="G45" i="122"/>
  <c r="H45" i="122" s="1"/>
  <c r="G45" i="120"/>
  <c r="G11" i="122"/>
  <c r="H11" i="122" s="1"/>
  <c r="G11" i="120"/>
  <c r="G27" i="122"/>
  <c r="H27" i="122" s="1"/>
  <c r="G27" i="120"/>
  <c r="H21" i="120"/>
  <c r="S21" i="120" s="1"/>
  <c r="T21" i="120"/>
  <c r="T22" i="120"/>
  <c r="H22" i="120"/>
  <c r="S22" i="120" s="1"/>
  <c r="T72" i="120"/>
  <c r="H72" i="120"/>
  <c r="S72" i="120" s="1"/>
  <c r="H16" i="120"/>
  <c r="I16" i="120"/>
  <c r="J16" i="120" s="1"/>
  <c r="T62" i="120"/>
  <c r="H62" i="120"/>
  <c r="S62" i="120" s="1"/>
  <c r="T186" i="120"/>
  <c r="H186" i="120"/>
  <c r="S186" i="120" s="1"/>
  <c r="T63" i="120"/>
  <c r="H63" i="120"/>
  <c r="S63" i="120" s="1"/>
  <c r="G29" i="122"/>
  <c r="H29" i="122" s="1"/>
  <c r="G29" i="120"/>
  <c r="G13" i="122"/>
  <c r="H13" i="122" s="1"/>
  <c r="G13" i="120"/>
  <c r="G47" i="122"/>
  <c r="H47" i="122" s="1"/>
  <c r="G47" i="120"/>
  <c r="G48" i="122"/>
  <c r="H48" i="122" s="1"/>
  <c r="G48" i="120"/>
  <c r="G25" i="122"/>
  <c r="H25" i="122" s="1"/>
  <c r="G25" i="120"/>
  <c r="T18" i="120"/>
  <c r="H18" i="120"/>
  <c r="S18" i="120" s="1"/>
  <c r="T64" i="120"/>
  <c r="H64" i="120"/>
  <c r="S64" i="120" s="1"/>
  <c r="T20" i="120"/>
  <c r="H20" i="120"/>
  <c r="S20" i="120" s="1"/>
  <c r="H214" i="120"/>
  <c r="I214" i="120"/>
  <c r="J214" i="120" s="1"/>
  <c r="T191" i="120"/>
  <c r="G49" i="122"/>
  <c r="H49" i="122" s="1"/>
  <c r="J191" i="120"/>
  <c r="S191" i="120" s="1"/>
  <c r="J214" i="122"/>
  <c r="S189" i="120" l="1"/>
  <c r="I226" i="122"/>
  <c r="I232" i="122" s="1"/>
  <c r="J232" i="122" s="1"/>
  <c r="T214" i="120"/>
  <c r="T174" i="120" s="1"/>
  <c r="I226" i="120"/>
  <c r="J226" i="120" s="1"/>
  <c r="I8" i="120"/>
  <c r="J8" i="120" s="1"/>
  <c r="T16" i="120"/>
  <c r="G226" i="122"/>
  <c r="G8" i="122" s="1"/>
  <c r="H8" i="122" s="1"/>
  <c r="S214" i="120"/>
  <c r="S16" i="120"/>
  <c r="T27" i="120"/>
  <c r="H27" i="120"/>
  <c r="S27" i="120" s="1"/>
  <c r="T45" i="120"/>
  <c r="H45" i="120"/>
  <c r="S45" i="120" s="1"/>
  <c r="T48" i="120"/>
  <c r="H48" i="120"/>
  <c r="S48" i="120" s="1"/>
  <c r="T13" i="120"/>
  <c r="H13" i="120"/>
  <c r="S13" i="120" s="1"/>
  <c r="T11" i="120"/>
  <c r="H11" i="120"/>
  <c r="S11" i="120" s="1"/>
  <c r="T25" i="120"/>
  <c r="H25" i="120"/>
  <c r="S25" i="120" s="1"/>
  <c r="T47" i="120"/>
  <c r="H47" i="120"/>
  <c r="S47" i="120" s="1"/>
  <c r="T29" i="120"/>
  <c r="H29" i="120"/>
  <c r="S29" i="120" s="1"/>
  <c r="G8" i="120"/>
  <c r="G226" i="120"/>
  <c r="H226" i="120" s="1"/>
  <c r="R226" i="120" s="1"/>
  <c r="I8" i="122" l="1"/>
  <c r="J8" i="122" s="1"/>
  <c r="J226" i="122"/>
  <c r="I234" i="120"/>
  <c r="J234" i="120" s="1"/>
  <c r="N8" i="122"/>
  <c r="L8" i="122"/>
  <c r="H226" i="122"/>
  <c r="G232" i="122"/>
  <c r="H232" i="122" s="1"/>
  <c r="S226" i="120"/>
  <c r="H8" i="120"/>
  <c r="S8" i="120" s="1"/>
  <c r="T8" i="120"/>
  <c r="G234" i="120"/>
  <c r="H234" i="120" s="1"/>
  <c r="F69" i="127" l="1"/>
  <c r="I69" i="127" s="1"/>
  <c r="S234" i="120"/>
  <c r="O226" i="122"/>
  <c r="R69" i="127" l="1"/>
  <c r="O69" i="127"/>
  <c r="L69" i="127"/>
  <c r="Q160" i="118"/>
  <c r="P160" i="118"/>
  <c r="L160" i="118"/>
  <c r="R160" i="118" s="1"/>
  <c r="Q159" i="118"/>
  <c r="P159" i="118"/>
  <c r="L159" i="118"/>
  <c r="R159" i="118" s="1"/>
  <c r="Q155" i="118"/>
  <c r="P155" i="118"/>
  <c r="L155" i="118"/>
  <c r="R155" i="118" s="1"/>
  <c r="Q154" i="118"/>
  <c r="P154" i="118"/>
  <c r="L154" i="118"/>
  <c r="R154" i="118" s="1"/>
  <c r="Q150" i="118"/>
  <c r="P150" i="118"/>
  <c r="L150" i="118"/>
  <c r="R150" i="118" s="1"/>
  <c r="Q149" i="118"/>
  <c r="P149" i="118"/>
  <c r="L149" i="118"/>
  <c r="R149" i="118" s="1"/>
  <c r="S144" i="118"/>
  <c r="R143" i="118"/>
  <c r="T143" i="118" s="1"/>
  <c r="V143" i="118" s="1"/>
  <c r="L142" i="118"/>
  <c r="R142" i="118" s="1"/>
  <c r="T142" i="118" s="1"/>
  <c r="V142" i="118" s="1"/>
  <c r="L141" i="118"/>
  <c r="R141" i="118" s="1"/>
  <c r="T141" i="118" s="1"/>
  <c r="V141" i="118" s="1"/>
  <c r="L140" i="118"/>
  <c r="R140" i="118" s="1"/>
  <c r="T140" i="118" s="1"/>
  <c r="V140" i="118" s="1"/>
  <c r="L139" i="118"/>
  <c r="R139" i="118" s="1"/>
  <c r="T139" i="118" s="1"/>
  <c r="V139" i="118" s="1"/>
  <c r="L138" i="118"/>
  <c r="R138" i="118" s="1"/>
  <c r="T138" i="118" s="1"/>
  <c r="V138" i="118" s="1"/>
  <c r="Q137" i="118"/>
  <c r="P137" i="118"/>
  <c r="L137" i="118"/>
  <c r="R137" i="118" s="1"/>
  <c r="Q136" i="118"/>
  <c r="P136" i="118"/>
  <c r="L136" i="118"/>
  <c r="R136" i="118" s="1"/>
  <c r="Q132" i="118"/>
  <c r="P132" i="118"/>
  <c r="L132" i="118"/>
  <c r="R132" i="118" s="1"/>
  <c r="Q131" i="118"/>
  <c r="P131" i="118"/>
  <c r="L131" i="118"/>
  <c r="R131" i="118" s="1"/>
  <c r="Q127" i="118"/>
  <c r="P127" i="118"/>
  <c r="L127" i="118"/>
  <c r="R127" i="118" s="1"/>
  <c r="Q126" i="118"/>
  <c r="P126" i="118"/>
  <c r="L126" i="118"/>
  <c r="R126" i="118" s="1"/>
  <c r="R120" i="118"/>
  <c r="P120" i="118"/>
  <c r="L120" i="118"/>
  <c r="Q120" i="118" s="1"/>
  <c r="R119" i="118"/>
  <c r="P119" i="118"/>
  <c r="L119" i="118"/>
  <c r="Q119" i="118" s="1"/>
  <c r="Q115" i="118"/>
  <c r="P115" i="118"/>
  <c r="L115" i="118"/>
  <c r="R115" i="118" s="1"/>
  <c r="Q114" i="118"/>
  <c r="P114" i="118"/>
  <c r="L114" i="118"/>
  <c r="R114" i="118" s="1"/>
  <c r="R110" i="118"/>
  <c r="P110" i="118"/>
  <c r="L110" i="118"/>
  <c r="Q110" i="118" s="1"/>
  <c r="L109" i="118"/>
  <c r="Q109" i="118" s="1"/>
  <c r="S109" i="118" s="1"/>
  <c r="V109" i="118" s="1"/>
  <c r="L108" i="118"/>
  <c r="Q108" i="118" s="1"/>
  <c r="S108" i="118" s="1"/>
  <c r="V108" i="118" s="1"/>
  <c r="L107" i="118"/>
  <c r="Q107" i="118" s="1"/>
  <c r="S107" i="118" s="1"/>
  <c r="V107" i="118" s="1"/>
  <c r="R106" i="118"/>
  <c r="P106" i="118"/>
  <c r="L106" i="118"/>
  <c r="Q106" i="118" s="1"/>
  <c r="R105" i="118"/>
  <c r="P105" i="118"/>
  <c r="L105" i="118"/>
  <c r="Q105" i="118" s="1"/>
  <c r="R104" i="118"/>
  <c r="P104" i="118"/>
  <c r="L104" i="118"/>
  <c r="Q104" i="118" s="1"/>
  <c r="R103" i="118"/>
  <c r="P103" i="118"/>
  <c r="L103" i="118"/>
  <c r="Q103" i="118" s="1"/>
  <c r="R102" i="118"/>
  <c r="P102" i="118"/>
  <c r="L102" i="118"/>
  <c r="Q102" i="118" s="1"/>
  <c r="R101" i="118"/>
  <c r="P101" i="118"/>
  <c r="L101" i="118"/>
  <c r="Q101" i="118" s="1"/>
  <c r="R100" i="118"/>
  <c r="P100" i="118"/>
  <c r="L100" i="118"/>
  <c r="Q100" i="118" s="1"/>
  <c r="R99" i="118"/>
  <c r="P99" i="118"/>
  <c r="L99" i="118"/>
  <c r="Q99" i="118" s="1"/>
  <c r="R98" i="118"/>
  <c r="P98" i="118"/>
  <c r="L98" i="118"/>
  <c r="Q98" i="118" s="1"/>
  <c r="R97" i="118"/>
  <c r="P97" i="118"/>
  <c r="L97" i="118"/>
  <c r="Q97" i="118" s="1"/>
  <c r="R96" i="118"/>
  <c r="P96" i="118"/>
  <c r="L96" i="118"/>
  <c r="Q96" i="118" s="1"/>
  <c r="R95" i="118"/>
  <c r="P95" i="118"/>
  <c r="L95" i="118"/>
  <c r="Q95" i="118" s="1"/>
  <c r="R94" i="118"/>
  <c r="Q94" i="118"/>
  <c r="P94" i="118"/>
  <c r="L94" i="118"/>
  <c r="R93" i="118"/>
  <c r="P93" i="118"/>
  <c r="L93" i="118"/>
  <c r="Q93" i="118" s="1"/>
  <c r="R92" i="118"/>
  <c r="P92" i="118"/>
  <c r="L92" i="118"/>
  <c r="Q92" i="118" s="1"/>
  <c r="R91" i="118"/>
  <c r="P91" i="118"/>
  <c r="L91" i="118"/>
  <c r="Q91" i="118" s="1"/>
  <c r="R90" i="118"/>
  <c r="P90" i="118"/>
  <c r="L90" i="118"/>
  <c r="Q90" i="118" s="1"/>
  <c r="R89" i="118"/>
  <c r="P89" i="118"/>
  <c r="L89" i="118"/>
  <c r="Q89" i="118" s="1"/>
  <c r="R88" i="118"/>
  <c r="P88" i="118"/>
  <c r="L88" i="118"/>
  <c r="Q88" i="118" s="1"/>
  <c r="R87" i="118"/>
  <c r="P87" i="118"/>
  <c r="L87" i="118"/>
  <c r="Q87" i="118" s="1"/>
  <c r="R86" i="118"/>
  <c r="P86" i="118"/>
  <c r="L86" i="118"/>
  <c r="Q86" i="118" s="1"/>
  <c r="R85" i="118"/>
  <c r="P85" i="118"/>
  <c r="L85" i="118"/>
  <c r="Q85" i="118" s="1"/>
  <c r="R84" i="118"/>
  <c r="P84" i="118"/>
  <c r="L84" i="118"/>
  <c r="Q84" i="118" s="1"/>
  <c r="R83" i="118"/>
  <c r="P83" i="118"/>
  <c r="L83" i="118"/>
  <c r="Q83" i="118" s="1"/>
  <c r="R82" i="118"/>
  <c r="P82" i="118"/>
  <c r="L82" i="118"/>
  <c r="Q82" i="118" s="1"/>
  <c r="R81" i="118"/>
  <c r="P81" i="118"/>
  <c r="L81" i="118"/>
  <c r="Q81" i="118" s="1"/>
  <c r="R80" i="118"/>
  <c r="P80" i="118"/>
  <c r="L80" i="118"/>
  <c r="Q80" i="118" s="1"/>
  <c r="R79" i="118"/>
  <c r="P79" i="118"/>
  <c r="L79" i="118"/>
  <c r="Q79" i="118" s="1"/>
  <c r="R78" i="118"/>
  <c r="P78" i="118"/>
  <c r="L78" i="118"/>
  <c r="Q78" i="118" s="1"/>
  <c r="R77" i="118"/>
  <c r="P77" i="118"/>
  <c r="L77" i="118"/>
  <c r="Q77" i="118" s="1"/>
  <c r="R76" i="118"/>
  <c r="P76" i="118"/>
  <c r="L76" i="118"/>
  <c r="Q76" i="118" s="1"/>
  <c r="R75" i="118"/>
  <c r="P75" i="118"/>
  <c r="L75" i="118"/>
  <c r="Q75" i="118" s="1"/>
  <c r="R74" i="118"/>
  <c r="P74" i="118"/>
  <c r="L74" i="118"/>
  <c r="Q74" i="118" s="1"/>
  <c r="R73" i="118"/>
  <c r="P73" i="118"/>
  <c r="L73" i="118"/>
  <c r="Q73" i="118" s="1"/>
  <c r="R72" i="118"/>
  <c r="P72" i="118"/>
  <c r="L72" i="118"/>
  <c r="Q72" i="118" s="1"/>
  <c r="R71" i="118"/>
  <c r="P71" i="118"/>
  <c r="L71" i="118"/>
  <c r="Q71" i="118" s="1"/>
  <c r="R70" i="118"/>
  <c r="P70" i="118"/>
  <c r="L70" i="118"/>
  <c r="Q70" i="118" s="1"/>
  <c r="R69" i="118"/>
  <c r="P69" i="118"/>
  <c r="L69" i="118"/>
  <c r="Q69" i="118" s="1"/>
  <c r="R68" i="118"/>
  <c r="P68" i="118"/>
  <c r="L68" i="118"/>
  <c r="Q68" i="118" s="1"/>
  <c r="R67" i="118"/>
  <c r="P67" i="118"/>
  <c r="L67" i="118"/>
  <c r="Q67" i="118" s="1"/>
  <c r="R66" i="118"/>
  <c r="P66" i="118"/>
  <c r="L66" i="118"/>
  <c r="Q66" i="118" s="1"/>
  <c r="R65" i="118"/>
  <c r="P65" i="118"/>
  <c r="L65" i="118"/>
  <c r="Q65" i="118" s="1"/>
  <c r="R64" i="118"/>
  <c r="P64" i="118"/>
  <c r="L64" i="118"/>
  <c r="Q64" i="118" s="1"/>
  <c r="R63" i="118"/>
  <c r="P63" i="118"/>
  <c r="L63" i="118"/>
  <c r="Q63" i="118" s="1"/>
  <c r="R62" i="118"/>
  <c r="P62" i="118"/>
  <c r="L62" i="118"/>
  <c r="Q62" i="118" s="1"/>
  <c r="R61" i="118"/>
  <c r="P61" i="118"/>
  <c r="L61" i="118"/>
  <c r="Q61" i="118" s="1"/>
  <c r="R60" i="118"/>
  <c r="P60" i="118"/>
  <c r="L60" i="118"/>
  <c r="Q60" i="118" s="1"/>
  <c r="R59" i="118"/>
  <c r="P59" i="118"/>
  <c r="L59" i="118"/>
  <c r="Q59" i="118" s="1"/>
  <c r="R58" i="118"/>
  <c r="P58" i="118"/>
  <c r="L58" i="118"/>
  <c r="Q58" i="118" s="1"/>
  <c r="R57" i="118"/>
  <c r="P57" i="118"/>
  <c r="L57" i="118"/>
  <c r="Q57" i="118" s="1"/>
  <c r="R56" i="118"/>
  <c r="P56" i="118"/>
  <c r="L56" i="118"/>
  <c r="Q56" i="118" s="1"/>
  <c r="R55" i="118"/>
  <c r="P55" i="118"/>
  <c r="L55" i="118"/>
  <c r="Q55" i="118" s="1"/>
  <c r="R54" i="118"/>
  <c r="P54" i="118"/>
  <c r="L54" i="118"/>
  <c r="Q54" i="118" s="1"/>
  <c r="R53" i="118"/>
  <c r="P53" i="118"/>
  <c r="L53" i="118"/>
  <c r="Q53" i="118" s="1"/>
  <c r="R52" i="118"/>
  <c r="P52" i="118"/>
  <c r="L52" i="118"/>
  <c r="Q52" i="118" s="1"/>
  <c r="R51" i="118"/>
  <c r="P51" i="118"/>
  <c r="L51" i="118"/>
  <c r="Q51" i="118" s="1"/>
  <c r="R50" i="118"/>
  <c r="P50" i="118"/>
  <c r="L50" i="118"/>
  <c r="Q50" i="118" s="1"/>
  <c r="R49" i="118"/>
  <c r="P49" i="118"/>
  <c r="L49" i="118"/>
  <c r="Q49" i="118" s="1"/>
  <c r="R48" i="118"/>
  <c r="P48" i="118"/>
  <c r="L48" i="118"/>
  <c r="Q48" i="118" s="1"/>
  <c r="R47" i="118"/>
  <c r="P47" i="118"/>
  <c r="L47" i="118"/>
  <c r="Q47" i="118" s="1"/>
  <c r="R46" i="118"/>
  <c r="P46" i="118"/>
  <c r="L46" i="118"/>
  <c r="Q46" i="118" s="1"/>
  <c r="R45" i="118"/>
  <c r="P45" i="118"/>
  <c r="L45" i="118"/>
  <c r="Q45" i="118" s="1"/>
  <c r="R44" i="118"/>
  <c r="P44" i="118"/>
  <c r="L44" i="118"/>
  <c r="Q44" i="118" s="1"/>
  <c r="R43" i="118"/>
  <c r="P43" i="118"/>
  <c r="L43" i="118"/>
  <c r="Q43" i="118" s="1"/>
  <c r="R42" i="118"/>
  <c r="P42" i="118"/>
  <c r="L42" i="118"/>
  <c r="Q42" i="118" s="1"/>
  <c r="R41" i="118"/>
  <c r="P41" i="118"/>
  <c r="L41" i="118"/>
  <c r="Q41" i="118" s="1"/>
  <c r="R40" i="118"/>
  <c r="P40" i="118"/>
  <c r="L40" i="118"/>
  <c r="Q40" i="118" s="1"/>
  <c r="R39" i="118"/>
  <c r="P39" i="118"/>
  <c r="L39" i="118"/>
  <c r="Q39" i="118" s="1"/>
  <c r="R38" i="118"/>
  <c r="P38" i="118"/>
  <c r="L38" i="118"/>
  <c r="Q38" i="118" s="1"/>
  <c r="R37" i="118"/>
  <c r="P37" i="118"/>
  <c r="L37" i="118"/>
  <c r="Q37" i="118" s="1"/>
  <c r="R36" i="118"/>
  <c r="P36" i="118"/>
  <c r="L36" i="118"/>
  <c r="Q36" i="118" s="1"/>
  <c r="R35" i="118"/>
  <c r="P35" i="118"/>
  <c r="L35" i="118"/>
  <c r="Q35" i="118" s="1"/>
  <c r="R34" i="118"/>
  <c r="P34" i="118"/>
  <c r="L34" i="118"/>
  <c r="Q34" i="118" s="1"/>
  <c r="R33" i="118"/>
  <c r="P33" i="118"/>
  <c r="L33" i="118"/>
  <c r="Q33" i="118" s="1"/>
  <c r="R32" i="118"/>
  <c r="P32" i="118"/>
  <c r="L32" i="118"/>
  <c r="Q32" i="118" s="1"/>
  <c r="R31" i="118"/>
  <c r="P31" i="118"/>
  <c r="L31" i="118"/>
  <c r="Q31" i="118" s="1"/>
  <c r="R30" i="118"/>
  <c r="P30" i="118"/>
  <c r="L30" i="118"/>
  <c r="Q30" i="118" s="1"/>
  <c r="R29" i="118"/>
  <c r="P29" i="118"/>
  <c r="L29" i="118"/>
  <c r="Q29" i="118" s="1"/>
  <c r="R28" i="118"/>
  <c r="P28" i="118"/>
  <c r="L28" i="118"/>
  <c r="Q28" i="118" s="1"/>
  <c r="R27" i="118"/>
  <c r="P27" i="118"/>
  <c r="L27" i="118"/>
  <c r="Q27" i="118" s="1"/>
  <c r="R26" i="118"/>
  <c r="P26" i="118"/>
  <c r="L26" i="118"/>
  <c r="Q26" i="118" s="1"/>
  <c r="R25" i="118"/>
  <c r="P25" i="118"/>
  <c r="L25" i="118"/>
  <c r="Q25" i="118" s="1"/>
  <c r="R24" i="118"/>
  <c r="P24" i="118"/>
  <c r="L24" i="118"/>
  <c r="Q24" i="118" s="1"/>
  <c r="R23" i="118"/>
  <c r="P23" i="118"/>
  <c r="L23" i="118"/>
  <c r="Q23" i="118" s="1"/>
  <c r="R19" i="118"/>
  <c r="R20" i="118" s="1"/>
  <c r="Q19" i="118"/>
  <c r="Q20" i="118" s="1"/>
  <c r="L19" i="118"/>
  <c r="P19" i="118" s="1"/>
  <c r="E11" i="118"/>
  <c r="E10" i="118"/>
  <c r="E9" i="118"/>
  <c r="E8" i="118"/>
  <c r="E7" i="118"/>
  <c r="E6" i="118"/>
  <c r="E5" i="118"/>
  <c r="R151" i="118" l="1"/>
  <c r="P133" i="118"/>
  <c r="S36" i="118"/>
  <c r="V36" i="118" s="1"/>
  <c r="S40" i="118"/>
  <c r="V40" i="118" s="1"/>
  <c r="Q116" i="118"/>
  <c r="Q128" i="118"/>
  <c r="Q144" i="118"/>
  <c r="S68" i="118"/>
  <c r="V68" i="118" s="1"/>
  <c r="S72" i="118"/>
  <c r="V72" i="118" s="1"/>
  <c r="T137" i="118"/>
  <c r="V137" i="118" s="1"/>
  <c r="S100" i="118"/>
  <c r="V100" i="118" s="1"/>
  <c r="Q151" i="118"/>
  <c r="Q161" i="118"/>
  <c r="S52" i="118"/>
  <c r="V52" i="118" s="1"/>
  <c r="S56" i="118"/>
  <c r="V56" i="118" s="1"/>
  <c r="S78" i="118"/>
  <c r="V78" i="118" s="1"/>
  <c r="S84" i="118"/>
  <c r="V84" i="118" s="1"/>
  <c r="S88" i="118"/>
  <c r="V88" i="118" s="1"/>
  <c r="P156" i="118"/>
  <c r="S48" i="118"/>
  <c r="V48" i="118" s="1"/>
  <c r="S104" i="118"/>
  <c r="V104" i="118" s="1"/>
  <c r="R128" i="118"/>
  <c r="Q133" i="118"/>
  <c r="P161" i="118"/>
  <c r="S32" i="118"/>
  <c r="V32" i="118" s="1"/>
  <c r="S24" i="118"/>
  <c r="V24" i="118" s="1"/>
  <c r="S28" i="118"/>
  <c r="V28" i="118" s="1"/>
  <c r="S38" i="118"/>
  <c r="V38" i="118" s="1"/>
  <c r="S39" i="118"/>
  <c r="V39" i="118" s="1"/>
  <c r="S44" i="118"/>
  <c r="V44" i="118" s="1"/>
  <c r="S54" i="118"/>
  <c r="V54" i="118" s="1"/>
  <c r="S60" i="118"/>
  <c r="V60" i="118" s="1"/>
  <c r="S70" i="118"/>
  <c r="V70" i="118" s="1"/>
  <c r="S71" i="118"/>
  <c r="V71" i="118" s="1"/>
  <c r="S76" i="118"/>
  <c r="V76" i="118" s="1"/>
  <c r="S86" i="118"/>
  <c r="V86" i="118" s="1"/>
  <c r="S87" i="118"/>
  <c r="V87" i="118" s="1"/>
  <c r="S92" i="118"/>
  <c r="V92" i="118" s="1"/>
  <c r="S120" i="118"/>
  <c r="V120" i="118" s="1"/>
  <c r="S64" i="118"/>
  <c r="V64" i="118" s="1"/>
  <c r="S80" i="118"/>
  <c r="V80" i="118" s="1"/>
  <c r="S97" i="118"/>
  <c r="V97" i="118" s="1"/>
  <c r="S53" i="118"/>
  <c r="V53" i="118" s="1"/>
  <c r="S61" i="118"/>
  <c r="V61" i="118" s="1"/>
  <c r="S25" i="118"/>
  <c r="V25" i="118" s="1"/>
  <c r="S50" i="118"/>
  <c r="V50" i="118" s="1"/>
  <c r="S51" i="118"/>
  <c r="V51" i="118" s="1"/>
  <c r="S66" i="118"/>
  <c r="V66" i="118" s="1"/>
  <c r="S74" i="118"/>
  <c r="V74" i="118" s="1"/>
  <c r="S82" i="118"/>
  <c r="V82" i="118" s="1"/>
  <c r="S90" i="118"/>
  <c r="V90" i="118" s="1"/>
  <c r="S98" i="118"/>
  <c r="V98" i="118" s="1"/>
  <c r="S105" i="118"/>
  <c r="V105" i="118" s="1"/>
  <c r="S110" i="118"/>
  <c r="V110" i="118" s="1"/>
  <c r="P116" i="118"/>
  <c r="S115" i="118"/>
  <c r="V115" i="118" s="1"/>
  <c r="P121" i="118"/>
  <c r="R161" i="118"/>
  <c r="S106" i="118"/>
  <c r="V106" i="118" s="1"/>
  <c r="S27" i="118"/>
  <c r="V27" i="118" s="1"/>
  <c r="S29" i="118"/>
  <c r="V29" i="118" s="1"/>
  <c r="S37" i="118"/>
  <c r="V37" i="118" s="1"/>
  <c r="S45" i="118"/>
  <c r="V45" i="118" s="1"/>
  <c r="S69" i="118"/>
  <c r="V69" i="118" s="1"/>
  <c r="S77" i="118"/>
  <c r="V77" i="118" s="1"/>
  <c r="S85" i="118"/>
  <c r="V85" i="118" s="1"/>
  <c r="S93" i="118"/>
  <c r="V93" i="118" s="1"/>
  <c r="S95" i="118"/>
  <c r="V95" i="118" s="1"/>
  <c r="S96" i="118"/>
  <c r="V96" i="118" s="1"/>
  <c r="S102" i="118"/>
  <c r="V102" i="118" s="1"/>
  <c r="R116" i="118"/>
  <c r="Q121" i="118"/>
  <c r="T127" i="118"/>
  <c r="V127" i="118" s="1"/>
  <c r="T150" i="118"/>
  <c r="V150" i="118" s="1"/>
  <c r="Q156" i="118"/>
  <c r="S34" i="118"/>
  <c r="V34" i="118" s="1"/>
  <c r="S33" i="118"/>
  <c r="V33" i="118" s="1"/>
  <c r="S41" i="118"/>
  <c r="V41" i="118" s="1"/>
  <c r="S49" i="118"/>
  <c r="V49" i="118" s="1"/>
  <c r="S57" i="118"/>
  <c r="V57" i="118" s="1"/>
  <c r="S65" i="118"/>
  <c r="V65" i="118" s="1"/>
  <c r="S73" i="118"/>
  <c r="V73" i="118" s="1"/>
  <c r="S81" i="118"/>
  <c r="V81" i="118" s="1"/>
  <c r="S89" i="118"/>
  <c r="V89" i="118" s="1"/>
  <c r="S94" i="118"/>
  <c r="V94" i="118" s="1"/>
  <c r="S101" i="118"/>
  <c r="V101" i="118" s="1"/>
  <c r="S103" i="118"/>
  <c r="V103" i="118" s="1"/>
  <c r="R121" i="118"/>
  <c r="T160" i="118"/>
  <c r="V160" i="118" s="1"/>
  <c r="S35" i="118"/>
  <c r="V35" i="118" s="1"/>
  <c r="R111" i="118"/>
  <c r="P20" i="118"/>
  <c r="S19" i="118"/>
  <c r="S30" i="118"/>
  <c r="V30" i="118" s="1"/>
  <c r="S47" i="118"/>
  <c r="V47" i="118" s="1"/>
  <c r="S62" i="118"/>
  <c r="V62" i="118" s="1"/>
  <c r="S75" i="118"/>
  <c r="V75" i="118" s="1"/>
  <c r="S91" i="118"/>
  <c r="V91" i="118" s="1"/>
  <c r="R144" i="118"/>
  <c r="S26" i="118"/>
  <c r="V26" i="118" s="1"/>
  <c r="S43" i="118"/>
  <c r="V43" i="118" s="1"/>
  <c r="S58" i="118"/>
  <c r="V58" i="118" s="1"/>
  <c r="T136" i="118"/>
  <c r="S31" i="118"/>
  <c r="V31" i="118" s="1"/>
  <c r="S46" i="118"/>
  <c r="V46" i="118" s="1"/>
  <c r="S63" i="118"/>
  <c r="V63" i="118" s="1"/>
  <c r="S83" i="118"/>
  <c r="V83" i="118" s="1"/>
  <c r="Q111" i="118"/>
  <c r="S42" i="118"/>
  <c r="V42" i="118" s="1"/>
  <c r="S59" i="118"/>
  <c r="V59" i="118" s="1"/>
  <c r="R133" i="118"/>
  <c r="T132" i="118"/>
  <c r="V132" i="118" s="1"/>
  <c r="T155" i="118"/>
  <c r="V155" i="118" s="1"/>
  <c r="R156" i="118"/>
  <c r="S67" i="118"/>
  <c r="V67" i="118" s="1"/>
  <c r="S23" i="118"/>
  <c r="S55" i="118"/>
  <c r="V55" i="118" s="1"/>
  <c r="S79" i="118"/>
  <c r="V79" i="118" s="1"/>
  <c r="S99" i="118"/>
  <c r="V99" i="118" s="1"/>
  <c r="T126" i="118"/>
  <c r="P128" i="118"/>
  <c r="T131" i="118"/>
  <c r="P144" i="118"/>
  <c r="P111" i="118"/>
  <c r="T149" i="118"/>
  <c r="P151" i="118"/>
  <c r="T154" i="118"/>
  <c r="S114" i="118"/>
  <c r="V114" i="118" s="1"/>
  <c r="V113" i="118" s="1"/>
  <c r="S119" i="118"/>
  <c r="T159" i="118"/>
  <c r="S144" i="107"/>
  <c r="P120" i="107"/>
  <c r="L120" i="107"/>
  <c r="R120" i="107" s="1"/>
  <c r="P119" i="107"/>
  <c r="L119" i="107"/>
  <c r="R119" i="107" s="1"/>
  <c r="R143" i="107"/>
  <c r="T143" i="107" s="1"/>
  <c r="L142" i="107"/>
  <c r="R142" i="107" s="1"/>
  <c r="T142" i="107" s="1"/>
  <c r="L141" i="107"/>
  <c r="R141" i="107" s="1"/>
  <c r="T141" i="107" s="1"/>
  <c r="L140" i="107"/>
  <c r="R140" i="107" s="1"/>
  <c r="L139" i="107"/>
  <c r="R139" i="107" s="1"/>
  <c r="T139" i="107" s="1"/>
  <c r="L138" i="107"/>
  <c r="R138" i="107" s="1"/>
  <c r="T138" i="107" s="1"/>
  <c r="Q137" i="107"/>
  <c r="P137" i="107"/>
  <c r="L137" i="107"/>
  <c r="R137" i="107" s="1"/>
  <c r="Q136" i="107"/>
  <c r="P136" i="107"/>
  <c r="L136" i="107"/>
  <c r="R136" i="107" s="1"/>
  <c r="R110" i="107"/>
  <c r="P110" i="107"/>
  <c r="L110" i="107"/>
  <c r="Q110" i="107" s="1"/>
  <c r="L109" i="107"/>
  <c r="Q109" i="107" s="1"/>
  <c r="S109" i="107" s="1"/>
  <c r="V109" i="107" s="1"/>
  <c r="L108" i="107"/>
  <c r="Q108" i="107" s="1"/>
  <c r="S108" i="107" s="1"/>
  <c r="V108" i="107" s="1"/>
  <c r="L107" i="107"/>
  <c r="Q107" i="107" s="1"/>
  <c r="S107" i="107" s="1"/>
  <c r="V107" i="107" s="1"/>
  <c r="R106" i="107"/>
  <c r="P106" i="107"/>
  <c r="L106" i="107"/>
  <c r="Q106" i="107" s="1"/>
  <c r="R105" i="107"/>
  <c r="P105" i="107"/>
  <c r="L105" i="107"/>
  <c r="Q105" i="107" s="1"/>
  <c r="R104" i="107"/>
  <c r="P104" i="107"/>
  <c r="L104" i="107"/>
  <c r="Q104" i="107" s="1"/>
  <c r="R103" i="107"/>
  <c r="P103" i="107"/>
  <c r="L103" i="107"/>
  <c r="Q103" i="107" s="1"/>
  <c r="R102" i="107"/>
  <c r="P102" i="107"/>
  <c r="L102" i="107"/>
  <c r="Q102" i="107" s="1"/>
  <c r="R101" i="107"/>
  <c r="P101" i="107"/>
  <c r="L101" i="107"/>
  <c r="Q101" i="107" s="1"/>
  <c r="R100" i="107"/>
  <c r="P100" i="107"/>
  <c r="L100" i="107"/>
  <c r="Q100" i="107" s="1"/>
  <c r="R99" i="107"/>
  <c r="P99" i="107"/>
  <c r="L99" i="107"/>
  <c r="Q99" i="107" s="1"/>
  <c r="R98" i="107"/>
  <c r="P98" i="107"/>
  <c r="L98" i="107"/>
  <c r="Q98" i="107" s="1"/>
  <c r="R97" i="107"/>
  <c r="P97" i="107"/>
  <c r="L97" i="107"/>
  <c r="Q97" i="107" s="1"/>
  <c r="R96" i="107"/>
  <c r="P96" i="107"/>
  <c r="L96" i="107"/>
  <c r="Q96" i="107" s="1"/>
  <c r="R95" i="107"/>
  <c r="P95" i="107"/>
  <c r="L95" i="107"/>
  <c r="Q95" i="107" s="1"/>
  <c r="R94" i="107"/>
  <c r="Q94" i="107"/>
  <c r="P94" i="107"/>
  <c r="L94" i="107"/>
  <c r="R93" i="107"/>
  <c r="P93" i="107"/>
  <c r="L93" i="107"/>
  <c r="Q93" i="107" s="1"/>
  <c r="R92" i="107"/>
  <c r="P92" i="107"/>
  <c r="L92" i="107"/>
  <c r="Q92" i="107" s="1"/>
  <c r="R91" i="107"/>
  <c r="P91" i="107"/>
  <c r="L91" i="107"/>
  <c r="Q91" i="107" s="1"/>
  <c r="R90" i="107"/>
  <c r="P90" i="107"/>
  <c r="L90" i="107"/>
  <c r="Q90" i="107" s="1"/>
  <c r="R89" i="107"/>
  <c r="P89" i="107"/>
  <c r="L89" i="107"/>
  <c r="Q89" i="107" s="1"/>
  <c r="R88" i="107"/>
  <c r="P88" i="107"/>
  <c r="L88" i="107"/>
  <c r="Q88" i="107" s="1"/>
  <c r="R87" i="107"/>
  <c r="P87" i="107"/>
  <c r="L87" i="107"/>
  <c r="Q87" i="107" s="1"/>
  <c r="R86" i="107"/>
  <c r="P86" i="107"/>
  <c r="L86" i="107"/>
  <c r="Q86" i="107" s="1"/>
  <c r="R85" i="107"/>
  <c r="P85" i="107"/>
  <c r="L85" i="107"/>
  <c r="Q85" i="107" s="1"/>
  <c r="R84" i="107"/>
  <c r="P84" i="107"/>
  <c r="L84" i="107"/>
  <c r="Q84" i="107" s="1"/>
  <c r="R83" i="107"/>
  <c r="P83" i="107"/>
  <c r="L83" i="107"/>
  <c r="Q83" i="107" s="1"/>
  <c r="R82" i="107"/>
  <c r="P82" i="107"/>
  <c r="L82" i="107"/>
  <c r="Q82" i="107" s="1"/>
  <c r="R81" i="107"/>
  <c r="P81" i="107"/>
  <c r="L81" i="107"/>
  <c r="Q81" i="107" s="1"/>
  <c r="R80" i="107"/>
  <c r="P80" i="107"/>
  <c r="L80" i="107"/>
  <c r="Q80" i="107" s="1"/>
  <c r="R79" i="107"/>
  <c r="P79" i="107"/>
  <c r="L79" i="107"/>
  <c r="Q79" i="107" s="1"/>
  <c r="R78" i="107"/>
  <c r="P78" i="107"/>
  <c r="L78" i="107"/>
  <c r="Q78" i="107" s="1"/>
  <c r="R77" i="107"/>
  <c r="P77" i="107"/>
  <c r="L77" i="107"/>
  <c r="Q77" i="107" s="1"/>
  <c r="R76" i="107"/>
  <c r="P76" i="107"/>
  <c r="L76" i="107"/>
  <c r="Q76" i="107" s="1"/>
  <c r="R75" i="107"/>
  <c r="P75" i="107"/>
  <c r="L75" i="107"/>
  <c r="Q75" i="107" s="1"/>
  <c r="R74" i="107"/>
  <c r="P74" i="107"/>
  <c r="L74" i="107"/>
  <c r="Q74" i="107" s="1"/>
  <c r="R73" i="107"/>
  <c r="P73" i="107"/>
  <c r="L73" i="107"/>
  <c r="Q73" i="107" s="1"/>
  <c r="R72" i="107"/>
  <c r="P72" i="107"/>
  <c r="L72" i="107"/>
  <c r="Q72" i="107" s="1"/>
  <c r="R71" i="107"/>
  <c r="P71" i="107"/>
  <c r="L71" i="107"/>
  <c r="Q71" i="107" s="1"/>
  <c r="R70" i="107"/>
  <c r="P70" i="107"/>
  <c r="L70" i="107"/>
  <c r="Q70" i="107" s="1"/>
  <c r="R69" i="107"/>
  <c r="P69" i="107"/>
  <c r="L69" i="107"/>
  <c r="Q69" i="107" s="1"/>
  <c r="R68" i="107"/>
  <c r="P68" i="107"/>
  <c r="L68" i="107"/>
  <c r="Q68" i="107" s="1"/>
  <c r="R67" i="107"/>
  <c r="P67" i="107"/>
  <c r="L67" i="107"/>
  <c r="Q67" i="107" s="1"/>
  <c r="R66" i="107"/>
  <c r="P66" i="107"/>
  <c r="L66" i="107"/>
  <c r="Q66" i="107" s="1"/>
  <c r="R65" i="107"/>
  <c r="P65" i="107"/>
  <c r="L65" i="107"/>
  <c r="Q65" i="107" s="1"/>
  <c r="R64" i="107"/>
  <c r="P64" i="107"/>
  <c r="L64" i="107"/>
  <c r="Q64" i="107" s="1"/>
  <c r="R63" i="107"/>
  <c r="P63" i="107"/>
  <c r="L63" i="107"/>
  <c r="Q63" i="107" s="1"/>
  <c r="R62" i="107"/>
  <c r="P62" i="107"/>
  <c r="L62" i="107"/>
  <c r="Q62" i="107" s="1"/>
  <c r="R61" i="107"/>
  <c r="P61" i="107"/>
  <c r="L61" i="107"/>
  <c r="Q61" i="107" s="1"/>
  <c r="R60" i="107"/>
  <c r="P60" i="107"/>
  <c r="L60" i="107"/>
  <c r="Q60" i="107" s="1"/>
  <c r="R59" i="107"/>
  <c r="P59" i="107"/>
  <c r="L59" i="107"/>
  <c r="Q59" i="107" s="1"/>
  <c r="R58" i="107"/>
  <c r="P58" i="107"/>
  <c r="L58" i="107"/>
  <c r="Q58" i="107" s="1"/>
  <c r="R57" i="107"/>
  <c r="P57" i="107"/>
  <c r="L57" i="107"/>
  <c r="Q57" i="107" s="1"/>
  <c r="R56" i="107"/>
  <c r="P56" i="107"/>
  <c r="L56" i="107"/>
  <c r="Q56" i="107" s="1"/>
  <c r="R55" i="107"/>
  <c r="P55" i="107"/>
  <c r="L55" i="107"/>
  <c r="Q55" i="107" s="1"/>
  <c r="R54" i="107"/>
  <c r="P54" i="107"/>
  <c r="L54" i="107"/>
  <c r="Q54" i="107" s="1"/>
  <c r="R53" i="107"/>
  <c r="P53" i="107"/>
  <c r="L53" i="107"/>
  <c r="Q53" i="107" s="1"/>
  <c r="R52" i="107"/>
  <c r="P52" i="107"/>
  <c r="L52" i="107"/>
  <c r="Q52" i="107" s="1"/>
  <c r="R51" i="107"/>
  <c r="P51" i="107"/>
  <c r="L51" i="107"/>
  <c r="Q51" i="107" s="1"/>
  <c r="R50" i="107"/>
  <c r="P50" i="107"/>
  <c r="L50" i="107"/>
  <c r="Q50" i="107" s="1"/>
  <c r="R49" i="107"/>
  <c r="P49" i="107"/>
  <c r="L49" i="107"/>
  <c r="Q49" i="107" s="1"/>
  <c r="R48" i="107"/>
  <c r="P48" i="107"/>
  <c r="L48" i="107"/>
  <c r="Q48" i="107" s="1"/>
  <c r="R47" i="107"/>
  <c r="P47" i="107"/>
  <c r="L47" i="107"/>
  <c r="Q47" i="107" s="1"/>
  <c r="R46" i="107"/>
  <c r="P46" i="107"/>
  <c r="L46" i="107"/>
  <c r="Q46" i="107" s="1"/>
  <c r="R45" i="107"/>
  <c r="P45" i="107"/>
  <c r="L45" i="107"/>
  <c r="Q45" i="107" s="1"/>
  <c r="R44" i="107"/>
  <c r="P44" i="107"/>
  <c r="L44" i="107"/>
  <c r="Q44" i="107" s="1"/>
  <c r="R43" i="107"/>
  <c r="P43" i="107"/>
  <c r="L43" i="107"/>
  <c r="Q43" i="107" s="1"/>
  <c r="R42" i="107"/>
  <c r="P42" i="107"/>
  <c r="L42" i="107"/>
  <c r="Q42" i="107" s="1"/>
  <c r="R41" i="107"/>
  <c r="P41" i="107"/>
  <c r="L41" i="107"/>
  <c r="Q41" i="107" s="1"/>
  <c r="R40" i="107"/>
  <c r="P40" i="107"/>
  <c r="L40" i="107"/>
  <c r="Q40" i="107" s="1"/>
  <c r="R39" i="107"/>
  <c r="P39" i="107"/>
  <c r="L39" i="107"/>
  <c r="Q39" i="107" s="1"/>
  <c r="R38" i="107"/>
  <c r="P38" i="107"/>
  <c r="L38" i="107"/>
  <c r="Q38" i="107" s="1"/>
  <c r="R37" i="107"/>
  <c r="P37" i="107"/>
  <c r="L37" i="107"/>
  <c r="Q37" i="107" s="1"/>
  <c r="R36" i="107"/>
  <c r="P36" i="107"/>
  <c r="L36" i="107"/>
  <c r="Q36" i="107" s="1"/>
  <c r="R35" i="107"/>
  <c r="P35" i="107"/>
  <c r="L35" i="107"/>
  <c r="Q35" i="107" s="1"/>
  <c r="R34" i="107"/>
  <c r="P34" i="107"/>
  <c r="L34" i="107"/>
  <c r="Q34" i="107" s="1"/>
  <c r="R33" i="107"/>
  <c r="P33" i="107"/>
  <c r="L33" i="107"/>
  <c r="Q33" i="107" s="1"/>
  <c r="R32" i="107"/>
  <c r="P32" i="107"/>
  <c r="L32" i="107"/>
  <c r="Q32" i="107" s="1"/>
  <c r="R31" i="107"/>
  <c r="P31" i="107"/>
  <c r="L31" i="107"/>
  <c r="Q31" i="107" s="1"/>
  <c r="R30" i="107"/>
  <c r="P30" i="107"/>
  <c r="L30" i="107"/>
  <c r="Q30" i="107" s="1"/>
  <c r="R29" i="107"/>
  <c r="P29" i="107"/>
  <c r="L29" i="107"/>
  <c r="Q29" i="107" s="1"/>
  <c r="R28" i="107"/>
  <c r="P28" i="107"/>
  <c r="L28" i="107"/>
  <c r="Q28" i="107" s="1"/>
  <c r="R27" i="107"/>
  <c r="P27" i="107"/>
  <c r="L27" i="107"/>
  <c r="Q27" i="107" s="1"/>
  <c r="R26" i="107"/>
  <c r="P26" i="107"/>
  <c r="L26" i="107"/>
  <c r="Q26" i="107" s="1"/>
  <c r="R25" i="107"/>
  <c r="P25" i="107"/>
  <c r="L25" i="107"/>
  <c r="Q25" i="107" s="1"/>
  <c r="R24" i="107"/>
  <c r="P24" i="107"/>
  <c r="L24" i="107"/>
  <c r="Q24" i="107" s="1"/>
  <c r="R23" i="107"/>
  <c r="P23" i="107"/>
  <c r="L23" i="107"/>
  <c r="Q23" i="107" s="1"/>
  <c r="L19" i="107"/>
  <c r="Q164" i="118" l="1"/>
  <c r="T137" i="107"/>
  <c r="T136" i="107"/>
  <c r="V136" i="107" s="1"/>
  <c r="Q120" i="107"/>
  <c r="S120" i="107" s="1"/>
  <c r="V120" i="107" s="1"/>
  <c r="Q119" i="107"/>
  <c r="S119" i="107" s="1"/>
  <c r="T140" i="107"/>
  <c r="V140" i="107" s="1"/>
  <c r="V139" i="107"/>
  <c r="V143" i="107"/>
  <c r="R164" i="118"/>
  <c r="V119" i="118"/>
  <c r="V118" i="118" s="1"/>
  <c r="S121" i="118"/>
  <c r="T128" i="118"/>
  <c r="V126" i="118"/>
  <c r="V125" i="118" s="1"/>
  <c r="V154" i="118"/>
  <c r="V153" i="118" s="1"/>
  <c r="T156" i="118"/>
  <c r="S111" i="118"/>
  <c r="V111" i="118" s="1"/>
  <c r="V23" i="118"/>
  <c r="V22" i="118" s="1"/>
  <c r="V19" i="118"/>
  <c r="V18" i="118" s="1"/>
  <c r="S20" i="118"/>
  <c r="V149" i="118"/>
  <c r="V148" i="118" s="1"/>
  <c r="T151" i="118"/>
  <c r="P164" i="118"/>
  <c r="T144" i="118"/>
  <c r="V136" i="118"/>
  <c r="V135" i="118" s="1"/>
  <c r="T161" i="118"/>
  <c r="V159" i="118"/>
  <c r="V158" i="118" s="1"/>
  <c r="T133" i="118"/>
  <c r="V131" i="118"/>
  <c r="V130" i="118" s="1"/>
  <c r="V138" i="107"/>
  <c r="V142" i="107"/>
  <c r="V141" i="107"/>
  <c r="P121" i="107"/>
  <c r="R121" i="107"/>
  <c r="S90" i="107"/>
  <c r="V90" i="107" s="1"/>
  <c r="S101" i="107"/>
  <c r="V101" i="107" s="1"/>
  <c r="S105" i="107"/>
  <c r="V105" i="107" s="1"/>
  <c r="V137" i="107"/>
  <c r="S44" i="107"/>
  <c r="V44" i="107" s="1"/>
  <c r="S106" i="107"/>
  <c r="V106" i="107" s="1"/>
  <c r="S43" i="107"/>
  <c r="V43" i="107" s="1"/>
  <c r="S47" i="107"/>
  <c r="V47" i="107" s="1"/>
  <c r="S63" i="107"/>
  <c r="V63" i="107" s="1"/>
  <c r="S60" i="107"/>
  <c r="V60" i="107" s="1"/>
  <c r="S42" i="107"/>
  <c r="V42" i="107" s="1"/>
  <c r="S96" i="107"/>
  <c r="V96" i="107" s="1"/>
  <c r="S58" i="107"/>
  <c r="V58" i="107" s="1"/>
  <c r="S26" i="107"/>
  <c r="V26" i="107" s="1"/>
  <c r="S29" i="107"/>
  <c r="V29" i="107" s="1"/>
  <c r="S30" i="107"/>
  <c r="V30" i="107" s="1"/>
  <c r="S34" i="107"/>
  <c r="V34" i="107" s="1"/>
  <c r="S37" i="107"/>
  <c r="V37" i="107" s="1"/>
  <c r="S38" i="107"/>
  <c r="V38" i="107" s="1"/>
  <c r="S39" i="107"/>
  <c r="V39" i="107" s="1"/>
  <c r="S67" i="107"/>
  <c r="V67" i="107" s="1"/>
  <c r="S79" i="107"/>
  <c r="V79" i="107" s="1"/>
  <c r="S83" i="107"/>
  <c r="V83" i="107" s="1"/>
  <c r="S84" i="107"/>
  <c r="V84" i="107" s="1"/>
  <c r="S87" i="107"/>
  <c r="V87" i="107" s="1"/>
  <c r="S98" i="107"/>
  <c r="V98" i="107" s="1"/>
  <c r="S76" i="107"/>
  <c r="V76" i="107" s="1"/>
  <c r="S23" i="107"/>
  <c r="S28" i="107"/>
  <c r="V28" i="107" s="1"/>
  <c r="S50" i="107"/>
  <c r="V50" i="107" s="1"/>
  <c r="S53" i="107"/>
  <c r="V53" i="107" s="1"/>
  <c r="S54" i="107"/>
  <c r="V54" i="107" s="1"/>
  <c r="S74" i="107"/>
  <c r="V74" i="107" s="1"/>
  <c r="S92" i="107"/>
  <c r="V92" i="107" s="1"/>
  <c r="S68" i="107"/>
  <c r="V68" i="107" s="1"/>
  <c r="S31" i="107"/>
  <c r="V31" i="107" s="1"/>
  <c r="S35" i="107"/>
  <c r="V35" i="107" s="1"/>
  <c r="S36" i="107"/>
  <c r="V36" i="107" s="1"/>
  <c r="S51" i="107"/>
  <c r="V51" i="107" s="1"/>
  <c r="S52" i="107"/>
  <c r="V52" i="107" s="1"/>
  <c r="S62" i="107"/>
  <c r="V62" i="107" s="1"/>
  <c r="S77" i="107"/>
  <c r="V77" i="107" s="1"/>
  <c r="S78" i="107"/>
  <c r="V78" i="107" s="1"/>
  <c r="S82" i="107"/>
  <c r="V82" i="107" s="1"/>
  <c r="S85" i="107"/>
  <c r="V85" i="107" s="1"/>
  <c r="S86" i="107"/>
  <c r="V86" i="107" s="1"/>
  <c r="S99" i="107"/>
  <c r="V99" i="107" s="1"/>
  <c r="S100" i="107"/>
  <c r="V100" i="107" s="1"/>
  <c r="S103" i="107"/>
  <c r="V103" i="107" s="1"/>
  <c r="S104" i="107"/>
  <c r="V104" i="107" s="1"/>
  <c r="S45" i="107"/>
  <c r="V45" i="107" s="1"/>
  <c r="S46" i="107"/>
  <c r="V46" i="107" s="1"/>
  <c r="S66" i="107"/>
  <c r="V66" i="107" s="1"/>
  <c r="S69" i="107"/>
  <c r="V69" i="107" s="1"/>
  <c r="S70" i="107"/>
  <c r="V70" i="107" s="1"/>
  <c r="S75" i="107"/>
  <c r="V75" i="107" s="1"/>
  <c r="S97" i="107"/>
  <c r="V97" i="107" s="1"/>
  <c r="S102" i="107"/>
  <c r="V102" i="107" s="1"/>
  <c r="S32" i="107"/>
  <c r="V32" i="107" s="1"/>
  <c r="S48" i="107"/>
  <c r="V48" i="107" s="1"/>
  <c r="S64" i="107"/>
  <c r="V64" i="107" s="1"/>
  <c r="S80" i="107"/>
  <c r="V80" i="107" s="1"/>
  <c r="S110" i="107"/>
  <c r="V110" i="107" s="1"/>
  <c r="S94" i="107"/>
  <c r="V94" i="107" s="1"/>
  <c r="S24" i="107"/>
  <c r="V24" i="107" s="1"/>
  <c r="S27" i="107"/>
  <c r="V27" i="107" s="1"/>
  <c r="S40" i="107"/>
  <c r="V40" i="107" s="1"/>
  <c r="S56" i="107"/>
  <c r="V56" i="107" s="1"/>
  <c r="S59" i="107"/>
  <c r="V59" i="107" s="1"/>
  <c r="S61" i="107"/>
  <c r="V61" i="107" s="1"/>
  <c r="S72" i="107"/>
  <c r="V72" i="107" s="1"/>
  <c r="S88" i="107"/>
  <c r="V88" i="107" s="1"/>
  <c r="S91" i="107"/>
  <c r="V91" i="107" s="1"/>
  <c r="S93" i="107"/>
  <c r="V93" i="107" s="1"/>
  <c r="S55" i="107"/>
  <c r="V55" i="107" s="1"/>
  <c r="S71" i="107"/>
  <c r="V71" i="107" s="1"/>
  <c r="S25" i="107"/>
  <c r="V25" i="107" s="1"/>
  <c r="S33" i="107"/>
  <c r="V33" i="107" s="1"/>
  <c r="S41" i="107"/>
  <c r="V41" i="107" s="1"/>
  <c r="S49" i="107"/>
  <c r="V49" i="107" s="1"/>
  <c r="S57" i="107"/>
  <c r="V57" i="107" s="1"/>
  <c r="S65" i="107"/>
  <c r="V65" i="107" s="1"/>
  <c r="S73" i="107"/>
  <c r="V73" i="107" s="1"/>
  <c r="S81" i="107"/>
  <c r="V81" i="107" s="1"/>
  <c r="S89" i="107"/>
  <c r="V89" i="107" s="1"/>
  <c r="S95" i="107"/>
  <c r="V95" i="107" s="1"/>
  <c r="AK22" i="91"/>
  <c r="AK23" i="91"/>
  <c r="AL23" i="91" s="1"/>
  <c r="AK24" i="91"/>
  <c r="Q121" i="107" l="1"/>
  <c r="V17" i="118"/>
  <c r="V124" i="118"/>
  <c r="S164" i="118"/>
  <c r="V23" i="107"/>
  <c r="S111" i="107"/>
  <c r="V111" i="107" s="1"/>
  <c r="V119" i="107"/>
  <c r="V118" i="107" s="1"/>
  <c r="S121" i="107"/>
  <c r="V147" i="118"/>
  <c r="T164" i="118"/>
  <c r="V164" i="118" l="1"/>
  <c r="AL24" i="91"/>
  <c r="D13" i="91" l="1"/>
  <c r="D12" i="91"/>
  <c r="D11" i="91"/>
  <c r="D10" i="91"/>
  <c r="E9" i="91"/>
  <c r="D9" i="91"/>
  <c r="D7" i="91"/>
  <c r="D6" i="91"/>
  <c r="D8" i="91"/>
  <c r="L160" i="107" l="1"/>
  <c r="L159" i="107"/>
  <c r="L155" i="107"/>
  <c r="L154" i="107"/>
  <c r="L150" i="107"/>
  <c r="L149" i="107"/>
  <c r="L132" i="107"/>
  <c r="L131" i="107"/>
  <c r="L127" i="107"/>
  <c r="L126" i="107"/>
  <c r="L115" i="107"/>
  <c r="L114" i="107"/>
  <c r="F15" i="111" l="1"/>
  <c r="I15" i="111" s="1"/>
  <c r="I26" i="111" s="1"/>
  <c r="H26" i="110"/>
  <c r="J17" i="110"/>
  <c r="J23" i="110" s="1"/>
  <c r="J24" i="110" s="1"/>
  <c r="J26" i="110" s="1"/>
  <c r="I23" i="110"/>
  <c r="H23" i="110"/>
  <c r="R160" i="107" l="1"/>
  <c r="Q160" i="107"/>
  <c r="P160" i="107"/>
  <c r="R159" i="107"/>
  <c r="Q159" i="107"/>
  <c r="P159" i="107"/>
  <c r="R155" i="107"/>
  <c r="Q155" i="107"/>
  <c r="P155" i="107"/>
  <c r="R154" i="107"/>
  <c r="Q154" i="107"/>
  <c r="P154" i="107"/>
  <c r="R150" i="107"/>
  <c r="Q150" i="107"/>
  <c r="P150" i="107"/>
  <c r="R149" i="107"/>
  <c r="Q149" i="107"/>
  <c r="P149" i="107"/>
  <c r="T159" i="107" l="1"/>
  <c r="R156" i="107"/>
  <c r="Q161" i="107"/>
  <c r="Q151" i="107"/>
  <c r="T150" i="107"/>
  <c r="V150" i="107" s="1"/>
  <c r="T149" i="107"/>
  <c r="P156" i="107"/>
  <c r="R161" i="107"/>
  <c r="Q156" i="107"/>
  <c r="T160" i="107"/>
  <c r="V160" i="107" s="1"/>
  <c r="R151" i="107"/>
  <c r="P161" i="107"/>
  <c r="T154" i="107"/>
  <c r="P151" i="107"/>
  <c r="T155" i="107"/>
  <c r="V155" i="107" s="1"/>
  <c r="V149" i="107" l="1"/>
  <c r="V148" i="107" s="1"/>
  <c r="T151" i="107"/>
  <c r="V154" i="107"/>
  <c r="V153" i="107" s="1"/>
  <c r="T156" i="107"/>
  <c r="V159" i="107"/>
  <c r="V158" i="107" s="1"/>
  <c r="T161" i="107"/>
  <c r="V147" i="107" l="1"/>
  <c r="R132" i="107" l="1"/>
  <c r="Q132" i="107"/>
  <c r="P132" i="107"/>
  <c r="R131" i="107"/>
  <c r="Q131" i="107"/>
  <c r="P131" i="107"/>
  <c r="R127" i="107"/>
  <c r="Q127" i="107"/>
  <c r="P127" i="107"/>
  <c r="R126" i="107"/>
  <c r="Q126" i="107"/>
  <c r="P126" i="107"/>
  <c r="R128" i="107" l="1"/>
  <c r="Q133" i="107"/>
  <c r="R133" i="107"/>
  <c r="P128" i="107"/>
  <c r="Q128" i="107"/>
  <c r="P133" i="107"/>
  <c r="T131" i="107"/>
  <c r="T127" i="107"/>
  <c r="V127" i="107" s="1"/>
  <c r="T132" i="107"/>
  <c r="V132" i="107" s="1"/>
  <c r="T126" i="107"/>
  <c r="V131" i="107" l="1"/>
  <c r="V130" i="107" s="1"/>
  <c r="T133" i="107"/>
  <c r="V126" i="107"/>
  <c r="V125" i="107" s="1"/>
  <c r="T128" i="107"/>
  <c r="R115" i="107"/>
  <c r="Q115" i="107"/>
  <c r="P115" i="107"/>
  <c r="R114" i="107"/>
  <c r="Q114" i="107"/>
  <c r="P114" i="107"/>
  <c r="R19" i="107"/>
  <c r="Q19" i="107"/>
  <c r="P144" i="107" l="1"/>
  <c r="Q144" i="107"/>
  <c r="R144" i="107"/>
  <c r="P116" i="107"/>
  <c r="Q116" i="107"/>
  <c r="Q111" i="107"/>
  <c r="R116" i="107"/>
  <c r="P111" i="107"/>
  <c r="R111" i="107"/>
  <c r="Q20" i="107"/>
  <c r="S114" i="107"/>
  <c r="V114" i="107" s="1"/>
  <c r="S115" i="107"/>
  <c r="V115" i="107" s="1"/>
  <c r="P19" i="107"/>
  <c r="Q164" i="107" l="1"/>
  <c r="V135" i="107"/>
  <c r="V124" i="107" s="1"/>
  <c r="T144" i="107"/>
  <c r="T164" i="107" s="1"/>
  <c r="S19" i="107"/>
  <c r="R20" i="107"/>
  <c r="R164" i="107" s="1"/>
  <c r="E6" i="102"/>
  <c r="V19" i="107" l="1"/>
  <c r="P20" i="107"/>
  <c r="P164" i="107" l="1"/>
  <c r="S20" i="107"/>
  <c r="S164" i="107" s="1"/>
  <c r="P16" i="102"/>
  <c r="P17" i="102" s="1"/>
  <c r="P18" i="102" s="1"/>
  <c r="P19" i="102" s="1"/>
  <c r="P20" i="102" s="1"/>
  <c r="P21" i="102" s="1"/>
  <c r="P25" i="102" s="1"/>
  <c r="P26" i="102" s="1"/>
  <c r="E7" i="107" l="1"/>
  <c r="E6" i="107"/>
  <c r="E11" i="107"/>
  <c r="E10" i="107"/>
  <c r="E9" i="107"/>
  <c r="E5" i="107"/>
  <c r="E12" i="118" l="1"/>
  <c r="E12" i="107" l="1"/>
  <c r="V18" i="107" l="1"/>
  <c r="V113" i="107" l="1"/>
  <c r="V22" i="107"/>
  <c r="V17" i="107" s="1"/>
  <c r="V164" i="107" l="1"/>
  <c r="AK28" i="91" l="1"/>
  <c r="AL28" i="91" s="1"/>
  <c r="AK27" i="91"/>
  <c r="AL27" i="91" s="1"/>
  <c r="AK26" i="91"/>
  <c r="AL26" i="91" s="1"/>
  <c r="AL22" i="91"/>
  <c r="AK21" i="91"/>
  <c r="AL21" i="91" s="1"/>
  <c r="AK20" i="91"/>
  <c r="AL20" i="91" s="1"/>
  <c r="AK18" i="91"/>
  <c r="AL18" i="91" s="1"/>
  <c r="AK17" i="91"/>
  <c r="F15" i="91"/>
  <c r="G15" i="91" s="1"/>
  <c r="H15" i="91" s="1"/>
  <c r="I15" i="91" s="1"/>
  <c r="J15" i="91" s="1"/>
  <c r="K15" i="91" s="1"/>
  <c r="L15" i="91" s="1"/>
  <c r="M15" i="91" s="1"/>
  <c r="N15" i="91" s="1"/>
  <c r="O15" i="91" s="1"/>
  <c r="P15" i="91" s="1"/>
  <c r="Q15" i="91" s="1"/>
  <c r="R15" i="91" s="1"/>
  <c r="S15" i="91" s="1"/>
  <c r="T15" i="91" s="1"/>
  <c r="U15" i="91" s="1"/>
  <c r="V15" i="91" s="1"/>
  <c r="W15" i="91" s="1"/>
  <c r="X15" i="91" s="1"/>
  <c r="Y15" i="91" s="1"/>
  <c r="Z15" i="91" s="1"/>
  <c r="AA15" i="91" s="1"/>
  <c r="AB15" i="91" s="1"/>
  <c r="AC15" i="91" s="1"/>
  <c r="AD15" i="91" s="1"/>
  <c r="AE15" i="91" s="1"/>
  <c r="AF15" i="91" s="1"/>
  <c r="AG15" i="91" s="1"/>
  <c r="AH15" i="91" s="1"/>
  <c r="AK29" i="91" l="1"/>
  <c r="AL17" i="91"/>
  <c r="AL29" i="91" s="1"/>
  <c r="B4" i="83" l="1"/>
  <c r="H269" i="82"/>
  <c r="I267" i="82" s="1"/>
  <c r="I263" i="82"/>
  <c r="D84" i="83" s="1"/>
  <c r="I260" i="82"/>
  <c r="D81" i="83" s="1"/>
  <c r="H257" i="82"/>
  <c r="H256" i="82"/>
  <c r="H255" i="82"/>
  <c r="H254" i="82"/>
  <c r="H253" i="82"/>
  <c r="H252" i="82"/>
  <c r="H251" i="82"/>
  <c r="D38" i="82"/>
  <c r="H38" i="82" s="1"/>
  <c r="H248" i="82"/>
  <c r="H247" i="82"/>
  <c r="H246" i="82"/>
  <c r="H245" i="82"/>
  <c r="H244" i="82"/>
  <c r="H243" i="82"/>
  <c r="H242" i="82"/>
  <c r="H241" i="82"/>
  <c r="H240" i="82"/>
  <c r="H239" i="82"/>
  <c r="H238" i="82"/>
  <c r="H237" i="82"/>
  <c r="H236" i="82"/>
  <c r="H235" i="82"/>
  <c r="H234" i="82"/>
  <c r="H233" i="82"/>
  <c r="H232" i="82"/>
  <c r="H231" i="82"/>
  <c r="H230" i="82"/>
  <c r="H229" i="82"/>
  <c r="H227" i="82"/>
  <c r="H226" i="82"/>
  <c r="H225" i="82"/>
  <c r="H224" i="82"/>
  <c r="H223" i="82"/>
  <c r="H222" i="82"/>
  <c r="H221" i="82"/>
  <c r="H220" i="82"/>
  <c r="H219" i="82"/>
  <c r="H218" i="82"/>
  <c r="H217" i="82"/>
  <c r="H216" i="82"/>
  <c r="H215" i="82"/>
  <c r="H214" i="82"/>
  <c r="H213" i="82"/>
  <c r="H212" i="82"/>
  <c r="H211" i="82"/>
  <c r="H210" i="82"/>
  <c r="H209" i="82"/>
  <c r="H208" i="82"/>
  <c r="H204" i="82"/>
  <c r="H203" i="82"/>
  <c r="H202" i="82"/>
  <c r="H201" i="82"/>
  <c r="H200" i="82"/>
  <c r="H199" i="82"/>
  <c r="H198" i="82"/>
  <c r="H197" i="82"/>
  <c r="H196" i="82"/>
  <c r="H195" i="82"/>
  <c r="H194" i="82"/>
  <c r="H193" i="82"/>
  <c r="H192" i="82"/>
  <c r="H191" i="82"/>
  <c r="H190" i="82"/>
  <c r="H189" i="82"/>
  <c r="H188" i="82"/>
  <c r="H187" i="82"/>
  <c r="H186" i="82"/>
  <c r="H185" i="82"/>
  <c r="H183" i="82"/>
  <c r="H182" i="82"/>
  <c r="H181" i="82"/>
  <c r="H180" i="82"/>
  <c r="H179" i="82"/>
  <c r="H178" i="82"/>
  <c r="H177" i="82"/>
  <c r="H176" i="82"/>
  <c r="H175" i="82"/>
  <c r="H174" i="82"/>
  <c r="H173" i="82"/>
  <c r="H172" i="82"/>
  <c r="H171" i="82"/>
  <c r="H170" i="82"/>
  <c r="H169" i="82"/>
  <c r="H168" i="82"/>
  <c r="H167" i="82"/>
  <c r="H166" i="82"/>
  <c r="H165" i="82"/>
  <c r="H164" i="82"/>
  <c r="H159" i="82"/>
  <c r="H158" i="82"/>
  <c r="H157" i="82"/>
  <c r="H156" i="82"/>
  <c r="H155" i="82"/>
  <c r="H154" i="82"/>
  <c r="H153" i="82"/>
  <c r="H149" i="82"/>
  <c r="H148" i="82"/>
  <c r="H147" i="82"/>
  <c r="H146" i="82"/>
  <c r="H145" i="82"/>
  <c r="H144" i="82"/>
  <c r="H143" i="82"/>
  <c r="H130" i="82"/>
  <c r="H127" i="82"/>
  <c r="H121" i="82"/>
  <c r="H114" i="82"/>
  <c r="H110" i="82"/>
  <c r="I108" i="82" s="1"/>
  <c r="H106" i="82"/>
  <c r="H105" i="82"/>
  <c r="C100" i="82"/>
  <c r="C98" i="82"/>
  <c r="D95" i="82"/>
  <c r="H95" i="82" s="1"/>
  <c r="D94" i="82"/>
  <c r="H94" i="82" s="1"/>
  <c r="F88" i="82"/>
  <c r="C99" i="82" s="1"/>
  <c r="H84" i="82"/>
  <c r="H83" i="82"/>
  <c r="H78" i="82"/>
  <c r="H77" i="82"/>
  <c r="H76" i="82"/>
  <c r="H72" i="82"/>
  <c r="H71" i="82"/>
  <c r="H70" i="82"/>
  <c r="D66" i="82"/>
  <c r="D89" i="82" s="1"/>
  <c r="H89" i="82" s="1"/>
  <c r="D65" i="82"/>
  <c r="D88" i="82" s="1"/>
  <c r="D64" i="82"/>
  <c r="D98" i="82" s="1"/>
  <c r="H60" i="82"/>
  <c r="H59" i="82"/>
  <c r="H58" i="82"/>
  <c r="H52" i="82"/>
  <c r="H51" i="82"/>
  <c r="H50" i="82"/>
  <c r="H46" i="82"/>
  <c r="H45" i="82"/>
  <c r="H44" i="82"/>
  <c r="H30" i="82"/>
  <c r="I29" i="82" s="1"/>
  <c r="D33" i="82" s="1"/>
  <c r="H33" i="82" s="1"/>
  <c r="H26" i="82"/>
  <c r="I23" i="82" s="1"/>
  <c r="H21" i="82"/>
  <c r="I18" i="82" s="1"/>
  <c r="H16" i="82"/>
  <c r="I13" i="82"/>
  <c r="H11" i="82"/>
  <c r="I11" i="82" s="1"/>
  <c r="H88" i="82" l="1"/>
  <c r="I48" i="82"/>
  <c r="D35" i="82"/>
  <c r="H35" i="82" s="1"/>
  <c r="I250" i="82"/>
  <c r="I266" i="82"/>
  <c r="L267" i="82" s="1"/>
  <c r="D34" i="82"/>
  <c r="H34" i="82" s="1"/>
  <c r="I42" i="82"/>
  <c r="I112" i="82"/>
  <c r="I206" i="82"/>
  <c r="D37" i="82"/>
  <c r="H37" i="82" s="1"/>
  <c r="I68" i="82"/>
  <c r="H98" i="82"/>
  <c r="I103" i="82"/>
  <c r="H65" i="82"/>
  <c r="D36" i="82"/>
  <c r="H36" i="82" s="1"/>
  <c r="I151" i="82"/>
  <c r="H64" i="82"/>
  <c r="H66" i="82"/>
  <c r="I74" i="82"/>
  <c r="I141" i="82"/>
  <c r="I162" i="82"/>
  <c r="D100" i="82"/>
  <c r="H100" i="82" s="1"/>
  <c r="D87" i="82"/>
  <c r="H87" i="82" s="1"/>
  <c r="D99" i="82"/>
  <c r="H99" i="82" s="1"/>
  <c r="I80" i="82" l="1"/>
  <c r="H32" i="82"/>
  <c r="I32" i="82" s="1"/>
  <c r="I54" i="82"/>
  <c r="I91" i="82"/>
  <c r="N17" i="55" l="1"/>
  <c r="N18" i="55"/>
  <c r="N19" i="55"/>
  <c r="N20" i="55"/>
  <c r="N21" i="55"/>
  <c r="N22" i="55"/>
  <c r="N23" i="55"/>
  <c r="N24" i="55"/>
  <c r="N25" i="55"/>
  <c r="B28" i="55"/>
  <c r="D28" i="55"/>
  <c r="E28" i="55"/>
  <c r="G28" i="55"/>
  <c r="H28" i="55"/>
  <c r="J28" i="55"/>
  <c r="K28" i="55"/>
  <c r="M28" i="55"/>
  <c r="N28" i="55" l="1"/>
</calcChain>
</file>

<file path=xl/sharedStrings.xml><?xml version="1.0" encoding="utf-8"?>
<sst xmlns="http://schemas.openxmlformats.org/spreadsheetml/2006/main" count="3747" uniqueCount="1229">
  <si>
    <t xml:space="preserve"> </t>
  </si>
  <si>
    <t>No</t>
  </si>
  <si>
    <t>DESCRIPCION</t>
  </si>
  <si>
    <t>FORMATO</t>
  </si>
  <si>
    <t>CONTROL</t>
  </si>
  <si>
    <t>F-1</t>
  </si>
  <si>
    <t>F-2</t>
  </si>
  <si>
    <t>F-3</t>
  </si>
  <si>
    <t>F-8</t>
  </si>
  <si>
    <t>F-11</t>
  </si>
  <si>
    <t>TOTAL</t>
  </si>
  <si>
    <t>M</t>
  </si>
  <si>
    <t>FECHA</t>
  </si>
  <si>
    <t>UND</t>
  </si>
  <si>
    <t>CONTENIDO PRINCIPAL</t>
  </si>
  <si>
    <t>SALDO</t>
  </si>
  <si>
    <t>MES</t>
  </si>
  <si>
    <t>METRADO</t>
  </si>
  <si>
    <t>COSTO</t>
  </si>
  <si>
    <t>V</t>
  </si>
  <si>
    <t>S</t>
  </si>
  <si>
    <t>D</t>
  </si>
  <si>
    <t>L</t>
  </si>
  <si>
    <t>J</t>
  </si>
  <si>
    <t>%</t>
  </si>
  <si>
    <t>ITEM</t>
  </si>
  <si>
    <t>COSTO DIRECTO</t>
  </si>
  <si>
    <t>01</t>
  </si>
  <si>
    <t>02</t>
  </si>
  <si>
    <t>UNIDAD</t>
  </si>
  <si>
    <t>DIA</t>
  </si>
  <si>
    <t>05</t>
  </si>
  <si>
    <t>RESIDENTE DE OBRA</t>
  </si>
  <si>
    <t>OTROS</t>
  </si>
  <si>
    <t>01.01</t>
  </si>
  <si>
    <t>01.02</t>
  </si>
  <si>
    <t>02.01</t>
  </si>
  <si>
    <t>03</t>
  </si>
  <si>
    <t>03.01</t>
  </si>
  <si>
    <t>03.02</t>
  </si>
  <si>
    <t>m2</t>
  </si>
  <si>
    <t>m3</t>
  </si>
  <si>
    <t>m</t>
  </si>
  <si>
    <t>und</t>
  </si>
  <si>
    <t>mes</t>
  </si>
  <si>
    <t>Metrado</t>
  </si>
  <si>
    <t>ASISTENTE ADMINISTRATIVO</t>
  </si>
  <si>
    <t>MUNICIPALIDAD PROVINCIAL DE ABANCAY</t>
  </si>
  <si>
    <t>SUPERVISOR DE OBRA</t>
  </si>
  <si>
    <t>Fecha</t>
  </si>
  <si>
    <t>Und</t>
  </si>
  <si>
    <t>Anterior</t>
  </si>
  <si>
    <t>Actual</t>
  </si>
  <si>
    <t>Acumulado</t>
  </si>
  <si>
    <t>Saldo</t>
  </si>
  <si>
    <t>GASTOS GENERALES</t>
  </si>
  <si>
    <t>PROYECTO:</t>
  </si>
  <si>
    <t>SUB META:</t>
  </si>
  <si>
    <t>FTE - FTO:</t>
  </si>
  <si>
    <t>MODALIDAD:</t>
  </si>
  <si>
    <t>Parcial</t>
  </si>
  <si>
    <t>DESCRIPCIÒN DE PARTIDAS</t>
  </si>
  <si>
    <t>OBRAS PROVISIONALES</t>
  </si>
  <si>
    <t>02.02</t>
  </si>
  <si>
    <t>04.01.01</t>
  </si>
  <si>
    <t>Gastos Supervision</t>
  </si>
  <si>
    <t>FORMATO - 02</t>
  </si>
  <si>
    <t>Valorización Mensual</t>
  </si>
  <si>
    <t>Movimiento de Almacen Valorizado</t>
  </si>
  <si>
    <t>APURIMAC</t>
  </si>
  <si>
    <t>ABANCAY</t>
  </si>
  <si>
    <t>ADMINISTRACION DIRECTA</t>
  </si>
  <si>
    <t>MONTO</t>
  </si>
  <si>
    <t>Supervisor</t>
  </si>
  <si>
    <t>Residente</t>
  </si>
  <si>
    <t>M3</t>
  </si>
  <si>
    <t>P.U</t>
  </si>
  <si>
    <t>F-4</t>
  </si>
  <si>
    <t>F-10</t>
  </si>
  <si>
    <t>Entidad</t>
  </si>
  <si>
    <t>Obra</t>
  </si>
  <si>
    <t>Modalidad</t>
  </si>
  <si>
    <t>Administracion Directa</t>
  </si>
  <si>
    <t>Meta</t>
  </si>
  <si>
    <t>AVANCE ANTERIOR</t>
  </si>
  <si>
    <t>AVANCE ACTUAL</t>
  </si>
  <si>
    <t>AVANCE ACUMULADO</t>
  </si>
  <si>
    <t>COMPONENTE:</t>
  </si>
  <si>
    <t>TOTALES</t>
  </si>
  <si>
    <t>Copias de cuaderno de obra</t>
  </si>
  <si>
    <t>Anexos</t>
  </si>
  <si>
    <t>04.01.03</t>
  </si>
  <si>
    <t>MOVIMIENTO DE TIERRAS</t>
  </si>
  <si>
    <t>TRABAJOS PRELIMINARES</t>
  </si>
  <si>
    <t>META:</t>
  </si>
  <si>
    <t>F-16</t>
  </si>
  <si>
    <t>Cronograma de Obra Valorizado</t>
  </si>
  <si>
    <t>F-14</t>
  </si>
  <si>
    <t>Memoria Descriptiva Valorizado</t>
  </si>
  <si>
    <t>F-12</t>
  </si>
  <si>
    <t>Relacion de Personal Mensual y Total Acumulado Empleado por Categoria</t>
  </si>
  <si>
    <t xml:space="preserve">Consumo de Combustible Lubricantes Repuestos y Otros </t>
  </si>
  <si>
    <t xml:space="preserve">Resumen de Horas Maquina Propia / Contratada Mensual </t>
  </si>
  <si>
    <t>F-9</t>
  </si>
  <si>
    <t>Maquinaria Propia / Alquilada</t>
  </si>
  <si>
    <t>F-7</t>
  </si>
  <si>
    <t>Cuadro de Movimiento de Diario de Almacen por Insumo</t>
  </si>
  <si>
    <t>F-6</t>
  </si>
  <si>
    <t>Cuadro Comparativo del Presupuesto Analitico Aprobado y Ejecutado</t>
  </si>
  <si>
    <t>F-5</t>
  </si>
  <si>
    <t xml:space="preserve">Ejecucion Presupuestal Mensual </t>
  </si>
  <si>
    <t>Información Mensual de Obra</t>
  </si>
  <si>
    <t>FORMATO FE - 05</t>
  </si>
  <si>
    <t>DOCUMENTO</t>
  </si>
  <si>
    <t>COSTOS</t>
  </si>
  <si>
    <t>Directos</t>
  </si>
  <si>
    <t>Indirectos</t>
  </si>
  <si>
    <t>FORMATO FE - 09</t>
  </si>
  <si>
    <t>MAQUINARIA PROPIA  /  ALQUILADA</t>
  </si>
  <si>
    <t>MAQUINARIA</t>
  </si>
  <si>
    <t>POTENCIA</t>
  </si>
  <si>
    <t>CAPACIDAD</t>
  </si>
  <si>
    <t>PLACA Nº MOT.</t>
  </si>
  <si>
    <t>TRABAJOS REALIZADOS</t>
  </si>
  <si>
    <t>HORAS TRABAJADAS (HM)</t>
  </si>
  <si>
    <t>Mes</t>
  </si>
  <si>
    <t>PRECIO POR ALQUILER o DEPRECIACION HORARIA (S/.)</t>
  </si>
  <si>
    <t>FORMATO FE - 10</t>
  </si>
  <si>
    <t>RESUMEN DE HORAS MAQUINARIA PROPIA  / CONTRATADA  MENSUAL</t>
  </si>
  <si>
    <t>NOMBRE PROVEEDOR / PROPIA</t>
  </si>
  <si>
    <t>DESCRIPCION  DE LA MAQUINARIA (Capacidad - Placa)</t>
  </si>
  <si>
    <t>(S/.)</t>
  </si>
  <si>
    <t>P.Unit.</t>
  </si>
  <si>
    <t>Glns</t>
  </si>
  <si>
    <t>tipo</t>
  </si>
  <si>
    <t>REPUESTOS</t>
  </si>
  <si>
    <t>LUBRICANTE</t>
  </si>
  <si>
    <t>COMBUSTIBLE                                      (P D2 )</t>
  </si>
  <si>
    <t>PLACA O Nº MOTOR</t>
  </si>
  <si>
    <t>LUBRICANTES REPUESTOS Y OTROS DE MAQUINARIA PROPIA MENSUAL</t>
  </si>
  <si>
    <t>CONSUMO DE COMBUSTIBLE</t>
  </si>
  <si>
    <t>FORMATO FE - 11</t>
  </si>
  <si>
    <t>GERENCIA DE ACONDICIONAMIENTO TERRITORIAL Y DESARROLLO URBANO</t>
  </si>
  <si>
    <t>SUB GERENCIA DE OBRAS PUBLICAS</t>
  </si>
  <si>
    <t>MANIFIESTO DE GASTO</t>
  </si>
  <si>
    <t>FTE.FTO:</t>
  </si>
  <si>
    <t>RESPONSABLE:</t>
  </si>
  <si>
    <t>SUPERVISOR</t>
  </si>
  <si>
    <t>MES:</t>
  </si>
  <si>
    <t xml:space="preserve">Nº </t>
  </si>
  <si>
    <t>SIAF</t>
  </si>
  <si>
    <t>NOMBRE / PROVEEDOR</t>
  </si>
  <si>
    <t>N°</t>
  </si>
  <si>
    <t xml:space="preserve">EJECUCION PRESUPUESTAL MENSUAL  </t>
  </si>
  <si>
    <t>-</t>
  </si>
  <si>
    <t>FORMATO FE - 12</t>
  </si>
  <si>
    <t>RELACION DE PERSONAL MENSUAL Y  TOTAL ACUMULADO EMPLEADO POR CATEGORIAS</t>
  </si>
  <si>
    <t>PERSONAL</t>
  </si>
  <si>
    <t>HOMBRES - DIA</t>
  </si>
  <si>
    <t>Acum. Ant.</t>
  </si>
  <si>
    <t>Acum. Act.</t>
  </si>
  <si>
    <t>PROFESIONALES</t>
  </si>
  <si>
    <t>TECNICO  ADMINISTRATIVO</t>
  </si>
  <si>
    <t>MAESTRO DE OBRA</t>
  </si>
  <si>
    <t>OBREROS - CONSTRUCCION</t>
  </si>
  <si>
    <t>OPERARIOS</t>
  </si>
  <si>
    <t>OFICIALES</t>
  </si>
  <si>
    <t>PEONES</t>
  </si>
  <si>
    <t xml:space="preserve">    _________________________</t>
  </si>
  <si>
    <t>________________________</t>
  </si>
  <si>
    <t xml:space="preserve">     ING. RESIDENTE DE OBRA</t>
  </si>
  <si>
    <t>ADMINISTRATIVO DE OBRA</t>
  </si>
  <si>
    <t xml:space="preserve">     ING. SUPERVISION </t>
  </si>
  <si>
    <t xml:space="preserve">         </t>
  </si>
  <si>
    <t xml:space="preserve">       </t>
  </si>
  <si>
    <t>KG</t>
  </si>
  <si>
    <t>“MEJORAMIENTO DEL SERVICIO DE TRANSITABILIDAD VEHICULAR Y PEATONAL EN LA CALLE COUNTRY CLUB DE LA CIUDAD DE ABANCAY ,PROVINCIA DE ABANCAY - APURIMAC "</t>
  </si>
  <si>
    <t>OBRAS PRELIMINARES</t>
  </si>
  <si>
    <t xml:space="preserve">   PAVIMENTO RIGIDO</t>
  </si>
  <si>
    <t>04.01.04</t>
  </si>
  <si>
    <t>04.01.05</t>
  </si>
  <si>
    <t>04.01.06</t>
  </si>
  <si>
    <t>04.01.07</t>
  </si>
  <si>
    <t>BERMAS DE CONCRETO SIMPLE</t>
  </si>
  <si>
    <t>VEREDAS Y SARDINELES</t>
  </si>
  <si>
    <t>07.01.01</t>
  </si>
  <si>
    <t>07.01.02</t>
  </si>
  <si>
    <t>07.01.03</t>
  </si>
  <si>
    <t>07.01.04</t>
  </si>
  <si>
    <t>07.01.05</t>
  </si>
  <si>
    <t>07.01.06</t>
  </si>
  <si>
    <t>07.01.07</t>
  </si>
  <si>
    <t>07.02.01</t>
  </si>
  <si>
    <t>07.02.02</t>
  </si>
  <si>
    <t>07.02.03</t>
  </si>
  <si>
    <t>07.02.04</t>
  </si>
  <si>
    <t>07.02.05</t>
  </si>
  <si>
    <t>07.02.06</t>
  </si>
  <si>
    <t>CUNETAS PARA LA EVACUACION DE AGUAS PLUVIALES</t>
  </si>
  <si>
    <t>REPOSISION DE CAJAS DE REGISTRO DE AGUA Y DESAGUE</t>
  </si>
  <si>
    <t>MANTENIMIENTO Y SEGURIDAD VIAL</t>
  </si>
  <si>
    <t>MITIGACION DE IMPACTO AMBIENTAL</t>
  </si>
  <si>
    <t>glb</t>
  </si>
  <si>
    <t>ASISTENTE  TECNICO</t>
  </si>
  <si>
    <t>MAQUINARIA :</t>
  </si>
  <si>
    <t>CAPACIDAD   :</t>
  </si>
  <si>
    <t>H O J A    D E   M E T R A D O S</t>
  </si>
  <si>
    <t>Plazo :</t>
  </si>
  <si>
    <t>90 DIAS CALENDARIOS</t>
  </si>
  <si>
    <t>DESCRIPCCION / PARTIDAS</t>
  </si>
  <si>
    <t>Cant.</t>
  </si>
  <si>
    <t>N° Veces</t>
  </si>
  <si>
    <t>Largo</t>
  </si>
  <si>
    <t>Ancho</t>
  </si>
  <si>
    <t>Altura</t>
  </si>
  <si>
    <t>Total</t>
  </si>
  <si>
    <t>01.00.00</t>
  </si>
  <si>
    <t/>
  </si>
  <si>
    <t>01.01.00</t>
  </si>
  <si>
    <t>CARTEL DE OBRA IMPRESION DE BANNER DE  8.50 m X 3.60 m (Soporte de Madera)</t>
  </si>
  <si>
    <t>01.02.00</t>
  </si>
  <si>
    <t>OFICINA Y ALMACEN</t>
  </si>
  <si>
    <t>02.00.00</t>
  </si>
  <si>
    <t>02.01.00</t>
  </si>
  <si>
    <t>MOVILIZACION Y DESMOVILIZACION DE EQUIPO</t>
  </si>
  <si>
    <t>GLB</t>
  </si>
  <si>
    <t>02.02.00</t>
  </si>
  <si>
    <t>LIMPIEZA DE TERRENO MANUAL</t>
  </si>
  <si>
    <t>M2</t>
  </si>
  <si>
    <t>CALLE CONTRY CLUB</t>
  </si>
  <si>
    <t>TRAMO 01</t>
  </si>
  <si>
    <t>02.03.00</t>
  </si>
  <si>
    <t>TRAZO NIVELACION Y REPLANTEO</t>
  </si>
  <si>
    <t>03.00.00</t>
  </si>
  <si>
    <t xml:space="preserve">   MOVIMIENTO DE TIERRAS</t>
  </si>
  <si>
    <t>03.01.00</t>
  </si>
  <si>
    <t>CORTE A NIVEL DE SUB RASANTE</t>
  </si>
  <si>
    <t>VER PLANILLA DE VOLUMEN</t>
  </si>
  <si>
    <t>03.03.00</t>
  </si>
  <si>
    <t>ELIMINACION DE MATERIAL EXCEDENTE</t>
  </si>
  <si>
    <t>Esponjamiento</t>
  </si>
  <si>
    <t>VOLUMEN DE EXCAVACION EN PAVIMENTO</t>
  </si>
  <si>
    <t>VOLUMEN DE EXCAVACION DE BERMAS</t>
  </si>
  <si>
    <t>VOLUMEN DE EXCAVACION DE VEREDAS</t>
  </si>
  <si>
    <t>VOLUMEN DE EXCAVACION DE SARDINELES</t>
  </si>
  <si>
    <t>VOLUMEN DE EXCAVACION DE CUNETAS</t>
  </si>
  <si>
    <t>VOLUMEN DE EXCAVACION DE ALCANTARILLAS</t>
  </si>
  <si>
    <t>04.00.00</t>
  </si>
  <si>
    <t>PAVIMENTOS</t>
  </si>
  <si>
    <t>04.01.00</t>
  </si>
  <si>
    <t>PERFILADO Y COMPACTADO DE SUB RASANTE</t>
  </si>
  <si>
    <t>TRAMO 02</t>
  </si>
  <si>
    <t>TRAMO 03</t>
  </si>
  <si>
    <t xml:space="preserve">CONFORMACION Y COMPACTACION BASE GRANULAR E=0.30 m </t>
  </si>
  <si>
    <t>ENCOFRADO Y DESENCOFRADO DE PAVIMENTO RIGIDO</t>
  </si>
  <si>
    <t>EN VERTICAL</t>
  </si>
  <si>
    <t>UN PAÑO</t>
  </si>
  <si>
    <t>EN HORIZONTAL</t>
  </si>
  <si>
    <t>CONCRETO F'C=210 KG/CM2 EN PAVIMENTO RIGIDO e=0.20m.</t>
  </si>
  <si>
    <t>CURADO DEL CONCRETO EN PAVIMENTO RIGIDO</t>
  </si>
  <si>
    <t>JUNTAS ASFALTICAS</t>
  </si>
  <si>
    <t>ML</t>
  </si>
  <si>
    <t>VERTICAL</t>
  </si>
  <si>
    <t>HORIZONTAL</t>
  </si>
  <si>
    <t>04.01.08</t>
  </si>
  <si>
    <t>ACERO REFUERZO FY=4200 KG/CM2 (PASADORES)</t>
  </si>
  <si>
    <t>PESO X ML =</t>
  </si>
  <si>
    <t>05.00.00</t>
  </si>
  <si>
    <t>SEÑALIZACIONES</t>
  </si>
  <si>
    <t>05.01.00</t>
  </si>
  <si>
    <t>PINTADO EN SARDINELES</t>
  </si>
  <si>
    <t>CALLE COUNTRY CLUB</t>
  </si>
  <si>
    <t>MARGEN DERECHA</t>
  </si>
  <si>
    <t>MARGEN IZQUIERDA</t>
  </si>
  <si>
    <t>05.02.00</t>
  </si>
  <si>
    <t>SEÑALES VERTICALES INFORMATIVAS Y REGLAMENTARIAS</t>
  </si>
  <si>
    <t>INFORMATIVAS</t>
  </si>
  <si>
    <t>05.03.00</t>
  </si>
  <si>
    <t>PINTADO DE SIMBOLOS Y LETRA DE TRANSITO</t>
  </si>
  <si>
    <t>AREA</t>
  </si>
  <si>
    <t>PINTADO DE FLECHAS DIRECCIONALES DEFRENTE COMBINADA</t>
  </si>
  <si>
    <t>PINTADO DE FLECHAS DIRECCIONALES DEFRENTE</t>
  </si>
  <si>
    <t>PINTADO DE LINEAS DE PASE PEATONALES</t>
  </si>
  <si>
    <t>PINTADO DE LETRAS DE PASE PEATONALES</t>
  </si>
  <si>
    <t>06.00.00</t>
  </si>
  <si>
    <t>06.01.00</t>
  </si>
  <si>
    <t>AREA 01</t>
  </si>
  <si>
    <t>AREA 02</t>
  </si>
  <si>
    <t>AREA 03</t>
  </si>
  <si>
    <t>AREA 04</t>
  </si>
  <si>
    <t>AREA 05</t>
  </si>
  <si>
    <t>AREA 06</t>
  </si>
  <si>
    <t>AREA 07</t>
  </si>
  <si>
    <t>06.02.00</t>
  </si>
  <si>
    <t>06.03.00</t>
  </si>
  <si>
    <t>NIVELACION Y COMPACTADO DE SUB RASANTE</t>
  </si>
  <si>
    <t>06.04.00</t>
  </si>
  <si>
    <t>CONFORMACION Y COMPACTACION DE BASE GRANULAR EN BERMAS e=0.15m.</t>
  </si>
  <si>
    <t>06.05.00</t>
  </si>
  <si>
    <t>06.06.00</t>
  </si>
  <si>
    <t>07.00.00</t>
  </si>
  <si>
    <t>07.01.00</t>
  </si>
  <si>
    <t>VEREDAS</t>
  </si>
  <si>
    <t>PERFILADO Y COMPACTACION DE LA SUBRASANTE PARA VEREDA</t>
  </si>
  <si>
    <t>CONFORMACION Y COMPACTACION DE BASE GRANULAR EN VEREDAS e=0.10m.</t>
  </si>
  <si>
    <t>07.02.00</t>
  </si>
  <si>
    <t>08.00.00</t>
  </si>
  <si>
    <t>08.01.00</t>
  </si>
  <si>
    <t>08.02.00</t>
  </si>
  <si>
    <t>08.03.00</t>
  </si>
  <si>
    <t>08.04.00</t>
  </si>
  <si>
    <t>08.05.00</t>
  </si>
  <si>
    <t>08.07.00</t>
  </si>
  <si>
    <t>09.00.00</t>
  </si>
  <si>
    <t>09.01.00</t>
  </si>
  <si>
    <t>09.02.00</t>
  </si>
  <si>
    <t>09.03.00</t>
  </si>
  <si>
    <t>09.04.00</t>
  </si>
  <si>
    <t>09.05.00</t>
  </si>
  <si>
    <t>09.06.00</t>
  </si>
  <si>
    <t>10.00.00</t>
  </si>
  <si>
    <t>10.01.00</t>
  </si>
  <si>
    <t>11.00.00</t>
  </si>
  <si>
    <t>11.01.00</t>
  </si>
  <si>
    <t>12.00.00</t>
  </si>
  <si>
    <t>12.01.00</t>
  </si>
  <si>
    <t>13.00.00</t>
  </si>
  <si>
    <t>13.01.00</t>
  </si>
  <si>
    <t>LIMPIEZA FINAL DE OBRA</t>
  </si>
  <si>
    <t>PAVIEMNTOS</t>
  </si>
  <si>
    <t>HOJA DE  METRADOS</t>
  </si>
  <si>
    <t xml:space="preserve">PROY:     </t>
  </si>
  <si>
    <t>MEJORAMIENTO DEL SERVICIO DE TRANSITABILIDAD VEHICULAR Y PEATONAL EN LA CALLE COUNTRY CLUB DE LA CUIDAD DE ABANCAY, PROVINCIA DE ABANCAY - APURIMAC</t>
  </si>
  <si>
    <t>FECHA:</t>
  </si>
  <si>
    <t>UBIC.:</t>
  </si>
  <si>
    <t>COUNTRY CLUB - ABANCAY - APURIMAC</t>
  </si>
  <si>
    <t>METRADOS</t>
  </si>
  <si>
    <t>CONSTRUCCION DE ALCANTARILLA</t>
  </si>
  <si>
    <t>PROYECTO :</t>
  </si>
  <si>
    <t>SERVICIOS</t>
  </si>
  <si>
    <t>03.01.01</t>
  </si>
  <si>
    <t>03.02.01</t>
  </si>
  <si>
    <t xml:space="preserve">      TRABAJOS PRELIMINARES</t>
  </si>
  <si>
    <t>DICIEMBRE</t>
  </si>
  <si>
    <t>FORMATO FE - 07</t>
  </si>
  <si>
    <t>CUADRO DE MOVIMIENTO DIARIO DE ALMACEN POR INSUMO</t>
  </si>
  <si>
    <t>ENTRADA</t>
  </si>
  <si>
    <t>SALIDA</t>
  </si>
  <si>
    <t>PROVEEDOR</t>
  </si>
  <si>
    <t>Actividad o Partida</t>
  </si>
  <si>
    <t>Nombre quien recibe</t>
  </si>
  <si>
    <t>Documento</t>
  </si>
  <si>
    <t>PRESTAMO ALMACEN CENTRAL</t>
  </si>
  <si>
    <t>SALDO POR MES</t>
  </si>
  <si>
    <t>kg</t>
  </si>
  <si>
    <t>PECOSA</t>
  </si>
  <si>
    <t>Item</t>
  </si>
  <si>
    <t>RETROEXCAVADORA 420-D</t>
  </si>
  <si>
    <t>DEMOLICION DE EMBOQUILLADO EXISTENTE</t>
  </si>
  <si>
    <t>CESAR CARPIO BALLON</t>
  </si>
  <si>
    <t>EXCAVACION MANUAL EN TERRENO SUELTO</t>
  </si>
  <si>
    <t>CONCRETO FC=175 KG/CM2 EN BERMAS</t>
  </si>
  <si>
    <t>CURADO DEL  CONCRETO EN BERMAS</t>
  </si>
  <si>
    <t xml:space="preserve"> CONCRETO FC=175 KG/CM2</t>
  </si>
  <si>
    <t>CURADO DEL CONCRETO EN VEREDAS</t>
  </si>
  <si>
    <t>SARDINELES</t>
  </si>
  <si>
    <t>CONCRETO FC=175 KG/CM2</t>
  </si>
  <si>
    <t>ENCOFRADO Y DESENCOFRADO DE SARDINELES</t>
  </si>
  <si>
    <t>CURADO DEL CONCRETO EN SARDINELES DE VEREDA</t>
  </si>
  <si>
    <t xml:space="preserve">CONCRETO F'C= 175 KG/CM2 </t>
  </si>
  <si>
    <t>ENCOFRADO Y DESENCOFRADO DE CUNETAS</t>
  </si>
  <si>
    <t>CURADO EN CONCRETO EN CUNETAS</t>
  </si>
  <si>
    <t>ENCOFRADO Y DESENCOFRADO</t>
  </si>
  <si>
    <t>CONCRETO FC=210 KG/CM2</t>
  </si>
  <si>
    <t xml:space="preserve">TARRAJEO CON IMPERMEABILIZANTES </t>
  </si>
  <si>
    <t>REJILLA SUMIDERO-PLAT 1 1/4"X1/4"+L 1 1/1/4"</t>
  </si>
  <si>
    <t>MEJORAMIENTO DEL SERVICIO DE TRANSITABILIDAD VEHICULAR Y  PEATONAL EN EL JIRON LAS MAGNOLIAS Y DEL JIRON LOS MOLLES DE LA CIUDAD DE ABANCAY, DISTRITO DE ABANCAY, PROVINCIA DE ABANCAY – APURIMAC</t>
  </si>
  <si>
    <t>079</t>
  </si>
  <si>
    <t>Recursos Determinados:</t>
  </si>
  <si>
    <t>Monto</t>
  </si>
  <si>
    <t>Ing. Jhon Grober Condori García</t>
  </si>
  <si>
    <t>Ing. Wildo Peña Castañeda</t>
  </si>
  <si>
    <t>ABRIL 2018</t>
  </si>
  <si>
    <t xml:space="preserve">   OBRAS PROVISIONALES Y TRABAJOS PRELIMINARES</t>
  </si>
  <si>
    <t>01.01.01</t>
  </si>
  <si>
    <t>01.01.02</t>
  </si>
  <si>
    <t xml:space="preserve">      CARTEL DE IDENTIFICACION DE LA OBRA </t>
  </si>
  <si>
    <t>01.01.03</t>
  </si>
  <si>
    <t xml:space="preserve">      DEMOLICION DE VEREDA DE CONCRETO CON MINICARGADOR CAT 246C CON MARTILLO CAT H55E</t>
  </si>
  <si>
    <t>01.01.04</t>
  </si>
  <si>
    <t xml:space="preserve">      ALINEAMIENTO DE POSTES DE ALUMBRADO PUBLICO</t>
  </si>
  <si>
    <t>01.02.01</t>
  </si>
  <si>
    <t xml:space="preserve">      SEÑALIZACIÓN TEMPORAL DE SEGURIDAD</t>
  </si>
  <si>
    <t xml:space="preserve">      CAPACITACIÓN EN SEGURIDAD Y SALUD</t>
  </si>
  <si>
    <t>01.03</t>
  </si>
  <si>
    <t xml:space="preserve">   CONTROL TOPOGRAFICO</t>
  </si>
  <si>
    <t>01.03.01</t>
  </si>
  <si>
    <t xml:space="preserve">      TRAZO, NIVELACION Y REPLANTEO DURANTE EL PROCESO</t>
  </si>
  <si>
    <t>01.04</t>
  </si>
  <si>
    <t xml:space="preserve">   MOVILIZACION Y TRANSPORTE</t>
  </si>
  <si>
    <t>01.04.01</t>
  </si>
  <si>
    <t xml:space="preserve">      MOVILIZACION Y DESMOVILIZACION DE EQUIPOS</t>
  </si>
  <si>
    <t>01.04.02</t>
  </si>
  <si>
    <t>01.05</t>
  </si>
  <si>
    <t>01.05.01</t>
  </si>
  <si>
    <t>01.05.01.01</t>
  </si>
  <si>
    <t xml:space="preserve">         LIMPIEZA MANUAL DE TERRENO</t>
  </si>
  <si>
    <t>01.05.02</t>
  </si>
  <si>
    <t xml:space="preserve">      MOVIMIENTO DE TIERRAS</t>
  </si>
  <si>
    <t>01.05.02.01</t>
  </si>
  <si>
    <t xml:space="preserve">         EXCAVACION A NIVEL DE SUB RASANTE</t>
  </si>
  <si>
    <t>01.05.02.02</t>
  </si>
  <si>
    <t>01.05.03</t>
  </si>
  <si>
    <t>01.05.03.01</t>
  </si>
  <si>
    <t>01.05.04</t>
  </si>
  <si>
    <t xml:space="preserve">      LOSA DE RODADURA</t>
  </si>
  <si>
    <t>01.05.04.01</t>
  </si>
  <si>
    <t xml:space="preserve">         ENCOFRADO Y DESENCOFRADO EN LOSA DE PAVIMENTO, h=0.20mts.</t>
  </si>
  <si>
    <t xml:space="preserve">         FROTACHADO EN LOSA DE RODADURA</t>
  </si>
  <si>
    <t xml:space="preserve">         SELLADO DE JUNTAS CON ASFALTO,e=1"</t>
  </si>
  <si>
    <t xml:space="preserve">         CURADO DE CONCRETO</t>
  </si>
  <si>
    <t>01.06</t>
  </si>
  <si>
    <t>01.06.01</t>
  </si>
  <si>
    <t>01.06.01.01</t>
  </si>
  <si>
    <t xml:space="preserve">         PERFILADO Y COMPACTADO MANUAL</t>
  </si>
  <si>
    <t>01.06.02</t>
  </si>
  <si>
    <t>01.06.02.01</t>
  </si>
  <si>
    <t>01.06.02.02</t>
  </si>
  <si>
    <t>01.06.02.03</t>
  </si>
  <si>
    <t>01.07</t>
  </si>
  <si>
    <t>01.07.01</t>
  </si>
  <si>
    <t>01.07.01.01</t>
  </si>
  <si>
    <t xml:space="preserve">         EXCAVACION DE ZANJAS EN TERRENO SUELTO</t>
  </si>
  <si>
    <t>01.07.01.02</t>
  </si>
  <si>
    <t xml:space="preserve">         REFINE Y NIVELACION EN FONDO DE ZANJA</t>
  </si>
  <si>
    <t>01.07.01.03</t>
  </si>
  <si>
    <t xml:space="preserve">         PREPARACION Y COLOCACION DE CAMA DE APOYO PARA TUBERIAS</t>
  </si>
  <si>
    <t>01.07.01.04</t>
  </si>
  <si>
    <t xml:space="preserve">         RELLENO Y COMP. MANUAL DE ZANJAS</t>
  </si>
  <si>
    <t>01.07.02</t>
  </si>
  <si>
    <t>01.07.02.01</t>
  </si>
  <si>
    <t>01.08</t>
  </si>
  <si>
    <t xml:space="preserve">   REPOSICION DE CONEXIONES DOMICILIARIAS DE DESAGUE</t>
  </si>
  <si>
    <t>01.08.01</t>
  </si>
  <si>
    <t>01.08.01.01</t>
  </si>
  <si>
    <t>01.08.01.02</t>
  </si>
  <si>
    <t>01.08.01.03</t>
  </si>
  <si>
    <t>01.08.01.04</t>
  </si>
  <si>
    <t>01.08.02</t>
  </si>
  <si>
    <t>01.08.02.01</t>
  </si>
  <si>
    <t xml:space="preserve">         SUM. Y COL. TUB. PVC UF S25 160mm. C/ANILLO ELASTOMERICO</t>
  </si>
  <si>
    <t>01.08.02.02</t>
  </si>
  <si>
    <t xml:space="preserve">         SUM. Y COL. DE ACCESORIOS P/CONEXION DOMICILIARIA DE DESAGUE</t>
  </si>
  <si>
    <t>01.09</t>
  </si>
  <si>
    <t>01.09.01</t>
  </si>
  <si>
    <t>01.09.01.01</t>
  </si>
  <si>
    <t>01.09.01.02</t>
  </si>
  <si>
    <t>01.09.01.03</t>
  </si>
  <si>
    <t>01.09.02</t>
  </si>
  <si>
    <t>01.09.02.01</t>
  </si>
  <si>
    <t>01.09.02.02</t>
  </si>
  <si>
    <t>01.10</t>
  </si>
  <si>
    <t>01.10.01</t>
  </si>
  <si>
    <t>01.10.01.01</t>
  </si>
  <si>
    <t>01.10.01.02</t>
  </si>
  <si>
    <t>01.10.01.03</t>
  </si>
  <si>
    <t>01.10.01.04</t>
  </si>
  <si>
    <t>01.10.02</t>
  </si>
  <si>
    <t>01.10.02.01</t>
  </si>
  <si>
    <t xml:space="preserve">         SUM. Y COL. DE TUBERIA PVC SAP C-10 DE 1/2"</t>
  </si>
  <si>
    <t>01.10.02.02</t>
  </si>
  <si>
    <t xml:space="preserve">         SUM. Y COL. DE ACCESORIOS P/CONEXION DOMICILIARIA DE AGUA</t>
  </si>
  <si>
    <t>01.11</t>
  </si>
  <si>
    <t xml:space="preserve">   REPOSICION DE BUZONES</t>
  </si>
  <si>
    <t>01.11.01</t>
  </si>
  <si>
    <t>01.11.01.01</t>
  </si>
  <si>
    <t>01.11.01.02</t>
  </si>
  <si>
    <t>01.11.01.03</t>
  </si>
  <si>
    <t>01.11.02</t>
  </si>
  <si>
    <t xml:space="preserve">      OBRAS DE CONCRETO</t>
  </si>
  <si>
    <t>01.11.02.01</t>
  </si>
  <si>
    <t>01.11.02.02</t>
  </si>
  <si>
    <t>01.11.02.03</t>
  </si>
  <si>
    <t xml:space="preserve">         ACERO GRADO 60 P/LOSA DE BUZON</t>
  </si>
  <si>
    <t>01.11.02.04</t>
  </si>
  <si>
    <t xml:space="preserve">         ENCOFRADO Y DESENCOFRADO METALICO DE BUZONES</t>
  </si>
  <si>
    <t xml:space="preserve">         SUMINISTRO Y COLOCADO DE TAPA DE BUZON FºFº DIAM.= 0.60mts.</t>
  </si>
  <si>
    <t>01.12</t>
  </si>
  <si>
    <t>01.12.01</t>
  </si>
  <si>
    <t>01.12.01.01</t>
  </si>
  <si>
    <t>01.12.01.02</t>
  </si>
  <si>
    <t>01.12.01.03</t>
  </si>
  <si>
    <t>01.12.02</t>
  </si>
  <si>
    <t>01.12.02.01</t>
  </si>
  <si>
    <t>01.12.02.02</t>
  </si>
  <si>
    <t>01.12.02.03</t>
  </si>
  <si>
    <t xml:space="preserve">      REJILLA METALICA PARA DRENAJE PLUVIAL</t>
  </si>
  <si>
    <t xml:space="preserve">         SUM. Y COL. DE REJILLA METALICA PARA DRENAJE PLUVIAL CON PLATINA  ASTM A36 DE 1/2" X 3"</t>
  </si>
  <si>
    <t xml:space="preserve">      TUBERIA PVC PARA EVACUACION PLUVIAL</t>
  </si>
  <si>
    <t xml:space="preserve">         SUM. Y COL. TUB. PVC UF S25 250mm. C/ANILLO ELASTOMERICO</t>
  </si>
  <si>
    <t>01.13</t>
  </si>
  <si>
    <t xml:space="preserve">   CANAL DE EVACUACION PLUVIAL</t>
  </si>
  <si>
    <t>01.13.01</t>
  </si>
  <si>
    <t>01.13.02</t>
  </si>
  <si>
    <t xml:space="preserve">         ENCOFRADO Y DESENCOFRADO EN CANALES LATERALES</t>
  </si>
  <si>
    <t>01.13.03</t>
  </si>
  <si>
    <t>01.13.04</t>
  </si>
  <si>
    <t>01.14</t>
  </si>
  <si>
    <t>01.14.01</t>
  </si>
  <si>
    <t>01.15</t>
  </si>
  <si>
    <t xml:space="preserve">   PRUEBAS DE LABORATORIO</t>
  </si>
  <si>
    <t>01.15.01</t>
  </si>
  <si>
    <t xml:space="preserve">      DISEÑO DE MEZCLAS DE CONCRETO</t>
  </si>
  <si>
    <t xml:space="preserve">      ENSAYOS DE COMPRESION AXIAL (BRIQUETAS DE CONCRETO)</t>
  </si>
  <si>
    <t xml:space="preserve">      ENSAYOS PARA EL CONTROL DE GRADO DE COMPACTACION</t>
  </si>
  <si>
    <t>01.16</t>
  </si>
  <si>
    <t>01.16.01</t>
  </si>
  <si>
    <t>01.17</t>
  </si>
  <si>
    <t xml:space="preserve">   PLACA RECORDATORIA</t>
  </si>
  <si>
    <t>01.17.01</t>
  </si>
  <si>
    <t xml:space="preserve">      SUM. Y COL. DE PLACA RECORDATORIA</t>
  </si>
  <si>
    <t xml:space="preserve">   VEREDAS</t>
  </si>
  <si>
    <t>02.01.01</t>
  </si>
  <si>
    <t>02.01.01.01</t>
  </si>
  <si>
    <t xml:space="preserve">         EXCAVACION MANUAL EN TERRENO SUELTO PARA VEREDAS</t>
  </si>
  <si>
    <t>02.01.01.02</t>
  </si>
  <si>
    <t>02.01.02</t>
  </si>
  <si>
    <t xml:space="preserve">      CONCRETO EN VEREDAS</t>
  </si>
  <si>
    <t>02.01.02.01</t>
  </si>
  <si>
    <t>02.01.02.02</t>
  </si>
  <si>
    <t xml:space="preserve">         ENCOFRADO Y DESENCOFRADO EN VEREDAS</t>
  </si>
  <si>
    <t>02.01.02.03</t>
  </si>
  <si>
    <t>02.01.02.04</t>
  </si>
  <si>
    <t xml:space="preserve">         FROTACHADO EN VEREDAS</t>
  </si>
  <si>
    <t xml:space="preserve">         BRUÑA EN VEREDAS</t>
  </si>
  <si>
    <t xml:space="preserve">   SARDINELES</t>
  </si>
  <si>
    <t>02.02.01</t>
  </si>
  <si>
    <t>02.02.01.01</t>
  </si>
  <si>
    <t xml:space="preserve">         EXCAVACION DE ZANJAS PARA SARDINELES</t>
  </si>
  <si>
    <t>02.02.01.02</t>
  </si>
  <si>
    <t>02.02.02</t>
  </si>
  <si>
    <t xml:space="preserve">      CONCRETO EN SARDINELES</t>
  </si>
  <si>
    <t>02.02.02.01</t>
  </si>
  <si>
    <t xml:space="preserve">         ENCOFRADO Y DESENCOFRADO EN SARDINELES</t>
  </si>
  <si>
    <t>02.02.02.02</t>
  </si>
  <si>
    <t>02.02.02.03</t>
  </si>
  <si>
    <t>02.03</t>
  </si>
  <si>
    <t>02.03.01</t>
  </si>
  <si>
    <t>02.03.02</t>
  </si>
  <si>
    <t xml:space="preserve">      SUM. Y COL. DE CAPA DE ENRRAIZAMIENTO</t>
  </si>
  <si>
    <t xml:space="preserve">      SUM. Y COL. DE CAPA DE TAPADO H=2cm.</t>
  </si>
  <si>
    <t xml:space="preserve">      SEMBRADO DE GRASS</t>
  </si>
  <si>
    <t xml:space="preserve">   MITIGACION DE IMPACTO AMBIENTAL</t>
  </si>
  <si>
    <t>P.U.</t>
  </si>
  <si>
    <t>Gastos Generales</t>
  </si>
  <si>
    <t>079-2018</t>
  </si>
  <si>
    <t>Administración Directa</t>
  </si>
  <si>
    <t>Proveedor</t>
  </si>
  <si>
    <t>Cant</t>
  </si>
  <si>
    <t>Nombre de quien</t>
  </si>
  <si>
    <t>recepciona</t>
  </si>
  <si>
    <t>Firma</t>
  </si>
  <si>
    <t>Supervisor:</t>
  </si>
  <si>
    <t>INSUMO:</t>
  </si>
  <si>
    <t>OBRA:</t>
  </si>
  <si>
    <t>Componente:</t>
  </si>
  <si>
    <t>Correlativo de meta:</t>
  </si>
  <si>
    <t>Proyecto:</t>
  </si>
  <si>
    <t>Fte. Fto:</t>
  </si>
  <si>
    <t>Modalidad:</t>
  </si>
  <si>
    <t>Residente:</t>
  </si>
  <si>
    <t>Sub Meta:</t>
  </si>
  <si>
    <t>S/</t>
  </si>
  <si>
    <t>Específica</t>
  </si>
  <si>
    <t>ID</t>
  </si>
  <si>
    <t>Adecuada Infraestructura Vial / Adecuada Infraestructura Peatonal / Adecuadas Políticas de conservación de Vía</t>
  </si>
  <si>
    <t>05 - Recursos Determinados:</t>
  </si>
  <si>
    <t>ACERO DE REFUERZO FY=4200 GRADO 60 - CORRUGADO Ø 1/2"</t>
  </si>
  <si>
    <t>var</t>
  </si>
  <si>
    <t>O/S XXX</t>
  </si>
  <si>
    <t>Kelvin</t>
  </si>
  <si>
    <t>Habilitación para acero de temperatura</t>
  </si>
  <si>
    <t>adfgadg</t>
  </si>
  <si>
    <t>asdfasdfas</t>
  </si>
  <si>
    <t>as</t>
  </si>
  <si>
    <t>adsf</t>
  </si>
  <si>
    <t>2.6.2.3.2.5</t>
  </si>
  <si>
    <t>2.6.2.3.2.4</t>
  </si>
  <si>
    <t>2.6.2.3.2.6</t>
  </si>
  <si>
    <t>PU</t>
  </si>
  <si>
    <t>Mes:</t>
  </si>
  <si>
    <t>DETALLE  DEL GASTOS</t>
  </si>
  <si>
    <t>COMPROBANTE DE GASTO</t>
  </si>
  <si>
    <t>Importe</t>
  </si>
  <si>
    <t>Nro</t>
  </si>
  <si>
    <t>BIENES</t>
  </si>
  <si>
    <t>PARCIAL</t>
  </si>
  <si>
    <t>de gasto</t>
  </si>
  <si>
    <t>ABRIL - 2018</t>
  </si>
  <si>
    <t>EJECUCION PRESPUPUESTAL POR ESPECIFICA</t>
  </si>
  <si>
    <t>N° Viajes</t>
  </si>
  <si>
    <t>TRABAJO REALIZADO</t>
  </si>
  <si>
    <t>TRABAJO MES: ABRIL 2018</t>
  </si>
  <si>
    <t>PRECIO</t>
  </si>
  <si>
    <t>TRABAJO (Cantidad; horas; días)</t>
  </si>
  <si>
    <t>30/04/2018</t>
  </si>
  <si>
    <t>GASTOS DE SUPERVISIÓN</t>
  </si>
  <si>
    <t>AVANCE</t>
  </si>
  <si>
    <t>ALMACENERO</t>
  </si>
  <si>
    <t>MES DE ABRIL</t>
  </si>
  <si>
    <t>GUARDIÁN</t>
  </si>
  <si>
    <t>07/05/2018</t>
  </si>
  <si>
    <t>PLANILLA</t>
  </si>
  <si>
    <t>ORE SALVADOR CERVANTES</t>
  </si>
  <si>
    <t>PAGO DE PLANILLA CORRESPONDIENTE AL ME DE ABRIL  2018</t>
  </si>
  <si>
    <t>CLASE OS/OC</t>
  </si>
  <si>
    <t>17/04/2018</t>
  </si>
  <si>
    <t xml:space="preserve">O/C </t>
  </si>
  <si>
    <t>PALOMINO CCOLLCCA SIMEON</t>
  </si>
  <si>
    <t>QUITASARRO</t>
  </si>
  <si>
    <t>gln</t>
  </si>
  <si>
    <t>ARCO DE SIERRA 12”- UYUSTOOLS</t>
  </si>
  <si>
    <t>ROMANA DE 10 Y 50 KILOS PESCADITO – POCKET</t>
  </si>
  <si>
    <t xml:space="preserve">BALDE VACIO X 20L </t>
  </si>
  <si>
    <t>BARRETA EXAGONAL 1 ¼”X 1.80</t>
  </si>
  <si>
    <t>GALONERA X 5 GLS</t>
  </si>
  <si>
    <t>SET DE BROCA PARA CONCRETO</t>
  </si>
  <si>
    <t>BROCHA DE 2” - TUMI</t>
  </si>
  <si>
    <t>BROCHA DE 3” - TUMI</t>
  </si>
  <si>
    <t>BROCHA DE 4” -TUMI</t>
  </si>
  <si>
    <t>BROCHA DE  1 ½” – TUMI</t>
  </si>
  <si>
    <t>BROCHA DE ½” – TUMI</t>
  </si>
  <si>
    <t>BROCHA DE 1” – TUMI</t>
  </si>
  <si>
    <t>CABLE ELECTRICO THW # 10 – INDECO</t>
  </si>
  <si>
    <t>metro</t>
  </si>
  <si>
    <t>CABLE ELECTRICO THW # 14 -  INDECO</t>
  </si>
  <si>
    <t>CARRETILLA DE CONSTRUCCION TIPO BUGUIE – TRUPER</t>
  </si>
  <si>
    <t>CILINDRO PVC DE 55 GL</t>
  </si>
  <si>
    <t>CINCEL PUNTA PUNTA ¾” – HECHIZO</t>
  </si>
  <si>
    <t>CINCEL PUNTA PLANA ¾” – HECHIZO</t>
  </si>
  <si>
    <t>CINTA AISLANTE 3M NEGRO 1000 GRANDE</t>
  </si>
  <si>
    <t>CIZALLA TIJERA DE 18” – TRUPER</t>
  </si>
  <si>
    <t>COMBA DE 24 LIBRAS C/MANGO – ORE</t>
  </si>
  <si>
    <t>COMBA DE 8 LIBRAS C/MANGO – ORE</t>
  </si>
  <si>
    <t>CONO DE ABRAHAMS</t>
  </si>
  <si>
    <t>CORDEL NYLON # 10X100MTS</t>
  </si>
  <si>
    <t xml:space="preserve">DETERGENTE INDUSTRIAL – SAPOLIO </t>
  </si>
  <si>
    <t>klg</t>
  </si>
  <si>
    <t>DISCO DE CORTE PARA METAL DE 4 ½”X 1/8” – 3M</t>
  </si>
  <si>
    <t>DISCO DE CORTE PARA METAL DE 14” – DEWALT</t>
  </si>
  <si>
    <t>DISCO DE CORTE PARA MADERA DE 7 ¼”- UYUSOOL</t>
  </si>
  <si>
    <t>THINER ACRILICO ESPECIAL – CRONS</t>
  </si>
  <si>
    <t>SOGA DRISA 5/32X50MTS</t>
  </si>
  <si>
    <t>ESCOBA MEDIANO – HUDE</t>
  </si>
  <si>
    <t>ESCOBON – HUDE</t>
  </si>
  <si>
    <t>ESCUADRA 90ºX50 – STANLEY</t>
  </si>
  <si>
    <t>FOCO ESPIRAL DE 24 WATT – ULIX</t>
  </si>
  <si>
    <t>HOJA SIERRA SANDFLEX</t>
  </si>
  <si>
    <t>HOJA SIERRA PARA CALAR</t>
  </si>
  <si>
    <t>INFLADOR PARA LLANTA – TRUPER</t>
  </si>
  <si>
    <t>TERMOMAGNETICO 2X50 . STRONGER</t>
  </si>
  <si>
    <t>TERMOMAGNETICO 2X32 – STRONGER</t>
  </si>
  <si>
    <t>INTERRUPTOR SIMPLE</t>
  </si>
  <si>
    <t>JUEGO DE BROCA PARA MADERA</t>
  </si>
  <si>
    <t xml:space="preserve">LIJA PARA FIERRO </t>
  </si>
  <si>
    <t>LIJA PARA MADERA</t>
  </si>
  <si>
    <t>LIMA</t>
  </si>
  <si>
    <t>LINTERNA RECARGABLE – OPALUX</t>
  </si>
  <si>
    <t>LLANTA DE REPUESTO – TRUPER</t>
  </si>
  <si>
    <t>LLAVE EXTILSON  14” – UYUSTOOLS</t>
  </si>
  <si>
    <t>MANGUERA DE NIVEL X50M</t>
  </si>
  <si>
    <t>BRIQUETERA</t>
  </si>
  <si>
    <t>NIVEL DE MANO 30CM STANLEY</t>
  </si>
  <si>
    <t>OCRE COLOR ROJO – BAYER</t>
  </si>
  <si>
    <t>PALA CUCHARA – TRAMONTINA</t>
  </si>
  <si>
    <t>ZAPAPICO CON MANGO – TRAMONTINA</t>
  </si>
  <si>
    <t>PINTURA ESMALTE BLANCO – CRONS</t>
  </si>
  <si>
    <t xml:space="preserve">PLASTICO 2M DOBLE ANCHO X ROLLO </t>
  </si>
  <si>
    <t>RASTRILLO METALICO</t>
  </si>
  <si>
    <t>RECOGEDOR DE BASURA DOMESTICO – HUDE</t>
  </si>
  <si>
    <t>REGLA DE ALUMINIO 2”X4”X6M</t>
  </si>
  <si>
    <t>RESPIRADOR POLVO SAFETY</t>
  </si>
  <si>
    <t>SERRUCHO 16” – STANLEY</t>
  </si>
  <si>
    <t>SILVATO</t>
  </si>
  <si>
    <t>SOCKET OVAL</t>
  </si>
  <si>
    <t>SOGA 5/8 X15M</t>
  </si>
  <si>
    <t>TACHO PARA BASURA DOMESTICO</t>
  </si>
  <si>
    <t>EXTENSION ELECTRICA 3 ENTRADAS X 5M</t>
  </si>
  <si>
    <t>TOMACORRIENTE UNIVERSAL</t>
  </si>
  <si>
    <t xml:space="preserve">TRAPO INDUSTRIAL </t>
  </si>
  <si>
    <t>WINCHA DE 50 MTS – TRUPER</t>
  </si>
  <si>
    <t>YESO X25 KG</t>
  </si>
  <si>
    <t>PICO PUNTA CON MANGO – TRAMONTINA</t>
  </si>
  <si>
    <t>20/04/2018</t>
  </si>
  <si>
    <t>VH FERRETERIA &amp; LIBRERÍA S.R.L</t>
  </si>
  <si>
    <t>VARILLA DE ACERO CORRUGADO FY=4200 KG/CM2 GRADO 60 DE ¼ IN X 9M- ACEROS AREQUIPA</t>
  </si>
  <si>
    <t>VARILLA DE ACERO CORRUGADO FY=4200 KG/CM2 GRADO 60 DE 5/8 IN X 9M- ACEROS AREQUIPA</t>
  </si>
  <si>
    <t>ACERO DE REFUERZO FY=4200 GRADO 60 LISO 5/8</t>
  </si>
  <si>
    <t>THE BEST IMPORT E.I.R.L</t>
  </si>
  <si>
    <t>TECNOPORT DE 1.20 X 2.40 X"</t>
  </si>
  <si>
    <t>ADAPTADOR PVC 1/2" PN-10</t>
  </si>
  <si>
    <t>LUBRICANTE PARA TUBERIAS</t>
  </si>
  <si>
    <t>LLAVE DE PASO PVC 1/2</t>
  </si>
  <si>
    <t>PEGAMENTO 1/8 GL (473 ML) - OATEY</t>
  </si>
  <si>
    <t>TAPON DE PVC 1"</t>
  </si>
  <si>
    <t>TUBO PVC SAP DE 1", C - 10 - PAVCO</t>
  </si>
  <si>
    <t>TUBO PVC SAP DE 1/2", C - 10X5 MTS - PAVCO</t>
  </si>
  <si>
    <t>TUBO PVC NARANJA UF 200 MM = 8", S-25 - KOPLAST</t>
  </si>
  <si>
    <t>TUBO PVC NARANJA UF 160 MM = 6", S-25 - KOPLAST</t>
  </si>
  <si>
    <t>TUBO PVC 90 MM = 8", S -25 - KOPLAST</t>
  </si>
  <si>
    <t xml:space="preserve">TUBO PVC NARANJA UF 110 MM = 4", S-20 </t>
  </si>
  <si>
    <t>TUBO PVC NARANJA UF 250 MM = 10", S-25 - KOPLAST</t>
  </si>
  <si>
    <t>UNION CON ROSCA PVC 2 1/2"</t>
  </si>
  <si>
    <t>05/05/2018</t>
  </si>
  <si>
    <t>O/S</t>
  </si>
  <si>
    <t>CABEZAS HUAMAN FLAVIO</t>
  </si>
  <si>
    <t>PAGO AL MAESTRO DE OBRA CORRESPONDIENTE AL MES DE DICIEMBRE DEL 2017</t>
  </si>
  <si>
    <t>05/05/2019</t>
  </si>
  <si>
    <t>751</t>
  </si>
  <si>
    <t>KARI DAMIAN BLAS CARLOS</t>
  </si>
  <si>
    <t>PAGO AL ASISTENTE TECNICO CORRESPONDIENTE AL MES DE DICIEMBRE DEL 2017</t>
  </si>
  <si>
    <t>05/05/2020</t>
  </si>
  <si>
    <t>765</t>
  </si>
  <si>
    <t>DURAND SEQUEIROS DENZEL KELVIN</t>
  </si>
  <si>
    <t>PAGO  AL MACENERO DE OBRA CORRESPONDIENTE AL MES DE DICIEMBRE DEL 2017</t>
  </si>
  <si>
    <t>05/05/2021</t>
  </si>
  <si>
    <t>822</t>
  </si>
  <si>
    <t>CUAQUERA VILLAFUERTE MARIO MOISES</t>
  </si>
  <si>
    <t>PAGO DE RESIDENTE  DE OBRA CORRESPONDIENTE AL MES DE DICIEMBRE DEL 2017</t>
  </si>
  <si>
    <t>05/05/2022</t>
  </si>
  <si>
    <t>741</t>
  </si>
  <si>
    <t>GUIZADO CARTAGENA KATERINE</t>
  </si>
  <si>
    <t>AISTENTE ADMINISTRATIVO CORRESPONDIENTE AL MES DE MARZO DEL 2018</t>
  </si>
  <si>
    <t>27/05/2018</t>
  </si>
  <si>
    <t>922</t>
  </si>
  <si>
    <t>RIVAS LOPEZ SANTIAGO</t>
  </si>
  <si>
    <t>ALQUILER DE ALMACEN DE OBRA PAGO CORRESPONDIENTE DEL 01 DE ENERO AL 15 DE MARZO DEL 2018</t>
  </si>
  <si>
    <t>27/05/2019</t>
  </si>
  <si>
    <t>745</t>
  </si>
  <si>
    <t>ASISTENTE ADMINISTRATIVO PAGO CORRESPONDIENTE DEL 1 DE ABRIL AL 10 DE MAYO DEL 2018</t>
  </si>
  <si>
    <t>27/05/2020</t>
  </si>
  <si>
    <t>977</t>
  </si>
  <si>
    <t>TORRES SANCHEZ ALEJANDRO ENRIQUE</t>
  </si>
  <si>
    <t>GUARDIANIA DE OBRA PAGO CORREPONDIENTE DEL 01 DE ENERO AL 10 DE MAYO DEL 2018</t>
  </si>
  <si>
    <t>CAJA CHICA</t>
  </si>
  <si>
    <t>C. DIRECTO</t>
  </si>
  <si>
    <t>C. INDIRECTO</t>
  </si>
  <si>
    <t>RESOLUCIÒN NRO 166-2018-GM-MPA</t>
  </si>
  <si>
    <t>CAJA CHICA Nº 01  (VIGENTE)</t>
  </si>
  <si>
    <t>MES DE MAYO DE 2018</t>
  </si>
  <si>
    <t>ADECUADAS CONDICIONES DE TRANSITO VEHICULAR</t>
  </si>
  <si>
    <t xml:space="preserve">      ALQUILER PARA OFICINA, ALMACEN Y GUARDIANIA</t>
  </si>
  <si>
    <t>VJE</t>
  </si>
  <si>
    <t xml:space="preserve">   SEGURIDAD EN OBRA Y SALUD </t>
  </si>
  <si>
    <t xml:space="preserve">      EQUIPAMIENTO PARA LA SEGURIDAD Y PROTECCION</t>
  </si>
  <si>
    <t xml:space="preserve">   CONFORMACION DE INFRAESTRUCTURA DE PAVIMENTO</t>
  </si>
  <si>
    <t xml:space="preserve">         PERFILADO EN ZONA DE CORTE</t>
  </si>
  <si>
    <t xml:space="preserve">         ELIMINACION DE MATERIAL EXCEDENTE  CON MAQUINARIA</t>
  </si>
  <si>
    <t xml:space="preserve">      MEJORAMIENTO DE LA SUB RASANTE</t>
  </si>
  <si>
    <t xml:space="preserve">         MEJORAMIENTO Y COMPACTADO DE LA SUB RASANTE E=0.150MT. CON MATERIAL PROPIO (INCLUYE RIEGO)</t>
  </si>
  <si>
    <t xml:space="preserve">      CONFORMACION DE BASE GRANULAR</t>
  </si>
  <si>
    <t xml:space="preserve">         EXTENDIDO Y COMPACTADO DE  BASE GRANULAR E=20CM (INCLUYE RIEGO)</t>
  </si>
  <si>
    <t xml:space="preserve">         CONCRETO F'C=210 KG/CM2  EN LOSA DE RODADURA</t>
  </si>
  <si>
    <t xml:space="preserve">         ACERO LISO GRADO 60 EN JUNTAS TRANSVERSALES</t>
  </si>
  <si>
    <t xml:space="preserve">         ACERO CORRUGADO GRADO 60 EN JUNTAS LONGITUDINALES</t>
  </si>
  <si>
    <t xml:space="preserve">         TUBERIA PVC SAP CLASE 10 DE 5/8" (P/JUNTA TRANSVERSAL)</t>
  </si>
  <si>
    <t xml:space="preserve">   BERMAS</t>
  </si>
  <si>
    <t xml:space="preserve">      LOSA  EN BERMA</t>
  </si>
  <si>
    <t xml:space="preserve">         ENCOFRADO Y DESENCOFRADO EN BERMAS, h=0.20mts.</t>
  </si>
  <si>
    <t xml:space="preserve">         CONCRETO F'C=175 KG/CM2 PARA BERMAS</t>
  </si>
  <si>
    <t xml:space="preserve">         FROTACHADO EN BERMAS</t>
  </si>
  <si>
    <t xml:space="preserve">         EXCAVACION DE ZANJAS EN TERRENO SUELTO </t>
  </si>
  <si>
    <t xml:space="preserve">      CONEXIONES DOMICILIARIAS DE DESAGÜE</t>
  </si>
  <si>
    <t xml:space="preserve">   REPOSICION DE CONEXIONES DOMICILIARIAS DE AGUA</t>
  </si>
  <si>
    <t xml:space="preserve">      CONEXIONES DOMICILIARIAS DE AGUA</t>
  </si>
  <si>
    <t xml:space="preserve">         CONCRETO F'C=175 KG/CM2. PARA BUZONES</t>
  </si>
  <si>
    <t xml:space="preserve">         CONCRETO  F'C= 210 KG/CM2 (LOSA DE BUZON)</t>
  </si>
  <si>
    <t xml:space="preserve">    ALCANTARILLAS LATERALES Y TRANSVERSALES</t>
  </si>
  <si>
    <t xml:space="preserve">      OBRAS DE CONCRETO SIMPLE</t>
  </si>
  <si>
    <t xml:space="preserve">         ENCOFRADO Y DESENCOFRADO EN ALCANTARILLA LATERAL</t>
  </si>
  <si>
    <t xml:space="preserve">         CONCRETO FC=175 KG/CM2 PARA ALCANTARILLA LATERAL</t>
  </si>
  <si>
    <t xml:space="preserve">      OBRAS DE CONCRETO ARMADO</t>
  </si>
  <si>
    <t xml:space="preserve">         ENCOFRADO Y DESENCOFRADO EN ALCANTARILLA TRANSVERSAL</t>
  </si>
  <si>
    <t xml:space="preserve">         CONCRETO F'C=175 KG/CM2 PARA ALCANTARILLA TRANSVERSAL</t>
  </si>
  <si>
    <t xml:space="preserve">         ACERO CORRUGADO GRADO 60</t>
  </si>
  <si>
    <t xml:space="preserve">         CONCRETO F'C=175 KG/CM2 PARA CANALES LATERALES</t>
  </si>
  <si>
    <t xml:space="preserve">      TAPA DE CONCRETO PARA LIMPIEZA DE CANAL 1.50x0.80x0.10mts</t>
  </si>
  <si>
    <t xml:space="preserve">         TAPA DE INSPECCION DE C° A° PARA CANAL DE 1.50m x 0.80m x 0.10m</t>
  </si>
  <si>
    <t xml:space="preserve">      TAPAS DE CANAL DE CONCRETO </t>
  </si>
  <si>
    <t xml:space="preserve">         ENCOFRADO Y DESENCOFRADO</t>
  </si>
  <si>
    <t xml:space="preserve">         CONCRETO F'C=175 KG/CM2 PARA TAPA DE CANAL</t>
  </si>
  <si>
    <t xml:space="preserve">   MURO DE CONTENCION </t>
  </si>
  <si>
    <t xml:space="preserve">      MURO DE CONTENCION CON CONCRETO ARMADO</t>
  </si>
  <si>
    <t xml:space="preserve">         TRABAJOS PRELIMINARES</t>
  </si>
  <si>
    <t xml:space="preserve">            LIMPIEZA MANUAL DE TERRENO</t>
  </si>
  <si>
    <t xml:space="preserve">         MOVIMIENTO DE TIERRAS</t>
  </si>
  <si>
    <t xml:space="preserve">            RELLENO Y COMPACTADO MANUAL CON MATERIAL PROPIO</t>
  </si>
  <si>
    <t xml:space="preserve">            EXCAVACION PARA MUROS</t>
  </si>
  <si>
    <t xml:space="preserve">            ELIMINACION DE MATERIAL EXCEDENTE  CON MAQUINARIA</t>
  </si>
  <si>
    <t xml:space="preserve">         OBRAS DE CONCRETO ARMADO</t>
  </si>
  <si>
    <t xml:space="preserve">            SOLADO DE 4" MEZCLA 1:12 CEMENTO-HORMIGON</t>
  </si>
  <si>
    <t xml:space="preserve">            ENCOFRADO Y DESENCOFRADO</t>
  </si>
  <si>
    <t xml:space="preserve">            CONCRETO F'C=210 KG/CM2  EN MURO DE CONTENCION</t>
  </si>
  <si>
    <t xml:space="preserve">            ACERO GRADO 60 EN MURO DE CONTENCION</t>
  </si>
  <si>
    <t xml:space="preserve">            CURADO DE CONCRETO</t>
  </si>
  <si>
    <t xml:space="preserve">            SELLADO DE JUNTAS CON ASFALTO,e=1"</t>
  </si>
  <si>
    <t xml:space="preserve">      MURO DE CONTENCION DE CONCRETO CICLOPEO</t>
  </si>
  <si>
    <t xml:space="preserve">         OBRAS DE CONCRETO SIMPLE</t>
  </si>
  <si>
    <t xml:space="preserve">            CONCRETO CICLOPEO  FC=175KG/CM2   + 30 % PM.</t>
  </si>
  <si>
    <t xml:space="preserve">      ESTUDIO DE CANTERA</t>
  </si>
  <si>
    <t xml:space="preserve">      LIMPIEZA DE OBRA  FINAL</t>
  </si>
  <si>
    <t xml:space="preserve">   PINTADO Y SEÑALIZACION VIAL</t>
  </si>
  <si>
    <t xml:space="preserve">      PINTADO DE SEÑALIZACION VIAL</t>
  </si>
  <si>
    <t xml:space="preserve">         PINTURA DE CRUCERO PEATONAL</t>
  </si>
  <si>
    <t xml:space="preserve">         PINTURA DE LINEA CENTRAL DE PAVIMENTO</t>
  </si>
  <si>
    <t xml:space="preserve">         PINTURA EN SARDINELES H=0.20mts.</t>
  </si>
  <si>
    <t xml:space="preserve">         SEÑALES INFORMATIVAS EN MURO DE PARED</t>
  </si>
  <si>
    <t xml:space="preserve">   FLETE TERRESTRE</t>
  </si>
  <si>
    <t xml:space="preserve">      FLETE TERRESTRE</t>
  </si>
  <si>
    <t>ADECUADAS CONDICIONES DE TRANSITO PEATONAL</t>
  </si>
  <si>
    <t xml:space="preserve">         CONCRETO F'C=175 KG/CM2. PARA  SARDINEL</t>
  </si>
  <si>
    <t xml:space="preserve">         TRAZO, NIVELACION Y REPLANTEO DURANTE EL PROCESO</t>
  </si>
  <si>
    <t xml:space="preserve">         COMPACTADO MANUAL CON MATERIAL DE BASE E=4"</t>
  </si>
  <si>
    <t xml:space="preserve">         CONCRETO F'C=175 KG/CM2. PARA  VEREDAS</t>
  </si>
  <si>
    <t xml:space="preserve">   RAMPAS PARA DISCAPACITADOS</t>
  </si>
  <si>
    <t xml:space="preserve">         EXCAVACION MANUAL EN TERRENO SUELTO PARA RAMPAS.</t>
  </si>
  <si>
    <t xml:space="preserve">      CONCRETO EN RAMPAS PARA DISCAPACITADOS</t>
  </si>
  <si>
    <t xml:space="preserve">         ENCOFRADO Y DESENCOFRADO EN RAMPAS DE ACCESO</t>
  </si>
  <si>
    <t xml:space="preserve">         CONCRETO F'C=175 KG/CM2. PARA  RAMPA DE ACCESO</t>
  </si>
  <si>
    <t xml:space="preserve">         FROTACHADO EN RAMPAS DE ACCESO</t>
  </si>
  <si>
    <t xml:space="preserve">         BRUÑA EN RAMPAS DE ACCESO</t>
  </si>
  <si>
    <t xml:space="preserve">      FLETE TERRESTRE- TRANSITO PEATONAL</t>
  </si>
  <si>
    <t>INSTALACION DE AREAS VERDES</t>
  </si>
  <si>
    <t xml:space="preserve">      EXCAVACION MANUAL EN TERRENO SUELTO PARA AREAS VERDES, hasta=0.20mts.</t>
  </si>
  <si>
    <t xml:space="preserve">      ELIMINACION DE MATERIAL EXCEDENTE  CON MAQUINARIA</t>
  </si>
  <si>
    <t xml:space="preserve">   OBRAS DE TRATAMIENTO DE AREAS VERDES</t>
  </si>
  <si>
    <t xml:space="preserve">      SUM. Y COL. DE FLORES ORNAMENTALES</t>
  </si>
  <si>
    <t>01.04.03</t>
  </si>
  <si>
    <t>01.05.02.03</t>
  </si>
  <si>
    <t>01.05.05</t>
  </si>
  <si>
    <t>01.05.05.01</t>
  </si>
  <si>
    <t>01.05.05.02</t>
  </si>
  <si>
    <t>01.05.05.03</t>
  </si>
  <si>
    <t>01.05.05.04</t>
  </si>
  <si>
    <t>01.05.05.05</t>
  </si>
  <si>
    <t>01.05.05.06</t>
  </si>
  <si>
    <t>01.05.05.07</t>
  </si>
  <si>
    <t>01.05.05.08</t>
  </si>
  <si>
    <t>01.06.03</t>
  </si>
  <si>
    <t>01.06.03.01</t>
  </si>
  <si>
    <t>01.06.04</t>
  </si>
  <si>
    <t>01.06.04.01</t>
  </si>
  <si>
    <t>01.06.05</t>
  </si>
  <si>
    <t>01.06.05.01</t>
  </si>
  <si>
    <t>01.06.05.02</t>
  </si>
  <si>
    <t>01.06.05.03</t>
  </si>
  <si>
    <t>01.06.05.04</t>
  </si>
  <si>
    <t>01.06.05.05</t>
  </si>
  <si>
    <t>01.07.01.05</t>
  </si>
  <si>
    <t>01.07.02.02</t>
  </si>
  <si>
    <t>01.08.01.05</t>
  </si>
  <si>
    <t>01.09.02.03</t>
  </si>
  <si>
    <t>01.09.02.04</t>
  </si>
  <si>
    <t>01.09.02.05</t>
  </si>
  <si>
    <t>01.10.02.03</t>
  </si>
  <si>
    <t>01.10.03</t>
  </si>
  <si>
    <t>01.10.03.01</t>
  </si>
  <si>
    <t>01.10.03.02</t>
  </si>
  <si>
    <t>01.10.03.03</t>
  </si>
  <si>
    <t>01.10.03.04</t>
  </si>
  <si>
    <t>01.10.04</t>
  </si>
  <si>
    <t>01.10.04.01</t>
  </si>
  <si>
    <t>01.10.05</t>
  </si>
  <si>
    <t>01.10.05.01</t>
  </si>
  <si>
    <t>01.11.01.04</t>
  </si>
  <si>
    <t>01.11.03</t>
  </si>
  <si>
    <t>01.11.03.01</t>
  </si>
  <si>
    <t>01.11.03.02</t>
  </si>
  <si>
    <t>01.11.04</t>
  </si>
  <si>
    <t>01.11.04.01</t>
  </si>
  <si>
    <t>01.11.04.02</t>
  </si>
  <si>
    <t>01.11.04.03</t>
  </si>
  <si>
    <t>01.11.04.04</t>
  </si>
  <si>
    <t>01.11.04.05</t>
  </si>
  <si>
    <t>01.12.01.01.01</t>
  </si>
  <si>
    <t>01.12.01.02.01</t>
  </si>
  <si>
    <t>01.12.01.02.02</t>
  </si>
  <si>
    <t>01.12.01.02.03</t>
  </si>
  <si>
    <t>01.12.01.03.01</t>
  </si>
  <si>
    <t>01.12.01.03.02</t>
  </si>
  <si>
    <t>01.12.01.03.03</t>
  </si>
  <si>
    <t>01.12.01.03.04</t>
  </si>
  <si>
    <t>01.12.01.03.05</t>
  </si>
  <si>
    <t>01.12.01.03.06</t>
  </si>
  <si>
    <t>01.12.02.01.01</t>
  </si>
  <si>
    <t>01.12.02.02.01</t>
  </si>
  <si>
    <t>01.12.02.02.02</t>
  </si>
  <si>
    <t>01.12.02.02.03</t>
  </si>
  <si>
    <t>01.12.02.03.01</t>
  </si>
  <si>
    <t>01.12.02.03.02</t>
  </si>
  <si>
    <t>01.12.02.03.03</t>
  </si>
  <si>
    <t>01.12.02.03.04</t>
  </si>
  <si>
    <t>01.15.01.01</t>
  </si>
  <si>
    <t>01.15.01.02</t>
  </si>
  <si>
    <t>01.15.01.03</t>
  </si>
  <si>
    <t>01.15.01.04</t>
  </si>
  <si>
    <t>02.02.03</t>
  </si>
  <si>
    <t>02.02.03.01</t>
  </si>
  <si>
    <t>02.02.03.02</t>
  </si>
  <si>
    <t>02.02.03.03</t>
  </si>
  <si>
    <t>02.02.03.04</t>
  </si>
  <si>
    <t>02.02.03.05</t>
  </si>
  <si>
    <t>02.02.03.06</t>
  </si>
  <si>
    <t>02.02.03.07</t>
  </si>
  <si>
    <t>02.03.01.01</t>
  </si>
  <si>
    <t>02.03.01.02</t>
  </si>
  <si>
    <t>02.03.01.03</t>
  </si>
  <si>
    <t>02.03.02.01</t>
  </si>
  <si>
    <t>02.03.02.02</t>
  </si>
  <si>
    <t>02.03.02.03</t>
  </si>
  <si>
    <t>02.03.02.04</t>
  </si>
  <si>
    <t>02.03.02.05</t>
  </si>
  <si>
    <t>02.03.02.06</t>
  </si>
  <si>
    <t>02.03.02.07</t>
  </si>
  <si>
    <t>02.04</t>
  </si>
  <si>
    <t>02.04.01</t>
  </si>
  <si>
    <t>03.01.02</t>
  </si>
  <si>
    <t>03.02.02</t>
  </si>
  <si>
    <t>03.02.03</t>
  </si>
  <si>
    <t>03.02.04</t>
  </si>
  <si>
    <t>“MEJORAMIENTO DE LA TRANSITABILIDAD VEHICULAR Y PEATONAL DEL JR. BENIGNO LA TORRE PALMA CUADRA 03 DE LA CIUDAD DE ABANCAY DEL DISTRITO DE ABANCAY - PROVINCIA DE ABANCAY - DEPARTAMENTO DE APURIMAC”</t>
  </si>
  <si>
    <t>PROPIETARIO:</t>
  </si>
  <si>
    <t>Presupuesto (S/.)</t>
  </si>
  <si>
    <t>CRONOGRAMA FINANCIERO</t>
  </si>
  <si>
    <t>OCTUBRE</t>
  </si>
  <si>
    <t>NOVIEMBRE</t>
  </si>
  <si>
    <t>ENERO</t>
  </si>
  <si>
    <t>GASTOS GENERALES (7.38%)</t>
  </si>
  <si>
    <t>GASTOS DE SUPERVISION (2.22%)</t>
  </si>
  <si>
    <t>GASTOS DE LIQUIDACION (0.85%)</t>
  </si>
  <si>
    <t>EXPEDIENTE TECNICO (1.03%)</t>
  </si>
  <si>
    <t>PRESUPUESTO DE PROYECTO</t>
  </si>
  <si>
    <t>FORMATO FE - 16</t>
  </si>
  <si>
    <t xml:space="preserve"> CRONOGRAMA DE OBRA VALORIZADA</t>
  </si>
  <si>
    <t>del victor</t>
  </si>
  <si>
    <t>CRONOGRAMA DE VALORIZACION</t>
  </si>
  <si>
    <t>FEBRERO</t>
  </si>
  <si>
    <t>Gastos de expediente tecnico</t>
  </si>
  <si>
    <t>Gestion del proyecto</t>
  </si>
  <si>
    <t>Gastos COVID-19</t>
  </si>
  <si>
    <t>Gastos de liquidacion</t>
  </si>
  <si>
    <t>MARZO</t>
  </si>
  <si>
    <t xml:space="preserve">FECHA  </t>
  </si>
  <si>
    <t>LOCALIDAD</t>
  </si>
  <si>
    <t xml:space="preserve">PROVINCIA </t>
  </si>
  <si>
    <t xml:space="preserve">Plazo de Ejecucion </t>
  </si>
  <si>
    <t>DEPARTAMENTO</t>
  </si>
  <si>
    <t>Acta de Entreda de Terreno y inicio de Obra</t>
  </si>
  <si>
    <t xml:space="preserve">Memoria Descriptiva </t>
  </si>
  <si>
    <t>Resumen mensual</t>
  </si>
  <si>
    <t>Control fisico de Obra</t>
  </si>
  <si>
    <t>Curvas S</t>
  </si>
  <si>
    <t>Resumen planilla de Metrados</t>
  </si>
  <si>
    <t>Planilla de Metrados</t>
  </si>
  <si>
    <t>Resumen Planilla de Mayores  Metrados</t>
  </si>
  <si>
    <t>Planilla de Mayores  Metrados</t>
  </si>
  <si>
    <t xml:space="preserve">Valorización de Mayores Metrados </t>
  </si>
  <si>
    <t>Resumen Planilla de Adicionales</t>
  </si>
  <si>
    <t>Planilla de Adicionales de Obra</t>
  </si>
  <si>
    <t>Valorización de Adicionales de Obra</t>
  </si>
  <si>
    <t>Vale Pampa</t>
  </si>
  <si>
    <t>Copia O/C, O/S Y Cmprobantes</t>
  </si>
  <si>
    <t>Tareo del personal Obrero</t>
  </si>
  <si>
    <t>Panel fotografico</t>
  </si>
  <si>
    <t>“MEJORAMIENTO DE LA GESTIÓN MUNICIPAL Y SERVICIO ADMINISTRATIVO DE LA MUNICIPALIDAD PROVINCIAL DE ABANCAY, DISTRITO DE ABANCAY - PROVINCIA DE ABANCAY - DEPARTAMENTO DE APURIMAC”.</t>
  </si>
  <si>
    <t>425 DIAS CALENDARIOS</t>
  </si>
  <si>
    <t>1.1.1</t>
  </si>
  <si>
    <t>1.1.1.1</t>
  </si>
  <si>
    <t>1.1.1.2</t>
  </si>
  <si>
    <t>1.1.1.4</t>
  </si>
  <si>
    <t>1.1.2.1</t>
  </si>
  <si>
    <t>1.1.2.2</t>
  </si>
  <si>
    <t>1.1.3</t>
  </si>
  <si>
    <t>1.1.3.1</t>
  </si>
  <si>
    <t>1.1.4</t>
  </si>
  <si>
    <t>1.1.4.1</t>
  </si>
  <si>
    <t>1.1.5</t>
  </si>
  <si>
    <t>1.1.5.1</t>
  </si>
  <si>
    <t>1.1.5.2</t>
  </si>
  <si>
    <t>1.2.1</t>
  </si>
  <si>
    <t>1.2.5</t>
  </si>
  <si>
    <t>1.2.6</t>
  </si>
  <si>
    <t>3.4.1</t>
  </si>
  <si>
    <t>OBRAS PROVISIONALES, TRABAJOS PRELIMINARES, SEGURIDAD Y SALUD</t>
  </si>
  <si>
    <t>Obras Provisionales y Trabajos Preliminares</t>
  </si>
  <si>
    <t>Construcciones Provisionales</t>
  </si>
  <si>
    <t>ALMACEN, OFICINA Y CASETA DE GUARDIANIA</t>
  </si>
  <si>
    <t>ARQUITECTURA</t>
  </si>
  <si>
    <t>Cielo Rasos</t>
  </si>
  <si>
    <t>m²</t>
  </si>
  <si>
    <t>m³</t>
  </si>
  <si>
    <t>MEJORAMIENTO DE LA GESTION MUNICIPAL Y SERVICIO ADMINISTRATIVO DE LA MUNICIPALIDAD PROVINCIAL DE ABANCAY</t>
  </si>
  <si>
    <t>Gastos de Gestion</t>
  </si>
  <si>
    <t>Gastos Covid - 19</t>
  </si>
  <si>
    <t>ESTRUCTUTRAS</t>
  </si>
  <si>
    <t>NIVELACIÓN Y COMPACTACION DE TERRENO</t>
  </si>
  <si>
    <t>NIVELACIÓN  Y COMPACTACIÓN DE SUB RASANTE</t>
  </si>
  <si>
    <t>RELLENO Y COMPACTACIÓN CON MATERIAL DE PRÉSTAMO EN BASE EN CIMENTACIÓN</t>
  </si>
  <si>
    <t>RELLENO, NIVELACIÓN Y APISONADO</t>
  </si>
  <si>
    <t>RELLENO, NIVELACION Y COMPACTACION CON MATERIAL DE PRÉSTAMO  H=1.65m EN INTERIOR</t>
  </si>
  <si>
    <t>RELLENO Y COMPACTACION CON MATERIAL DE PRÉSTAMO ALREDEDOR DE PLACAS</t>
  </si>
  <si>
    <t>ELIMINACIÓN DE MATERIAL EXCEDENTE</t>
  </si>
  <si>
    <t>ACARREO INTERNO MATERIAL PROCEDENTE DE EXCAVACIONES Dmax=50m</t>
  </si>
  <si>
    <t>ELIMINACION DE MATERIAL EXCEDENTE C/MAQUINARIA</t>
  </si>
  <si>
    <t>OBRAS DE CONCRETO SIMPLE</t>
  </si>
  <si>
    <t>SOLADOS</t>
  </si>
  <si>
    <t>SOLADO f'c = 140 kg/cm2, E=0.075 m</t>
  </si>
  <si>
    <t>CIMIENTOS CORRIDOS</t>
  </si>
  <si>
    <t>SOBRECIMIENTOS</t>
  </si>
  <si>
    <t>SOBRECIMIENTO - CONCRETO F'c=175 kg/cm2</t>
  </si>
  <si>
    <t>SOBRECIMIENTO - ENCOFRADO Y DESENCOFRADO</t>
  </si>
  <si>
    <t>Costo Directo Expediente Tecnico</t>
  </si>
  <si>
    <t>Costo Directo partidas nuevas</t>
  </si>
  <si>
    <t>VOLADURA DE ROCA FIJA</t>
  </si>
  <si>
    <t>Puntos</t>
  </si>
  <si>
    <t>CONTROL DE CALIDAD</t>
  </si>
  <si>
    <t xml:space="preserve">ENSAYO DE DENSIDAD DE CAMPO </t>
  </si>
  <si>
    <t xml:space="preserve">PRUEBA DE RESISTENCIA AL CONCRETO  
 </t>
  </si>
  <si>
    <t xml:space="preserve">ESTUDIO DE SUELOS CON FINES DE CIMENTACION </t>
  </si>
  <si>
    <t>IMPRIMADO CON EMULSION ASFALTICA EN PLACAS</t>
  </si>
  <si>
    <t>1.2.7</t>
  </si>
  <si>
    <t>1.2.8</t>
  </si>
  <si>
    <t xml:space="preserve">IMPRIMADO CON EMULSION ASFALTICA EN PLACAS </t>
  </si>
  <si>
    <t>1.2.9</t>
  </si>
  <si>
    <t>1.2.10</t>
  </si>
  <si>
    <t>1.3.1</t>
  </si>
  <si>
    <t>1.3.2</t>
  </si>
  <si>
    <t>OBRAS DE CONCRETO ARMADO</t>
  </si>
  <si>
    <t>1.3.1.1</t>
  </si>
  <si>
    <t>1.3.1.2</t>
  </si>
  <si>
    <t>1.3.1.3</t>
  </si>
  <si>
    <t>CIMIENTO CORRIDO - CONCRETO F'c=175 kg/cm2 + 30%PG</t>
  </si>
  <si>
    <t>1.2.1.1</t>
  </si>
  <si>
    <t>1.2.1.1.1</t>
  </si>
  <si>
    <t>1.2.1.1.2</t>
  </si>
  <si>
    <t>COLUMNETA - ENCOFRADO Y DESENCOFRADO</t>
  </si>
  <si>
    <t>COLUMNETA - ACERO fy=4200 kg/cm2</t>
  </si>
  <si>
    <t>1.3.2.1</t>
  </si>
  <si>
    <t>1.3.2.2</t>
  </si>
  <si>
    <t>1.3.2.3</t>
  </si>
  <si>
    <t>VIGUETA - ENCOFRADO Y DESENCOFRADO</t>
  </si>
  <si>
    <t>VIGUETA - ACERO fy=4200 kg/cm2</t>
  </si>
  <si>
    <t>COLUMNETA DE CONFINAMIENTO</t>
  </si>
  <si>
    <t>VIGUETA DE CONFINAMIENTO</t>
  </si>
  <si>
    <t xml:space="preserve">TARRAJEO DE CIELO RASO </t>
  </si>
  <si>
    <t>COLUMNETA - CONCRETO f'c=175 kg/cm2</t>
  </si>
  <si>
    <t>VIGUETA - CONCRETO f'c=175 kg/cm2</t>
  </si>
  <si>
    <t>CORRESPONDIENTE AL MES DE JULIO DEL 2022</t>
  </si>
  <si>
    <t>VALORIZACION DE PARTIDAS NUEVAS N° 05</t>
  </si>
  <si>
    <t>JARDINERIA</t>
  </si>
  <si>
    <t>LAVADERO</t>
  </si>
  <si>
    <t>JARDINERIA - CONCRETO f'c=175 kg/cm2</t>
  </si>
  <si>
    <t>JARDINERIA - ENCOFRADO Y DESENCOFRADO</t>
  </si>
  <si>
    <t>JARDINERIA - ACERO fy=4200 kg/cm2</t>
  </si>
  <si>
    <t>LAVADERO - CONCRETO f'c=175 kg/cm2</t>
  </si>
  <si>
    <t>LAVADERO - ENCOFRADO Y DESENCOFRADO</t>
  </si>
  <si>
    <t>LAVADERO - ACERO fy=4200 kg/cm2</t>
  </si>
  <si>
    <t>INFORME TECNICO MENSUAL  N°12</t>
  </si>
  <si>
    <t>MES DE DICIEMBRE - 2022</t>
  </si>
  <si>
    <t>05.05.02</t>
  </si>
  <si>
    <t>05.08.01</t>
  </si>
  <si>
    <t>05.08.02</t>
  </si>
  <si>
    <t>05.08.03</t>
  </si>
  <si>
    <t>05.09.01.01</t>
  </si>
  <si>
    <t>05.10.04</t>
  </si>
  <si>
    <t>05.10.08</t>
  </si>
  <si>
    <t>05.12.01</t>
  </si>
  <si>
    <t>MIXER 16 MONO + 3 ESTEREO C/EFECTOS</t>
  </si>
  <si>
    <t>PARANTE DE MICRÓFONO STAND ATRIL PEDESTAL MICRO</t>
  </si>
  <si>
    <t>AMPLIFICADOR PARA LINEA 100V/180W 240W MAX. CON REPRODUCTOR USB-SD-FM.</t>
  </si>
  <si>
    <t>PARLANTE DE TECHO PARA EMPOTRAR 6 1/2'' DOBLE CONO TRANSF. LINEA 100V/6W-24W MAX.</t>
  </si>
  <si>
    <t>JACK CAT 6A</t>
  </si>
  <si>
    <t>6.2.7.1</t>
  </si>
  <si>
    <t>6.2.7.8</t>
  </si>
  <si>
    <t>6.2.7.9</t>
  </si>
  <si>
    <t>6.9.8.6</t>
  </si>
  <si>
    <t>SOFTWARE DE VIRTUALIZACION</t>
  </si>
  <si>
    <t>SOFTWARE DE ADMINISTRACIÓN DE VIRTUALIZACIÓN</t>
  </si>
  <si>
    <t>PARTIDAS NUEVAS
INSTALACIONES ESPECIALES</t>
  </si>
  <si>
    <t>DESCRIPCIÓN DE PARTIDAS</t>
  </si>
  <si>
    <t>MAYORES METRADOS
INSTALACIONES ESPECIALES</t>
  </si>
  <si>
    <t>DEDUCTIVOS
INSTALACIONES ESPECIALES</t>
  </si>
  <si>
    <t>6.2.8.1</t>
  </si>
  <si>
    <t>SERVICIO DE CABLEADO, INSTALACIÓN, INGENIERÍA Y PROGRAMACIÓN DE COMPONENTES DE CAMPO, INCLUYE MATERIALES DE INSTALACIÓN, PRUEBAS Y PUESTA EN MARCHA DEL SISTEMA PAVA</t>
  </si>
  <si>
    <t>6.4.6.1</t>
  </si>
  <si>
    <t>SERVICIO DE CABLEADO, INSTALACIÓN, INGENIERÍA Y PROGRAMACIÓN DECOMPONENTES DE CAMPO EN PANEL, INCLUYE MATERIALES DE INSTALACIÓN, PRUEBAS YPUESTA EN MARCHA DEL SISTEMA</t>
  </si>
  <si>
    <t>6.6.7</t>
  </si>
  <si>
    <t>SERVICIO INSTALACIÓN SISTEMA DE CONECTIVIDAD Y SEGURIDAD INFORMÁTICA</t>
  </si>
  <si>
    <t>Global</t>
  </si>
  <si>
    <t>6.2.6.4</t>
  </si>
  <si>
    <t>PARLANTES EN TECHO</t>
  </si>
  <si>
    <t>SERVICIO INSTALACIÓN, CONFIGURACION, PUESTA EN MARCHA Y CAPACITACIÓN DEL SERVIDOR DE APLICACIONES</t>
  </si>
  <si>
    <t>SOFTWARE DE MONITOREO DE RED</t>
  </si>
  <si>
    <t xml:space="preserve">ARREGLO DE DISCOS ESATA  16 HDD  MÁX. 8TB X DISCO  1 MINI SAS
</t>
  </si>
  <si>
    <t xml:space="preserve">TARJETA DECODIFICADORA H.265 DE 6 CANALES
</t>
  </si>
  <si>
    <t>PINTURA EPOXICA</t>
  </si>
  <si>
    <t>CABLE F/UTP CAT 6A PARA CABLEADO ESTRUCTURA Y CENTRO DE DATOS</t>
  </si>
  <si>
    <t>SOLUCIONES DE TECNOLOGÍA DE INFORMACIÓN Y COMUNICACIÓN (TIC)</t>
  </si>
  <si>
    <t>SOLUCIONES DE TECNOLOGÍA DE INFORMACIÓN Y COMUNICACIONES (TIC)</t>
  </si>
  <si>
    <t xml:space="preserve">      INYECTOR POE 24 PUERTOS</t>
  </si>
  <si>
    <t xml:space="preserve">      PUNTO DE ACCESO INALAMBRICO POE WIFI 6</t>
  </si>
  <si>
    <t>05.06</t>
  </si>
  <si>
    <t xml:space="preserve">   SISTEMA DE CONECTIVIDAD Y SEGURIDAD INFORMÁTICA</t>
  </si>
  <si>
    <t>05.06.01</t>
  </si>
  <si>
    <t>SWITCH CORE 24 PUERTOS DE FIBRA 10GBPS</t>
  </si>
  <si>
    <t>05.06.04</t>
  </si>
  <si>
    <t>SWITCH BORDE 48 PUERTOS</t>
  </si>
  <si>
    <t>MICRÓFONO DINÁMICO</t>
  </si>
  <si>
    <t>MICRÓFONO DINÁMICO CARDIOIDE</t>
  </si>
  <si>
    <t>MEZCLADORA DIGITAL DE SONIDO 24 CANALES INCL. EFECTOS</t>
  </si>
  <si>
    <t xml:space="preserve">    PATCH PANEL</t>
  </si>
  <si>
    <t>05.09</t>
  </si>
  <si>
    <t>05.09.01</t>
  </si>
  <si>
    <t>6.2.7</t>
  </si>
  <si>
    <t>SISTEMA DE SONIDO PARA AUDITORIO</t>
  </si>
  <si>
    <t>SISTEMA DE SONIDO AMBIENTAL Y PERIFONEO.</t>
  </si>
  <si>
    <t>6.2.6</t>
  </si>
  <si>
    <t>APARATOS/DISPOSITIVOS DE SISTEMA DE NOTIFICACIÓN DE EMERGENCIAS Y AUDIO EVACUACIÓN</t>
  </si>
  <si>
    <t>SISTEMA DE CABLEADO ESTRUCTURADO Y CENTRO DE DATOS</t>
  </si>
  <si>
    <t>6.9.1</t>
  </si>
  <si>
    <t>CABLES EN TUBERIAS</t>
  </si>
  <si>
    <t>SISTEMA DSP PARA TECHO</t>
  </si>
  <si>
    <t>SISTEMA SUB FERRITA DE PISO</t>
  </si>
  <si>
    <t>INSUMOS PARA INSTALACIONES DEL SISTEMA DE AUDIO</t>
  </si>
  <si>
    <t>SISTEMA DE CONECTIVIDAD Y SEGURIDAD INFORMÁTICA</t>
  </si>
  <si>
    <t>SISTEMA DE TELEFONÍA.</t>
  </si>
  <si>
    <t>6.2.8</t>
  </si>
  <si>
    <t>SERVICIO PARA SISTEMA DE NOTIFICACIÓN DE EMERGENCIAS Y AUDIO EVACUACIÓN</t>
  </si>
  <si>
    <t>SISTEMA DETECCIÓN Y ALARMA DE INCENDIOS</t>
  </si>
  <si>
    <t>6.4.6</t>
  </si>
  <si>
    <t>SERVICIO PARA SISTEMA DE DETECCIÓN Y ALARMA DE INCENDIOS</t>
  </si>
  <si>
    <t>05.05</t>
  </si>
  <si>
    <t xml:space="preserve">   SISTEMA DE PROCESAMIENTO Y ALMACENAMIENTO CENTRALIZADO</t>
  </si>
  <si>
    <t>05.08</t>
  </si>
  <si>
    <t>05.10</t>
  </si>
  <si>
    <t>05.12</t>
  </si>
  <si>
    <t>04.02</t>
  </si>
  <si>
    <t>04.06</t>
  </si>
  <si>
    <t>05.05.01</t>
  </si>
  <si>
    <t>04.01</t>
  </si>
  <si>
    <t>04.01.02</t>
  </si>
  <si>
    <t>SERVIDOR DE APLICACIONES</t>
  </si>
  <si>
    <t>SERVIDOR STORAGE</t>
  </si>
  <si>
    <t>05.09.02</t>
  </si>
  <si>
    <t>05.09.02.01</t>
  </si>
  <si>
    <t>GABINETE PRINCIPAL DE COMUNICACIONES (DATA CENTER)</t>
  </si>
  <si>
    <t>05.06.03</t>
  </si>
  <si>
    <t>SWITCH BORDE 24 PUERTOS POE+</t>
  </si>
  <si>
    <t>04.07</t>
  </si>
  <si>
    <t xml:space="preserve">   SISTEMA DE  ACCESO INALAMBRICO Y CONECTIVIDAD</t>
  </si>
  <si>
    <t>ETIQUETA IDENTIFICADORA PARA PUNTO DE RED 0.12MM X .10CM</t>
  </si>
  <si>
    <t>RACK/GABINETE DE TELECOMUNICACIONES</t>
  </si>
  <si>
    <t xml:space="preserve">      PATCH CORD CAT 6A LSZH,  10 PIES</t>
  </si>
  <si>
    <t>SERVIDOR HIPERCONVERGENTE</t>
  </si>
  <si>
    <t>LICENCIAS DE SOFTWARE</t>
  </si>
  <si>
    <t>SISTEMA DE PROCESAMIENTO Y ALMACENAMIENTO CENTRALIZADO</t>
  </si>
  <si>
    <t>SISTEMA DE VIDEO VIGILANCIA</t>
  </si>
  <si>
    <t>SISTEMA DE PROTECCION ANTIESTATICA</t>
  </si>
  <si>
    <t xml:space="preserve">PARLANTE AMBIENTAL </t>
  </si>
  <si>
    <t>6.6.5</t>
  </si>
  <si>
    <t>TRANSCEIVER 10 GB MULTIMODO</t>
  </si>
  <si>
    <t>TRANSCEIVER 100 GB COBRE</t>
  </si>
  <si>
    <t xml:space="preserve">SWITCH CORE DE FIBRA </t>
  </si>
  <si>
    <t xml:space="preserve">INSUMOS PARA INSTALACIONES ELECTRICAS </t>
  </si>
  <si>
    <t>04.03</t>
  </si>
  <si>
    <t>04.03.01</t>
  </si>
  <si>
    <t>04.03.02</t>
  </si>
  <si>
    <t>04.03.03</t>
  </si>
  <si>
    <t>04.04</t>
  </si>
  <si>
    <t>04.04.01</t>
  </si>
  <si>
    <t>04.05</t>
  </si>
  <si>
    <t>SISTEMA DE ENERGÍA ELÉCTRICA PARA CUARTO DE TELECOMUNICACIONES</t>
  </si>
  <si>
    <t>HERRAMIENTAS MANUALES</t>
  </si>
  <si>
    <t>6.9.9.1</t>
  </si>
  <si>
    <t>SERVICIO DE CERTIFICACIÓN DE PUNTO DE RED CAT6A.</t>
  </si>
  <si>
    <t>6.9.9</t>
  </si>
  <si>
    <t>SERVICIO PARA CABLEADO ESTRUCTURADO</t>
  </si>
  <si>
    <t xml:space="preserve">         CENTRAL DE TELEFONIA IP</t>
  </si>
  <si>
    <t xml:space="preserve">         OPERADORA TELEFONICA</t>
  </si>
  <si>
    <t xml:space="preserve">         TELÉFONO IP DE MESA USO GERENCIAL</t>
  </si>
  <si>
    <t xml:space="preserve">         TELÉFONO IP DE MESA USO GENERAL</t>
  </si>
  <si>
    <t xml:space="preserve"> SERVICIO DE INSTALACIÓN Y PUESTA EN OPERACIÓN DE LA SOLUCIÓN DE TELEFONÍA IP</t>
  </si>
  <si>
    <t xml:space="preserve">      SISTEMA DE TELEFONIA</t>
  </si>
  <si>
    <t>06</t>
  </si>
  <si>
    <t>06.01</t>
  </si>
  <si>
    <t>06.01.01</t>
  </si>
  <si>
    <t>06.01.02</t>
  </si>
  <si>
    <t>06.01.03</t>
  </si>
  <si>
    <t>06.01.04</t>
  </si>
  <si>
    <t>06.01.05</t>
  </si>
  <si>
    <t>06.02</t>
  </si>
  <si>
    <t>04</t>
  </si>
  <si>
    <t>04.02.01</t>
  </si>
  <si>
    <t>04.02.02</t>
  </si>
  <si>
    <t>04.05.01</t>
  </si>
  <si>
    <t>04.05.02</t>
  </si>
  <si>
    <t>04.05.03</t>
  </si>
  <si>
    <t>04.06.01</t>
  </si>
  <si>
    <t>04.07.01</t>
  </si>
  <si>
    <t>04.07.02</t>
  </si>
  <si>
    <t>04.08</t>
  </si>
  <si>
    <t>04.08.01</t>
  </si>
  <si>
    <t>04.09</t>
  </si>
  <si>
    <t>04.09.01</t>
  </si>
  <si>
    <t>04.09.02</t>
  </si>
  <si>
    <t>04.09.03</t>
  </si>
  <si>
    <t>04.09.04</t>
  </si>
  <si>
    <t>04.09.05</t>
  </si>
  <si>
    <t>04.09.06</t>
  </si>
  <si>
    <t>04.09.07</t>
  </si>
  <si>
    <t xml:space="preserve">   SISTEMA DE CABLEADO ESTRUCTURADO Y CENTRO DE DATOS</t>
  </si>
  <si>
    <t>PARTIDAS NUEVAS</t>
  </si>
  <si>
    <t>MAYORES METRADOS</t>
  </si>
  <si>
    <t>DEDUCTIVOS</t>
  </si>
  <si>
    <t>6.2.6.3</t>
  </si>
  <si>
    <t>AMPLIFICADOR DE 500W CLASE D</t>
  </si>
  <si>
    <t xml:space="preserve">         AMPLIFICADOR PARA SISTEMA AMBIENTAL</t>
  </si>
  <si>
    <t>04.08.02</t>
  </si>
  <si>
    <t xml:space="preserve">        INSTALACION DE PATCH PANEL EN GABINETES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</si>
</sst>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-* #,##0.00_-;\-* #,##0.00_-;_-* &quot;-&quot;??_-;_-@_-"/>
    <numFmt numFmtId="164" formatCode="_ * #,##0_ ;_ * \-#,##0_ ;_ * &quot;-&quot;_ ;_ @_ "/>
    <numFmt numFmtId="165" formatCode="_ &quot;S/.&quot;\ * #,##0.00_ ;_ &quot;S/.&quot;\ * \-#,##0.00_ ;_ &quot;S/.&quot;\ * &quot;-&quot;??_ ;_ @_ "/>
    <numFmt numFmtId="166" formatCode="_ * #,##0.00_ ;_ * \-#,##0.00_ ;_ * &quot;-&quot;??_ ;_ @_ "/>
    <numFmt numFmtId="167" formatCode="_-* #,##0.00\ _$_-;\-* #,##0.00\ _$_-;_-* &quot;-&quot;??\ _$_-;_-@_-"/>
    <numFmt numFmtId="168" formatCode="_([$€-2]\ * #,##0.00_);_([$€-2]\ * \(#,##0.00\);_([$€-2]\ * &quot;-&quot;??_)"/>
    <numFmt numFmtId="169" formatCode="#,##0.0"/>
    <numFmt numFmtId="170" formatCode="_(* #,##0.00_);_(* \(#,##0.00\);_(* &quot;-&quot;??_);_(@_)"/>
    <numFmt numFmtId="171" formatCode="_-[$€]* #,##0.00_-;\-[$€]* #,##0.00_-;_-[$€]* &quot;-&quot;??_-;_-@_-"/>
    <numFmt numFmtId="172" formatCode="[$-280A]ddd\,\ dd&quot; de &quot;mmm&quot; de &quot;yy"/>
    <numFmt numFmtId="173" formatCode="&quot;$&quot;#.00"/>
    <numFmt numFmtId="174" formatCode="#.00"/>
    <numFmt numFmtId="175" formatCode="\$#.00"/>
    <numFmt numFmtId="176" formatCode="%#.00"/>
    <numFmt numFmtId="177" formatCode="_(* #,##0_);_(* \(#,##0\);_(* &quot;-&quot;??_);_(@_)"/>
    <numFmt numFmtId="178" formatCode="_-* #,##0.00\ _€_-;\-* #,##0.00\ _€_-;_-* &quot;-&quot;??\ _€_-;_-@_-"/>
    <numFmt numFmtId="179" formatCode="#,##0.00;[Red]#,##0.00"/>
    <numFmt numFmtId="180" formatCode="#,##0.000"/>
    <numFmt numFmtId="181" formatCode="#,##0.00_);\-#,##0.00"/>
    <numFmt numFmtId="182" formatCode="_ * #,##0_ ;_ * \-#,##0_ ;_ * &quot;-&quot;??_ ;_ @_ "/>
    <numFmt numFmtId="183" formatCode="_ [$S/.-280A]\ * #,##0.00_ ;_ [$S/.-280A]\ * \-#,##0.00_ ;_ [$S/.-280A]\ * &quot;-&quot;??_ ;_ @_ "/>
    <numFmt numFmtId="184" formatCode="_-[$S/-280A]* #,##0.00_-;\-[$S/-280A]* #,##0.00_-;_-[$S/-280A]* &quot;-&quot;??_-;_-@_-"/>
    <numFmt numFmtId="185" formatCode="&quot;S/.&quot;#,##0.00"/>
    <numFmt numFmtId="186" formatCode="_-&quot;$&quot;* #,##0.00_-;\-&quot;$&quot;* #,##0.00_-;_-&quot;$&quot;* &quot;-&quot;??_-;_-@_-"/>
    <numFmt numFmtId="187" formatCode="&quot;S/&quot;\ #,##0.00"/>
  </numFmts>
  <fonts count="1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7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Helv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1"/>
      <name val="Arial"/>
      <family val="2"/>
    </font>
    <font>
      <sz val="8"/>
      <name val="Arial Narrow"/>
      <family val="2"/>
    </font>
    <font>
      <sz val="12"/>
      <name val="Century Gothic"/>
      <family val="2"/>
    </font>
    <font>
      <b/>
      <u/>
      <sz val="16"/>
      <name val="Arial"/>
      <family val="2"/>
    </font>
    <font>
      <sz val="10"/>
      <color indexed="8"/>
      <name val="MS Sans Serif"/>
      <family val="2"/>
    </font>
    <font>
      <sz val="11"/>
      <color indexed="8"/>
      <name val="Calibri"/>
      <family val="2"/>
    </font>
    <font>
      <b/>
      <sz val="9"/>
      <color indexed="10"/>
      <name val="Arial"/>
      <family val="2"/>
    </font>
    <font>
      <sz val="12"/>
      <color indexed="8"/>
      <name val="Arial Narrow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i/>
      <sz val="8"/>
      <name val="Arial"/>
      <family val="2"/>
    </font>
    <font>
      <sz val="7"/>
      <name val="Times New Roman"/>
      <family val="1"/>
    </font>
    <font>
      <b/>
      <sz val="11"/>
      <color theme="1"/>
      <name val="Arial"/>
      <family val="2"/>
    </font>
    <font>
      <sz val="12"/>
      <color theme="1"/>
      <name val="Arial Narrow"/>
      <family val="2"/>
    </font>
    <font>
      <sz val="11"/>
      <name val="Arial Narrow"/>
      <family val="2"/>
    </font>
    <font>
      <b/>
      <sz val="16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9"/>
      <color theme="1"/>
      <name val="Arial"/>
      <family val="2"/>
    </font>
    <font>
      <b/>
      <sz val="14"/>
      <name val="Century Gothic"/>
      <family val="2"/>
    </font>
    <font>
      <b/>
      <sz val="1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4"/>
      <name val="Century Gothic"/>
      <family val="2"/>
    </font>
    <font>
      <b/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2"/>
      <color theme="1"/>
      <name val="Arial Narrow"/>
      <family val="2"/>
    </font>
    <font>
      <sz val="12"/>
      <color theme="1"/>
      <name val="Century Gothic"/>
      <family val="2"/>
    </font>
    <font>
      <sz val="11"/>
      <color indexed="9"/>
      <name val="Arial Narrow"/>
      <family val="2"/>
    </font>
    <font>
      <i/>
      <sz val="11"/>
      <color indexed="10"/>
      <name val="Arial Narrow"/>
      <family val="2"/>
    </font>
    <font>
      <sz val="10"/>
      <color rgb="FF000000"/>
      <name val="Times New Roman"/>
      <family val="1"/>
    </font>
    <font>
      <b/>
      <sz val="8"/>
      <name val="Arial Narrow"/>
      <family val="2"/>
    </font>
    <font>
      <b/>
      <u/>
      <sz val="20"/>
      <name val="Arial Narrow"/>
      <family val="2"/>
    </font>
    <font>
      <u/>
      <sz val="14"/>
      <name val="Arial Narrow"/>
      <family val="2"/>
    </font>
    <font>
      <u/>
      <sz val="11"/>
      <name val="Arial Narrow"/>
      <family val="2"/>
    </font>
    <font>
      <sz val="11"/>
      <color theme="0"/>
      <name val="Arial Narrow"/>
      <family val="2"/>
    </font>
    <font>
      <b/>
      <sz val="11"/>
      <color theme="0"/>
      <name val="Arial Narrow"/>
      <family val="2"/>
    </font>
    <font>
      <b/>
      <u/>
      <sz val="11"/>
      <name val="Arial Narrow"/>
      <family val="2"/>
    </font>
    <font>
      <b/>
      <u/>
      <sz val="10"/>
      <color indexed="8"/>
      <name val="Arial Narrow"/>
      <family val="2"/>
    </font>
    <font>
      <sz val="12"/>
      <color theme="1"/>
      <name val="Arial"/>
      <family val="2"/>
    </font>
    <font>
      <b/>
      <sz val="14"/>
      <color theme="1" tint="0.34998626667073579"/>
      <name val="Arial"/>
      <family val="2"/>
    </font>
    <font>
      <b/>
      <u/>
      <sz val="16"/>
      <color theme="1" tint="0.34998626667073579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8"/>
      <name val="Arial"/>
      <family val="2"/>
    </font>
    <font>
      <sz val="12"/>
      <color theme="1" tint="0.34998626667073579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sz val="14"/>
      <color theme="1" tint="0.34998626667073579"/>
      <name val="Arial"/>
      <family val="2"/>
    </font>
    <font>
      <sz val="11"/>
      <color indexed="8"/>
      <name val="Arial"/>
      <family val="2"/>
    </font>
    <font>
      <sz val="14"/>
      <color theme="1"/>
      <name val="Arial"/>
      <family val="2"/>
    </font>
    <font>
      <b/>
      <sz val="10"/>
      <color theme="1" tint="0.34998626667073579"/>
      <name val="Arial"/>
      <family val="2"/>
    </font>
    <font>
      <sz val="11"/>
      <color theme="4"/>
      <name val="Arial"/>
      <family val="2"/>
    </font>
    <font>
      <sz val="12"/>
      <color theme="4"/>
      <name val="Arial"/>
      <family val="2"/>
    </font>
    <font>
      <sz val="23"/>
      <color theme="1"/>
      <name val="Arial"/>
      <family val="2"/>
    </font>
    <font>
      <sz val="23"/>
      <name val="Arial"/>
      <family val="2"/>
    </font>
    <font>
      <b/>
      <u/>
      <sz val="23"/>
      <name val="Arial"/>
      <family val="2"/>
    </font>
    <font>
      <sz val="16"/>
      <color theme="1"/>
      <name val="Arial"/>
      <family val="2"/>
    </font>
    <font>
      <sz val="16"/>
      <color indexed="8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3"/>
      <name val="Arial"/>
      <family val="2"/>
    </font>
    <font>
      <b/>
      <sz val="11"/>
      <color indexed="9"/>
      <name val="Arial Narrow"/>
      <family val="2"/>
    </font>
    <font>
      <sz val="16"/>
      <name val="Arial"/>
      <family val="2"/>
    </font>
    <font>
      <sz val="12"/>
      <color indexed="10"/>
      <name val="Arial"/>
      <family val="2"/>
    </font>
    <font>
      <sz val="8"/>
      <name val="Times New Roman"/>
      <family val="1"/>
    </font>
    <font>
      <sz val="11"/>
      <color theme="0"/>
      <name val="Times New Roman"/>
      <family val="1"/>
    </font>
    <font>
      <sz val="12"/>
      <color theme="0"/>
      <name val="Times New Roman"/>
      <family val="1"/>
    </font>
    <font>
      <sz val="10"/>
      <color theme="0"/>
      <name val="Times New Roman"/>
      <family val="1"/>
    </font>
    <font>
      <sz val="9"/>
      <color indexed="10"/>
      <name val="Arial"/>
      <family val="2"/>
    </font>
    <font>
      <b/>
      <sz val="9"/>
      <color rgb="FFFF0000"/>
      <name val="Times New Roman"/>
      <family val="1"/>
    </font>
    <font>
      <sz val="9"/>
      <color indexed="57"/>
      <name val="Arial"/>
      <family val="2"/>
    </font>
    <font>
      <sz val="9"/>
      <color indexed="72"/>
      <name val="Arial"/>
      <family val="2"/>
    </font>
    <font>
      <sz val="9"/>
      <color indexed="48"/>
      <name val="Arial"/>
      <family val="2"/>
    </font>
    <font>
      <sz val="9"/>
      <color indexed="14"/>
      <name val="Arial"/>
      <family val="2"/>
    </font>
    <font>
      <sz val="8"/>
      <color indexed="72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Times New Roman"/>
      <family val="1"/>
    </font>
    <font>
      <sz val="11"/>
      <color theme="3" tint="0.39997558519241921"/>
      <name val="Calibri"/>
      <family val="2"/>
      <scheme val="minor"/>
    </font>
    <font>
      <sz val="12"/>
      <color rgb="FF00CC99"/>
      <name val="Arial"/>
      <family val="2"/>
    </font>
    <font>
      <sz val="8"/>
      <name val="Arial"/>
      <family val="2"/>
    </font>
    <font>
      <b/>
      <sz val="26"/>
      <name val="Century Gothic"/>
      <family val="2"/>
    </font>
    <font>
      <b/>
      <sz val="18"/>
      <name val="Century Gothic"/>
      <family val="2"/>
    </font>
    <font>
      <b/>
      <sz val="10"/>
      <name val="Century Gothic"/>
      <family val="2"/>
    </font>
    <font>
      <b/>
      <u/>
      <sz val="10"/>
      <name val="Century Gothic"/>
      <family val="2"/>
    </font>
    <font>
      <b/>
      <sz val="9"/>
      <name val="Century Gothic"/>
      <family val="2"/>
    </font>
    <font>
      <b/>
      <u/>
      <sz val="16"/>
      <name val="Century Gothic"/>
      <family val="2"/>
    </font>
    <font>
      <b/>
      <sz val="10"/>
      <color indexed="8"/>
      <name val="Century Gothic"/>
      <family val="2"/>
    </font>
    <font>
      <b/>
      <sz val="11"/>
      <color indexed="8"/>
      <name val="Century Gothic"/>
      <family val="2"/>
    </font>
    <font>
      <b/>
      <sz val="9"/>
      <color indexed="8"/>
      <name val="Century Gothic"/>
      <family val="2"/>
    </font>
    <font>
      <b/>
      <sz val="12"/>
      <color rgb="FF002060"/>
      <name val="Arial"/>
      <family val="2"/>
    </font>
    <font>
      <b/>
      <u/>
      <sz val="12"/>
      <color rgb="FF3F3F3F"/>
      <name val="Arial"/>
      <family val="2"/>
    </font>
    <font>
      <b/>
      <sz val="12"/>
      <color rgb="FF0070C0"/>
      <name val="Arial"/>
      <family val="2"/>
    </font>
    <font>
      <u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u/>
      <sz val="10"/>
      <name val="Century Gothic"/>
      <family val="2"/>
    </font>
    <font>
      <sz val="11"/>
      <color indexed="8"/>
      <name val="Century Gothic"/>
      <family val="2"/>
    </font>
    <font>
      <b/>
      <sz val="12"/>
      <color theme="1"/>
      <name val="Arial"/>
      <family val="2"/>
    </font>
    <font>
      <b/>
      <sz val="12"/>
      <color rgb="FF228B22"/>
      <name val="Arial"/>
      <family val="2"/>
    </font>
    <font>
      <b/>
      <u/>
      <sz val="12"/>
      <color rgb="FF228B22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u/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Arial Narrow"/>
      <family val="2"/>
    </font>
    <font>
      <sz val="12"/>
      <name val="Arial Narrow"/>
      <family val="2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70C0"/>
      <name val="Arial Narrow"/>
      <family val="2"/>
    </font>
    <font>
      <sz val="12"/>
      <color indexed="72"/>
      <name val="Calibri"/>
      <family val="2"/>
      <scheme val="minor"/>
    </font>
    <font>
      <sz val="12"/>
      <color indexed="48"/>
      <name val="Calibri"/>
      <family val="2"/>
      <scheme val="minor"/>
    </font>
    <font>
      <b/>
      <sz val="12"/>
      <color indexed="57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228B22"/>
      <name val="Arial"/>
      <family val="2"/>
    </font>
    <font>
      <b/>
      <sz val="12"/>
      <color indexed="1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rgb="FF85D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6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8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8" fillId="0" borderId="0"/>
    <xf numFmtId="0" fontId="2" fillId="0" borderId="0"/>
    <xf numFmtId="172" fontId="2" fillId="0" borderId="0"/>
    <xf numFmtId="4" fontId="19" fillId="0" borderId="0">
      <protection locked="0"/>
    </xf>
    <xf numFmtId="173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4" fontId="19" fillId="0" borderId="0">
      <protection locked="0"/>
    </xf>
    <xf numFmtId="4" fontId="19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75" fontId="19" fillId="0" borderId="0">
      <protection locked="0"/>
    </xf>
    <xf numFmtId="175" fontId="19" fillId="0" borderId="0"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2" fontId="2" fillId="0" borderId="0"/>
    <xf numFmtId="172" fontId="2" fillId="0" borderId="0"/>
    <xf numFmtId="176" fontId="19" fillId="0" borderId="0">
      <protection locked="0"/>
    </xf>
    <xf numFmtId="9" fontId="2" fillId="0" borderId="0" applyFont="0" applyFill="0" applyBorder="0" applyAlignment="0" applyProtection="0"/>
    <xf numFmtId="0" fontId="19" fillId="0" borderId="53">
      <protection locked="0"/>
    </xf>
    <xf numFmtId="0" fontId="19" fillId="0" borderId="53">
      <protection locked="0"/>
    </xf>
    <xf numFmtId="166" fontId="1" fillId="0" borderId="0" applyFont="0" applyFill="0" applyBorder="0" applyAlignment="0" applyProtection="0"/>
    <xf numFmtId="0" fontId="39" fillId="0" borderId="0"/>
    <xf numFmtId="17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7" fillId="0" borderId="0"/>
    <xf numFmtId="0" fontId="22" fillId="0" borderId="0">
      <alignment vertical="center"/>
    </xf>
    <xf numFmtId="0" fontId="39" fillId="0" borderId="0"/>
    <xf numFmtId="170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0" fontId="1" fillId="0" borderId="0"/>
    <xf numFmtId="0" fontId="127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2" fillId="0" borderId="0"/>
    <xf numFmtId="0" fontId="148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49" fillId="0" borderId="0"/>
    <xf numFmtId="186" fontId="2" fillId="0" borderId="0" applyFont="0" applyFill="0" applyBorder="0" applyAlignment="0" applyProtection="0"/>
    <xf numFmtId="0" fontId="150" fillId="0" borderId="0">
      <alignment vertical="top"/>
    </xf>
  </cellStyleXfs>
  <cellXfs count="1205">
    <xf numFmtId="0" fontId="0" fillId="0" borderId="0" xfId="0"/>
    <xf numFmtId="0" fontId="10" fillId="0" borderId="0" xfId="2" applyFont="1"/>
    <xf numFmtId="49" fontId="13" fillId="0" borderId="0" xfId="2" applyNumberFormat="1" applyFont="1"/>
    <xf numFmtId="10" fontId="0" fillId="0" borderId="0" xfId="0" applyNumberFormat="1"/>
    <xf numFmtId="0" fontId="10" fillId="0" borderId="7" xfId="2" applyFont="1" applyBorder="1" applyAlignment="1">
      <alignment horizontal="center"/>
    </xf>
    <xf numFmtId="1" fontId="10" fillId="3" borderId="7" xfId="2" applyNumberFormat="1" applyFont="1" applyFill="1" applyBorder="1" applyAlignment="1">
      <alignment horizontal="center"/>
    </xf>
    <xf numFmtId="0" fontId="27" fillId="0" borderId="0" xfId="0" applyFont="1" applyAlignment="1">
      <alignment vertical="center"/>
    </xf>
    <xf numFmtId="0" fontId="2" fillId="0" borderId="0" xfId="79"/>
    <xf numFmtId="0" fontId="44" fillId="0" borderId="0" xfId="0" applyFont="1"/>
    <xf numFmtId="4" fontId="22" fillId="0" borderId="0" xfId="79" applyNumberFormat="1" applyFont="1"/>
    <xf numFmtId="0" fontId="23" fillId="0" borderId="0" xfId="79" applyFont="1"/>
    <xf numFmtId="0" fontId="22" fillId="0" borderId="0" xfId="79" applyFont="1"/>
    <xf numFmtId="0" fontId="26" fillId="0" borderId="0" xfId="79" applyFont="1"/>
    <xf numFmtId="0" fontId="24" fillId="0" borderId="0" xfId="79" applyFont="1"/>
    <xf numFmtId="0" fontId="27" fillId="0" borderId="0" xfId="79" applyFont="1" applyAlignment="1">
      <alignment horizontal="center"/>
    </xf>
    <xf numFmtId="4" fontId="24" fillId="0" borderId="0" xfId="79" applyNumberFormat="1" applyFont="1"/>
    <xf numFmtId="0" fontId="35" fillId="0" borderId="0" xfId="79" applyFont="1"/>
    <xf numFmtId="170" fontId="24" fillId="0" borderId="7" xfId="79" applyNumberFormat="1" applyFont="1" applyBorder="1"/>
    <xf numFmtId="170" fontId="23" fillId="0" borderId="7" xfId="79" applyNumberFormat="1" applyFont="1" applyBorder="1"/>
    <xf numFmtId="170" fontId="46" fillId="0" borderId="7" xfId="79" applyNumberFormat="1" applyFont="1" applyBorder="1"/>
    <xf numFmtId="0" fontId="23" fillId="0" borderId="7" xfId="79" applyFont="1" applyBorder="1" applyAlignment="1">
      <alignment horizontal="center"/>
    </xf>
    <xf numFmtId="170" fontId="30" fillId="0" borderId="25" xfId="79" applyNumberFormat="1" applyFont="1" applyBorder="1"/>
    <xf numFmtId="0" fontId="30" fillId="0" borderId="25" xfId="79" applyFont="1" applyBorder="1"/>
    <xf numFmtId="170" fontId="30" fillId="0" borderId="4" xfId="79" applyNumberFormat="1" applyFont="1" applyBorder="1"/>
    <xf numFmtId="0" fontId="30" fillId="0" borderId="4" xfId="79" applyFont="1" applyBorder="1"/>
    <xf numFmtId="170" fontId="28" fillId="0" borderId="2" xfId="79" applyNumberFormat="1" applyFont="1" applyBorder="1"/>
    <xf numFmtId="170" fontId="30" fillId="0" borderId="2" xfId="79" applyNumberFormat="1" applyFont="1" applyBorder="1"/>
    <xf numFmtId="49" fontId="30" fillId="0" borderId="32" xfId="79" applyNumberFormat="1" applyFont="1" applyBorder="1" applyAlignment="1">
      <alignment horizontal="right"/>
    </xf>
    <xf numFmtId="0" fontId="47" fillId="0" borderId="57" xfId="79" applyFont="1" applyBorder="1"/>
    <xf numFmtId="14" fontId="47" fillId="0" borderId="32" xfId="79" applyNumberFormat="1" applyFont="1" applyBorder="1"/>
    <xf numFmtId="2" fontId="47" fillId="0" borderId="33" xfId="79" applyNumberFormat="1" applyFont="1" applyBorder="1"/>
    <xf numFmtId="14" fontId="47" fillId="0" borderId="2" xfId="79" applyNumberFormat="1" applyFont="1" applyBorder="1"/>
    <xf numFmtId="170" fontId="30" fillId="0" borderId="32" xfId="79" applyNumberFormat="1" applyFont="1" applyBorder="1"/>
    <xf numFmtId="170" fontId="30" fillId="0" borderId="33" xfId="79" applyNumberFormat="1" applyFont="1" applyBorder="1"/>
    <xf numFmtId="0" fontId="28" fillId="0" borderId="16" xfId="79" applyFont="1" applyBorder="1" applyAlignment="1">
      <alignment horizontal="center" vertical="center"/>
    </xf>
    <xf numFmtId="0" fontId="28" fillId="0" borderId="7" xfId="79" applyFont="1" applyBorder="1" applyAlignment="1">
      <alignment horizontal="center"/>
    </xf>
    <xf numFmtId="0" fontId="28" fillId="0" borderId="7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23" xfId="79" applyFont="1" applyBorder="1" applyAlignment="1">
      <alignment horizontal="center" vertical="center"/>
    </xf>
    <xf numFmtId="0" fontId="2" fillId="0" borderId="0" xfId="79" applyAlignment="1">
      <alignment horizontal="left" vertical="center"/>
    </xf>
    <xf numFmtId="0" fontId="42" fillId="0" borderId="0" xfId="0" applyFont="1"/>
    <xf numFmtId="0" fontId="49" fillId="0" borderId="0" xfId="0" applyFont="1"/>
    <xf numFmtId="0" fontId="32" fillId="0" borderId="0" xfId="0" applyFont="1"/>
    <xf numFmtId="0" fontId="58" fillId="0" borderId="0" xfId="0" applyFont="1"/>
    <xf numFmtId="0" fontId="31" fillId="0" borderId="0" xfId="0" applyFont="1"/>
    <xf numFmtId="0" fontId="50" fillId="0" borderId="0" xfId="79" applyFont="1"/>
    <xf numFmtId="0" fontId="59" fillId="0" borderId="0" xfId="79" applyFont="1"/>
    <xf numFmtId="0" fontId="61" fillId="0" borderId="0" xfId="79" applyFont="1"/>
    <xf numFmtId="2" fontId="64" fillId="0" borderId="0" xfId="0" applyNumberFormat="1" applyFont="1" applyAlignment="1">
      <alignment horizontal="center"/>
    </xf>
    <xf numFmtId="2" fontId="37" fillId="0" borderId="0" xfId="2" applyNumberFormat="1" applyFont="1" applyAlignment="1">
      <alignment horizontal="center"/>
    </xf>
    <xf numFmtId="0" fontId="64" fillId="0" borderId="0" xfId="0" applyFont="1"/>
    <xf numFmtId="170" fontId="50" fillId="0" borderId="33" xfId="79" applyNumberFormat="1" applyFont="1" applyBorder="1" applyAlignment="1">
      <alignment horizontal="center"/>
    </xf>
    <xf numFmtId="170" fontId="66" fillId="0" borderId="72" xfId="79" applyNumberFormat="1" applyFont="1" applyBorder="1" applyAlignment="1">
      <alignment horizontal="center"/>
    </xf>
    <xf numFmtId="0" fontId="50" fillId="0" borderId="2" xfId="84" applyNumberFormat="1" applyFont="1" applyFill="1" applyBorder="1" applyAlignment="1">
      <alignment horizontal="center"/>
    </xf>
    <xf numFmtId="0" fontId="50" fillId="0" borderId="4" xfId="84" applyNumberFormat="1" applyFont="1" applyFill="1" applyBorder="1" applyAlignment="1">
      <alignment horizontal="center"/>
    </xf>
    <xf numFmtId="177" fontId="50" fillId="0" borderId="2" xfId="79" applyNumberFormat="1" applyFont="1" applyBorder="1" applyAlignment="1">
      <alignment horizontal="center"/>
    </xf>
    <xf numFmtId="177" fontId="50" fillId="0" borderId="3" xfId="79" applyNumberFormat="1" applyFont="1" applyBorder="1" applyAlignment="1">
      <alignment horizontal="center"/>
    </xf>
    <xf numFmtId="177" fontId="50" fillId="0" borderId="14" xfId="79" applyNumberFormat="1" applyFont="1" applyBorder="1" applyAlignment="1">
      <alignment horizontal="center"/>
    </xf>
    <xf numFmtId="177" fontId="50" fillId="0" borderId="15" xfId="79" applyNumberFormat="1" applyFont="1" applyBorder="1" applyAlignment="1">
      <alignment horizontal="center"/>
    </xf>
    <xf numFmtId="0" fontId="26" fillId="0" borderId="0" xfId="79" applyFont="1" applyAlignment="1">
      <alignment horizontal="center"/>
    </xf>
    <xf numFmtId="0" fontId="23" fillId="0" borderId="0" xfId="79" applyFont="1" applyAlignment="1">
      <alignment horizontal="center"/>
    </xf>
    <xf numFmtId="170" fontId="23" fillId="0" borderId="0" xfId="79" applyNumberFormat="1" applyFont="1"/>
    <xf numFmtId="170" fontId="26" fillId="0" borderId="0" xfId="79" applyNumberFormat="1" applyFont="1"/>
    <xf numFmtId="0" fontId="25" fillId="0" borderId="0" xfId="79" applyFont="1"/>
    <xf numFmtId="170" fontId="65" fillId="2" borderId="33" xfId="79" applyNumberFormat="1" applyFont="1" applyFill="1" applyBorder="1" applyAlignment="1">
      <alignment horizontal="center"/>
    </xf>
    <xf numFmtId="170" fontId="50" fillId="2" borderId="2" xfId="84" applyNumberFormat="1" applyFont="1" applyFill="1" applyBorder="1" applyAlignment="1">
      <alignment horizontal="center"/>
    </xf>
    <xf numFmtId="0" fontId="50" fillId="2" borderId="4" xfId="84" applyNumberFormat="1" applyFont="1" applyFill="1" applyBorder="1" applyAlignment="1">
      <alignment horizontal="center"/>
    </xf>
    <xf numFmtId="0" fontId="56" fillId="0" borderId="25" xfId="79" applyFont="1" applyBorder="1"/>
    <xf numFmtId="0" fontId="48" fillId="0" borderId="0" xfId="0" applyFont="1" applyAlignment="1">
      <alignment horizontal="center" vertical="center"/>
    </xf>
    <xf numFmtId="0" fontId="70" fillId="0" borderId="0" xfId="87" applyFont="1" applyAlignment="1">
      <alignment horizontal="center"/>
    </xf>
    <xf numFmtId="0" fontId="4" fillId="0" borderId="0" xfId="87" applyFont="1" applyAlignment="1"/>
    <xf numFmtId="0" fontId="3" fillId="0" borderId="21" xfId="87" applyFont="1" applyBorder="1" applyAlignment="1">
      <alignment horizontal="right"/>
    </xf>
    <xf numFmtId="0" fontId="4" fillId="0" borderId="0" xfId="87" applyFont="1" applyAlignment="1">
      <alignment horizontal="right"/>
    </xf>
    <xf numFmtId="0" fontId="3" fillId="0" borderId="22" xfId="87" applyFont="1" applyBorder="1" applyAlignment="1">
      <alignment horizontal="center" vertical="center"/>
    </xf>
    <xf numFmtId="0" fontId="4" fillId="0" borderId="0" xfId="87" applyFont="1" applyAlignment="1">
      <alignment horizontal="left"/>
    </xf>
    <xf numFmtId="0" fontId="3" fillId="0" borderId="0" xfId="87" applyFont="1" applyAlignment="1"/>
    <xf numFmtId="0" fontId="4" fillId="0" borderId="21" xfId="87" applyFont="1" applyBorder="1" applyAlignment="1"/>
    <xf numFmtId="0" fontId="3" fillId="0" borderId="0" xfId="87" applyFont="1" applyAlignment="1">
      <alignment horizontal="right"/>
    </xf>
    <xf numFmtId="0" fontId="7" fillId="0" borderId="21" xfId="87" applyFont="1" applyBorder="1" applyAlignment="1"/>
    <xf numFmtId="0" fontId="7" fillId="0" borderId="0" xfId="87" applyFont="1" applyAlignment="1"/>
    <xf numFmtId="0" fontId="5" fillId="0" borderId="0" xfId="87" applyFont="1" applyAlignment="1">
      <alignment horizontal="right"/>
    </xf>
    <xf numFmtId="0" fontId="5" fillId="0" borderId="22" xfId="87" applyFont="1" applyBorder="1" applyAlignment="1">
      <alignment horizontal="center" vertical="center"/>
    </xf>
    <xf numFmtId="0" fontId="5" fillId="0" borderId="0" xfId="87" applyFont="1" applyAlignment="1"/>
    <xf numFmtId="0" fontId="5" fillId="10" borderId="79" xfId="87" applyFont="1" applyFill="1" applyBorder="1" applyAlignment="1">
      <alignment horizontal="center" vertical="center" wrapText="1"/>
    </xf>
    <xf numFmtId="0" fontId="5" fillId="10" borderId="79" xfId="87" applyFont="1" applyFill="1" applyBorder="1" applyAlignment="1">
      <alignment horizontal="center" vertical="center"/>
    </xf>
    <xf numFmtId="0" fontId="5" fillId="0" borderId="0" xfId="87" applyFont="1" applyAlignment="1">
      <alignment horizontal="center" vertical="center" wrapText="1"/>
    </xf>
    <xf numFmtId="0" fontId="5" fillId="0" borderId="0" xfId="87" applyFont="1" applyAlignment="1">
      <alignment horizontal="center"/>
    </xf>
    <xf numFmtId="49" fontId="56" fillId="11" borderId="16" xfId="87" applyNumberFormat="1" applyFont="1" applyFill="1" applyBorder="1" applyAlignment="1">
      <alignment horizontal="left"/>
    </xf>
    <xf numFmtId="0" fontId="56" fillId="11" borderId="16" xfId="87" quotePrefix="1" applyFont="1" applyFill="1" applyBorder="1" applyAlignment="1">
      <alignment horizontal="left"/>
    </xf>
    <xf numFmtId="4" fontId="50" fillId="11" borderId="16" xfId="87" applyNumberFormat="1" applyFont="1" applyFill="1" applyBorder="1" applyAlignment="1"/>
    <xf numFmtId="4" fontId="50" fillId="11" borderId="16" xfId="87" quotePrefix="1" applyNumberFormat="1" applyFont="1" applyFill="1" applyBorder="1" applyAlignment="1">
      <alignment horizontal="left"/>
    </xf>
    <xf numFmtId="4" fontId="56" fillId="11" borderId="16" xfId="87" quotePrefix="1" applyNumberFormat="1" applyFont="1" applyFill="1" applyBorder="1" applyAlignment="1">
      <alignment horizontal="right"/>
    </xf>
    <xf numFmtId="0" fontId="56" fillId="11" borderId="16" xfId="87" quotePrefix="1" applyFont="1" applyFill="1" applyBorder="1" applyAlignment="1">
      <alignment horizontal="center" vertical="center"/>
    </xf>
    <xf numFmtId="0" fontId="56" fillId="11" borderId="0" xfId="87" quotePrefix="1" applyFont="1" applyFill="1" applyAlignment="1">
      <alignment horizontal="left"/>
    </xf>
    <xf numFmtId="0" fontId="50" fillId="11" borderId="0" xfId="87" applyFont="1" applyFill="1" applyAlignment="1"/>
    <xf numFmtId="49" fontId="56" fillId="0" borderId="7" xfId="87" applyNumberFormat="1" applyFont="1" applyBorder="1" applyAlignment="1">
      <alignment horizontal="left"/>
    </xf>
    <xf numFmtId="0" fontId="56" fillId="0" borderId="7" xfId="87" quotePrefix="1" applyFont="1" applyBorder="1" applyAlignment="1">
      <alignment horizontal="left" wrapText="1" indent="1"/>
    </xf>
    <xf numFmtId="4" fontId="56" fillId="0" borderId="7" xfId="87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right"/>
    </xf>
    <xf numFmtId="0" fontId="56" fillId="0" borderId="7" xfId="87" applyFont="1" applyBorder="1" applyAlignment="1">
      <alignment horizontal="center" vertical="center"/>
    </xf>
    <xf numFmtId="0" fontId="56" fillId="0" borderId="0" xfId="87" quotePrefix="1" applyFont="1" applyAlignment="1">
      <alignment horizontal="left"/>
    </xf>
    <xf numFmtId="0" fontId="56" fillId="0" borderId="0" xfId="87" applyFont="1" applyAlignment="1"/>
    <xf numFmtId="0" fontId="56" fillId="0" borderId="7" xfId="87" quotePrefix="1" applyFont="1" applyBorder="1" applyAlignment="1">
      <alignment horizontal="left" indent="1"/>
    </xf>
    <xf numFmtId="49" fontId="50" fillId="0" borderId="7" xfId="87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left"/>
    </xf>
    <xf numFmtId="4" fontId="50" fillId="0" borderId="7" xfId="87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right"/>
    </xf>
    <xf numFmtId="0" fontId="56" fillId="0" borderId="7" xfId="87" quotePrefix="1" applyFont="1" applyBorder="1" applyAlignment="1">
      <alignment horizontal="center" vertical="center"/>
    </xf>
    <xf numFmtId="0" fontId="50" fillId="0" borderId="0" xfId="87" applyFont="1" applyAlignment="1"/>
    <xf numFmtId="49" fontId="56" fillId="11" borderId="7" xfId="87" applyNumberFormat="1" applyFont="1" applyFill="1" applyBorder="1" applyAlignment="1">
      <alignment horizontal="left"/>
    </xf>
    <xf numFmtId="0" fontId="56" fillId="11" borderId="7" xfId="87" quotePrefix="1" applyFont="1" applyFill="1" applyBorder="1" applyAlignment="1">
      <alignment horizontal="left"/>
    </xf>
    <xf numFmtId="4" fontId="50" fillId="11" borderId="7" xfId="87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right"/>
    </xf>
    <xf numFmtId="4" fontId="56" fillId="11" borderId="7" xfId="87" quotePrefix="1" applyNumberFormat="1" applyFont="1" applyFill="1" applyBorder="1" applyAlignment="1">
      <alignment horizontal="right"/>
    </xf>
    <xf numFmtId="0" fontId="56" fillId="11" borderId="7" xfId="87" quotePrefix="1" applyFont="1" applyFill="1" applyBorder="1" applyAlignment="1">
      <alignment horizontal="center" vertical="center"/>
    </xf>
    <xf numFmtId="49" fontId="50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left" vertical="center" indent="2"/>
    </xf>
    <xf numFmtId="0" fontId="35" fillId="0" borderId="7" xfId="88" applyFont="1" applyBorder="1" applyAlignment="1">
      <alignment horizontal="center" vertical="center"/>
    </xf>
    <xf numFmtId="2" fontId="45" fillId="0" borderId="7" xfId="88" applyNumberFormat="1" applyFont="1" applyBorder="1" applyAlignment="1">
      <alignment horizontal="right" vertical="center"/>
    </xf>
    <xf numFmtId="170" fontId="45" fillId="0" borderId="7" xfId="89" applyFont="1" applyFill="1" applyBorder="1" applyAlignment="1">
      <alignment horizontal="right" vertical="center"/>
    </xf>
    <xf numFmtId="0" fontId="45" fillId="0" borderId="7" xfId="88" applyFont="1" applyBorder="1" applyAlignment="1">
      <alignment horizontal="left" vertical="center" indent="2"/>
    </xf>
    <xf numFmtId="4" fontId="50" fillId="0" borderId="0" xfId="87" applyNumberFormat="1" applyFont="1" applyAlignment="1"/>
    <xf numFmtId="0" fontId="50" fillId="0" borderId="7" xfId="87" applyFont="1" applyBorder="1" applyAlignment="1">
      <alignment horizontal="right"/>
    </xf>
    <xf numFmtId="0" fontId="50" fillId="0" borderId="7" xfId="87" quotePrefix="1" applyFont="1" applyBorder="1" applyAlignment="1">
      <alignment horizontal="center"/>
    </xf>
    <xf numFmtId="0" fontId="50" fillId="0" borderId="7" xfId="87" applyFont="1" applyBorder="1" applyAlignment="1">
      <alignment horizontal="left" indent="2"/>
    </xf>
    <xf numFmtId="0" fontId="50" fillId="0" borderId="7" xfId="87" quotePrefix="1" applyFont="1" applyBorder="1" applyAlignment="1">
      <alignment horizontal="left" indent="2"/>
    </xf>
    <xf numFmtId="4" fontId="50" fillId="0" borderId="7" xfId="87" quotePrefix="1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right" indent="2"/>
    </xf>
    <xf numFmtId="49" fontId="56" fillId="7" borderId="7" xfId="87" applyNumberFormat="1" applyFont="1" applyFill="1" applyBorder="1" applyAlignment="1">
      <alignment horizontal="left"/>
    </xf>
    <xf numFmtId="0" fontId="56" fillId="7" borderId="7" xfId="87" quotePrefix="1" applyFont="1" applyFill="1" applyBorder="1" applyAlignment="1">
      <alignment horizontal="left"/>
    </xf>
    <xf numFmtId="4" fontId="50" fillId="7" borderId="7" xfId="87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right"/>
    </xf>
    <xf numFmtId="4" fontId="56" fillId="7" borderId="7" xfId="87" quotePrefix="1" applyNumberFormat="1" applyFont="1" applyFill="1" applyBorder="1" applyAlignment="1">
      <alignment horizontal="right"/>
    </xf>
    <xf numFmtId="0" fontId="56" fillId="7" borderId="7" xfId="87" quotePrefix="1" applyFont="1" applyFill="1" applyBorder="1" applyAlignment="1">
      <alignment horizontal="center" vertical="center"/>
    </xf>
    <xf numFmtId="0" fontId="56" fillId="7" borderId="0" xfId="87" quotePrefix="1" applyFont="1" applyFill="1" applyAlignment="1">
      <alignment horizontal="left"/>
    </xf>
    <xf numFmtId="0" fontId="50" fillId="7" borderId="0" xfId="87" applyFont="1" applyFill="1" applyAlignment="1"/>
    <xf numFmtId="0" fontId="56" fillId="0" borderId="7" xfId="87" applyFont="1" applyBorder="1" applyAlignment="1">
      <alignment horizontal="left" indent="2"/>
    </xf>
    <xf numFmtId="4" fontId="56" fillId="0" borderId="0" xfId="87" applyNumberFormat="1" applyFont="1" applyAlignment="1"/>
    <xf numFmtId="49" fontId="56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right" vertical="center" indent="2"/>
    </xf>
    <xf numFmtId="0" fontId="45" fillId="0" borderId="7" xfId="88" applyFont="1" applyBorder="1" applyAlignment="1">
      <alignment horizontal="right" vertical="center" indent="2"/>
    </xf>
    <xf numFmtId="0" fontId="56" fillId="0" borderId="7" xfId="87" quotePrefix="1" applyFont="1" applyBorder="1" applyAlignment="1">
      <alignment horizontal="left"/>
    </xf>
    <xf numFmtId="0" fontId="56" fillId="0" borderId="7" xfId="87" quotePrefix="1" applyFont="1" applyBorder="1" applyAlignment="1">
      <alignment horizontal="left" indent="2"/>
    </xf>
    <xf numFmtId="0" fontId="56" fillId="0" borderId="7" xfId="87" applyFont="1" applyBorder="1" applyAlignment="1">
      <alignment horizontal="right"/>
    </xf>
    <xf numFmtId="169" fontId="56" fillId="0" borderId="7" xfId="87" quotePrefix="1" applyNumberFormat="1" applyFont="1" applyBorder="1" applyAlignment="1">
      <alignment horizontal="center"/>
    </xf>
    <xf numFmtId="1" fontId="56" fillId="0" borderId="0" xfId="87" applyNumberFormat="1" applyFont="1" applyAlignment="1"/>
    <xf numFmtId="1" fontId="50" fillId="0" borderId="0" xfId="87" applyNumberFormat="1" applyFont="1" applyAlignment="1"/>
    <xf numFmtId="0" fontId="56" fillId="0" borderId="7" xfId="87" applyFont="1" applyBorder="1" applyAlignment="1"/>
    <xf numFmtId="4" fontId="56" fillId="0" borderId="7" xfId="87" applyNumberFormat="1" applyFont="1" applyBorder="1" applyAlignment="1">
      <alignment horizontal="left"/>
    </xf>
    <xf numFmtId="180" fontId="56" fillId="0" borderId="7" xfId="87" quotePrefix="1" applyNumberFormat="1" applyFont="1" applyBorder="1" applyAlignment="1">
      <alignment horizontal="center"/>
    </xf>
    <xf numFmtId="3" fontId="50" fillId="0" borderId="7" xfId="87" quotePrefix="1" applyNumberFormat="1" applyFont="1" applyBorder="1" applyAlignment="1">
      <alignment horizontal="center"/>
    </xf>
    <xf numFmtId="0" fontId="56" fillId="11" borderId="7" xfId="87" applyFont="1" applyFill="1" applyBorder="1" applyAlignment="1">
      <alignment horizontal="left"/>
    </xf>
    <xf numFmtId="4" fontId="50" fillId="11" borderId="0" xfId="87" applyNumberFormat="1" applyFont="1" applyFill="1" applyAlignment="1"/>
    <xf numFmtId="1" fontId="50" fillId="11" borderId="0" xfId="87" applyNumberFormat="1" applyFont="1" applyFill="1" applyAlignment="1"/>
    <xf numFmtId="0" fontId="56" fillId="0" borderId="7" xfId="87" applyFont="1" applyBorder="1" applyAlignment="1">
      <alignment horizontal="left" indent="1"/>
    </xf>
    <xf numFmtId="0" fontId="56" fillId="0" borderId="0" xfId="87" applyFont="1" applyAlignment="1">
      <alignment horizontal="right"/>
    </xf>
    <xf numFmtId="0" fontId="56" fillId="0" borderId="7" xfId="87" applyFont="1" applyBorder="1" applyAlignment="1">
      <alignment horizontal="center"/>
    </xf>
    <xf numFmtId="0" fontId="50" fillId="0" borderId="7" xfId="87" applyFont="1" applyBorder="1" applyAlignment="1"/>
    <xf numFmtId="0" fontId="50" fillId="0" borderId="7" xfId="87" applyFont="1" applyBorder="1" applyAlignment="1">
      <alignment horizontal="center"/>
    </xf>
    <xf numFmtId="0" fontId="56" fillId="0" borderId="7" xfId="87" applyFont="1" applyBorder="1" applyAlignment="1">
      <alignment horizontal="right" indent="1"/>
    </xf>
    <xf numFmtId="0" fontId="56" fillId="0" borderId="7" xfId="87" applyFont="1" applyBorder="1" applyAlignment="1">
      <alignment horizontal="left"/>
    </xf>
    <xf numFmtId="4" fontId="71" fillId="11" borderId="7" xfId="87" quotePrefix="1" applyNumberFormat="1" applyFont="1" applyFill="1" applyBorder="1" applyAlignment="1">
      <alignment horizontal="center"/>
    </xf>
    <xf numFmtId="0" fontId="56" fillId="7" borderId="7" xfId="87" applyFont="1" applyFill="1" applyBorder="1" applyAlignment="1">
      <alignment horizontal="left" indent="1"/>
    </xf>
    <xf numFmtId="0" fontId="72" fillId="0" borderId="7" xfId="87" applyFont="1" applyBorder="1" applyAlignment="1"/>
    <xf numFmtId="0" fontId="73" fillId="0" borderId="7" xfId="87" applyFont="1" applyBorder="1" applyAlignment="1"/>
    <xf numFmtId="0" fontId="56" fillId="0" borderId="7" xfId="88" applyFont="1" applyBorder="1" applyAlignment="1">
      <alignment horizontal="center" vertical="center"/>
    </xf>
    <xf numFmtId="0" fontId="50" fillId="0" borderId="7" xfId="88" applyFont="1" applyBorder="1" applyAlignment="1">
      <alignment vertical="center"/>
    </xf>
    <xf numFmtId="166" fontId="50" fillId="0" borderId="7" xfId="89" applyNumberFormat="1" applyFont="1" applyFill="1" applyBorder="1" applyAlignment="1">
      <alignment horizontal="right" vertical="center"/>
    </xf>
    <xf numFmtId="4" fontId="56" fillId="0" borderId="7" xfId="88" applyNumberFormat="1" applyFont="1" applyBorder="1" applyAlignment="1">
      <alignment vertical="center"/>
    </xf>
    <xf numFmtId="0" fontId="74" fillId="11" borderId="7" xfId="88" applyFont="1" applyFill="1" applyBorder="1" applyAlignment="1">
      <alignment vertical="center"/>
    </xf>
    <xf numFmtId="4" fontId="74" fillId="11" borderId="7" xfId="88" applyNumberFormat="1" applyFont="1" applyFill="1" applyBorder="1" applyAlignment="1">
      <alignment vertical="center"/>
    </xf>
    <xf numFmtId="0" fontId="50" fillId="0" borderId="7" xfId="88" applyFont="1" applyBorder="1" applyAlignment="1">
      <alignment horizontal="left" vertical="center" indent="1"/>
    </xf>
    <xf numFmtId="2" fontId="50" fillId="0" borderId="7" xfId="88" applyNumberFormat="1" applyFont="1" applyBorder="1" applyAlignment="1">
      <alignment horizontal="center" vertical="center"/>
    </xf>
    <xf numFmtId="0" fontId="50" fillId="0" borderId="23" xfId="88" applyFont="1" applyBorder="1" applyAlignment="1">
      <alignment vertical="center"/>
    </xf>
    <xf numFmtId="0" fontId="50" fillId="0" borderId="23" xfId="88" applyFont="1" applyBorder="1" applyAlignment="1">
      <alignment horizontal="left" vertical="center" indent="1"/>
    </xf>
    <xf numFmtId="2" fontId="50" fillId="0" borderId="23" xfId="88" applyNumberFormat="1" applyFont="1" applyBorder="1" applyAlignment="1">
      <alignment horizontal="center" vertical="center"/>
    </xf>
    <xf numFmtId="166" fontId="50" fillId="0" borderId="23" xfId="89" applyNumberFormat="1" applyFont="1" applyFill="1" applyBorder="1" applyAlignment="1">
      <alignment horizontal="right" vertical="center"/>
    </xf>
    <xf numFmtId="4" fontId="56" fillId="0" borderId="23" xfId="88" applyNumberFormat="1" applyFont="1" applyBorder="1"/>
    <xf numFmtId="0" fontId="56" fillId="0" borderId="23" xfId="88" applyFont="1" applyBorder="1" applyAlignment="1">
      <alignment horizontal="center" vertical="center"/>
    </xf>
    <xf numFmtId="0" fontId="5" fillId="0" borderId="0" xfId="87" applyFont="1" applyAlignment="1">
      <alignment horizontal="center" vertical="center"/>
    </xf>
    <xf numFmtId="0" fontId="2" fillId="0" borderId="0" xfId="87" applyFont="1">
      <alignment vertical="center"/>
    </xf>
    <xf numFmtId="0" fontId="26" fillId="0" borderId="0" xfId="88" applyFont="1" applyAlignment="1">
      <alignment vertical="center"/>
    </xf>
    <xf numFmtId="0" fontId="26" fillId="0" borderId="0" xfId="88" applyFont="1" applyAlignment="1">
      <alignment horizontal="left" vertical="center"/>
    </xf>
    <xf numFmtId="0" fontId="26" fillId="0" borderId="0" xfId="88" applyFont="1" applyAlignment="1">
      <alignment horizontal="center" vertical="center"/>
    </xf>
    <xf numFmtId="0" fontId="26" fillId="0" borderId="0" xfId="88" applyFont="1" applyAlignment="1">
      <alignment horizontal="right" vertical="center"/>
    </xf>
    <xf numFmtId="17" fontId="29" fillId="0" borderId="0" xfId="88" applyNumberFormat="1" applyFont="1" applyAlignment="1">
      <alignment horizontal="left" vertical="center"/>
    </xf>
    <xf numFmtId="0" fontId="29" fillId="0" borderId="0" xfId="88" applyFont="1" applyAlignment="1">
      <alignment horizontal="right" vertical="center"/>
    </xf>
    <xf numFmtId="0" fontId="26" fillId="0" borderId="23" xfId="87" applyFont="1" applyBorder="1" applyAlignment="1">
      <alignment horizontal="center"/>
    </xf>
    <xf numFmtId="0" fontId="32" fillId="12" borderId="8" xfId="87" applyFont="1" applyFill="1" applyBorder="1">
      <alignment vertical="center"/>
    </xf>
    <xf numFmtId="0" fontId="75" fillId="12" borderId="9" xfId="87" applyFont="1" applyFill="1" applyBorder="1">
      <alignment vertical="center"/>
    </xf>
    <xf numFmtId="0" fontId="2" fillId="12" borderId="9" xfId="87" applyFont="1" applyFill="1" applyBorder="1" applyAlignment="1"/>
    <xf numFmtId="0" fontId="2" fillId="12" borderId="10" xfId="87" applyFont="1" applyFill="1" applyBorder="1" applyAlignment="1"/>
    <xf numFmtId="0" fontId="32" fillId="0" borderId="11" xfId="87" applyFont="1" applyBorder="1">
      <alignment vertical="center"/>
    </xf>
    <xf numFmtId="0" fontId="32" fillId="0" borderId="7" xfId="87" applyFont="1" applyBorder="1" applyAlignment="1">
      <alignment horizontal="left" vertical="center" indent="1"/>
    </xf>
    <xf numFmtId="0" fontId="32" fillId="0" borderId="7" xfId="87" applyFont="1" applyBorder="1" applyAlignment="1">
      <alignment horizontal="center" vertical="center"/>
    </xf>
    <xf numFmtId="181" fontId="32" fillId="0" borderId="12" xfId="87" applyNumberFormat="1" applyFont="1" applyBorder="1" applyAlignment="1">
      <alignment horizontal="right" vertical="center"/>
    </xf>
    <xf numFmtId="0" fontId="2" fillId="0" borderId="11" xfId="87" applyFont="1" applyBorder="1" applyAlignment="1"/>
    <xf numFmtId="0" fontId="2" fillId="0" borderId="7" xfId="87" applyFont="1" applyBorder="1" applyAlignment="1"/>
    <xf numFmtId="0" fontId="2" fillId="0" borderId="7" xfId="87" applyFont="1" applyBorder="1" applyAlignment="1">
      <alignment horizontal="center"/>
    </xf>
    <xf numFmtId="0" fontId="2" fillId="0" borderId="12" xfId="87" applyFont="1" applyBorder="1" applyAlignment="1"/>
    <xf numFmtId="0" fontId="32" fillId="12" borderId="11" xfId="87" applyFont="1" applyFill="1" applyBorder="1">
      <alignment vertical="center"/>
    </xf>
    <xf numFmtId="0" fontId="75" fillId="12" borderId="7" xfId="87" applyFont="1" applyFill="1" applyBorder="1">
      <alignment vertical="center"/>
    </xf>
    <xf numFmtId="0" fontId="2" fillId="12" borderId="7" xfId="87" applyFont="1" applyFill="1" applyBorder="1" applyAlignment="1">
      <alignment horizontal="center"/>
    </xf>
    <xf numFmtId="0" fontId="2" fillId="12" borderId="12" xfId="87" applyFont="1" applyFill="1" applyBorder="1" applyAlignment="1"/>
    <xf numFmtId="0" fontId="32" fillId="13" borderId="11" xfId="87" applyFont="1" applyFill="1" applyBorder="1">
      <alignment vertical="center"/>
    </xf>
    <xf numFmtId="0" fontId="31" fillId="13" borderId="7" xfId="87" applyFont="1" applyFill="1" applyBorder="1" applyAlignment="1">
      <alignment horizontal="left" vertical="center" indent="1"/>
    </xf>
    <xf numFmtId="0" fontId="2" fillId="13" borderId="7" xfId="87" applyFont="1" applyFill="1" applyBorder="1" applyAlignment="1">
      <alignment horizontal="center"/>
    </xf>
    <xf numFmtId="0" fontId="2" fillId="13" borderId="12" xfId="87" applyFont="1" applyFill="1" applyBorder="1" applyAlignment="1"/>
    <xf numFmtId="0" fontId="32" fillId="0" borderId="7" xfId="87" applyFont="1" applyBorder="1" applyAlignment="1">
      <alignment horizontal="left" vertical="center" indent="2"/>
    </xf>
    <xf numFmtId="4" fontId="32" fillId="0" borderId="7" xfId="87" applyNumberFormat="1" applyFont="1" applyBorder="1" applyAlignment="1">
      <alignment horizontal="left" vertical="center" indent="2"/>
    </xf>
    <xf numFmtId="0" fontId="32" fillId="0" borderId="13" xfId="87" applyFont="1" applyBorder="1">
      <alignment vertical="center"/>
    </xf>
    <xf numFmtId="0" fontId="32" fillId="0" borderId="14" xfId="87" applyFont="1" applyBorder="1" applyAlignment="1">
      <alignment horizontal="left" vertical="center" indent="1"/>
    </xf>
    <xf numFmtId="0" fontId="32" fillId="0" borderId="14" xfId="87" applyFont="1" applyBorder="1" applyAlignment="1">
      <alignment horizontal="center" vertical="center"/>
    </xf>
    <xf numFmtId="181" fontId="32" fillId="0" borderId="15" xfId="87" applyNumberFormat="1" applyFont="1" applyBorder="1" applyAlignment="1">
      <alignment horizontal="right" vertical="center"/>
    </xf>
    <xf numFmtId="0" fontId="76" fillId="0" borderId="0" xfId="0" applyFont="1"/>
    <xf numFmtId="0" fontId="50" fillId="2" borderId="2" xfId="84" applyNumberFormat="1" applyFont="1" applyFill="1" applyBorder="1" applyAlignment="1">
      <alignment horizontal="center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56" fillId="0" borderId="0" xfId="79" applyFont="1" applyAlignment="1">
      <alignment horizontal="center"/>
    </xf>
    <xf numFmtId="170" fontId="56" fillId="0" borderId="7" xfId="84" applyNumberFormat="1" applyFont="1" applyBorder="1" applyAlignment="1">
      <alignment horizontal="center"/>
    </xf>
    <xf numFmtId="165" fontId="56" fillId="0" borderId="0" xfId="85" applyFont="1" applyBorder="1" applyAlignment="1">
      <alignment horizontal="right"/>
    </xf>
    <xf numFmtId="0" fontId="17" fillId="0" borderId="0" xfId="0" applyFont="1" applyAlignment="1">
      <alignment vertical="center"/>
    </xf>
    <xf numFmtId="0" fontId="27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vertical="center"/>
    </xf>
    <xf numFmtId="4" fontId="81" fillId="9" borderId="7" xfId="0" applyNumberFormat="1" applyFont="1" applyFill="1" applyBorder="1" applyAlignment="1" applyProtection="1">
      <alignment vertical="center"/>
      <protection locked="0"/>
    </xf>
    <xf numFmtId="4" fontId="82" fillId="9" borderId="7" xfId="0" applyNumberFormat="1" applyFont="1" applyFill="1" applyBorder="1" applyAlignment="1" applyProtection="1">
      <alignment vertical="center"/>
      <protection locked="0"/>
    </xf>
    <xf numFmtId="0" fontId="83" fillId="0" borderId="0" xfId="0" applyFont="1" applyAlignment="1">
      <alignment vertical="center"/>
    </xf>
    <xf numFmtId="10" fontId="85" fillId="2" borderId="7" xfId="0" applyNumberFormat="1" applyFont="1" applyFill="1" applyBorder="1" applyAlignment="1">
      <alignment horizontal="right" vertical="center"/>
    </xf>
    <xf numFmtId="166" fontId="43" fillId="0" borderId="7" xfId="0" applyNumberFormat="1" applyFont="1" applyBorder="1" applyAlignment="1" applyProtection="1">
      <alignment vertical="center"/>
      <protection locked="0"/>
    </xf>
    <xf numFmtId="10" fontId="85" fillId="0" borderId="7" xfId="0" applyNumberFormat="1" applyFont="1" applyBorder="1" applyAlignment="1">
      <alignment horizontal="right" vertical="center"/>
    </xf>
    <xf numFmtId="0" fontId="85" fillId="0" borderId="7" xfId="0" applyFont="1" applyBorder="1"/>
    <xf numFmtId="0" fontId="85" fillId="2" borderId="7" xfId="0" applyFont="1" applyFill="1" applyBorder="1"/>
    <xf numFmtId="10" fontId="81" fillId="9" borderId="7" xfId="0" applyNumberFormat="1" applyFont="1" applyFill="1" applyBorder="1" applyAlignment="1">
      <alignment vertical="center"/>
    </xf>
    <xf numFmtId="4" fontId="83" fillId="2" borderId="7" xfId="0" applyNumberFormat="1" applyFont="1" applyFill="1" applyBorder="1" applyAlignment="1" applyProtection="1">
      <alignment vertical="center"/>
      <protection locked="0"/>
    </xf>
    <xf numFmtId="4" fontId="43" fillId="2" borderId="7" xfId="0" applyNumberFormat="1" applyFont="1" applyFill="1" applyBorder="1" applyAlignment="1" applyProtection="1">
      <alignment vertical="center"/>
      <protection locked="0"/>
    </xf>
    <xf numFmtId="0" fontId="85" fillId="0" borderId="0" xfId="0" applyFont="1" applyAlignment="1">
      <alignment vertical="center"/>
    </xf>
    <xf numFmtId="0" fontId="85" fillId="0" borderId="0" xfId="0" applyFont="1"/>
    <xf numFmtId="0" fontId="85" fillId="0" borderId="0" xfId="0" applyFont="1" applyAlignment="1">
      <alignment horizontal="left" vertical="center"/>
    </xf>
    <xf numFmtId="0" fontId="84" fillId="0" borderId="0" xfId="0" applyFont="1" applyAlignment="1">
      <alignment vertical="center"/>
    </xf>
    <xf numFmtId="10" fontId="83" fillId="0" borderId="0" xfId="0" applyNumberFormat="1" applyFont="1" applyAlignment="1">
      <alignment vertical="center"/>
    </xf>
    <xf numFmtId="0" fontId="86" fillId="0" borderId="0" xfId="0" applyFont="1" applyAlignment="1">
      <alignment horizontal="left" vertical="center"/>
    </xf>
    <xf numFmtId="0" fontId="86" fillId="0" borderId="0" xfId="0" applyFont="1" applyAlignment="1">
      <alignment horizontal="center" vertical="center"/>
    </xf>
    <xf numFmtId="0" fontId="78" fillId="0" borderId="0" xfId="0" applyFont="1" applyAlignment="1">
      <alignment horizontal="center"/>
    </xf>
    <xf numFmtId="0" fontId="78" fillId="0" borderId="0" xfId="0" applyFont="1"/>
    <xf numFmtId="0" fontId="77" fillId="0" borderId="0" xfId="0" applyFont="1" applyAlignment="1">
      <alignment vertical="center"/>
    </xf>
    <xf numFmtId="0" fontId="77" fillId="0" borderId="0" xfId="0" applyFont="1" applyAlignment="1">
      <alignment horizontal="center" vertical="center"/>
    </xf>
    <xf numFmtId="0" fontId="86" fillId="0" borderId="0" xfId="2" applyFont="1" applyAlignment="1">
      <alignment vertical="center"/>
    </xf>
    <xf numFmtId="4" fontId="86" fillId="0" borderId="0" xfId="0" applyNumberFormat="1" applyFont="1"/>
    <xf numFmtId="0" fontId="85" fillId="0" borderId="0" xfId="0" quotePrefix="1" applyFont="1"/>
    <xf numFmtId="0" fontId="86" fillId="0" borderId="0" xfId="2" applyFont="1"/>
    <xf numFmtId="4" fontId="77" fillId="0" borderId="0" xfId="0" applyNumberFormat="1" applyFont="1"/>
    <xf numFmtId="0" fontId="88" fillId="0" borderId="0" xfId="0" applyFont="1"/>
    <xf numFmtId="0" fontId="89" fillId="0" borderId="0" xfId="0" applyFont="1" applyAlignment="1">
      <alignment horizontal="left" vertical="center"/>
    </xf>
    <xf numFmtId="0" fontId="91" fillId="0" borderId="0" xfId="0" applyFont="1"/>
    <xf numFmtId="0" fontId="92" fillId="14" borderId="34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 wrapText="1"/>
    </xf>
    <xf numFmtId="0" fontId="92" fillId="14" borderId="28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/>
    </xf>
    <xf numFmtId="0" fontId="92" fillId="14" borderId="29" xfId="0" applyFont="1" applyFill="1" applyBorder="1" applyAlignment="1">
      <alignment horizontal="center" vertical="center"/>
    </xf>
    <xf numFmtId="0" fontId="92" fillId="14" borderId="30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 wrapText="1"/>
    </xf>
    <xf numFmtId="0" fontId="92" fillId="14" borderId="17" xfId="0" applyFont="1" applyFill="1" applyBorder="1" applyAlignment="1">
      <alignment vertical="center" wrapText="1"/>
    </xf>
    <xf numFmtId="0" fontId="92" fillId="14" borderId="36" xfId="0" applyFont="1" applyFill="1" applyBorder="1" applyAlignment="1">
      <alignment vertical="center" wrapText="1"/>
    </xf>
    <xf numFmtId="0" fontId="92" fillId="14" borderId="81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 wrapText="1"/>
    </xf>
    <xf numFmtId="0" fontId="92" fillId="14" borderId="24" xfId="0" applyFont="1" applyFill="1" applyBorder="1" applyAlignment="1">
      <alignment vertical="center"/>
    </xf>
    <xf numFmtId="0" fontId="92" fillId="14" borderId="25" xfId="0" applyFont="1" applyFill="1" applyBorder="1" applyAlignment="1">
      <alignment horizontal="left" vertical="center" indent="3"/>
    </xf>
    <xf numFmtId="0" fontId="92" fillId="14" borderId="20" xfId="0" applyFont="1" applyFill="1" applyBorder="1" applyAlignment="1">
      <alignment vertical="center"/>
    </xf>
    <xf numFmtId="0" fontId="92" fillId="14" borderId="23" xfId="0" applyFont="1" applyFill="1" applyBorder="1" applyAlignment="1">
      <alignment horizontal="center" vertical="center" wrapText="1"/>
    </xf>
    <xf numFmtId="0" fontId="92" fillId="14" borderId="80" xfId="0" applyFont="1" applyFill="1" applyBorder="1" applyAlignment="1">
      <alignment vertical="center" wrapText="1"/>
    </xf>
    <xf numFmtId="0" fontId="92" fillId="14" borderId="68" xfId="0" applyFont="1" applyFill="1" applyBorder="1" applyAlignment="1">
      <alignment horizontal="center" vertical="center" wrapText="1"/>
    </xf>
    <xf numFmtId="0" fontId="92" fillId="14" borderId="58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 wrapText="1"/>
    </xf>
    <xf numFmtId="0" fontId="92" fillId="14" borderId="14" xfId="0" applyFont="1" applyFill="1" applyBorder="1" applyAlignment="1">
      <alignment horizontal="center" vertical="center" wrapText="1"/>
    </xf>
    <xf numFmtId="0" fontId="92" fillId="14" borderId="46" xfId="0" applyFont="1" applyFill="1" applyBorder="1" applyAlignment="1">
      <alignment horizontal="center" vertical="center" wrapText="1"/>
    </xf>
    <xf numFmtId="0" fontId="92" fillId="14" borderId="59" xfId="0" applyFont="1" applyFill="1" applyBorder="1" applyAlignment="1">
      <alignment horizontal="center" vertical="center" wrapText="1"/>
    </xf>
    <xf numFmtId="0" fontId="92" fillId="14" borderId="63" xfId="0" applyFont="1" applyFill="1" applyBorder="1" applyAlignment="1">
      <alignment vertical="center" wrapText="1"/>
    </xf>
    <xf numFmtId="0" fontId="43" fillId="3" borderId="78" xfId="0" applyFont="1" applyFill="1" applyBorder="1" applyAlignment="1">
      <alignment horizontal="center" vertical="center"/>
    </xf>
    <xf numFmtId="14" fontId="86" fillId="3" borderId="16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center" vertical="center"/>
    </xf>
    <xf numFmtId="0" fontId="86" fillId="3" borderId="39" xfId="0" applyFont="1" applyFill="1" applyBorder="1" applyAlignment="1">
      <alignment horizontal="center" vertical="center"/>
    </xf>
    <xf numFmtId="0" fontId="86" fillId="3" borderId="64" xfId="0" applyFont="1" applyFill="1" applyBorder="1" applyAlignment="1">
      <alignment horizontal="center" vertical="center"/>
    </xf>
    <xf numFmtId="0" fontId="86" fillId="3" borderId="11" xfId="0" applyFont="1" applyFill="1" applyBorder="1" applyAlignment="1">
      <alignment horizontal="center" vertical="center"/>
    </xf>
    <xf numFmtId="14" fontId="86" fillId="3" borderId="7" xfId="0" applyNumberFormat="1" applyFont="1" applyFill="1" applyBorder="1" applyAlignment="1">
      <alignment horizontal="center" vertical="center"/>
    </xf>
    <xf numFmtId="0" fontId="86" fillId="3" borderId="7" xfId="0" applyFont="1" applyFill="1" applyBorder="1" applyAlignment="1">
      <alignment horizontal="center" vertical="center"/>
    </xf>
    <xf numFmtId="0" fontId="86" fillId="3" borderId="24" xfId="0" applyFont="1" applyFill="1" applyBorder="1" applyAlignment="1">
      <alignment horizontal="center" vertical="center"/>
    </xf>
    <xf numFmtId="0" fontId="86" fillId="3" borderId="12" xfId="0" applyFont="1" applyFill="1" applyBorder="1" applyAlignment="1">
      <alignment horizontal="center" vertical="center"/>
    </xf>
    <xf numFmtId="0" fontId="86" fillId="3" borderId="13" xfId="0" applyFont="1" applyFill="1" applyBorder="1" applyAlignment="1">
      <alignment horizontal="center" vertical="center"/>
    </xf>
    <xf numFmtId="0" fontId="86" fillId="3" borderId="14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horizontal="center" vertical="center"/>
    </xf>
    <xf numFmtId="0" fontId="86" fillId="3" borderId="15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vertical="center"/>
    </xf>
    <xf numFmtId="0" fontId="86" fillId="3" borderId="52" xfId="0" applyFont="1" applyFill="1" applyBorder="1" applyAlignment="1">
      <alignment vertical="center"/>
    </xf>
    <xf numFmtId="0" fontId="86" fillId="3" borderId="18" xfId="0" applyFont="1" applyFill="1" applyBorder="1" applyAlignment="1">
      <alignment vertical="center"/>
    </xf>
    <xf numFmtId="0" fontId="44" fillId="0" borderId="49" xfId="0" applyFont="1" applyBorder="1"/>
    <xf numFmtId="0" fontId="78" fillId="0" borderId="50" xfId="0" applyFont="1" applyBorder="1" applyAlignment="1">
      <alignment horizontal="center"/>
    </xf>
    <xf numFmtId="0" fontId="44" fillId="0" borderId="54" xfId="0" applyFont="1" applyBorder="1"/>
    <xf numFmtId="0" fontId="44" fillId="0" borderId="21" xfId="0" applyFont="1" applyBorder="1"/>
    <xf numFmtId="0" fontId="44" fillId="0" borderId="22" xfId="0" applyFont="1" applyBorder="1"/>
    <xf numFmtId="0" fontId="91" fillId="0" borderId="21" xfId="0" applyFont="1" applyBorder="1"/>
    <xf numFmtId="0" fontId="87" fillId="0" borderId="0" xfId="0" applyFont="1"/>
    <xf numFmtId="0" fontId="91" fillId="0" borderId="22" xfId="0" applyFont="1" applyBorder="1"/>
    <xf numFmtId="0" fontId="44" fillId="0" borderId="39" xfId="0" applyFont="1" applyBorder="1"/>
    <xf numFmtId="0" fontId="78" fillId="2" borderId="40" xfId="0" applyFont="1" applyFill="1" applyBorder="1" applyAlignment="1">
      <alignment horizontal="center"/>
    </xf>
    <xf numFmtId="0" fontId="44" fillId="0" borderId="19" xfId="0" applyFont="1" applyBorder="1"/>
    <xf numFmtId="0" fontId="93" fillId="0" borderId="0" xfId="0" applyFont="1" applyAlignment="1">
      <alignment horizontal="center"/>
    </xf>
    <xf numFmtId="2" fontId="94" fillId="0" borderId="0" xfId="0" applyNumberFormat="1" applyFont="1" applyAlignment="1">
      <alignment horizontal="center"/>
    </xf>
    <xf numFmtId="14" fontId="86" fillId="3" borderId="78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left" vertical="center"/>
    </xf>
    <xf numFmtId="0" fontId="86" fillId="3" borderId="7" xfId="0" applyFont="1" applyFill="1" applyBorder="1" applyAlignment="1">
      <alignment horizontal="left" vertical="center"/>
    </xf>
    <xf numFmtId="14" fontId="86" fillId="3" borderId="11" xfId="0" applyNumberFormat="1" applyFont="1" applyFill="1" applyBorder="1" applyAlignment="1">
      <alignment horizontal="center" vertical="center"/>
    </xf>
    <xf numFmtId="0" fontId="95" fillId="0" borderId="0" xfId="0" applyFont="1"/>
    <xf numFmtId="0" fontId="96" fillId="0" borderId="0" xfId="2" applyFont="1" applyAlignment="1">
      <alignment horizontal="center"/>
    </xf>
    <xf numFmtId="0" fontId="97" fillId="0" borderId="0" xfId="2" applyFont="1" applyAlignment="1">
      <alignment horizontal="center" vertical="center"/>
    </xf>
    <xf numFmtId="0" fontId="98" fillId="0" borderId="0" xfId="0" applyFont="1"/>
    <xf numFmtId="0" fontId="99" fillId="0" borderId="0" xfId="0" applyFont="1"/>
    <xf numFmtId="49" fontId="100" fillId="0" borderId="0" xfId="0" applyNumberFormat="1" applyFont="1" applyAlignment="1">
      <alignment horizontal="center"/>
    </xf>
    <xf numFmtId="0" fontId="101" fillId="0" borderId="0" xfId="2" applyFont="1"/>
    <xf numFmtId="0" fontId="91" fillId="0" borderId="0" xfId="0" applyFont="1" applyAlignment="1">
      <alignment horizontal="center"/>
    </xf>
    <xf numFmtId="0" fontId="98" fillId="0" borderId="0" xfId="0" applyFont="1" applyAlignment="1">
      <alignment horizontal="center"/>
    </xf>
    <xf numFmtId="0" fontId="102" fillId="0" borderId="0" xfId="0" applyFont="1"/>
    <xf numFmtId="2" fontId="91" fillId="0" borderId="0" xfId="0" applyNumberFormat="1" applyFont="1"/>
    <xf numFmtId="0" fontId="102" fillId="0" borderId="0" xfId="0" applyFont="1" applyAlignment="1">
      <alignment horizontal="center"/>
    </xf>
    <xf numFmtId="49" fontId="87" fillId="0" borderId="0" xfId="0" applyNumberFormat="1" applyFont="1" applyAlignment="1">
      <alignment horizontal="center"/>
    </xf>
    <xf numFmtId="0" fontId="103" fillId="0" borderId="0" xfId="2" applyFont="1"/>
    <xf numFmtId="0" fontId="101" fillId="0" borderId="0" xfId="2" applyFont="1" applyAlignment="1">
      <alignment horizontal="left"/>
    </xf>
    <xf numFmtId="0" fontId="104" fillId="0" borderId="45" xfId="2" applyFont="1" applyBorder="1"/>
    <xf numFmtId="0" fontId="103" fillId="0" borderId="45" xfId="2" applyFont="1" applyBorder="1"/>
    <xf numFmtId="0" fontId="103" fillId="0" borderId="45" xfId="2" applyFont="1" applyBorder="1" applyAlignment="1">
      <alignment horizontal="center"/>
    </xf>
    <xf numFmtId="0" fontId="104" fillId="0" borderId="0" xfId="2" applyFont="1"/>
    <xf numFmtId="2" fontId="104" fillId="0" borderId="0" xfId="2" applyNumberFormat="1" applyFont="1"/>
    <xf numFmtId="0" fontId="103" fillId="6" borderId="29" xfId="2" applyFont="1" applyFill="1" applyBorder="1" applyAlignment="1">
      <alignment horizontal="center" vertical="center"/>
    </xf>
    <xf numFmtId="0" fontId="103" fillId="6" borderId="13" xfId="2" applyFont="1" applyFill="1" applyBorder="1" applyAlignment="1">
      <alignment horizontal="center" vertical="center"/>
    </xf>
    <xf numFmtId="0" fontId="103" fillId="6" borderId="14" xfId="2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center" vertical="center"/>
    </xf>
    <xf numFmtId="167" fontId="98" fillId="0" borderId="0" xfId="0" applyNumberFormat="1" applyFont="1"/>
    <xf numFmtId="2" fontId="98" fillId="0" borderId="0" xfId="0" applyNumberFormat="1" applyFont="1"/>
    <xf numFmtId="0" fontId="98" fillId="2" borderId="0" xfId="0" applyFont="1" applyFill="1"/>
    <xf numFmtId="0" fontId="48" fillId="0" borderId="0" xfId="0" applyFont="1" applyAlignment="1">
      <alignment horizontal="right" vertical="center"/>
    </xf>
    <xf numFmtId="179" fontId="27" fillId="0" borderId="0" xfId="75" applyNumberFormat="1" applyFont="1" applyFill="1" applyBorder="1" applyAlignment="1" applyProtection="1">
      <alignment horizontal="center" vertical="center"/>
    </xf>
    <xf numFmtId="49" fontId="98" fillId="0" borderId="0" xfId="0" applyNumberFormat="1" applyFont="1" applyAlignment="1">
      <alignment horizontal="center"/>
    </xf>
    <xf numFmtId="0" fontId="98" fillId="0" borderId="0" xfId="0" applyFont="1" applyAlignment="1">
      <alignment horizontal="left"/>
    </xf>
    <xf numFmtId="2" fontId="98" fillId="0" borderId="0" xfId="0" applyNumberFormat="1" applyFont="1" applyAlignment="1">
      <alignment horizontal="center"/>
    </xf>
    <xf numFmtId="0" fontId="103" fillId="0" borderId="43" xfId="2" applyFont="1" applyBorder="1" applyAlignment="1">
      <alignment horizontal="center" vertical="center"/>
    </xf>
    <xf numFmtId="49" fontId="103" fillId="0" borderId="45" xfId="2" applyNumberFormat="1" applyFont="1" applyBorder="1" applyAlignment="1">
      <alignment horizontal="center" vertical="center"/>
    </xf>
    <xf numFmtId="0" fontId="103" fillId="0" borderId="45" xfId="2" applyFont="1" applyBorder="1" applyAlignment="1">
      <alignment horizontal="center" vertical="center"/>
    </xf>
    <xf numFmtId="0" fontId="103" fillId="0" borderId="0" xfId="2" applyFont="1" applyAlignment="1">
      <alignment horizontal="center" vertical="center"/>
    </xf>
    <xf numFmtId="2" fontId="103" fillId="0" borderId="0" xfId="0" applyNumberFormat="1" applyFont="1" applyAlignment="1">
      <alignment horizontal="center" vertical="center" wrapText="1"/>
    </xf>
    <xf numFmtId="2" fontId="103" fillId="0" borderId="44" xfId="0" applyNumberFormat="1" applyFont="1" applyBorder="1" applyAlignment="1">
      <alignment horizontal="center" vertical="center" wrapText="1"/>
    </xf>
    <xf numFmtId="0" fontId="103" fillId="2" borderId="52" xfId="2" applyFont="1" applyFill="1" applyBorder="1" applyAlignment="1">
      <alignment horizontal="center" vertical="center"/>
    </xf>
    <xf numFmtId="0" fontId="104" fillId="2" borderId="52" xfId="2" applyFont="1" applyFill="1" applyBorder="1" applyAlignment="1">
      <alignment horizontal="center" vertical="center"/>
    </xf>
    <xf numFmtId="0" fontId="103" fillId="2" borderId="45" xfId="2" applyFont="1" applyFill="1" applyBorder="1" applyAlignment="1">
      <alignment horizontal="center" vertical="center"/>
    </xf>
    <xf numFmtId="1" fontId="43" fillId="2" borderId="45" xfId="2" applyNumberFormat="1" applyFont="1" applyFill="1" applyBorder="1" applyAlignment="1">
      <alignment horizontal="center" vertical="center" wrapText="1"/>
    </xf>
    <xf numFmtId="49" fontId="43" fillId="2" borderId="45" xfId="2" applyNumberFormat="1" applyFont="1" applyFill="1" applyBorder="1" applyAlignment="1">
      <alignment horizontal="center" vertical="center" wrapText="1"/>
    </xf>
    <xf numFmtId="0" fontId="104" fillId="2" borderId="45" xfId="2" applyFont="1" applyFill="1" applyBorder="1" applyAlignment="1">
      <alignment horizontal="center" vertical="center"/>
    </xf>
    <xf numFmtId="49" fontId="43" fillId="0" borderId="45" xfId="2" quotePrefix="1" applyNumberFormat="1" applyFont="1" applyBorder="1" applyAlignment="1">
      <alignment horizontal="center" vertical="center" wrapText="1"/>
    </xf>
    <xf numFmtId="49" fontId="43" fillId="0" borderId="45" xfId="2" applyNumberFormat="1" applyFont="1" applyBorder="1" applyAlignment="1">
      <alignment horizontal="left" vertical="center"/>
    </xf>
    <xf numFmtId="0" fontId="43" fillId="0" borderId="45" xfId="2" applyFont="1" applyBorder="1" applyAlignment="1">
      <alignment vertical="center"/>
    </xf>
    <xf numFmtId="0" fontId="43" fillId="0" borderId="45" xfId="2" applyFont="1" applyBorder="1" applyAlignment="1">
      <alignment horizontal="center" vertical="center"/>
    </xf>
    <xf numFmtId="2" fontId="103" fillId="6" borderId="14" xfId="0" applyNumberFormat="1" applyFont="1" applyFill="1" applyBorder="1" applyAlignment="1">
      <alignment horizontal="center" vertical="center" wrapText="1"/>
    </xf>
    <xf numFmtId="0" fontId="96" fillId="0" borderId="0" xfId="2" applyFont="1"/>
    <xf numFmtId="0" fontId="97" fillId="0" borderId="0" xfId="2" applyFont="1" applyAlignment="1">
      <alignment vertical="center"/>
    </xf>
    <xf numFmtId="0" fontId="103" fillId="6" borderId="28" xfId="2" applyFont="1" applyFill="1" applyBorder="1" applyAlignment="1">
      <alignment vertical="center"/>
    </xf>
    <xf numFmtId="0" fontId="103" fillId="6" borderId="58" xfId="2" applyFont="1" applyFill="1" applyBorder="1" applyAlignment="1">
      <alignment vertical="center"/>
    </xf>
    <xf numFmtId="49" fontId="103" fillId="6" borderId="59" xfId="2" applyNumberFormat="1" applyFont="1" applyFill="1" applyBorder="1" applyAlignment="1">
      <alignment vertical="center"/>
    </xf>
    <xf numFmtId="0" fontId="103" fillId="6" borderId="59" xfId="2" applyFont="1" applyFill="1" applyBorder="1" applyAlignment="1">
      <alignment vertical="center"/>
    </xf>
    <xf numFmtId="0" fontId="104" fillId="2" borderId="8" xfId="2" applyFont="1" applyFill="1" applyBorder="1" applyAlignment="1">
      <alignment horizontal="center" vertical="center"/>
    </xf>
    <xf numFmtId="0" fontId="104" fillId="2" borderId="9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vertical="center" wrapText="1"/>
    </xf>
    <xf numFmtId="2" fontId="103" fillId="6" borderId="17" xfId="0" applyNumberFormat="1" applyFont="1" applyFill="1" applyBorder="1" applyAlignment="1">
      <alignment vertical="center" wrapText="1"/>
    </xf>
    <xf numFmtId="0" fontId="103" fillId="6" borderId="41" xfId="2" applyFont="1" applyFill="1" applyBorder="1" applyAlignment="1">
      <alignment vertical="center"/>
    </xf>
    <xf numFmtId="0" fontId="103" fillId="6" borderId="27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horizontal="center" vertical="center" wrapText="1"/>
    </xf>
    <xf numFmtId="2" fontId="103" fillId="6" borderId="46" xfId="0" applyNumberFormat="1" applyFont="1" applyFill="1" applyBorder="1" applyAlignment="1">
      <alignment horizontal="center" vertical="center" wrapText="1"/>
    </xf>
    <xf numFmtId="0" fontId="104" fillId="2" borderId="43" xfId="2" applyFont="1" applyFill="1" applyBorder="1" applyAlignment="1">
      <alignment horizontal="center" vertical="center"/>
    </xf>
    <xf numFmtId="49" fontId="104" fillId="2" borderId="45" xfId="2" applyNumberFormat="1" applyFont="1" applyFill="1" applyBorder="1" applyAlignment="1">
      <alignment horizontal="center" vertical="center"/>
    </xf>
    <xf numFmtId="0" fontId="104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right" vertical="center"/>
    </xf>
    <xf numFmtId="0" fontId="103" fillId="2" borderId="1" xfId="2" applyFont="1" applyFill="1" applyBorder="1" applyAlignment="1">
      <alignment horizontal="right" vertical="center"/>
    </xf>
    <xf numFmtId="0" fontId="100" fillId="0" borderId="0" xfId="0" applyFont="1"/>
    <xf numFmtId="0" fontId="103" fillId="2" borderId="43" xfId="2" applyFont="1" applyFill="1" applyBorder="1" applyAlignment="1">
      <alignment horizontal="center" vertical="center"/>
    </xf>
    <xf numFmtId="49" fontId="103" fillId="2" borderId="45" xfId="2" applyNumberFormat="1" applyFont="1" applyFill="1" applyBorder="1" applyAlignment="1">
      <alignment horizontal="center" vertical="center"/>
    </xf>
    <xf numFmtId="0" fontId="103" fillId="2" borderId="31" xfId="2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left" vertical="center"/>
    </xf>
    <xf numFmtId="0" fontId="100" fillId="2" borderId="31" xfId="0" applyFont="1" applyFill="1" applyBorder="1" applyAlignment="1">
      <alignment vertical="center"/>
    </xf>
    <xf numFmtId="0" fontId="100" fillId="2" borderId="1" xfId="0" applyFont="1" applyFill="1" applyBorder="1" applyAlignment="1">
      <alignment vertical="center"/>
    </xf>
    <xf numFmtId="0" fontId="100" fillId="2" borderId="1" xfId="0" applyFont="1" applyFill="1" applyBorder="1" applyAlignment="1">
      <alignment horizontal="right" vertical="center"/>
    </xf>
    <xf numFmtId="0" fontId="100" fillId="2" borderId="1" xfId="0" applyFont="1" applyFill="1" applyBorder="1" applyAlignment="1">
      <alignment horizontal="center" vertical="center"/>
    </xf>
    <xf numFmtId="0" fontId="100" fillId="2" borderId="48" xfId="0" applyFont="1" applyFill="1" applyBorder="1" applyAlignment="1">
      <alignment horizontal="right" vertical="center"/>
    </xf>
    <xf numFmtId="2" fontId="103" fillId="6" borderId="36" xfId="0" applyNumberFormat="1" applyFont="1" applyFill="1" applyBorder="1" applyAlignment="1">
      <alignment horizontal="center" wrapText="1"/>
    </xf>
    <xf numFmtId="2" fontId="103" fillId="6" borderId="63" xfId="0" applyNumberFormat="1" applyFont="1" applyFill="1" applyBorder="1" applyAlignment="1">
      <alignment horizontal="center" wrapText="1"/>
    </xf>
    <xf numFmtId="2" fontId="103" fillId="6" borderId="28" xfId="0" applyNumberFormat="1" applyFont="1" applyFill="1" applyBorder="1" applyAlignment="1">
      <alignment horizontal="left" vertical="center" indent="7"/>
    </xf>
    <xf numFmtId="0" fontId="103" fillId="6" borderId="35" xfId="2" applyFont="1" applyFill="1" applyBorder="1" applyAlignment="1">
      <alignment horizontal="center"/>
    </xf>
    <xf numFmtId="0" fontId="103" fillId="6" borderId="37" xfId="2" applyFont="1" applyFill="1" applyBorder="1" applyAlignment="1">
      <alignment horizontal="center"/>
    </xf>
    <xf numFmtId="0" fontId="103" fillId="6" borderId="31" xfId="2" applyFont="1" applyFill="1" applyBorder="1" applyAlignment="1">
      <alignment vertical="center"/>
    </xf>
    <xf numFmtId="0" fontId="103" fillId="6" borderId="1" xfId="2" applyFont="1" applyFill="1" applyBorder="1" applyAlignment="1">
      <alignment vertical="center"/>
    </xf>
    <xf numFmtId="0" fontId="103" fillId="6" borderId="1" xfId="2" applyFont="1" applyFill="1" applyBorder="1" applyAlignment="1">
      <alignment horizontal="center" vertical="center"/>
    </xf>
    <xf numFmtId="49" fontId="104" fillId="2" borderId="9" xfId="2" applyNumberFormat="1" applyFont="1" applyFill="1" applyBorder="1" applyAlignment="1">
      <alignment horizontal="center" vertical="center" wrapText="1"/>
    </xf>
    <xf numFmtId="49" fontId="104" fillId="2" borderId="7" xfId="2" applyNumberFormat="1" applyFont="1" applyFill="1" applyBorder="1" applyAlignment="1">
      <alignment horizontal="center" vertical="center" wrapText="1"/>
    </xf>
    <xf numFmtId="49" fontId="104" fillId="2" borderId="14" xfId="2" applyNumberFormat="1" applyFont="1" applyFill="1" applyBorder="1" applyAlignment="1">
      <alignment horizontal="center" vertical="center" wrapText="1"/>
    </xf>
    <xf numFmtId="49" fontId="103" fillId="2" borderId="45" xfId="2" applyNumberFormat="1" applyFont="1" applyFill="1" applyBorder="1" applyAlignment="1">
      <alignment horizontal="center" vertical="center" wrapText="1"/>
    </xf>
    <xf numFmtId="49" fontId="104" fillId="2" borderId="45" xfId="2" applyNumberFormat="1" applyFont="1" applyFill="1" applyBorder="1" applyAlignment="1">
      <alignment horizontal="center" vertical="center" wrapText="1"/>
    </xf>
    <xf numFmtId="0" fontId="91" fillId="2" borderId="8" xfId="0" applyFont="1" applyFill="1" applyBorder="1" applyAlignment="1">
      <alignment horizontal="center" vertical="center"/>
    </xf>
    <xf numFmtId="1" fontId="104" fillId="2" borderId="9" xfId="2" applyNumberFormat="1" applyFont="1" applyFill="1" applyBorder="1" applyAlignment="1">
      <alignment horizontal="center" vertical="center" wrapText="1"/>
    </xf>
    <xf numFmtId="0" fontId="104" fillId="0" borderId="16" xfId="2" applyFont="1" applyBorder="1" applyAlignment="1">
      <alignment vertical="center"/>
    </xf>
    <xf numFmtId="0" fontId="104" fillId="0" borderId="9" xfId="2" applyFont="1" applyBorder="1" applyAlignment="1">
      <alignment vertical="center"/>
    </xf>
    <xf numFmtId="0" fontId="91" fillId="2" borderId="11" xfId="0" applyFont="1" applyFill="1" applyBorder="1" applyAlignment="1">
      <alignment horizontal="center" vertical="center"/>
    </xf>
    <xf numFmtId="1" fontId="104" fillId="2" borderId="7" xfId="2" applyNumberFormat="1" applyFont="1" applyFill="1" applyBorder="1" applyAlignment="1">
      <alignment horizontal="center" vertical="center" wrapText="1"/>
    </xf>
    <xf numFmtId="0" fontId="104" fillId="0" borderId="7" xfId="2" applyFont="1" applyBorder="1" applyAlignment="1">
      <alignment vertical="center"/>
    </xf>
    <xf numFmtId="0" fontId="91" fillId="2" borderId="13" xfId="0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 wrapText="1"/>
    </xf>
    <xf numFmtId="1" fontId="104" fillId="2" borderId="52" xfId="2" applyNumberFormat="1" applyFont="1" applyFill="1" applyBorder="1" applyAlignment="1">
      <alignment horizontal="center" vertical="center" wrapText="1"/>
    </xf>
    <xf numFmtId="49" fontId="104" fillId="2" borderId="52" xfId="2" applyNumberFormat="1" applyFont="1" applyFill="1" applyBorder="1" applyAlignment="1">
      <alignment horizontal="center" vertical="center" wrapText="1"/>
    </xf>
    <xf numFmtId="49" fontId="104" fillId="0" borderId="52" xfId="2" quotePrefix="1" applyNumberFormat="1" applyFont="1" applyBorder="1" applyAlignment="1">
      <alignment horizontal="center" vertical="center" wrapText="1"/>
    </xf>
    <xf numFmtId="0" fontId="104" fillId="0" borderId="52" xfId="2" applyFont="1" applyBorder="1" applyAlignment="1">
      <alignment vertical="center"/>
    </xf>
    <xf numFmtId="0" fontId="104" fillId="0" borderId="52" xfId="2" applyFont="1" applyBorder="1" applyAlignment="1">
      <alignment horizontal="center" vertical="center"/>
    </xf>
    <xf numFmtId="49" fontId="104" fillId="0" borderId="52" xfId="2" applyNumberFormat="1" applyFont="1" applyBorder="1" applyAlignment="1">
      <alignment horizontal="left" vertical="center"/>
    </xf>
    <xf numFmtId="0" fontId="103" fillId="15" borderId="31" xfId="2" applyFont="1" applyFill="1" applyBorder="1" applyAlignment="1">
      <alignment vertical="center"/>
    </xf>
    <xf numFmtId="0" fontId="103" fillId="15" borderId="1" xfId="2" applyFont="1" applyFill="1" applyBorder="1" applyAlignment="1">
      <alignment vertical="center"/>
    </xf>
    <xf numFmtId="166" fontId="103" fillId="15" borderId="62" xfId="2" applyNumberFormat="1" applyFont="1" applyFill="1" applyBorder="1" applyAlignment="1">
      <alignment vertical="center"/>
    </xf>
    <xf numFmtId="0" fontId="91" fillId="2" borderId="78" xfId="0" applyFont="1" applyFill="1" applyBorder="1" applyAlignment="1">
      <alignment horizontal="center" vertical="center"/>
    </xf>
    <xf numFmtId="1" fontId="104" fillId="2" borderId="16" xfId="2" applyNumberFormat="1" applyFont="1" applyFill="1" applyBorder="1" applyAlignment="1">
      <alignment horizontal="center" vertical="center" wrapText="1"/>
    </xf>
    <xf numFmtId="49" fontId="104" fillId="2" borderId="16" xfId="2" applyNumberFormat="1" applyFont="1" applyFill="1" applyBorder="1" applyAlignment="1">
      <alignment horizontal="center" vertical="center" wrapText="1"/>
    </xf>
    <xf numFmtId="1" fontId="104" fillId="2" borderId="14" xfId="2" applyNumberFormat="1" applyFont="1" applyFill="1" applyBorder="1" applyAlignment="1">
      <alignment horizontal="center" vertical="center" wrapText="1"/>
    </xf>
    <xf numFmtId="0" fontId="104" fillId="0" borderId="14" xfId="2" applyFont="1" applyBorder="1" applyAlignment="1">
      <alignment vertical="center"/>
    </xf>
    <xf numFmtId="0" fontId="103" fillId="16" borderId="31" xfId="2" applyFont="1" applyFill="1" applyBorder="1" applyAlignment="1">
      <alignment vertical="center"/>
    </xf>
    <xf numFmtId="0" fontId="103" fillId="16" borderId="1" xfId="2" applyFont="1" applyFill="1" applyBorder="1" applyAlignment="1">
      <alignment vertical="center"/>
    </xf>
    <xf numFmtId="166" fontId="103" fillId="16" borderId="62" xfId="2" applyNumberFormat="1" applyFont="1" applyFill="1" applyBorder="1" applyAlignment="1">
      <alignment vertical="center"/>
    </xf>
    <xf numFmtId="0" fontId="56" fillId="0" borderId="23" xfId="79" applyFont="1" applyBorder="1" applyAlignment="1">
      <alignment horizontal="center" vertical="center" wrapText="1"/>
    </xf>
    <xf numFmtId="0" fontId="56" fillId="0" borderId="16" xfId="79" applyFont="1" applyBorder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103" fillId="6" borderId="29" xfId="2" applyFont="1" applyFill="1" applyBorder="1"/>
    <xf numFmtId="0" fontId="103" fillId="6" borderId="29" xfId="2" applyFont="1" applyFill="1" applyBorder="1" applyAlignment="1">
      <alignment horizontal="center"/>
    </xf>
    <xf numFmtId="0" fontId="103" fillId="6" borderId="34" xfId="2" applyFont="1" applyFill="1" applyBorder="1" applyAlignment="1">
      <alignment horizontal="center"/>
    </xf>
    <xf numFmtId="49" fontId="103" fillId="6" borderId="37" xfId="2" applyNumberFormat="1" applyFont="1" applyFill="1" applyBorder="1" applyAlignment="1">
      <alignment horizontal="center"/>
    </xf>
    <xf numFmtId="0" fontId="103" fillId="6" borderId="46" xfId="2" applyFont="1" applyFill="1" applyBorder="1" applyAlignment="1">
      <alignment horizontal="center" vertical="center"/>
    </xf>
    <xf numFmtId="0" fontId="103" fillId="6" borderId="63" xfId="2" applyFont="1" applyFill="1" applyBorder="1" applyAlignment="1">
      <alignment horizontal="center" vertical="center"/>
    </xf>
    <xf numFmtId="0" fontId="103" fillId="6" borderId="36" xfId="2" applyFont="1" applyFill="1" applyBorder="1" applyAlignment="1">
      <alignment horizontal="center"/>
    </xf>
    <xf numFmtId="0" fontId="103" fillId="6" borderId="30" xfId="2" applyFont="1" applyFill="1" applyBorder="1" applyAlignment="1">
      <alignment vertical="center"/>
    </xf>
    <xf numFmtId="49" fontId="103" fillId="6" borderId="15" xfId="2" applyNumberFormat="1" applyFont="1" applyFill="1" applyBorder="1" applyAlignment="1">
      <alignment horizontal="center" vertical="center"/>
    </xf>
    <xf numFmtId="0" fontId="104" fillId="2" borderId="10" xfId="2" applyFont="1" applyFill="1" applyBorder="1" applyAlignment="1">
      <alignment horizontal="center" vertical="center"/>
    </xf>
    <xf numFmtId="1" fontId="104" fillId="2" borderId="12" xfId="2" applyNumberFormat="1" applyFont="1" applyFill="1" applyBorder="1" applyAlignment="1">
      <alignment horizontal="center" vertical="center" wrapText="1"/>
    </xf>
    <xf numFmtId="49" fontId="104" fillId="0" borderId="12" xfId="2" quotePrefix="1" applyNumberFormat="1" applyFont="1" applyBorder="1" applyAlignment="1">
      <alignment horizontal="center" vertical="center" wrapText="1"/>
    </xf>
    <xf numFmtId="49" fontId="104" fillId="0" borderId="15" xfId="2" quotePrefix="1" applyNumberFormat="1" applyFont="1" applyBorder="1" applyAlignment="1">
      <alignment horizontal="center" vertical="center" wrapText="1"/>
    </xf>
    <xf numFmtId="49" fontId="104" fillId="0" borderId="10" xfId="2" quotePrefix="1" applyNumberFormat="1" applyFont="1" applyBorder="1" applyAlignment="1">
      <alignment horizontal="center" vertical="center" wrapText="1"/>
    </xf>
    <xf numFmtId="0" fontId="104" fillId="2" borderId="8" xfId="2" applyFont="1" applyFill="1" applyBorder="1" applyAlignment="1">
      <alignment horizontal="left" vertical="center"/>
    </xf>
    <xf numFmtId="0" fontId="104" fillId="2" borderId="10" xfId="2" applyFont="1" applyFill="1" applyBorder="1" applyAlignment="1">
      <alignment horizontal="left" vertical="center"/>
    </xf>
    <xf numFmtId="0" fontId="104" fillId="0" borderId="19" xfId="2" applyFont="1" applyBorder="1" applyAlignment="1">
      <alignment vertical="center"/>
    </xf>
    <xf numFmtId="0" fontId="104" fillId="0" borderId="8" xfId="2" applyFont="1" applyBorder="1" applyAlignment="1">
      <alignment vertical="center"/>
    </xf>
    <xf numFmtId="0" fontId="104" fillId="0" borderId="10" xfId="2" applyFont="1" applyBorder="1" applyAlignment="1">
      <alignment vertical="center"/>
    </xf>
    <xf numFmtId="49" fontId="104" fillId="0" borderId="11" xfId="2" applyNumberFormat="1" applyFont="1" applyBorder="1" applyAlignment="1">
      <alignment horizontal="left" vertical="center"/>
    </xf>
    <xf numFmtId="0" fontId="104" fillId="0" borderId="12" xfId="2" applyFont="1" applyBorder="1" applyAlignment="1">
      <alignment vertical="center"/>
    </xf>
    <xf numFmtId="0" fontId="104" fillId="0" borderId="15" xfId="2" applyFont="1" applyBorder="1" applyAlignment="1">
      <alignment vertical="center"/>
    </xf>
    <xf numFmtId="49" fontId="104" fillId="2" borderId="8" xfId="2" applyNumberFormat="1" applyFont="1" applyFill="1" applyBorder="1" applyAlignment="1">
      <alignment horizontal="left" vertical="center"/>
    </xf>
    <xf numFmtId="49" fontId="104" fillId="2" borderId="11" xfId="2" applyNumberFormat="1" applyFont="1" applyFill="1" applyBorder="1" applyAlignment="1">
      <alignment horizontal="left" vertical="center"/>
    </xf>
    <xf numFmtId="49" fontId="104" fillId="2" borderId="13" xfId="2" applyNumberFormat="1" applyFont="1" applyFill="1" applyBorder="1" applyAlignment="1">
      <alignment horizontal="left" vertical="center"/>
    </xf>
    <xf numFmtId="0" fontId="104" fillId="0" borderId="18" xfId="2" applyFont="1" applyBorder="1" applyAlignment="1">
      <alignment vertical="center"/>
    </xf>
    <xf numFmtId="49" fontId="104" fillId="0" borderId="39" xfId="2" quotePrefix="1" applyNumberFormat="1" applyFont="1" applyBorder="1" applyAlignment="1">
      <alignment horizontal="center" vertical="center" wrapText="1"/>
    </xf>
    <xf numFmtId="49" fontId="104" fillId="0" borderId="46" xfId="2" quotePrefix="1" applyNumberFormat="1" applyFont="1" applyBorder="1" applyAlignment="1">
      <alignment horizontal="center" vertical="center" wrapText="1"/>
    </xf>
    <xf numFmtId="0" fontId="104" fillId="0" borderId="10" xfId="2" applyFont="1" applyBorder="1" applyAlignment="1">
      <alignment horizontal="center" vertical="center"/>
    </xf>
    <xf numFmtId="0" fontId="104" fillId="0" borderId="11" xfId="2" applyFont="1" applyBorder="1" applyAlignment="1">
      <alignment vertical="center"/>
    </xf>
    <xf numFmtId="0" fontId="104" fillId="0" borderId="12" xfId="2" applyFont="1" applyBorder="1" applyAlignment="1">
      <alignment horizontal="center" vertical="center"/>
    </xf>
    <xf numFmtId="0" fontId="104" fillId="0" borderId="13" xfId="2" applyFont="1" applyBorder="1" applyAlignment="1">
      <alignment vertical="center"/>
    </xf>
    <xf numFmtId="0" fontId="104" fillId="0" borderId="15" xfId="2" applyFont="1" applyBorder="1" applyAlignment="1">
      <alignment horizontal="center" vertical="center"/>
    </xf>
    <xf numFmtId="0" fontId="103" fillId="0" borderId="0" xfId="2" applyFont="1" applyAlignment="1">
      <alignment horizontal="center"/>
    </xf>
    <xf numFmtId="0" fontId="104" fillId="0" borderId="39" xfId="2" applyFont="1" applyBorder="1" applyAlignment="1">
      <alignment horizontal="center" vertical="center"/>
    </xf>
    <xf numFmtId="0" fontId="104" fillId="0" borderId="24" xfId="2" applyFont="1" applyBorder="1" applyAlignment="1">
      <alignment horizontal="center" vertical="center"/>
    </xf>
    <xf numFmtId="0" fontId="104" fillId="0" borderId="46" xfId="2" applyFont="1" applyBorder="1" applyAlignment="1">
      <alignment horizontal="center" vertical="center"/>
    </xf>
    <xf numFmtId="0" fontId="101" fillId="6" borderId="1" xfId="2" applyFont="1" applyFill="1" applyBorder="1" applyAlignment="1">
      <alignment horizontal="center" vertical="center"/>
    </xf>
    <xf numFmtId="0" fontId="103" fillId="15" borderId="1" xfId="2" applyFont="1" applyFill="1" applyBorder="1" applyAlignment="1">
      <alignment horizontal="center" vertical="center"/>
    </xf>
    <xf numFmtId="0" fontId="103" fillId="16" borderId="1" xfId="2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57" fillId="0" borderId="0" xfId="0" applyFont="1"/>
    <xf numFmtId="0" fontId="5" fillId="0" borderId="0" xfId="79" applyFont="1" applyAlignment="1">
      <alignment horizontal="left" vertical="center"/>
    </xf>
    <xf numFmtId="0" fontId="34" fillId="0" borderId="0" xfId="79" applyFont="1" applyAlignment="1">
      <alignment horizontal="left" vertical="center" wrapText="1"/>
    </xf>
    <xf numFmtId="0" fontId="5" fillId="0" borderId="0" xfId="79" applyFont="1"/>
    <xf numFmtId="0" fontId="34" fillId="0" borderId="0" xfId="79" applyFont="1"/>
    <xf numFmtId="17" fontId="7" fillId="0" borderId="0" xfId="2" applyNumberFormat="1" applyFont="1" applyAlignment="1">
      <alignment horizontal="left"/>
    </xf>
    <xf numFmtId="0" fontId="5" fillId="0" borderId="0" xfId="2" applyFont="1"/>
    <xf numFmtId="0" fontId="36" fillId="0" borderId="0" xfId="79" applyFont="1"/>
    <xf numFmtId="0" fontId="7" fillId="0" borderId="0" xfId="79" applyFont="1"/>
    <xf numFmtId="0" fontId="56" fillId="0" borderId="40" xfId="79" applyFont="1" applyBorder="1" applyAlignment="1">
      <alignment horizontal="center"/>
    </xf>
    <xf numFmtId="46" fontId="50" fillId="0" borderId="7" xfId="79" applyNumberFormat="1" applyFont="1" applyBorder="1" applyAlignment="1">
      <alignment horizontal="center"/>
    </xf>
    <xf numFmtId="14" fontId="7" fillId="0" borderId="20" xfId="79" applyNumberFormat="1" applyFont="1" applyBorder="1" applyAlignment="1">
      <alignment horizontal="center"/>
    </xf>
    <xf numFmtId="0" fontId="33" fillId="0" borderId="7" xfId="79" applyFont="1" applyBorder="1"/>
    <xf numFmtId="46" fontId="33" fillId="0" borderId="7" xfId="79" applyNumberFormat="1" applyFont="1" applyBorder="1" applyAlignment="1">
      <alignment horizontal="center"/>
    </xf>
    <xf numFmtId="0" fontId="50" fillId="0" borderId="7" xfId="79" applyFont="1" applyBorder="1"/>
    <xf numFmtId="0" fontId="68" fillId="0" borderId="0" xfId="79" applyFont="1" applyAlignment="1">
      <alignment horizontal="left" vertical="center"/>
    </xf>
    <xf numFmtId="0" fontId="56" fillId="0" borderId="26" xfId="79" applyFont="1" applyBorder="1"/>
    <xf numFmtId="164" fontId="50" fillId="0" borderId="20" xfId="79" applyNumberFormat="1" applyFont="1" applyBorder="1"/>
    <xf numFmtId="0" fontId="56" fillId="0" borderId="27" xfId="79" applyFont="1" applyBorder="1"/>
    <xf numFmtId="0" fontId="56" fillId="0" borderId="29" xfId="79" applyFont="1" applyBorder="1"/>
    <xf numFmtId="0" fontId="56" fillId="0" borderId="17" xfId="79" applyFont="1" applyBorder="1"/>
    <xf numFmtId="0" fontId="50" fillId="0" borderId="17" xfId="79" applyFont="1" applyBorder="1"/>
    <xf numFmtId="182" fontId="50" fillId="0" borderId="17" xfId="79" applyNumberFormat="1" applyFont="1" applyBorder="1"/>
    <xf numFmtId="0" fontId="2" fillId="0" borderId="30" xfId="79" applyBorder="1"/>
    <xf numFmtId="0" fontId="56" fillId="0" borderId="81" xfId="79" applyFont="1" applyBorder="1"/>
    <xf numFmtId="0" fontId="2" fillId="0" borderId="12" xfId="79" applyBorder="1"/>
    <xf numFmtId="0" fontId="50" fillId="0" borderId="51" xfId="79" applyFont="1" applyBorder="1"/>
    <xf numFmtId="0" fontId="50" fillId="0" borderId="52" xfId="79" applyFont="1" applyBorder="1"/>
    <xf numFmtId="0" fontId="56" fillId="0" borderId="18" xfId="79" applyFont="1" applyBorder="1"/>
    <xf numFmtId="0" fontId="50" fillId="0" borderId="18" xfId="79" applyFont="1" applyBorder="1"/>
    <xf numFmtId="164" fontId="50" fillId="0" borderId="18" xfId="79" applyNumberFormat="1" applyFont="1" applyBorder="1"/>
    <xf numFmtId="0" fontId="2" fillId="0" borderId="15" xfId="79" applyBorder="1"/>
    <xf numFmtId="0" fontId="56" fillId="0" borderId="27" xfId="79" applyFont="1" applyBorder="1" applyAlignment="1">
      <alignment horizontal="center"/>
    </xf>
    <xf numFmtId="0" fontId="56" fillId="0" borderId="29" xfId="79" applyFont="1" applyBorder="1" applyAlignment="1">
      <alignment horizontal="center"/>
    </xf>
    <xf numFmtId="0" fontId="26" fillId="0" borderId="30" xfId="79" applyFont="1" applyBorder="1" applyAlignment="1">
      <alignment horizontal="center"/>
    </xf>
    <xf numFmtId="0" fontId="50" fillId="0" borderId="11" xfId="79" applyFont="1" applyBorder="1"/>
    <xf numFmtId="0" fontId="56" fillId="0" borderId="42" xfId="79" applyFont="1" applyBorder="1" applyAlignment="1">
      <alignment horizontal="center" vertical="center" wrapText="1"/>
    </xf>
    <xf numFmtId="0" fontId="56" fillId="0" borderId="35" xfId="79" applyFont="1" applyBorder="1" applyAlignment="1">
      <alignment horizontal="center" vertical="center" wrapText="1"/>
    </xf>
    <xf numFmtId="0" fontId="56" fillId="0" borderId="28" xfId="79" applyFont="1" applyBorder="1" applyAlignment="1">
      <alignment horizontal="center"/>
    </xf>
    <xf numFmtId="0" fontId="56" fillId="0" borderId="30" xfId="79" applyFont="1" applyBorder="1" applyAlignment="1">
      <alignment horizontal="center"/>
    </xf>
    <xf numFmtId="14" fontId="7" fillId="0" borderId="82" xfId="79" applyNumberFormat="1" applyFont="1" applyBorder="1" applyAlignment="1">
      <alignment horizontal="center"/>
    </xf>
    <xf numFmtId="182" fontId="50" fillId="0" borderId="12" xfId="75" applyNumberFormat="1" applyFont="1" applyFill="1" applyBorder="1" applyAlignment="1">
      <alignment horizontal="center"/>
    </xf>
    <xf numFmtId="0" fontId="2" fillId="0" borderId="27" xfId="79" applyBorder="1"/>
    <xf numFmtId="0" fontId="2" fillId="0" borderId="82" xfId="79" applyBorder="1"/>
    <xf numFmtId="0" fontId="2" fillId="0" borderId="51" xfId="79" applyBorder="1"/>
    <xf numFmtId="166" fontId="56" fillId="0" borderId="10" xfId="79" applyNumberFormat="1" applyFont="1" applyBorder="1"/>
    <xf numFmtId="166" fontId="56" fillId="0" borderId="12" xfId="79" applyNumberFormat="1" applyFont="1" applyBorder="1"/>
    <xf numFmtId="166" fontId="56" fillId="0" borderId="15" xfId="79" applyNumberFormat="1" applyFont="1" applyBorder="1"/>
    <xf numFmtId="0" fontId="56" fillId="0" borderId="43" xfId="79" applyFont="1" applyBorder="1" applyAlignment="1">
      <alignment horizontal="center" vertical="center" wrapText="1"/>
    </xf>
    <xf numFmtId="0" fontId="56" fillId="0" borderId="41" xfId="79" applyFont="1" applyBorder="1" applyAlignment="1">
      <alignment horizontal="center" vertical="center" wrapText="1"/>
    </xf>
    <xf numFmtId="0" fontId="56" fillId="0" borderId="59" xfId="79" applyFont="1" applyBorder="1" applyAlignment="1">
      <alignment vertical="center" wrapText="1"/>
    </xf>
    <xf numFmtId="0" fontId="56" fillId="0" borderId="14" xfId="79" applyFont="1" applyBorder="1" applyAlignment="1">
      <alignment horizontal="center" vertical="center" wrapText="1"/>
    </xf>
    <xf numFmtId="0" fontId="56" fillId="0" borderId="15" xfId="79" applyFont="1" applyBorder="1" applyAlignment="1">
      <alignment horizontal="center" vertical="center" wrapText="1"/>
    </xf>
    <xf numFmtId="0" fontId="56" fillId="0" borderId="58" xfId="79" applyFont="1" applyBorder="1" applyAlignment="1">
      <alignment horizontal="center"/>
    </xf>
    <xf numFmtId="0" fontId="56" fillId="0" borderId="59" xfId="79" applyFont="1" applyBorder="1" applyAlignment="1">
      <alignment horizontal="center"/>
    </xf>
    <xf numFmtId="0" fontId="26" fillId="0" borderId="63" xfId="79" applyFont="1" applyBorder="1" applyAlignment="1">
      <alignment horizontal="center"/>
    </xf>
    <xf numFmtId="0" fontId="56" fillId="0" borderId="43" xfId="79" applyFont="1" applyBorder="1"/>
    <xf numFmtId="0" fontId="56" fillId="0" borderId="45" xfId="79" applyFont="1" applyBorder="1"/>
    <xf numFmtId="182" fontId="56" fillId="0" borderId="63" xfId="79" applyNumberFormat="1" applyFont="1" applyBorder="1"/>
    <xf numFmtId="182" fontId="56" fillId="0" borderId="58" xfId="79" applyNumberFormat="1" applyFont="1" applyBorder="1"/>
    <xf numFmtId="182" fontId="56" fillId="0" borderId="59" xfId="79" applyNumberFormat="1" applyFont="1" applyBorder="1"/>
    <xf numFmtId="14" fontId="7" fillId="0" borderId="27" xfId="79" applyNumberFormat="1" applyFont="1" applyBorder="1" applyAlignment="1">
      <alignment horizontal="center"/>
    </xf>
    <xf numFmtId="14" fontId="7" fillId="0" borderId="17" xfId="79" applyNumberFormat="1" applyFont="1" applyBorder="1" applyAlignment="1">
      <alignment horizontal="center"/>
    </xf>
    <xf numFmtId="0" fontId="33" fillId="0" borderId="9" xfId="79" applyFont="1" applyBorder="1"/>
    <xf numFmtId="46" fontId="50" fillId="0" borderId="9" xfId="79" applyNumberFormat="1" applyFont="1" applyBorder="1" applyAlignment="1">
      <alignment horizontal="center"/>
    </xf>
    <xf numFmtId="46" fontId="33" fillId="0" borderId="9" xfId="79" applyNumberFormat="1" applyFont="1" applyBorder="1" applyAlignment="1">
      <alignment horizontal="center"/>
    </xf>
    <xf numFmtId="182" fontId="50" fillId="0" borderId="10" xfId="75" applyNumberFormat="1" applyFont="1" applyFill="1" applyBorder="1" applyAlignment="1">
      <alignment horizontal="center"/>
    </xf>
    <xf numFmtId="0" fontId="50" fillId="0" borderId="8" xfId="79" applyFont="1" applyBorder="1"/>
    <xf numFmtId="0" fontId="50" fillId="0" borderId="9" xfId="79" applyFont="1" applyBorder="1"/>
    <xf numFmtId="0" fontId="2" fillId="0" borderId="10" xfId="79" applyBorder="1"/>
    <xf numFmtId="14" fontId="7" fillId="0" borderId="51" xfId="79" applyNumberFormat="1" applyFont="1" applyBorder="1" applyAlignment="1">
      <alignment horizontal="center"/>
    </xf>
    <xf numFmtId="14" fontId="7" fillId="0" borderId="18" xfId="79" applyNumberFormat="1" applyFont="1" applyBorder="1" applyAlignment="1">
      <alignment horizontal="center"/>
    </xf>
    <xf numFmtId="0" fontId="33" fillId="0" borderId="14" xfId="79" applyFont="1" applyBorder="1"/>
    <xf numFmtId="46" fontId="50" fillId="0" borderId="14" xfId="79" applyNumberFormat="1" applyFont="1" applyBorder="1" applyAlignment="1">
      <alignment horizontal="center"/>
    </xf>
    <xf numFmtId="46" fontId="33" fillId="0" borderId="14" xfId="79" applyNumberFormat="1" applyFont="1" applyBorder="1" applyAlignment="1">
      <alignment horizontal="center"/>
    </xf>
    <xf numFmtId="182" fontId="50" fillId="0" borderId="15" xfId="75" applyNumberFormat="1" applyFont="1" applyFill="1" applyBorder="1" applyAlignment="1">
      <alignment horizontal="center"/>
    </xf>
    <xf numFmtId="0" fontId="50" fillId="0" borderId="13" xfId="79" applyFont="1" applyBorder="1"/>
    <xf numFmtId="0" fontId="50" fillId="0" borderId="14" xfId="79" applyFont="1" applyBorder="1"/>
    <xf numFmtId="4" fontId="22" fillId="0" borderId="0" xfId="79" quotePrefix="1" applyNumberFormat="1" applyFont="1"/>
    <xf numFmtId="4" fontId="24" fillId="0" borderId="0" xfId="79" applyNumberFormat="1" applyFont="1" applyAlignment="1">
      <alignment horizontal="left" vertical="center"/>
    </xf>
    <xf numFmtId="2" fontId="47" fillId="0" borderId="2" xfId="79" applyNumberFormat="1" applyFont="1" applyBorder="1"/>
    <xf numFmtId="0" fontId="6" fillId="0" borderId="7" xfId="79" applyFont="1" applyBorder="1" applyAlignment="1">
      <alignment vertical="center" wrapText="1"/>
    </xf>
    <xf numFmtId="0" fontId="6" fillId="0" borderId="7" xfId="79" applyFont="1" applyBorder="1" applyAlignment="1">
      <alignment horizontal="center" vertical="center"/>
    </xf>
    <xf numFmtId="170" fontId="56" fillId="0" borderId="7" xfId="79" applyNumberFormat="1" applyFont="1" applyBorder="1"/>
    <xf numFmtId="0" fontId="6" fillId="0" borderId="7" xfId="79" applyFont="1" applyBorder="1" applyAlignment="1">
      <alignment horizontal="center" vertical="center" wrapText="1"/>
    </xf>
    <xf numFmtId="165" fontId="56" fillId="0" borderId="7" xfId="85" applyFont="1" applyBorder="1" applyAlignment="1">
      <alignment horizontal="right"/>
    </xf>
    <xf numFmtId="0" fontId="56" fillId="0" borderId="24" xfId="79" applyFont="1" applyBorder="1"/>
    <xf numFmtId="0" fontId="56" fillId="0" borderId="20" xfId="79" applyFont="1" applyBorder="1"/>
    <xf numFmtId="49" fontId="56" fillId="0" borderId="7" xfId="79" applyNumberFormat="1" applyFont="1" applyBorder="1" applyAlignment="1">
      <alignment wrapText="1"/>
    </xf>
    <xf numFmtId="0" fontId="56" fillId="0" borderId="7" xfId="79" applyFont="1" applyBorder="1" applyAlignment="1">
      <alignment horizontal="left"/>
    </xf>
    <xf numFmtId="170" fontId="56" fillId="0" borderId="7" xfId="79" applyNumberFormat="1" applyFont="1" applyBorder="1" applyAlignment="1">
      <alignment horizontal="center"/>
    </xf>
    <xf numFmtId="4" fontId="56" fillId="0" borderId="7" xfId="79" applyNumberFormat="1" applyFont="1" applyBorder="1" applyAlignment="1">
      <alignment horizontal="center"/>
    </xf>
    <xf numFmtId="49" fontId="22" fillId="0" borderId="0" xfId="79" applyNumberFormat="1" applyFont="1" applyAlignment="1">
      <alignment horizontal="left"/>
    </xf>
    <xf numFmtId="0" fontId="2" fillId="0" borderId="49" xfId="79" applyBorder="1"/>
    <xf numFmtId="0" fontId="2" fillId="0" borderId="50" xfId="79" applyBorder="1"/>
    <xf numFmtId="0" fontId="2" fillId="0" borderId="54" xfId="79" applyBorder="1"/>
    <xf numFmtId="0" fontId="2" fillId="0" borderId="21" xfId="79" applyBorder="1"/>
    <xf numFmtId="0" fontId="27" fillId="0" borderId="0" xfId="79" applyFont="1"/>
    <xf numFmtId="0" fontId="2" fillId="0" borderId="22" xfId="79" applyBorder="1"/>
    <xf numFmtId="0" fontId="2" fillId="0" borderId="21" xfId="79" applyBorder="1" applyAlignment="1">
      <alignment horizontal="left" vertical="center"/>
    </xf>
    <xf numFmtId="0" fontId="2" fillId="0" borderId="22" xfId="79" applyBorder="1" applyAlignment="1">
      <alignment horizontal="left" vertical="center"/>
    </xf>
    <xf numFmtId="0" fontId="2" fillId="0" borderId="39" xfId="79" applyBorder="1"/>
    <xf numFmtId="0" fontId="50" fillId="0" borderId="40" xfId="79" applyFont="1" applyBorder="1"/>
    <xf numFmtId="166" fontId="56" fillId="0" borderId="40" xfId="79" applyNumberFormat="1" applyFont="1" applyBorder="1"/>
    <xf numFmtId="0" fontId="2" fillId="0" borderId="40" xfId="79" applyBorder="1"/>
    <xf numFmtId="0" fontId="2" fillId="0" borderId="19" xfId="79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6" fontId="104" fillId="2" borderId="9" xfId="2" applyNumberFormat="1" applyFont="1" applyFill="1" applyBorder="1" applyAlignment="1">
      <alignment horizontal="center" vertical="center"/>
    </xf>
    <xf numFmtId="166" fontId="104" fillId="2" borderId="7" xfId="2" applyNumberFormat="1" applyFont="1" applyFill="1" applyBorder="1" applyAlignment="1">
      <alignment horizontal="center" vertical="center"/>
    </xf>
    <xf numFmtId="166" fontId="104" fillId="2" borderId="14" xfId="2" applyNumberFormat="1" applyFont="1" applyFill="1" applyBorder="1" applyAlignment="1">
      <alignment horizontal="center" vertical="center"/>
    </xf>
    <xf numFmtId="166" fontId="103" fillId="6" borderId="1" xfId="2" applyNumberFormat="1" applyFont="1" applyFill="1" applyBorder="1" applyAlignment="1">
      <alignment vertical="center"/>
    </xf>
    <xf numFmtId="166" fontId="103" fillId="6" borderId="48" xfId="2" applyNumberFormat="1" applyFont="1" applyFill="1" applyBorder="1" applyAlignment="1">
      <alignment vertical="center"/>
    </xf>
    <xf numFmtId="166" fontId="103" fillId="6" borderId="62" xfId="2" applyNumberFormat="1" applyFont="1" applyFill="1" applyBorder="1" applyAlignment="1">
      <alignment vertical="center"/>
    </xf>
    <xf numFmtId="166" fontId="104" fillId="2" borderId="8" xfId="2" applyNumberFormat="1" applyFont="1" applyFill="1" applyBorder="1" applyAlignment="1">
      <alignment horizontal="center" vertical="center"/>
    </xf>
    <xf numFmtId="166" fontId="103" fillId="2" borderId="10" xfId="2" applyNumberFormat="1" applyFont="1" applyFill="1" applyBorder="1" applyAlignment="1">
      <alignment horizontal="center" vertical="center"/>
    </xf>
    <xf numFmtId="166" fontId="103" fillId="2" borderId="29" xfId="2" applyNumberFormat="1" applyFont="1" applyFill="1" applyBorder="1" applyAlignment="1">
      <alignment horizontal="center" vertical="center"/>
    </xf>
    <xf numFmtId="166" fontId="104" fillId="2" borderId="83" xfId="81" applyFont="1" applyFill="1" applyBorder="1" applyAlignment="1">
      <alignment horizontal="right" vertical="center"/>
    </xf>
    <xf numFmtId="166" fontId="104" fillId="2" borderId="84" xfId="81" applyFont="1" applyFill="1" applyBorder="1" applyAlignment="1">
      <alignment horizontal="right" vertical="center"/>
    </xf>
    <xf numFmtId="166" fontId="103" fillId="2" borderId="12" xfId="0" applyNumberFormat="1" applyFont="1" applyFill="1" applyBorder="1" applyAlignment="1">
      <alignment horizontal="center" vertical="center" wrapText="1"/>
    </xf>
    <xf numFmtId="166" fontId="103" fillId="2" borderId="25" xfId="0" applyNumberFormat="1" applyFont="1" applyFill="1" applyBorder="1" applyAlignment="1">
      <alignment horizontal="center" vertical="center" wrapText="1"/>
    </xf>
    <xf numFmtId="166" fontId="104" fillId="2" borderId="85" xfId="81" applyFont="1" applyFill="1" applyBorder="1" applyAlignment="1">
      <alignment horizontal="right" vertical="center"/>
    </xf>
    <xf numFmtId="166" fontId="103" fillId="2" borderId="45" xfId="2" applyNumberFormat="1" applyFont="1" applyFill="1" applyBorder="1" applyAlignment="1">
      <alignment horizontal="center" vertical="center"/>
    </xf>
    <xf numFmtId="166" fontId="103" fillId="2" borderId="45" xfId="0" applyNumberFormat="1" applyFont="1" applyFill="1" applyBorder="1" applyAlignment="1">
      <alignment horizontal="center" vertical="center" wrapText="1"/>
    </xf>
    <xf numFmtId="166" fontId="103" fillId="2" borderId="6" xfId="81" applyFont="1" applyFill="1" applyBorder="1" applyAlignment="1">
      <alignment horizontal="right" vertical="center"/>
    </xf>
    <xf numFmtId="166" fontId="104" fillId="2" borderId="45" xfId="2" applyNumberFormat="1" applyFont="1" applyFill="1" applyBorder="1" applyAlignment="1">
      <alignment horizontal="center" vertical="center"/>
    </xf>
    <xf numFmtId="166" fontId="104" fillId="2" borderId="6" xfId="81" applyFont="1" applyFill="1" applyBorder="1" applyAlignment="1">
      <alignment horizontal="right" vertical="center"/>
    </xf>
    <xf numFmtId="166" fontId="104" fillId="2" borderId="78" xfId="2" applyNumberFormat="1" applyFont="1" applyFill="1" applyBorder="1" applyAlignment="1">
      <alignment horizontal="center" vertical="center"/>
    </xf>
    <xf numFmtId="166" fontId="104" fillId="2" borderId="16" xfId="2" applyNumberFormat="1" applyFont="1" applyFill="1" applyBorder="1" applyAlignment="1">
      <alignment horizontal="center" vertical="center"/>
    </xf>
    <xf numFmtId="166" fontId="103" fillId="2" borderId="40" xfId="0" applyNumberFormat="1" applyFont="1" applyFill="1" applyBorder="1" applyAlignment="1">
      <alignment horizontal="center" vertical="center" wrapText="1"/>
    </xf>
    <xf numFmtId="166" fontId="104" fillId="2" borderId="86" xfId="81" applyFont="1" applyFill="1" applyBorder="1" applyAlignment="1">
      <alignment horizontal="right" vertical="center"/>
    </xf>
    <xf numFmtId="166" fontId="91" fillId="0" borderId="12" xfId="0" applyNumberFormat="1" applyFont="1" applyBorder="1" applyAlignment="1">
      <alignment horizontal="center" vertical="center"/>
    </xf>
    <xf numFmtId="166" fontId="91" fillId="0" borderId="25" xfId="0" applyNumberFormat="1" applyFont="1" applyBorder="1" applyAlignment="1">
      <alignment horizontal="center" vertical="center"/>
    </xf>
    <xf numFmtId="166" fontId="104" fillId="2" borderId="61" xfId="81" applyFont="1" applyFill="1" applyBorder="1" applyAlignment="1">
      <alignment horizontal="right" vertical="center"/>
    </xf>
    <xf numFmtId="166" fontId="103" fillId="2" borderId="1" xfId="2" applyNumberFormat="1" applyFont="1" applyFill="1" applyBorder="1" applyAlignment="1">
      <alignment horizontal="center" vertical="center"/>
    </xf>
    <xf numFmtId="166" fontId="103" fillId="2" borderId="1" xfId="0" applyNumberFormat="1" applyFont="1" applyFill="1" applyBorder="1" applyAlignment="1">
      <alignment horizontal="center" vertical="center" wrapText="1"/>
    </xf>
    <xf numFmtId="166" fontId="103" fillId="2" borderId="48" xfId="81" applyFont="1" applyFill="1" applyBorder="1" applyAlignment="1">
      <alignment horizontal="right" vertical="center"/>
    </xf>
    <xf numFmtId="166" fontId="103" fillId="2" borderId="64" xfId="0" applyNumberFormat="1" applyFont="1" applyFill="1" applyBorder="1" applyAlignment="1">
      <alignment horizontal="center" vertical="center" wrapText="1"/>
    </xf>
    <xf numFmtId="166" fontId="103" fillId="2" borderId="52" xfId="0" applyNumberFormat="1" applyFont="1" applyFill="1" applyBorder="1" applyAlignment="1">
      <alignment horizontal="center" vertical="center" wrapText="1"/>
    </xf>
    <xf numFmtId="166" fontId="104" fillId="2" borderId="52" xfId="0" applyNumberFormat="1" applyFont="1" applyFill="1" applyBorder="1" applyAlignment="1">
      <alignment horizontal="center" vertical="center"/>
    </xf>
    <xf numFmtId="166" fontId="104" fillId="2" borderId="52" xfId="81" applyFont="1" applyFill="1" applyBorder="1" applyAlignment="1">
      <alignment horizontal="right" vertical="center"/>
    </xf>
    <xf numFmtId="166" fontId="103" fillId="15" borderId="1" xfId="2" applyNumberFormat="1" applyFont="1" applyFill="1" applyBorder="1" applyAlignment="1">
      <alignment vertical="center"/>
    </xf>
    <xf numFmtId="166" fontId="103" fillId="15" borderId="48" xfId="2" applyNumberFormat="1" applyFont="1" applyFill="1" applyBorder="1" applyAlignment="1">
      <alignment vertical="center"/>
    </xf>
    <xf numFmtId="166" fontId="104" fillId="2" borderId="16" xfId="0" applyNumberFormat="1" applyFont="1" applyFill="1" applyBorder="1" applyAlignment="1">
      <alignment horizontal="center" vertical="center"/>
    </xf>
    <xf numFmtId="166" fontId="91" fillId="2" borderId="64" xfId="0" applyNumberFormat="1" applyFont="1" applyFill="1" applyBorder="1" applyAlignment="1">
      <alignment horizontal="center" vertical="center"/>
    </xf>
    <xf numFmtId="166" fontId="91" fillId="2" borderId="40" xfId="0" applyNumberFormat="1" applyFont="1" applyFill="1" applyBorder="1" applyAlignment="1">
      <alignment horizontal="center" vertical="center"/>
    </xf>
    <xf numFmtId="166" fontId="104" fillId="2" borderId="7" xfId="0" applyNumberFormat="1" applyFont="1" applyFill="1" applyBorder="1" applyAlignment="1">
      <alignment horizontal="center" vertical="center"/>
    </xf>
    <xf numFmtId="166" fontId="104" fillId="2" borderId="58" xfId="2" applyNumberFormat="1" applyFont="1" applyFill="1" applyBorder="1" applyAlignment="1">
      <alignment horizontal="center" vertical="center"/>
    </xf>
    <xf numFmtId="166" fontId="104" fillId="2" borderId="59" xfId="2" applyNumberFormat="1" applyFont="1" applyFill="1" applyBorder="1" applyAlignment="1">
      <alignment horizontal="center" vertical="center"/>
    </xf>
    <xf numFmtId="166" fontId="104" fillId="2" borderId="14" xfId="0" applyNumberFormat="1" applyFont="1" applyFill="1" applyBorder="1" applyAlignment="1">
      <alignment horizontal="center" vertical="center"/>
    </xf>
    <xf numFmtId="166" fontId="91" fillId="2" borderId="63" xfId="0" applyNumberFormat="1" applyFont="1" applyFill="1" applyBorder="1" applyAlignment="1">
      <alignment horizontal="center" vertical="center"/>
    </xf>
    <xf numFmtId="166" fontId="91" fillId="2" borderId="45" xfId="0" applyNumberFormat="1" applyFont="1" applyFill="1" applyBorder="1" applyAlignment="1">
      <alignment horizontal="center" vertical="center"/>
    </xf>
    <xf numFmtId="166" fontId="103" fillId="16" borderId="1" xfId="2" applyNumberFormat="1" applyFont="1" applyFill="1" applyBorder="1" applyAlignment="1">
      <alignment vertical="center"/>
    </xf>
    <xf numFmtId="166" fontId="103" fillId="16" borderId="48" xfId="2" applyNumberFormat="1" applyFont="1" applyFill="1" applyBorder="1" applyAlignment="1">
      <alignment vertical="center"/>
    </xf>
    <xf numFmtId="166" fontId="104" fillId="2" borderId="19" xfId="2" applyNumberFormat="1" applyFont="1" applyFill="1" applyBorder="1" applyAlignment="1">
      <alignment horizontal="center" vertical="center"/>
    </xf>
    <xf numFmtId="166" fontId="91" fillId="2" borderId="39" xfId="0" applyNumberFormat="1" applyFont="1" applyFill="1" applyBorder="1" applyAlignment="1">
      <alignment horizontal="center" vertical="center"/>
    </xf>
    <xf numFmtId="166" fontId="91" fillId="2" borderId="86" xfId="0" applyNumberFormat="1" applyFont="1" applyFill="1" applyBorder="1" applyAlignment="1">
      <alignment horizontal="center" vertical="center"/>
    </xf>
    <xf numFmtId="166" fontId="104" fillId="2" borderId="41" xfId="2" applyNumberFormat="1" applyFont="1" applyFill="1" applyBorder="1" applyAlignment="1">
      <alignment horizontal="center" vertical="center"/>
    </xf>
    <xf numFmtId="166" fontId="91" fillId="2" borderId="60" xfId="0" applyNumberFormat="1" applyFont="1" applyFill="1" applyBorder="1" applyAlignment="1">
      <alignment horizontal="center" vertical="center"/>
    </xf>
    <xf numFmtId="166" fontId="91" fillId="2" borderId="61" xfId="0" applyNumberFormat="1" applyFont="1" applyFill="1" applyBorder="1" applyAlignment="1">
      <alignment horizontal="center" vertical="center"/>
    </xf>
    <xf numFmtId="166" fontId="105" fillId="2" borderId="45" xfId="0" applyNumberFormat="1" applyFont="1" applyFill="1" applyBorder="1" applyAlignment="1">
      <alignment horizontal="center" vertical="center"/>
    </xf>
    <xf numFmtId="166" fontId="43" fillId="2" borderId="45" xfId="81" applyFont="1" applyFill="1" applyBorder="1" applyAlignment="1">
      <alignment horizontal="right" vertical="center"/>
    </xf>
    <xf numFmtId="0" fontId="60" fillId="0" borderId="0" xfId="79" applyFont="1" applyAlignment="1">
      <alignment horizontal="center"/>
    </xf>
    <xf numFmtId="0" fontId="62" fillId="0" borderId="0" xfId="79" applyFont="1" applyAlignment="1">
      <alignment horizontal="center"/>
    </xf>
    <xf numFmtId="0" fontId="60" fillId="0" borderId="0" xfId="79" applyFont="1"/>
    <xf numFmtId="0" fontId="62" fillId="0" borderId="0" xfId="79" applyFont="1"/>
    <xf numFmtId="0" fontId="63" fillId="0" borderId="0" xfId="0" applyFont="1"/>
    <xf numFmtId="49" fontId="63" fillId="0" borderId="0" xfId="0" applyNumberFormat="1" applyFont="1"/>
    <xf numFmtId="0" fontId="6" fillId="0" borderId="0" xfId="2" applyFont="1"/>
    <xf numFmtId="2" fontId="64" fillId="0" borderId="0" xfId="0" applyNumberFormat="1" applyFont="1"/>
    <xf numFmtId="0" fontId="50" fillId="0" borderId="73" xfId="79" applyFont="1" applyBorder="1"/>
    <xf numFmtId="0" fontId="50" fillId="0" borderId="74" xfId="79" applyFont="1" applyBorder="1"/>
    <xf numFmtId="0" fontId="50" fillId="0" borderId="56" xfId="79" applyFont="1" applyBorder="1"/>
    <xf numFmtId="0" fontId="50" fillId="0" borderId="73" xfId="79" quotePrefix="1" applyFont="1" applyBorder="1"/>
    <xf numFmtId="0" fontId="50" fillId="0" borderId="74" xfId="79" quotePrefix="1" applyFont="1" applyBorder="1"/>
    <xf numFmtId="0" fontId="50" fillId="0" borderId="56" xfId="79" quotePrefix="1" applyFont="1" applyBorder="1"/>
    <xf numFmtId="49" fontId="50" fillId="0" borderId="73" xfId="79" applyNumberFormat="1" applyFont="1" applyBorder="1"/>
    <xf numFmtId="49" fontId="50" fillId="0" borderId="74" xfId="79" applyNumberFormat="1" applyFont="1" applyBorder="1"/>
    <xf numFmtId="49" fontId="50" fillId="0" borderId="56" xfId="79" applyNumberFormat="1" applyFont="1" applyBorder="1"/>
    <xf numFmtId="0" fontId="50" fillId="0" borderId="75" xfId="79" applyFont="1" applyBorder="1"/>
    <xf numFmtId="0" fontId="50" fillId="0" borderId="76" xfId="79" applyFont="1" applyBorder="1"/>
    <xf numFmtId="0" fontId="50" fillId="0" borderId="77" xfId="79" applyFont="1" applyBorder="1"/>
    <xf numFmtId="0" fontId="56" fillId="10" borderId="69" xfId="79" applyFont="1" applyFill="1" applyBorder="1"/>
    <xf numFmtId="0" fontId="56" fillId="10" borderId="70" xfId="79" applyFont="1" applyFill="1" applyBorder="1"/>
    <xf numFmtId="0" fontId="56" fillId="10" borderId="71" xfId="79" applyFont="1" applyFill="1" applyBorder="1"/>
    <xf numFmtId="0" fontId="56" fillId="10" borderId="73" xfId="79" applyFont="1" applyFill="1" applyBorder="1"/>
    <xf numFmtId="0" fontId="56" fillId="10" borderId="74" xfId="79" applyFont="1" applyFill="1" applyBorder="1"/>
    <xf numFmtId="0" fontId="56" fillId="10" borderId="56" xfId="79" applyFont="1" applyFill="1" applyBorder="1"/>
    <xf numFmtId="0" fontId="90" fillId="0" borderId="0" xfId="0" applyFont="1"/>
    <xf numFmtId="0" fontId="45" fillId="0" borderId="0" xfId="2" applyFont="1"/>
    <xf numFmtId="0" fontId="65" fillId="0" borderId="33" xfId="79" applyFont="1" applyBorder="1" applyAlignment="1">
      <alignment horizontal="center"/>
    </xf>
    <xf numFmtId="0" fontId="65" fillId="2" borderId="33" xfId="79" applyFont="1" applyFill="1" applyBorder="1" applyAlignment="1">
      <alignment horizontal="center"/>
    </xf>
    <xf numFmtId="0" fontId="50" fillId="10" borderId="9" xfId="80" applyFont="1" applyFill="1" applyBorder="1" applyAlignment="1">
      <alignment horizontal="center" vertical="center" wrapText="1"/>
    </xf>
    <xf numFmtId="0" fontId="50" fillId="10" borderId="7" xfId="80" applyFont="1" applyFill="1" applyBorder="1" applyAlignment="1">
      <alignment horizontal="center" vertical="center" wrapText="1"/>
    </xf>
    <xf numFmtId="0" fontId="53" fillId="10" borderId="7" xfId="80" applyFont="1" applyFill="1" applyBorder="1" applyAlignment="1">
      <alignment horizontal="center" vertical="center" wrapText="1"/>
    </xf>
    <xf numFmtId="0" fontId="56" fillId="10" borderId="42" xfId="79" applyFont="1" applyFill="1" applyBorder="1" applyAlignment="1">
      <alignment vertical="center"/>
    </xf>
    <xf numFmtId="0" fontId="56" fillId="10" borderId="5" xfId="79" applyFont="1" applyFill="1" applyBorder="1" applyAlignment="1">
      <alignment vertical="center"/>
    </xf>
    <xf numFmtId="0" fontId="56" fillId="10" borderId="5" xfId="79" applyFont="1" applyFill="1" applyBorder="1" applyAlignment="1">
      <alignment horizontal="center" vertical="center"/>
    </xf>
    <xf numFmtId="0" fontId="56" fillId="10" borderId="35" xfId="79" applyFont="1" applyFill="1" applyBorder="1" applyAlignment="1">
      <alignment vertical="center"/>
    </xf>
    <xf numFmtId="0" fontId="56" fillId="10" borderId="55" xfId="79" applyFont="1" applyFill="1" applyBorder="1" applyAlignment="1">
      <alignment vertical="center"/>
    </xf>
    <xf numFmtId="0" fontId="56" fillId="10" borderId="40" xfId="79" applyFont="1" applyFill="1" applyBorder="1" applyAlignment="1">
      <alignment vertical="center"/>
    </xf>
    <xf numFmtId="0" fontId="56" fillId="10" borderId="19" xfId="79" applyFont="1" applyFill="1" applyBorder="1" applyAlignment="1">
      <alignment vertical="center"/>
    </xf>
    <xf numFmtId="0" fontId="50" fillId="10" borderId="7" xfId="79" applyFont="1" applyFill="1" applyBorder="1" applyAlignment="1">
      <alignment horizontal="center" vertical="center"/>
    </xf>
    <xf numFmtId="0" fontId="50" fillId="10" borderId="7" xfId="79" applyFont="1" applyFill="1" applyBorder="1" applyAlignment="1">
      <alignment horizontal="center"/>
    </xf>
    <xf numFmtId="0" fontId="50" fillId="10" borderId="12" xfId="79" applyFont="1" applyFill="1" applyBorder="1" applyAlignment="1">
      <alignment horizontal="center" vertical="center"/>
    </xf>
    <xf numFmtId="0" fontId="52" fillId="10" borderId="9" xfId="80" applyFont="1" applyFill="1" applyBorder="1" applyAlignment="1">
      <alignment horizontal="center" vertical="center" wrapText="1"/>
    </xf>
    <xf numFmtId="0" fontId="56" fillId="10" borderId="7" xfId="80" applyFont="1" applyFill="1" applyBorder="1" applyAlignment="1">
      <alignment horizontal="center" vertical="center" wrapText="1"/>
    </xf>
    <xf numFmtId="0" fontId="106" fillId="0" borderId="33" xfId="79" applyFont="1" applyBorder="1" applyAlignment="1">
      <alignment horizontal="center"/>
    </xf>
    <xf numFmtId="0" fontId="56" fillId="0" borderId="2" xfId="84" applyNumberFormat="1" applyFont="1" applyFill="1" applyBorder="1" applyAlignment="1">
      <alignment horizontal="center"/>
    </xf>
    <xf numFmtId="0" fontId="56" fillId="0" borderId="56" xfId="84" applyNumberFormat="1" applyFont="1" applyFill="1" applyBorder="1" applyAlignment="1">
      <alignment horizontal="center"/>
    </xf>
    <xf numFmtId="0" fontId="56" fillId="2" borderId="2" xfId="84" applyNumberFormat="1" applyFont="1" applyFill="1" applyBorder="1" applyAlignment="1">
      <alignment horizontal="center"/>
    </xf>
    <xf numFmtId="0" fontId="56" fillId="0" borderId="51" xfId="79" applyFont="1" applyBorder="1"/>
    <xf numFmtId="0" fontId="56" fillId="0" borderId="52" xfId="79" applyFont="1" applyBorder="1"/>
    <xf numFmtId="49" fontId="100" fillId="0" borderId="0" xfId="0" applyNumberFormat="1" applyFont="1" applyAlignment="1">
      <alignment horizontal="left"/>
    </xf>
    <xf numFmtId="14" fontId="104" fillId="0" borderId="7" xfId="2" applyNumberFormat="1" applyFont="1" applyBorder="1" applyAlignment="1">
      <alignment vertical="center"/>
    </xf>
    <xf numFmtId="0" fontId="103" fillId="16" borderId="48" xfId="2" applyFont="1" applyFill="1" applyBorder="1" applyAlignment="1">
      <alignment vertical="center"/>
    </xf>
    <xf numFmtId="166" fontId="103" fillId="16" borderId="65" xfId="0" applyNumberFormat="1" applyFont="1" applyFill="1" applyBorder="1" applyAlignment="1">
      <alignment horizontal="center" vertical="center" wrapText="1"/>
    </xf>
    <xf numFmtId="166" fontId="103" fillId="16" borderId="66" xfId="0" applyNumberFormat="1" applyFont="1" applyFill="1" applyBorder="1" applyAlignment="1">
      <alignment horizontal="center" vertical="center" wrapText="1"/>
    </xf>
    <xf numFmtId="166" fontId="103" fillId="16" borderId="67" xfId="0" applyNumberFormat="1" applyFont="1" applyFill="1" applyBorder="1" applyAlignment="1">
      <alignment horizontal="center" vertical="center" wrapText="1"/>
    </xf>
    <xf numFmtId="166" fontId="103" fillId="16" borderId="1" xfId="0" applyNumberFormat="1" applyFont="1" applyFill="1" applyBorder="1" applyAlignment="1">
      <alignment horizontal="center" vertical="center" wrapText="1"/>
    </xf>
    <xf numFmtId="166" fontId="103" fillId="16" borderId="62" xfId="81" applyFont="1" applyFill="1" applyBorder="1" applyAlignment="1">
      <alignment horizontal="right" vertical="center"/>
    </xf>
    <xf numFmtId="0" fontId="103" fillId="15" borderId="48" xfId="2" applyFont="1" applyFill="1" applyBorder="1" applyAlignment="1">
      <alignment vertical="center"/>
    </xf>
    <xf numFmtId="166" fontId="103" fillId="15" borderId="65" xfId="0" applyNumberFormat="1" applyFont="1" applyFill="1" applyBorder="1" applyAlignment="1">
      <alignment horizontal="center" vertical="center" wrapText="1"/>
    </xf>
    <xf numFmtId="166" fontId="103" fillId="15" borderId="66" xfId="0" applyNumberFormat="1" applyFont="1" applyFill="1" applyBorder="1" applyAlignment="1">
      <alignment horizontal="center" vertical="center" wrapText="1"/>
    </xf>
    <xf numFmtId="166" fontId="103" fillId="15" borderId="67" xfId="0" applyNumberFormat="1" applyFont="1" applyFill="1" applyBorder="1" applyAlignment="1">
      <alignment horizontal="center" vertical="center" wrapText="1"/>
    </xf>
    <xf numFmtId="166" fontId="103" fillId="15" borderId="1" xfId="0" applyNumberFormat="1" applyFont="1" applyFill="1" applyBorder="1" applyAlignment="1">
      <alignment horizontal="center" vertical="center" wrapText="1"/>
    </xf>
    <xf numFmtId="166" fontId="103" fillId="15" borderId="62" xfId="81" applyFont="1" applyFill="1" applyBorder="1" applyAlignment="1">
      <alignment horizontal="right" vertical="center"/>
    </xf>
    <xf numFmtId="0" fontId="103" fillId="8" borderId="31" xfId="2" applyFont="1" applyFill="1" applyBorder="1" applyAlignment="1">
      <alignment vertical="center"/>
    </xf>
    <xf numFmtId="0" fontId="103" fillId="8" borderId="1" xfId="2" applyFont="1" applyFill="1" applyBorder="1" applyAlignment="1">
      <alignment vertical="center"/>
    </xf>
    <xf numFmtId="0" fontId="103" fillId="8" borderId="1" xfId="2" applyFont="1" applyFill="1" applyBorder="1" applyAlignment="1">
      <alignment horizontal="center" vertical="center"/>
    </xf>
    <xf numFmtId="166" fontId="103" fillId="8" borderId="62" xfId="81" applyFont="1" applyFill="1" applyBorder="1" applyAlignment="1">
      <alignment horizontal="right" vertical="center"/>
    </xf>
    <xf numFmtId="166" fontId="103" fillId="8" borderId="31" xfId="2" applyNumberFormat="1" applyFont="1" applyFill="1" applyBorder="1" applyAlignment="1">
      <alignment vertical="center"/>
    </xf>
    <xf numFmtId="166" fontId="103" fillId="8" borderId="1" xfId="2" applyNumberFormat="1" applyFont="1" applyFill="1" applyBorder="1" applyAlignment="1">
      <alignment vertical="center"/>
    </xf>
    <xf numFmtId="166" fontId="103" fillId="8" borderId="48" xfId="2" applyNumberFormat="1" applyFont="1" applyFill="1" applyBorder="1" applyAlignment="1">
      <alignment vertical="center"/>
    </xf>
    <xf numFmtId="2" fontId="103" fillId="16" borderId="14" xfId="0" applyNumberFormat="1" applyFont="1" applyFill="1" applyBorder="1" applyAlignment="1">
      <alignment horizontal="center" vertical="center" wrapText="1"/>
    </xf>
    <xf numFmtId="2" fontId="103" fillId="15" borderId="14" xfId="0" applyNumberFormat="1" applyFont="1" applyFill="1" applyBorder="1" applyAlignment="1">
      <alignment horizontal="center" vertical="center" wrapText="1"/>
    </xf>
    <xf numFmtId="166" fontId="104" fillId="2" borderId="45" xfId="0" applyNumberFormat="1" applyFont="1" applyFill="1" applyBorder="1" applyAlignment="1">
      <alignment horizontal="center" vertical="center" wrapText="1"/>
    </xf>
    <xf numFmtId="2" fontId="103" fillId="17" borderId="14" xfId="0" applyNumberFormat="1" applyFont="1" applyFill="1" applyBorder="1" applyAlignment="1">
      <alignment horizontal="center" vertical="center" wrapText="1"/>
    </xf>
    <xf numFmtId="166" fontId="101" fillId="17" borderId="31" xfId="75" applyFont="1" applyFill="1" applyBorder="1" applyAlignment="1" applyProtection="1">
      <alignment horizontal="center" vertical="center"/>
    </xf>
    <xf numFmtId="166" fontId="101" fillId="17" borderId="62" xfId="75" applyFont="1" applyFill="1" applyBorder="1" applyAlignment="1" applyProtection="1">
      <alignment horizontal="center" vertical="center"/>
    </xf>
    <xf numFmtId="166" fontId="107" fillId="2" borderId="31" xfId="75" applyFont="1" applyFill="1" applyBorder="1" applyAlignment="1" applyProtection="1">
      <alignment horizontal="center" vertical="center"/>
    </xf>
    <xf numFmtId="166" fontId="107" fillId="2" borderId="62" xfId="75" applyFont="1" applyFill="1" applyBorder="1" applyAlignment="1" applyProtection="1">
      <alignment horizontal="center" vertical="center"/>
    </xf>
    <xf numFmtId="49" fontId="104" fillId="0" borderId="9" xfId="2" applyNumberFormat="1" applyFont="1" applyBorder="1" applyAlignment="1">
      <alignment horizontal="center" vertical="center" wrapText="1"/>
    </xf>
    <xf numFmtId="49" fontId="104" fillId="0" borderId="8" xfId="2" applyNumberFormat="1" applyFont="1" applyBorder="1" applyAlignment="1">
      <alignment horizontal="left" vertical="center"/>
    </xf>
    <xf numFmtId="0" fontId="108" fillId="0" borderId="7" xfId="0" applyFont="1" applyBorder="1" applyAlignment="1" applyProtection="1">
      <alignment vertical="center"/>
      <protection locked="0"/>
    </xf>
    <xf numFmtId="2" fontId="81" fillId="9" borderId="7" xfId="0" applyNumberFormat="1" applyFont="1" applyFill="1" applyBorder="1" applyAlignment="1" applyProtection="1">
      <alignment vertical="center"/>
      <protection locked="0"/>
    </xf>
    <xf numFmtId="0" fontId="109" fillId="0" borderId="42" xfId="0" applyFont="1" applyBorder="1" applyAlignment="1">
      <alignment vertical="center"/>
    </xf>
    <xf numFmtId="0" fontId="109" fillId="0" borderId="47" xfId="0" applyFont="1" applyBorder="1" applyAlignment="1">
      <alignment vertical="center"/>
    </xf>
    <xf numFmtId="0" fontId="109" fillId="0" borderId="0" xfId="0" applyFont="1" applyAlignment="1">
      <alignment vertical="center"/>
    </xf>
    <xf numFmtId="0" fontId="109" fillId="0" borderId="0" xfId="0" applyFont="1" applyAlignment="1">
      <alignment horizontal="center" vertical="center"/>
    </xf>
    <xf numFmtId="183" fontId="109" fillId="0" borderId="0" xfId="0" applyNumberFormat="1" applyFont="1" applyAlignment="1">
      <alignment vertical="center"/>
    </xf>
    <xf numFmtId="10" fontId="109" fillId="0" borderId="0" xfId="0" applyNumberFormat="1" applyFont="1" applyAlignment="1">
      <alignment horizontal="center" vertical="center"/>
    </xf>
    <xf numFmtId="2" fontId="0" fillId="0" borderId="44" xfId="0" applyNumberFormat="1" applyBorder="1" applyAlignment="1">
      <alignment vertical="center"/>
    </xf>
    <xf numFmtId="183" fontId="112" fillId="19" borderId="7" xfId="2" applyNumberFormat="1" applyFont="1" applyFill="1" applyBorder="1" applyAlignment="1" applyProtection="1">
      <alignment horizontal="center" vertical="center"/>
      <protection locked="0"/>
    </xf>
    <xf numFmtId="10" fontId="112" fillId="19" borderId="7" xfId="90" applyNumberFormat="1" applyFont="1" applyFill="1" applyBorder="1" applyAlignment="1" applyProtection="1">
      <alignment horizontal="center" vertical="center"/>
      <protection locked="0"/>
    </xf>
    <xf numFmtId="10" fontId="112" fillId="19" borderId="12" xfId="90" applyNumberFormat="1" applyFont="1" applyFill="1" applyBorder="1" applyAlignment="1" applyProtection="1">
      <alignment horizontal="center" vertical="center"/>
      <protection locked="0"/>
    </xf>
    <xf numFmtId="0" fontId="113" fillId="0" borderId="88" xfId="0" applyFont="1" applyBorder="1" applyAlignment="1" applyProtection="1">
      <alignment vertical="center"/>
      <protection locked="0"/>
    </xf>
    <xf numFmtId="0" fontId="113" fillId="0" borderId="89" xfId="0" applyFont="1" applyBorder="1" applyAlignment="1" applyProtection="1">
      <alignment vertical="center"/>
      <protection locked="0"/>
    </xf>
    <xf numFmtId="0" fontId="113" fillId="0" borderId="37" xfId="0" applyFont="1" applyBorder="1" applyAlignment="1" applyProtection="1">
      <alignment vertical="center"/>
      <protection locked="0"/>
    </xf>
    <xf numFmtId="184" fontId="41" fillId="0" borderId="89" xfId="0" applyNumberFormat="1" applyFont="1" applyBorder="1" applyAlignment="1" applyProtection="1">
      <alignment vertical="center"/>
      <protection locked="0"/>
    </xf>
    <xf numFmtId="183" fontId="114" fillId="2" borderId="90" xfId="89" applyNumberFormat="1" applyFont="1" applyFill="1" applyBorder="1" applyAlignment="1">
      <alignment horizontal="right" vertical="center"/>
    </xf>
    <xf numFmtId="10" fontId="114" fillId="2" borderId="91" xfId="90" applyNumberFormat="1" applyFont="1" applyFill="1" applyBorder="1" applyAlignment="1">
      <alignment horizontal="center" vertical="center"/>
    </xf>
    <xf numFmtId="183" fontId="114" fillId="2" borderId="92" xfId="89" applyNumberFormat="1" applyFont="1" applyFill="1" applyBorder="1" applyAlignment="1">
      <alignment horizontal="right" vertical="center"/>
    </xf>
    <xf numFmtId="10" fontId="114" fillId="2" borderId="93" xfId="90" applyNumberFormat="1" applyFont="1" applyFill="1" applyBorder="1" applyAlignment="1">
      <alignment horizontal="center" vertical="center"/>
    </xf>
    <xf numFmtId="0" fontId="113" fillId="0" borderId="94" xfId="0" applyFont="1" applyBorder="1" applyAlignment="1" applyProtection="1">
      <alignment vertical="center"/>
      <protection locked="0"/>
    </xf>
    <xf numFmtId="0" fontId="113" fillId="0" borderId="95" xfId="0" applyFont="1" applyBorder="1" applyAlignment="1" applyProtection="1">
      <alignment vertical="center"/>
      <protection locked="0"/>
    </xf>
    <xf numFmtId="4" fontId="113" fillId="0" borderId="95" xfId="0" applyNumberFormat="1" applyFont="1" applyBorder="1" applyAlignment="1" applyProtection="1">
      <alignment vertical="center"/>
      <protection locked="0"/>
    </xf>
    <xf numFmtId="185" fontId="25" fillId="0" borderId="96" xfId="0" applyNumberFormat="1" applyFont="1" applyBorder="1" applyAlignment="1">
      <alignment vertical="center"/>
    </xf>
    <xf numFmtId="10" fontId="25" fillId="2" borderId="97" xfId="90" applyNumberFormat="1" applyFont="1" applyFill="1" applyBorder="1" applyAlignment="1">
      <alignment horizontal="right" vertical="center"/>
    </xf>
    <xf numFmtId="10" fontId="24" fillId="2" borderId="98" xfId="90" applyNumberFormat="1" applyFont="1" applyFill="1" applyBorder="1" applyAlignment="1">
      <alignment horizontal="right" vertical="center"/>
    </xf>
    <xf numFmtId="0" fontId="115" fillId="0" borderId="99" xfId="0" applyFont="1" applyBorder="1" applyAlignment="1" applyProtection="1">
      <alignment vertical="center"/>
      <protection locked="0"/>
    </xf>
    <xf numFmtId="0" fontId="115" fillId="0" borderId="100" xfId="0" applyFont="1" applyBorder="1" applyAlignment="1" applyProtection="1">
      <alignment vertical="center"/>
      <protection locked="0"/>
    </xf>
    <xf numFmtId="4" fontId="115" fillId="0" borderId="100" xfId="0" applyNumberFormat="1" applyFont="1" applyBorder="1" applyAlignment="1" applyProtection="1">
      <alignment vertical="center"/>
      <protection locked="0"/>
    </xf>
    <xf numFmtId="0" fontId="116" fillId="0" borderId="99" xfId="0" applyFont="1" applyBorder="1" applyAlignment="1" applyProtection="1">
      <alignment vertical="center"/>
      <protection locked="0"/>
    </xf>
    <xf numFmtId="0" fontId="116" fillId="0" borderId="100" xfId="0" applyFont="1" applyBorder="1" applyAlignment="1" applyProtection="1">
      <alignment vertical="center"/>
      <protection locked="0"/>
    </xf>
    <xf numFmtId="2" fontId="116" fillId="0" borderId="100" xfId="0" applyNumberFormat="1" applyFont="1" applyBorder="1" applyAlignment="1" applyProtection="1">
      <alignment vertical="center"/>
      <protection locked="0"/>
    </xf>
    <xf numFmtId="4" fontId="116" fillId="0" borderId="100" xfId="0" applyNumberFormat="1" applyFont="1" applyBorder="1" applyAlignment="1" applyProtection="1">
      <alignment vertical="center"/>
      <protection locked="0"/>
    </xf>
    <xf numFmtId="10" fontId="25" fillId="2" borderId="98" xfId="90" applyNumberFormat="1" applyFont="1" applyFill="1" applyBorder="1" applyAlignment="1">
      <alignment horizontal="right" vertical="center"/>
    </xf>
    <xf numFmtId="2" fontId="115" fillId="0" borderId="100" xfId="0" applyNumberFormat="1" applyFont="1" applyBorder="1" applyAlignment="1" applyProtection="1">
      <alignment vertical="center"/>
      <protection locked="0"/>
    </xf>
    <xf numFmtId="0" fontId="117" fillId="0" borderId="99" xfId="0" applyFont="1" applyBorder="1" applyAlignment="1" applyProtection="1">
      <alignment vertical="center"/>
      <protection locked="0"/>
    </xf>
    <xf numFmtId="0" fontId="117" fillId="0" borderId="100" xfId="0" applyFont="1" applyBorder="1" applyAlignment="1" applyProtection="1">
      <alignment vertical="center"/>
      <protection locked="0"/>
    </xf>
    <xf numFmtId="2" fontId="117" fillId="0" borderId="100" xfId="0" applyNumberFormat="1" applyFont="1" applyBorder="1" applyAlignment="1" applyProtection="1">
      <alignment vertical="center"/>
      <protection locked="0"/>
    </xf>
    <xf numFmtId="4" fontId="117" fillId="0" borderId="100" xfId="0" applyNumberFormat="1" applyFont="1" applyBorder="1" applyAlignment="1" applyProtection="1">
      <alignment vertical="center"/>
      <protection locked="0"/>
    </xf>
    <xf numFmtId="0" fontId="118" fillId="0" borderId="99" xfId="0" applyFont="1" applyBorder="1" applyAlignment="1" applyProtection="1">
      <alignment vertical="center"/>
      <protection locked="0"/>
    </xf>
    <xf numFmtId="0" fontId="118" fillId="0" borderId="100" xfId="0" applyFont="1" applyBorder="1" applyAlignment="1" applyProtection="1">
      <alignment vertical="center"/>
      <protection locked="0"/>
    </xf>
    <xf numFmtId="2" fontId="118" fillId="0" borderId="100" xfId="0" applyNumberFormat="1" applyFont="1" applyBorder="1" applyAlignment="1" applyProtection="1">
      <alignment vertical="center"/>
      <protection locked="0"/>
    </xf>
    <xf numFmtId="4" fontId="118" fillId="0" borderId="100" xfId="0" applyNumberFormat="1" applyFont="1" applyBorder="1" applyAlignment="1" applyProtection="1">
      <alignment vertical="center"/>
      <protection locked="0"/>
    </xf>
    <xf numFmtId="0" fontId="113" fillId="0" borderId="99" xfId="0" applyFont="1" applyBorder="1" applyAlignment="1" applyProtection="1">
      <alignment vertical="center"/>
      <protection locked="0"/>
    </xf>
    <xf numFmtId="0" fontId="113" fillId="0" borderId="100" xfId="0" applyFont="1" applyBorder="1" applyAlignment="1" applyProtection="1">
      <alignment vertical="center"/>
      <protection locked="0"/>
    </xf>
    <xf numFmtId="2" fontId="113" fillId="0" borderId="100" xfId="0" applyNumberFormat="1" applyFont="1" applyBorder="1" applyAlignment="1" applyProtection="1">
      <alignment vertical="center"/>
      <protection locked="0"/>
    </xf>
    <xf numFmtId="4" fontId="113" fillId="0" borderId="100" xfId="0" applyNumberFormat="1" applyFont="1" applyBorder="1" applyAlignment="1" applyProtection="1">
      <alignment vertical="center"/>
      <protection locked="0"/>
    </xf>
    <xf numFmtId="185" fontId="25" fillId="0" borderId="101" xfId="0" applyNumberFormat="1" applyFont="1" applyBorder="1" applyAlignment="1">
      <alignment vertical="center"/>
    </xf>
    <xf numFmtId="10" fontId="25" fillId="2" borderId="102" xfId="90" applyNumberFormat="1" applyFont="1" applyFill="1" applyBorder="1" applyAlignment="1">
      <alignment horizontal="right" vertical="center"/>
    </xf>
    <xf numFmtId="0" fontId="116" fillId="0" borderId="103" xfId="0" applyFont="1" applyBorder="1" applyAlignment="1" applyProtection="1">
      <alignment vertical="center"/>
      <protection locked="0"/>
    </xf>
    <xf numFmtId="0" fontId="116" fillId="0" borderId="104" xfId="0" applyFont="1" applyBorder="1" applyAlignment="1" applyProtection="1">
      <alignment vertical="center"/>
      <protection locked="0"/>
    </xf>
    <xf numFmtId="2" fontId="116" fillId="0" borderId="104" xfId="0" applyNumberFormat="1" applyFont="1" applyBorder="1" applyAlignment="1" applyProtection="1">
      <alignment vertical="center"/>
      <protection locked="0"/>
    </xf>
    <xf numFmtId="4" fontId="116" fillId="0" borderId="104" xfId="0" applyNumberFormat="1" applyFont="1" applyBorder="1" applyAlignment="1" applyProtection="1">
      <alignment vertical="center"/>
      <protection locked="0"/>
    </xf>
    <xf numFmtId="185" fontId="25" fillId="0" borderId="105" xfId="0" applyNumberFormat="1" applyFont="1" applyBorder="1" applyAlignment="1">
      <alignment vertical="center"/>
    </xf>
    <xf numFmtId="10" fontId="25" fillId="2" borderId="106" xfId="90" applyNumberFormat="1" applyFont="1" applyFill="1" applyBorder="1" applyAlignment="1">
      <alignment horizontal="right" vertical="center"/>
    </xf>
    <xf numFmtId="10" fontId="25" fillId="2" borderId="107" xfId="90" applyNumberFormat="1" applyFont="1" applyFill="1" applyBorder="1" applyAlignment="1">
      <alignment horizontal="right" vertical="center"/>
    </xf>
    <xf numFmtId="0" fontId="119" fillId="0" borderId="0" xfId="0" applyFont="1" applyAlignment="1" applyProtection="1">
      <alignment vertical="center"/>
      <protection locked="0"/>
    </xf>
    <xf numFmtId="4" fontId="119" fillId="0" borderId="0" xfId="0" applyNumberFormat="1" applyFont="1" applyAlignment="1" applyProtection="1">
      <alignment vertical="center"/>
      <protection locked="0"/>
    </xf>
    <xf numFmtId="185" fontId="25" fillId="0" borderId="0" xfId="0" applyNumberFormat="1" applyFont="1" applyAlignment="1">
      <alignment vertical="center"/>
    </xf>
    <xf numFmtId="10" fontId="54" fillId="2" borderId="0" xfId="90" applyNumberFormat="1" applyFont="1" applyFill="1" applyBorder="1" applyAlignment="1">
      <alignment horizontal="right" vertical="center"/>
    </xf>
    <xf numFmtId="0" fontId="120" fillId="4" borderId="8" xfId="17" applyFont="1" applyFill="1" applyBorder="1" applyAlignment="1">
      <alignment vertical="top" wrapText="1"/>
    </xf>
    <xf numFmtId="0" fontId="120" fillId="4" borderId="9" xfId="17" applyFont="1" applyFill="1" applyBorder="1" applyAlignment="1">
      <alignment vertical="top" wrapText="1"/>
    </xf>
    <xf numFmtId="183" fontId="26" fillId="4" borderId="9" xfId="0" applyNumberFormat="1" applyFont="1" applyFill="1" applyBorder="1" applyAlignment="1">
      <alignment vertical="center"/>
    </xf>
    <xf numFmtId="10" fontId="121" fillId="4" borderId="9" xfId="0" applyNumberFormat="1" applyFont="1" applyFill="1" applyBorder="1" applyAlignment="1">
      <alignment horizontal="center" vertical="center"/>
    </xf>
    <xf numFmtId="10" fontId="121" fillId="4" borderId="10" xfId="0" applyNumberFormat="1" applyFont="1" applyFill="1" applyBorder="1" applyAlignment="1">
      <alignment horizontal="center" vertical="center"/>
    </xf>
    <xf numFmtId="172" fontId="26" fillId="0" borderId="11" xfId="70" applyFont="1" applyBorder="1"/>
    <xf numFmtId="172" fontId="26" fillId="0" borderId="7" xfId="70" applyFont="1" applyBorder="1"/>
    <xf numFmtId="185" fontId="120" fillId="0" borderId="7" xfId="17" applyNumberFormat="1" applyFont="1" applyBorder="1" applyAlignment="1">
      <alignment vertical="top"/>
    </xf>
    <xf numFmtId="185" fontId="26" fillId="0" borderId="7" xfId="70" applyNumberFormat="1" applyFont="1" applyBorder="1"/>
    <xf numFmtId="10" fontId="121" fillId="0" borderId="7" xfId="0" applyNumberFormat="1" applyFont="1" applyBorder="1" applyAlignment="1">
      <alignment horizontal="center" vertical="center"/>
    </xf>
    <xf numFmtId="183" fontId="26" fillId="0" borderId="7" xfId="0" applyNumberFormat="1" applyFont="1" applyBorder="1" applyAlignment="1">
      <alignment vertical="center"/>
    </xf>
    <xf numFmtId="10" fontId="121" fillId="0" borderId="12" xfId="0" applyNumberFormat="1" applyFont="1" applyBorder="1" applyAlignment="1">
      <alignment horizontal="center" vertical="center"/>
    </xf>
    <xf numFmtId="172" fontId="26" fillId="0" borderId="13" xfId="70" applyFont="1" applyBorder="1"/>
    <xf numFmtId="172" fontId="26" fillId="0" borderId="14" xfId="70" applyFont="1" applyBorder="1"/>
    <xf numFmtId="185" fontId="120" fillId="0" borderId="14" xfId="17" applyNumberFormat="1" applyFont="1" applyBorder="1" applyAlignment="1">
      <alignment vertical="center"/>
    </xf>
    <xf numFmtId="172" fontId="121" fillId="0" borderId="14" xfId="70" applyFont="1" applyBorder="1"/>
    <xf numFmtId="183" fontId="26" fillId="0" borderId="14" xfId="0" applyNumberFormat="1" applyFont="1" applyBorder="1" applyAlignment="1">
      <alignment vertical="center"/>
    </xf>
    <xf numFmtId="10" fontId="121" fillId="0" borderId="14" xfId="0" applyNumberFormat="1" applyFont="1" applyBorder="1" applyAlignment="1">
      <alignment horizontal="center" vertical="center"/>
    </xf>
    <xf numFmtId="10" fontId="121" fillId="0" borderId="15" xfId="0" applyNumberFormat="1" applyFont="1" applyBorder="1" applyAlignment="1">
      <alignment horizontal="center" vertical="center"/>
    </xf>
    <xf numFmtId="172" fontId="26" fillId="0" borderId="0" xfId="70" applyFont="1"/>
    <xf numFmtId="185" fontId="120" fillId="0" borderId="0" xfId="17" applyNumberFormat="1" applyFont="1" applyAlignment="1">
      <alignment vertical="top"/>
    </xf>
    <xf numFmtId="183" fontId="26" fillId="0" borderId="0" xfId="0" applyNumberFormat="1" applyFont="1" applyAlignment="1">
      <alignment vertical="center"/>
    </xf>
    <xf numFmtId="10" fontId="26" fillId="0" borderId="0" xfId="0" applyNumberFormat="1" applyFont="1" applyAlignment="1">
      <alignment horizontal="center" vertical="center"/>
    </xf>
    <xf numFmtId="0" fontId="121" fillId="20" borderId="31" xfId="0" applyFont="1" applyFill="1" applyBorder="1" applyAlignment="1">
      <alignment vertical="center"/>
    </xf>
    <xf numFmtId="0" fontId="121" fillId="20" borderId="1" xfId="0" applyFont="1" applyFill="1" applyBorder="1" applyAlignment="1">
      <alignment horizontal="center" vertical="center"/>
    </xf>
    <xf numFmtId="183" fontId="121" fillId="20" borderId="65" xfId="0" applyNumberFormat="1" applyFont="1" applyFill="1" applyBorder="1" applyAlignment="1">
      <alignment vertical="center"/>
    </xf>
    <xf numFmtId="183" fontId="121" fillId="20" borderId="66" xfId="0" applyNumberFormat="1" applyFont="1" applyFill="1" applyBorder="1" applyAlignment="1">
      <alignment vertical="center"/>
    </xf>
    <xf numFmtId="10" fontId="121" fillId="20" borderId="66" xfId="0" applyNumberFormat="1" applyFont="1" applyFill="1" applyBorder="1" applyAlignment="1">
      <alignment horizontal="center" vertical="center"/>
    </xf>
    <xf numFmtId="10" fontId="121" fillId="20" borderId="67" xfId="0" applyNumberFormat="1" applyFont="1" applyFill="1" applyBorder="1" applyAlignment="1">
      <alignment horizontal="center" vertical="center"/>
    </xf>
    <xf numFmtId="0" fontId="26" fillId="3" borderId="0" xfId="79" applyFont="1" applyFill="1" applyAlignment="1">
      <alignment vertical="center"/>
    </xf>
    <xf numFmtId="0" fontId="116" fillId="2" borderId="100" xfId="0" applyFont="1" applyFill="1" applyBorder="1" applyAlignment="1" applyProtection="1">
      <alignment vertical="center"/>
      <protection locked="0"/>
    </xf>
    <xf numFmtId="183" fontId="0" fillId="0" borderId="0" xfId="0" applyNumberFormat="1"/>
    <xf numFmtId="0" fontId="27" fillId="2" borderId="0" xfId="0" applyFont="1" applyFill="1" applyAlignment="1">
      <alignment vertical="center"/>
    </xf>
    <xf numFmtId="10" fontId="124" fillId="0" borderId="0" xfId="0" applyNumberFormat="1" applyFont="1" applyAlignment="1">
      <alignment vertical="center"/>
    </xf>
    <xf numFmtId="183" fontId="123" fillId="0" borderId="0" xfId="0" applyNumberFormat="1" applyFont="1"/>
    <xf numFmtId="183" fontId="125" fillId="0" borderId="0" xfId="0" applyNumberFormat="1" applyFont="1"/>
    <xf numFmtId="4" fontId="113" fillId="0" borderId="109" xfId="0" applyNumberFormat="1" applyFont="1" applyBorder="1" applyAlignment="1" applyProtection="1">
      <alignment vertical="center"/>
      <protection locked="0"/>
    </xf>
    <xf numFmtId="4" fontId="115" fillId="0" borderId="108" xfId="0" applyNumberFormat="1" applyFont="1" applyBorder="1" applyAlignment="1" applyProtection="1">
      <alignment vertical="center"/>
      <protection locked="0"/>
    </xf>
    <xf numFmtId="4" fontId="116" fillId="0" borderId="108" xfId="0" applyNumberFormat="1" applyFont="1" applyBorder="1" applyAlignment="1" applyProtection="1">
      <alignment vertical="center"/>
      <protection locked="0"/>
    </xf>
    <xf numFmtId="4" fontId="117" fillId="0" borderId="108" xfId="0" applyNumberFormat="1" applyFont="1" applyBorder="1" applyAlignment="1" applyProtection="1">
      <alignment vertical="center"/>
      <protection locked="0"/>
    </xf>
    <xf numFmtId="4" fontId="118" fillId="0" borderId="108" xfId="0" applyNumberFormat="1" applyFont="1" applyBorder="1" applyAlignment="1" applyProtection="1">
      <alignment vertical="center"/>
      <protection locked="0"/>
    </xf>
    <xf numFmtId="4" fontId="113" fillId="0" borderId="108" xfId="0" applyNumberFormat="1" applyFont="1" applyBorder="1" applyAlignment="1" applyProtection="1">
      <alignment vertical="center"/>
      <protection locked="0"/>
    </xf>
    <xf numFmtId="4" fontId="116" fillId="0" borderId="110" xfId="0" applyNumberFormat="1" applyFont="1" applyBorder="1" applyAlignment="1" applyProtection="1">
      <alignment vertical="center"/>
      <protection locked="0"/>
    </xf>
    <xf numFmtId="10" fontId="25" fillId="2" borderId="111" xfId="90" applyNumberFormat="1" applyFont="1" applyFill="1" applyBorder="1" applyAlignment="1">
      <alignment horizontal="right" vertical="center"/>
    </xf>
    <xf numFmtId="10" fontId="25" fillId="5" borderId="111" xfId="90" applyNumberFormat="1" applyFont="1" applyFill="1" applyBorder="1" applyAlignment="1">
      <alignment horizontal="right" vertical="center"/>
    </xf>
    <xf numFmtId="185" fontId="25" fillId="0" borderId="112" xfId="0" applyNumberFormat="1" applyFont="1" applyBorder="1" applyAlignment="1">
      <alignment vertical="center"/>
    </xf>
    <xf numFmtId="185" fontId="25" fillId="0" borderId="113" xfId="0" applyNumberFormat="1" applyFont="1" applyBorder="1" applyAlignment="1">
      <alignment vertical="center"/>
    </xf>
    <xf numFmtId="0" fontId="109" fillId="0" borderId="62" xfId="0" applyFont="1" applyBorder="1" applyAlignment="1">
      <alignment vertical="center"/>
    </xf>
    <xf numFmtId="183" fontId="114" fillId="2" borderId="114" xfId="89" applyNumberFormat="1" applyFont="1" applyFill="1" applyBorder="1" applyAlignment="1">
      <alignment horizontal="right" vertical="center"/>
    </xf>
    <xf numFmtId="10" fontId="114" fillId="2" borderId="115" xfId="90" applyNumberFormat="1" applyFont="1" applyFill="1" applyBorder="1" applyAlignment="1">
      <alignment horizontal="center" vertical="center"/>
    </xf>
    <xf numFmtId="183" fontId="114" fillId="2" borderId="116" xfId="89" applyNumberFormat="1" applyFont="1" applyFill="1" applyBorder="1" applyAlignment="1">
      <alignment horizontal="right" vertical="center"/>
    </xf>
    <xf numFmtId="183" fontId="112" fillId="19" borderId="13" xfId="2" applyNumberFormat="1" applyFont="1" applyFill="1" applyBorder="1" applyAlignment="1" applyProtection="1">
      <alignment horizontal="center" vertical="center"/>
      <protection locked="0"/>
    </xf>
    <xf numFmtId="10" fontId="112" fillId="19" borderId="14" xfId="90" applyNumberFormat="1" applyFont="1" applyFill="1" applyBorder="1" applyAlignment="1" applyProtection="1">
      <alignment horizontal="center" vertical="center"/>
      <protection locked="0"/>
    </xf>
    <xf numFmtId="183" fontId="112" fillId="19" borderId="14" xfId="2" applyNumberFormat="1" applyFont="1" applyFill="1" applyBorder="1" applyAlignment="1" applyProtection="1">
      <alignment horizontal="center" vertical="center"/>
      <protection locked="0"/>
    </xf>
    <xf numFmtId="10" fontId="112" fillId="19" borderId="15" xfId="90" applyNumberFormat="1" applyFont="1" applyFill="1" applyBorder="1" applyAlignment="1" applyProtection="1">
      <alignment horizontal="center" vertical="center"/>
      <protection locked="0"/>
    </xf>
    <xf numFmtId="185" fontId="25" fillId="0" borderId="117" xfId="0" applyNumberFormat="1" applyFont="1" applyBorder="1" applyAlignment="1">
      <alignment vertical="center"/>
    </xf>
    <xf numFmtId="0" fontId="120" fillId="4" borderId="34" xfId="17" applyFont="1" applyFill="1" applyBorder="1" applyAlignment="1">
      <alignment vertical="top" wrapText="1"/>
    </xf>
    <xf numFmtId="0" fontId="120" fillId="4" borderId="11" xfId="17" applyFont="1" applyFill="1" applyBorder="1" applyAlignment="1">
      <alignment vertical="top" wrapText="1"/>
    </xf>
    <xf numFmtId="0" fontId="120" fillId="4" borderId="13" xfId="17" applyFont="1" applyFill="1" applyBorder="1" applyAlignment="1">
      <alignment vertical="top" wrapText="1"/>
    </xf>
    <xf numFmtId="185" fontId="120" fillId="0" borderId="14" xfId="17" applyNumberFormat="1" applyFont="1" applyBorder="1" applyAlignment="1">
      <alignment vertical="top"/>
    </xf>
    <xf numFmtId="185" fontId="26" fillId="0" borderId="14" xfId="70" applyNumberFormat="1" applyFont="1" applyBorder="1"/>
    <xf numFmtId="0" fontId="126" fillId="0" borderId="7" xfId="0" applyFont="1" applyBorder="1" applyAlignment="1" applyProtection="1">
      <alignment horizontal="left" vertical="center" wrapText="1"/>
      <protection locked="0"/>
    </xf>
    <xf numFmtId="0" fontId="61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center" vertical="center"/>
    </xf>
    <xf numFmtId="0" fontId="62" fillId="2" borderId="0" xfId="0" applyFont="1" applyFill="1" applyAlignment="1">
      <alignment vertical="center"/>
    </xf>
    <xf numFmtId="14" fontId="130" fillId="2" borderId="0" xfId="0" applyNumberFormat="1" applyFont="1" applyFill="1" applyAlignment="1">
      <alignment horizontal="left" vertical="center"/>
    </xf>
    <xf numFmtId="0" fontId="131" fillId="2" borderId="0" xfId="0" applyFont="1" applyFill="1" applyAlignment="1">
      <alignment horizontal="center" vertical="center"/>
    </xf>
    <xf numFmtId="0" fontId="131" fillId="2" borderId="0" xfId="0" applyFont="1" applyFill="1" applyAlignment="1">
      <alignment horizontal="left" vertical="center"/>
    </xf>
    <xf numFmtId="0" fontId="132" fillId="2" borderId="0" xfId="0" applyFont="1" applyFill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133" fillId="2" borderId="0" xfId="0" applyFont="1" applyFill="1" applyAlignment="1">
      <alignment horizontal="center" vertical="center"/>
    </xf>
    <xf numFmtId="0" fontId="133" fillId="2" borderId="0" xfId="0" applyFont="1" applyFill="1" applyAlignment="1">
      <alignment horizontal="left" vertical="center"/>
    </xf>
    <xf numFmtId="0" fontId="134" fillId="2" borderId="0" xfId="0" applyFont="1" applyFill="1" applyAlignment="1">
      <alignment vertical="center"/>
    </xf>
    <xf numFmtId="0" fontId="135" fillId="2" borderId="0" xfId="0" applyFont="1" applyFill="1" applyAlignment="1">
      <alignment horizontal="center" vertical="center"/>
    </xf>
    <xf numFmtId="0" fontId="135" fillId="2" borderId="0" xfId="0" applyFont="1" applyFill="1" applyAlignment="1">
      <alignment vertical="center"/>
    </xf>
    <xf numFmtId="0" fontId="136" fillId="2" borderId="0" xfId="0" applyFont="1" applyFill="1" applyAlignment="1">
      <alignment vertical="center"/>
    </xf>
    <xf numFmtId="0" fontId="61" fillId="0" borderId="0" xfId="0" applyFont="1"/>
    <xf numFmtId="0" fontId="27" fillId="21" borderId="24" xfId="76" applyFont="1" applyFill="1" applyBorder="1" applyAlignment="1">
      <alignment vertical="center"/>
    </xf>
    <xf numFmtId="0" fontId="27" fillId="21" borderId="25" xfId="76" applyFont="1" applyFill="1" applyBorder="1" applyAlignment="1">
      <alignment vertical="center"/>
    </xf>
    <xf numFmtId="0" fontId="27" fillId="21" borderId="25" xfId="76" applyFont="1" applyFill="1" applyBorder="1" applyAlignment="1">
      <alignment horizontal="center" vertical="center"/>
    </xf>
    <xf numFmtId="0" fontId="27" fillId="21" borderId="20" xfId="76" applyFont="1" applyFill="1" applyBorder="1" applyAlignment="1">
      <alignment vertical="center"/>
    </xf>
    <xf numFmtId="0" fontId="27" fillId="21" borderId="7" xfId="76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vertical="center"/>
    </xf>
    <xf numFmtId="0" fontId="27" fillId="21" borderId="7" xfId="0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horizontal="center" vertical="center"/>
    </xf>
    <xf numFmtId="0" fontId="85" fillId="21" borderId="7" xfId="0" applyFont="1" applyFill="1" applyBorder="1"/>
    <xf numFmtId="4" fontId="83" fillId="21" borderId="7" xfId="0" applyNumberFormat="1" applyFont="1" applyFill="1" applyBorder="1" applyAlignment="1" applyProtection="1">
      <alignment vertical="center"/>
      <protection locked="0"/>
    </xf>
    <xf numFmtId="4" fontId="43" fillId="21" borderId="7" xfId="0" applyNumberFormat="1" applyFont="1" applyFill="1" applyBorder="1" applyAlignment="1" applyProtection="1">
      <alignment vertical="center"/>
      <protection locked="0"/>
    </xf>
    <xf numFmtId="4" fontId="85" fillId="21" borderId="7" xfId="0" applyNumberFormat="1" applyFont="1" applyFill="1" applyBorder="1" applyAlignment="1">
      <alignment horizontal="right" vertical="center"/>
    </xf>
    <xf numFmtId="0" fontId="81" fillId="22" borderId="7" xfId="0" applyFont="1" applyFill="1" applyBorder="1" applyAlignment="1">
      <alignment vertical="center"/>
    </xf>
    <xf numFmtId="4" fontId="81" fillId="22" borderId="7" xfId="0" applyNumberFormat="1" applyFont="1" applyFill="1" applyBorder="1" applyAlignment="1" applyProtection="1">
      <alignment vertical="center"/>
      <protection locked="0"/>
    </xf>
    <xf numFmtId="4" fontId="27" fillId="21" borderId="16" xfId="0" applyNumberFormat="1" applyFont="1" applyFill="1" applyBorder="1" applyAlignment="1" applyProtection="1">
      <alignment vertical="center"/>
      <protection locked="0"/>
    </xf>
    <xf numFmtId="4" fontId="27" fillId="21" borderId="7" xfId="0" applyNumberFormat="1" applyFont="1" applyFill="1" applyBorder="1" applyAlignment="1" applyProtection="1">
      <alignment vertical="center"/>
      <protection locked="0"/>
    </xf>
    <xf numFmtId="4" fontId="83" fillId="21" borderId="7" xfId="0" applyNumberFormat="1" applyFont="1" applyFill="1" applyBorder="1" applyAlignment="1" applyProtection="1">
      <alignment horizontal="right" vertical="center"/>
      <protection locked="0"/>
    </xf>
    <xf numFmtId="10" fontId="83" fillId="21" borderId="7" xfId="0" applyNumberFormat="1" applyFont="1" applyFill="1" applyBorder="1" applyAlignment="1">
      <alignment horizontal="right" vertical="center"/>
    </xf>
    <xf numFmtId="4" fontId="83" fillId="21" borderId="7" xfId="0" applyNumberFormat="1" applyFont="1" applyFill="1" applyBorder="1" applyAlignment="1">
      <alignment horizontal="right" vertical="center"/>
    </xf>
    <xf numFmtId="0" fontId="81" fillId="0" borderId="7" xfId="0" applyFont="1" applyBorder="1" applyAlignment="1">
      <alignment vertical="top"/>
    </xf>
    <xf numFmtId="0" fontId="12" fillId="4" borderId="7" xfId="2" applyFont="1" applyFill="1" applyBorder="1" applyAlignment="1">
      <alignment horizontal="center" vertical="center"/>
    </xf>
    <xf numFmtId="1" fontId="10" fillId="0" borderId="7" xfId="2" applyNumberFormat="1" applyFont="1" applyBorder="1" applyAlignment="1">
      <alignment horizontal="center"/>
    </xf>
    <xf numFmtId="0" fontId="10" fillId="0" borderId="7" xfId="2" applyFont="1" applyBorder="1"/>
    <xf numFmtId="0" fontId="137" fillId="0" borderId="7" xfId="0" applyFont="1" applyBorder="1" applyAlignment="1" applyProtection="1">
      <alignment vertical="center" wrapText="1"/>
      <protection locked="0"/>
    </xf>
    <xf numFmtId="0" fontId="81" fillId="23" borderId="7" xfId="0" applyFont="1" applyFill="1" applyBorder="1" applyAlignment="1">
      <alignment horizontal="left" vertical="center" wrapText="1" readingOrder="1"/>
    </xf>
    <xf numFmtId="0" fontId="138" fillId="23" borderId="7" xfId="0" applyFont="1" applyFill="1" applyBorder="1" applyAlignment="1">
      <alignment horizontal="left" vertical="center" wrapText="1" readingOrder="1"/>
    </xf>
    <xf numFmtId="0" fontId="81" fillId="23" borderId="7" xfId="0" applyFont="1" applyFill="1" applyBorder="1" applyAlignment="1">
      <alignment horizontal="left" vertical="top" wrapText="1" readingOrder="1"/>
    </xf>
    <xf numFmtId="0" fontId="139" fillId="23" borderId="7" xfId="0" applyFont="1" applyFill="1" applyBorder="1" applyAlignment="1">
      <alignment horizontal="left" vertical="top" wrapText="1" readingOrder="1"/>
    </xf>
    <xf numFmtId="0" fontId="140" fillId="23" borderId="7" xfId="0" applyFont="1" applyFill="1" applyBorder="1" applyAlignment="1">
      <alignment horizontal="left" vertical="top" wrapText="1" readingOrder="1"/>
    </xf>
    <xf numFmtId="0" fontId="81" fillId="23" borderId="7" xfId="0" applyFont="1" applyFill="1" applyBorder="1" applyAlignment="1">
      <alignment horizontal="center" vertical="top" wrapText="1" readingOrder="1"/>
    </xf>
    <xf numFmtId="2" fontId="76" fillId="0" borderId="7" xfId="0" applyNumberFormat="1" applyFont="1" applyBorder="1"/>
    <xf numFmtId="0" fontId="81" fillId="23" borderId="7" xfId="0" applyFont="1" applyFill="1" applyBorder="1" applyAlignment="1">
      <alignment horizontal="right" vertical="top" wrapText="1" readingOrder="1"/>
    </xf>
    <xf numFmtId="0" fontId="141" fillId="23" borderId="7" xfId="0" applyFont="1" applyFill="1" applyBorder="1" applyAlignment="1">
      <alignment horizontal="left" vertical="top" wrapText="1" readingOrder="1"/>
    </xf>
    <xf numFmtId="0" fontId="142" fillId="23" borderId="7" xfId="0" applyFont="1" applyFill="1" applyBorder="1" applyAlignment="1">
      <alignment horizontal="left" vertical="top" wrapText="1" readingOrder="1"/>
    </xf>
    <xf numFmtId="0" fontId="81" fillId="23" borderId="23" xfId="0" applyFont="1" applyFill="1" applyBorder="1" applyAlignment="1">
      <alignment horizontal="left" vertical="top" wrapText="1" readingOrder="1"/>
    </xf>
    <xf numFmtId="4" fontId="85" fillId="0" borderId="0" xfId="0" applyNumberFormat="1" applyFont="1"/>
    <xf numFmtId="0" fontId="81" fillId="0" borderId="7" xfId="0" applyFont="1" applyBorder="1" applyAlignment="1">
      <alignment horizontal="center" vertical="center"/>
    </xf>
    <xf numFmtId="0" fontId="81" fillId="23" borderId="7" xfId="0" applyFont="1" applyFill="1" applyBorder="1" applyAlignment="1">
      <alignment horizontal="center" vertical="center" wrapText="1" readingOrder="1"/>
    </xf>
    <xf numFmtId="43" fontId="76" fillId="0" borderId="7" xfId="95" applyFont="1" applyBorder="1"/>
    <xf numFmtId="43" fontId="81" fillId="23" borderId="7" xfId="95" applyFont="1" applyFill="1" applyBorder="1" applyAlignment="1">
      <alignment horizontal="right" vertical="top" wrapText="1" readingOrder="1"/>
    </xf>
    <xf numFmtId="43" fontId="81" fillId="9" borderId="7" xfId="95" applyFont="1" applyFill="1" applyBorder="1" applyAlignment="1" applyProtection="1">
      <alignment vertical="center"/>
      <protection locked="0"/>
    </xf>
    <xf numFmtId="0" fontId="141" fillId="23" borderId="7" xfId="0" applyFont="1" applyFill="1" applyBorder="1" applyAlignment="1">
      <alignment horizontal="center" vertical="center" wrapText="1" readingOrder="1"/>
    </xf>
    <xf numFmtId="43" fontId="141" fillId="23" borderId="7" xfId="95" applyFont="1" applyFill="1" applyBorder="1" applyAlignment="1">
      <alignment horizontal="right" vertical="top" wrapText="1" readingOrder="1"/>
    </xf>
    <xf numFmtId="0" fontId="81" fillId="23" borderId="23" xfId="0" applyFont="1" applyFill="1" applyBorder="1" applyAlignment="1">
      <alignment horizontal="center" vertical="center" wrapText="1" readingOrder="1"/>
    </xf>
    <xf numFmtId="43" fontId="76" fillId="0" borderId="23" xfId="95" applyFont="1" applyBorder="1"/>
    <xf numFmtId="43" fontId="81" fillId="23" borderId="23" xfId="95" applyFont="1" applyFill="1" applyBorder="1" applyAlignment="1">
      <alignment horizontal="right" vertical="top" wrapText="1" readingOrder="1"/>
    </xf>
    <xf numFmtId="166" fontId="43" fillId="0" borderId="23" xfId="0" applyNumberFormat="1" applyFont="1" applyBorder="1" applyAlignment="1" applyProtection="1">
      <alignment vertical="center"/>
      <protection locked="0"/>
    </xf>
    <xf numFmtId="10" fontId="85" fillId="0" borderId="23" xfId="0" applyNumberFormat="1" applyFont="1" applyBorder="1" applyAlignment="1">
      <alignment horizontal="right" vertical="center"/>
    </xf>
    <xf numFmtId="4" fontId="27" fillId="21" borderId="14" xfId="0" applyNumberFormat="1" applyFont="1" applyFill="1" applyBorder="1" applyAlignment="1" applyProtection="1">
      <alignment vertical="center"/>
      <protection locked="0"/>
    </xf>
    <xf numFmtId="43" fontId="135" fillId="2" borderId="0" xfId="0" applyNumberFormat="1" applyFont="1" applyFill="1" applyAlignment="1">
      <alignment vertical="center"/>
    </xf>
    <xf numFmtId="2" fontId="83" fillId="0" borderId="0" xfId="0" applyNumberFormat="1" applyFont="1" applyAlignment="1">
      <alignment vertical="center"/>
    </xf>
    <xf numFmtId="4" fontId="85" fillId="21" borderId="7" xfId="0" applyNumberFormat="1" applyFont="1" applyFill="1" applyBorder="1" applyAlignment="1" applyProtection="1">
      <alignment vertical="center"/>
      <protection locked="0"/>
    </xf>
    <xf numFmtId="4" fontId="85" fillId="2" borderId="7" xfId="0" applyNumberFormat="1" applyFont="1" applyFill="1" applyBorder="1" applyAlignment="1" applyProtection="1">
      <alignment vertical="center"/>
      <protection locked="0"/>
    </xf>
    <xf numFmtId="10" fontId="85" fillId="2" borderId="7" xfId="0" applyNumberFormat="1" applyFont="1" applyFill="1" applyBorder="1" applyAlignment="1" applyProtection="1">
      <alignment vertical="center"/>
      <protection locked="0"/>
    </xf>
    <xf numFmtId="0" fontId="81" fillId="23" borderId="16" xfId="0" applyFont="1" applyFill="1" applyBorder="1" applyAlignment="1">
      <alignment horizontal="center" vertical="center" wrapText="1" readingOrder="1"/>
    </xf>
    <xf numFmtId="43" fontId="76" fillId="0" borderId="16" xfId="95" applyFont="1" applyBorder="1"/>
    <xf numFmtId="43" fontId="81" fillId="23" borderId="16" xfId="95" applyFont="1" applyFill="1" applyBorder="1" applyAlignment="1">
      <alignment horizontal="right" vertical="top" wrapText="1" readingOrder="1"/>
    </xf>
    <xf numFmtId="4" fontId="85" fillId="0" borderId="7" xfId="0" applyNumberFormat="1" applyFont="1" applyBorder="1" applyAlignment="1">
      <alignment horizontal="right" vertical="center"/>
    </xf>
    <xf numFmtId="0" fontId="27" fillId="23" borderId="7" xfId="0" applyFont="1" applyFill="1" applyBorder="1" applyAlignment="1">
      <alignment horizontal="left" vertical="top" wrapText="1" readingOrder="1"/>
    </xf>
    <xf numFmtId="0" fontId="141" fillId="23" borderId="23" xfId="0" applyFont="1" applyFill="1" applyBorder="1" applyAlignment="1">
      <alignment horizontal="left" vertical="top" wrapText="1" readingOrder="1"/>
    </xf>
    <xf numFmtId="43" fontId="76" fillId="2" borderId="16" xfId="95" applyFont="1" applyFill="1" applyBorder="1"/>
    <xf numFmtId="43" fontId="76" fillId="2" borderId="7" xfId="95" applyFont="1" applyFill="1" applyBorder="1"/>
    <xf numFmtId="43" fontId="76" fillId="2" borderId="23" xfId="95" applyFont="1" applyFill="1" applyBorder="1"/>
    <xf numFmtId="43" fontId="81" fillId="2" borderId="16" xfId="95" applyFont="1" applyFill="1" applyBorder="1" applyAlignment="1">
      <alignment horizontal="right" vertical="top" wrapText="1" readingOrder="1"/>
    </xf>
    <xf numFmtId="4" fontId="76" fillId="0" borderId="0" xfId="0" applyNumberFormat="1" applyFont="1"/>
    <xf numFmtId="4" fontId="76" fillId="9" borderId="7" xfId="0" applyNumberFormat="1" applyFont="1" applyFill="1" applyBorder="1" applyAlignment="1" applyProtection="1">
      <alignment horizontal="center" vertical="center"/>
      <protection locked="0"/>
    </xf>
    <xf numFmtId="10" fontId="85" fillId="2" borderId="7" xfId="0" applyNumberFormat="1" applyFont="1" applyFill="1" applyBorder="1" applyAlignment="1" applyProtection="1">
      <alignment horizontal="center" vertical="center"/>
      <protection locked="0"/>
    </xf>
    <xf numFmtId="4" fontId="43" fillId="21" borderId="7" xfId="0" applyNumberFormat="1" applyFont="1" applyFill="1" applyBorder="1" applyAlignment="1" applyProtection="1">
      <alignment horizontal="center" vertical="center"/>
      <protection locked="0"/>
    </xf>
    <xf numFmtId="0" fontId="143" fillId="2" borderId="0" xfId="0" applyFont="1" applyFill="1" applyAlignment="1">
      <alignment horizontal="left" vertical="center"/>
    </xf>
    <xf numFmtId="0" fontId="144" fillId="2" borderId="0" xfId="0" applyFont="1" applyFill="1" applyAlignment="1">
      <alignment vertical="center"/>
    </xf>
    <xf numFmtId="0" fontId="43" fillId="21" borderId="25" xfId="76" applyFont="1" applyFill="1" applyBorder="1" applyAlignment="1">
      <alignment vertical="center"/>
    </xf>
    <xf numFmtId="4" fontId="43" fillId="21" borderId="7" xfId="0" applyNumberFormat="1" applyFont="1" applyFill="1" applyBorder="1" applyAlignment="1" applyProtection="1">
      <alignment horizontal="right" vertical="center"/>
      <protection locked="0"/>
    </xf>
    <xf numFmtId="2" fontId="81" fillId="22" borderId="7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horizontal="center"/>
    </xf>
    <xf numFmtId="0" fontId="81" fillId="0" borderId="7" xfId="0" applyFont="1" applyBorder="1" applyAlignment="1">
      <alignment horizontal="left" vertical="top" wrapText="1" readingOrder="1"/>
    </xf>
    <xf numFmtId="0" fontId="145" fillId="0" borderId="0" xfId="0" applyFont="1" applyAlignment="1">
      <alignment horizontal="center" vertical="center"/>
    </xf>
    <xf numFmtId="0" fontId="76" fillId="0" borderId="0" xfId="0" applyFont="1" applyAlignment="1">
      <alignment horizontal="left" vertical="center"/>
    </xf>
    <xf numFmtId="0" fontId="76" fillId="0" borderId="7" xfId="0" applyFont="1" applyBorder="1" applyAlignment="1">
      <alignment horizontal="left" vertical="center"/>
    </xf>
    <xf numFmtId="0" fontId="146" fillId="0" borderId="7" xfId="0" applyFont="1" applyBorder="1" applyAlignment="1">
      <alignment horizontal="left" vertical="top" wrapText="1" shrinkToFit="1" readingOrder="1"/>
    </xf>
    <xf numFmtId="0" fontId="147" fillId="0" borderId="7" xfId="0" applyFont="1" applyBorder="1" applyAlignment="1">
      <alignment vertical="top" wrapText="1" shrinkToFit="1" readingOrder="1"/>
    </xf>
    <xf numFmtId="0" fontId="139" fillId="23" borderId="7" xfId="0" applyFont="1" applyFill="1" applyBorder="1" applyAlignment="1">
      <alignment vertical="top" wrapText="1" readingOrder="1"/>
    </xf>
    <xf numFmtId="0" fontId="48" fillId="24" borderId="0" xfId="0" applyFont="1" applyFill="1" applyAlignment="1">
      <alignment vertical="center" wrapText="1"/>
    </xf>
    <xf numFmtId="0" fontId="81" fillId="0" borderId="7" xfId="0" applyFont="1" applyBorder="1" applyAlignment="1">
      <alignment horizontal="left" vertical="center" wrapText="1" shrinkToFit="1" readingOrder="1"/>
    </xf>
    <xf numFmtId="0" fontId="139" fillId="23" borderId="7" xfId="0" applyFont="1" applyFill="1" applyBorder="1" applyAlignment="1">
      <alignment horizontal="left" vertical="center" wrapText="1" readingOrder="1"/>
    </xf>
    <xf numFmtId="0" fontId="43" fillId="23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center" wrapText="1" readingOrder="1"/>
    </xf>
    <xf numFmtId="4" fontId="81" fillId="0" borderId="7" xfId="0" applyNumberFormat="1" applyFont="1" applyBorder="1" applyAlignment="1" applyProtection="1">
      <alignment horizontal="center" vertical="center"/>
      <protection locked="0"/>
    </xf>
    <xf numFmtId="4" fontId="81" fillId="23" borderId="7" xfId="0" applyNumberFormat="1" applyFont="1" applyFill="1" applyBorder="1" applyAlignment="1">
      <alignment horizontal="center" vertical="center" wrapText="1" readingOrder="1"/>
    </xf>
    <xf numFmtId="4" fontId="81" fillId="0" borderId="7" xfId="0" applyNumberFormat="1" applyFont="1" applyBorder="1" applyAlignment="1">
      <alignment horizontal="center" vertical="center" wrapText="1" readingOrder="1"/>
    </xf>
    <xf numFmtId="4" fontId="81" fillId="0" borderId="7" xfId="0" applyNumberFormat="1" applyFont="1" applyBorder="1" applyAlignment="1">
      <alignment horizontal="center" vertical="top" wrapText="1" readingOrder="1"/>
    </xf>
    <xf numFmtId="0" fontId="76" fillId="0" borderId="7" xfId="0" applyFont="1" applyBorder="1" applyAlignment="1">
      <alignment horizontal="left" vertical="center" wrapText="1"/>
    </xf>
    <xf numFmtId="0" fontId="151" fillId="2" borderId="0" xfId="0" applyFont="1" applyFill="1" applyAlignment="1">
      <alignment horizontal="left" vertical="top"/>
    </xf>
    <xf numFmtId="0" fontId="151" fillId="2" borderId="0" xfId="0" applyFont="1" applyFill="1" applyAlignment="1">
      <alignment horizontal="left"/>
    </xf>
    <xf numFmtId="3" fontId="48" fillId="24" borderId="0" xfId="0" applyNumberFormat="1" applyFont="1" applyFill="1" applyAlignment="1">
      <alignment vertical="center" wrapText="1"/>
    </xf>
    <xf numFmtId="3" fontId="81" fillId="23" borderId="7" xfId="0" applyNumberFormat="1" applyFont="1" applyFill="1" applyBorder="1" applyAlignment="1">
      <alignment vertical="center" wrapText="1" readingOrder="1"/>
    </xf>
    <xf numFmtId="3" fontId="76" fillId="2" borderId="7" xfId="0" applyNumberFormat="1" applyFont="1" applyFill="1" applyBorder="1" applyAlignment="1">
      <alignment vertical="center"/>
    </xf>
    <xf numFmtId="3" fontId="76" fillId="0" borderId="7" xfId="0" applyNumberFormat="1" applyFont="1" applyBorder="1" applyAlignment="1">
      <alignment horizontal="center" vertical="center"/>
    </xf>
    <xf numFmtId="3" fontId="43" fillId="0" borderId="7" xfId="95" applyNumberFormat="1" applyFont="1" applyFill="1" applyBorder="1" applyAlignment="1">
      <alignment horizontal="center" vertical="center"/>
    </xf>
    <xf numFmtId="3" fontId="43" fillId="0" borderId="7" xfId="95" applyNumberFormat="1" applyFont="1" applyBorder="1" applyAlignment="1">
      <alignment horizontal="center" vertical="center"/>
    </xf>
    <xf numFmtId="3" fontId="76" fillId="0" borderId="0" xfId="0" applyNumberFormat="1" applyFont="1" applyAlignment="1">
      <alignment horizontal="center"/>
    </xf>
    <xf numFmtId="3" fontId="81" fillId="23" borderId="7" xfId="0" applyNumberFormat="1" applyFont="1" applyFill="1" applyBorder="1" applyAlignment="1">
      <alignment horizontal="center" vertical="center" wrapText="1" readingOrder="1"/>
    </xf>
    <xf numFmtId="0" fontId="81" fillId="23" borderId="7" xfId="0" applyFont="1" applyFill="1" applyBorder="1" applyAlignment="1">
      <alignment vertical="top" wrapText="1" readingOrder="1"/>
    </xf>
    <xf numFmtId="3" fontId="27" fillId="0" borderId="7" xfId="0" applyNumberFormat="1" applyFont="1" applyBorder="1" applyAlignment="1">
      <alignment horizontal="center" vertical="center"/>
    </xf>
    <xf numFmtId="0" fontId="153" fillId="0" borderId="7" xfId="0" applyFont="1" applyBorder="1" applyAlignment="1">
      <alignment horizontal="left" vertical="top" wrapText="1" readingOrder="1"/>
    </xf>
    <xf numFmtId="0" fontId="154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 applyAlignment="1">
      <alignment horizontal="right"/>
    </xf>
    <xf numFmtId="4" fontId="81" fillId="23" borderId="7" xfId="0" applyNumberFormat="1" applyFont="1" applyFill="1" applyBorder="1" applyAlignment="1">
      <alignment horizontal="right" vertical="top" wrapText="1" readingOrder="1"/>
    </xf>
    <xf numFmtId="0" fontId="76" fillId="0" borderId="7" xfId="0" applyFont="1" applyBorder="1" applyAlignment="1">
      <alignment horizontal="left" vertical="center" indent="3"/>
    </xf>
    <xf numFmtId="0" fontId="141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/>
    <xf numFmtId="4" fontId="81" fillId="23" borderId="7" xfId="0" applyNumberFormat="1" applyFont="1" applyFill="1" applyBorder="1" applyAlignment="1">
      <alignment vertical="top" wrapText="1" readingOrder="1"/>
    </xf>
    <xf numFmtId="0" fontId="81" fillId="25" borderId="7" xfId="0" applyFont="1" applyFill="1" applyBorder="1" applyAlignment="1">
      <alignment horizontal="center" vertical="center" wrapText="1" readingOrder="1"/>
    </xf>
    <xf numFmtId="0" fontId="81" fillId="2" borderId="7" xfId="0" applyFont="1" applyFill="1" applyBorder="1" applyAlignment="1">
      <alignment vertical="center" wrapText="1" readingOrder="1"/>
    </xf>
    <xf numFmtId="2" fontId="76" fillId="0" borderId="7" xfId="0" applyNumberFormat="1" applyFont="1" applyBorder="1" applyAlignment="1">
      <alignment horizontal="right"/>
    </xf>
    <xf numFmtId="49" fontId="151" fillId="2" borderId="47" xfId="0" applyNumberFormat="1" applyFont="1" applyFill="1" applyBorder="1" applyAlignment="1">
      <alignment horizontal="left" vertical="top"/>
    </xf>
    <xf numFmtId="49" fontId="151" fillId="2" borderId="47" xfId="0" applyNumberFormat="1" applyFont="1" applyFill="1" applyBorder="1" applyAlignment="1">
      <alignment horizontal="left"/>
    </xf>
    <xf numFmtId="49" fontId="139" fillId="23" borderId="7" xfId="0" applyNumberFormat="1" applyFont="1" applyFill="1" applyBorder="1" applyAlignment="1">
      <alignment horizontal="left" vertical="center" wrapText="1" readingOrder="1"/>
    </xf>
    <xf numFmtId="49" fontId="43" fillId="23" borderId="7" xfId="0" applyNumberFormat="1" applyFont="1" applyFill="1" applyBorder="1" applyAlignment="1">
      <alignment horizontal="left" vertical="top" wrapText="1" readingOrder="1"/>
    </xf>
    <xf numFmtId="49" fontId="152" fillId="23" borderId="7" xfId="0" applyNumberFormat="1" applyFont="1" applyFill="1" applyBorder="1" applyAlignment="1">
      <alignment horizontal="left" vertical="center" wrapText="1" readingOrder="1"/>
    </xf>
    <xf numFmtId="49" fontId="76" fillId="0" borderId="0" xfId="0" applyNumberFormat="1" applyFont="1"/>
    <xf numFmtId="0" fontId="81" fillId="2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top" wrapText="1" indent="2" readingOrder="1"/>
    </xf>
    <xf numFmtId="0" fontId="139" fillId="23" borderId="7" xfId="0" applyFont="1" applyFill="1" applyBorder="1" applyAlignment="1">
      <alignment horizontal="left" vertical="top" wrapText="1" indent="1" readingOrder="1"/>
    </xf>
    <xf numFmtId="0" fontId="152" fillId="23" borderId="7" xfId="0" applyFont="1" applyFill="1" applyBorder="1" applyAlignment="1">
      <alignment horizontal="left" vertical="center" wrapText="1" indent="2" readingOrder="1"/>
    </xf>
    <xf numFmtId="0" fontId="81" fillId="2" borderId="7" xfId="0" applyFont="1" applyFill="1" applyBorder="1" applyAlignment="1">
      <alignment horizontal="left" vertical="center" wrapText="1" indent="3" shrinkToFit="1" readingOrder="1"/>
    </xf>
    <xf numFmtId="0" fontId="156" fillId="23" borderId="7" xfId="0" applyFont="1" applyFill="1" applyBorder="1" applyAlignment="1">
      <alignment horizontal="center" vertical="center" wrapText="1" readingOrder="1"/>
    </xf>
    <xf numFmtId="4" fontId="156" fillId="23" borderId="7" xfId="0" applyNumberFormat="1" applyFont="1" applyFill="1" applyBorder="1" applyAlignment="1">
      <alignment horizontal="right" vertical="top" wrapText="1" readingOrder="1"/>
    </xf>
    <xf numFmtId="4" fontId="156" fillId="0" borderId="7" xfId="0" applyNumberFormat="1" applyFont="1" applyBorder="1" applyAlignment="1">
      <alignment horizontal="right" vertical="top" readingOrder="1"/>
    </xf>
    <xf numFmtId="0" fontId="158" fillId="23" borderId="7" xfId="0" applyFont="1" applyFill="1" applyBorder="1" applyAlignment="1">
      <alignment horizontal="left" vertical="center" wrapText="1" readingOrder="1"/>
    </xf>
    <xf numFmtId="187" fontId="27" fillId="0" borderId="7" xfId="0" applyNumberFormat="1" applyFont="1" applyBorder="1" applyAlignment="1">
      <alignment horizontal="center" vertical="center"/>
    </xf>
    <xf numFmtId="187" fontId="48" fillId="24" borderId="0" xfId="0" applyNumberFormat="1" applyFont="1" applyFill="1" applyAlignment="1">
      <alignment vertical="center" wrapText="1"/>
    </xf>
    <xf numFmtId="187" fontId="81" fillId="0" borderId="7" xfId="0" applyNumberFormat="1" applyFont="1" applyBorder="1" applyAlignment="1">
      <alignment horizontal="right" vertical="top" wrapText="1" readingOrder="1"/>
    </xf>
    <xf numFmtId="187" fontId="43" fillId="0" borderId="7" xfId="0" applyNumberFormat="1" applyFont="1" applyBorder="1" applyAlignment="1">
      <alignment horizontal="center" vertical="center"/>
    </xf>
    <xf numFmtId="187" fontId="76" fillId="0" borderId="0" xfId="0" applyNumberFormat="1" applyFont="1"/>
    <xf numFmtId="0" fontId="159" fillId="23" borderId="7" xfId="0" applyFont="1" applyFill="1" applyBorder="1" applyAlignment="1">
      <alignment horizontal="left" vertical="center" wrapText="1" readingOrder="1"/>
    </xf>
    <xf numFmtId="0" fontId="160" fillId="23" borderId="7" xfId="0" applyFont="1" applyFill="1" applyBorder="1" applyAlignment="1">
      <alignment horizontal="left" vertical="top" wrapText="1" readingOrder="1"/>
    </xf>
    <xf numFmtId="0" fontId="0" fillId="0" borderId="7" xfId="0" applyBorder="1" applyAlignment="1">
      <alignment horizontal="left" vertical="center" indent="3"/>
    </xf>
    <xf numFmtId="0" fontId="155" fillId="0" borderId="7" xfId="0" applyFont="1" applyBorder="1" applyAlignment="1">
      <alignment horizontal="left" vertical="center" indent="3"/>
    </xf>
    <xf numFmtId="0" fontId="139" fillId="23" borderId="7" xfId="0" applyFont="1" applyFill="1" applyBorder="1" applyAlignment="1">
      <alignment horizontal="left" vertical="center" wrapText="1" indent="1" readingOrder="1"/>
    </xf>
    <xf numFmtId="0" fontId="162" fillId="0" borderId="7" xfId="0" applyFont="1" applyBorder="1" applyAlignment="1">
      <alignment horizontal="left" vertical="top" wrapText="1" readingOrder="1"/>
    </xf>
    <xf numFmtId="0" fontId="157" fillId="0" borderId="7" xfId="0" applyFont="1" applyBorder="1" applyAlignment="1">
      <alignment horizontal="center" vertical="center"/>
    </xf>
    <xf numFmtId="3" fontId="157" fillId="0" borderId="7" xfId="0" applyNumberFormat="1" applyFont="1" applyBorder="1" applyAlignment="1">
      <alignment horizontal="center" vertical="top"/>
    </xf>
    <xf numFmtId="4" fontId="157" fillId="0" borderId="7" xfId="0" applyNumberFormat="1" applyFont="1" applyBorder="1" applyAlignment="1">
      <alignment horizontal="center" vertical="center"/>
    </xf>
    <xf numFmtId="0" fontId="158" fillId="25" borderId="7" xfId="0" applyFont="1" applyFill="1" applyBorder="1" applyAlignment="1">
      <alignment horizontal="left" vertical="top" wrapText="1" indent="1" readingOrder="1"/>
    </xf>
    <xf numFmtId="0" fontId="156" fillId="23" borderId="7" xfId="0" applyFont="1" applyFill="1" applyBorder="1" applyAlignment="1">
      <alignment horizontal="left" vertical="top" wrapText="1" indent="4" readingOrder="1"/>
    </xf>
    <xf numFmtId="0" fontId="156" fillId="23" borderId="7" xfId="0" applyFont="1" applyFill="1" applyBorder="1" applyAlignment="1">
      <alignment horizontal="center" vertical="top" wrapText="1" readingOrder="1"/>
    </xf>
    <xf numFmtId="3" fontId="155" fillId="0" borderId="7" xfId="0" applyNumberFormat="1" applyFont="1" applyBorder="1" applyAlignment="1">
      <alignment horizontal="right" vertical="top"/>
    </xf>
    <xf numFmtId="4" fontId="156" fillId="0" borderId="7" xfId="0" applyNumberFormat="1" applyFont="1" applyBorder="1" applyAlignment="1">
      <alignment horizontal="right" vertical="top" wrapText="1" readingOrder="1"/>
    </xf>
    <xf numFmtId="0" fontId="158" fillId="23" borderId="7" xfId="0" applyFont="1" applyFill="1" applyBorder="1" applyAlignment="1">
      <alignment horizontal="left" vertical="top" wrapText="1" indent="1" readingOrder="1"/>
    </xf>
    <xf numFmtId="0" fontId="156" fillId="23" borderId="7" xfId="0" applyFont="1" applyFill="1" applyBorder="1" applyAlignment="1">
      <alignment horizontal="center" wrapText="1" readingOrder="1"/>
    </xf>
    <xf numFmtId="3" fontId="155" fillId="0" borderId="7" xfId="0" applyNumberFormat="1" applyFont="1" applyBorder="1" applyAlignment="1">
      <alignment horizontal="right"/>
    </xf>
    <xf numFmtId="4" fontId="156" fillId="23" borderId="7" xfId="0" applyNumberFormat="1" applyFont="1" applyFill="1" applyBorder="1" applyAlignment="1">
      <alignment horizontal="right" wrapText="1" readingOrder="1"/>
    </xf>
    <xf numFmtId="4" fontId="156" fillId="0" borderId="7" xfId="0" applyNumberFormat="1" applyFont="1" applyBorder="1" applyAlignment="1">
      <alignment horizontal="right" wrapText="1" readingOrder="1"/>
    </xf>
    <xf numFmtId="0" fontId="156" fillId="23" borderId="7" xfId="0" applyFont="1" applyFill="1" applyBorder="1" applyAlignment="1">
      <alignment horizontal="left" vertical="top" wrapText="1" indent="3" readingOrder="1"/>
    </xf>
    <xf numFmtId="0" fontId="165" fillId="23" borderId="7" xfId="0" applyFont="1" applyFill="1" applyBorder="1" applyAlignment="1">
      <alignment horizontal="left" vertical="top" wrapText="1" indent="2" readingOrder="1"/>
    </xf>
    <xf numFmtId="0" fontId="158" fillId="23" borderId="7" xfId="0" applyFont="1" applyFill="1" applyBorder="1" applyAlignment="1">
      <alignment horizontal="left" vertical="center" wrapText="1" indent="1" readingOrder="1"/>
    </xf>
    <xf numFmtId="0" fontId="155" fillId="0" borderId="7" xfId="0" applyFont="1" applyBorder="1" applyAlignment="1">
      <alignment horizontal="left" vertical="top" indent="3"/>
    </xf>
    <xf numFmtId="3" fontId="156" fillId="23" borderId="7" xfId="0" applyNumberFormat="1" applyFont="1" applyFill="1" applyBorder="1" applyAlignment="1">
      <alignment horizontal="right" vertical="top" wrapText="1" readingOrder="1"/>
    </xf>
    <xf numFmtId="0" fontId="165" fillId="23" borderId="7" xfId="0" applyFont="1" applyFill="1" applyBorder="1" applyAlignment="1">
      <alignment horizontal="left" vertical="center" wrapText="1" indent="2" readingOrder="1"/>
    </xf>
    <xf numFmtId="0" fontId="163" fillId="23" borderId="7" xfId="0" applyFont="1" applyFill="1" applyBorder="1" applyAlignment="1">
      <alignment horizontal="center" vertical="center" wrapText="1" readingOrder="1"/>
    </xf>
    <xf numFmtId="2" fontId="156" fillId="23" borderId="7" xfId="0" applyNumberFormat="1" applyFont="1" applyFill="1" applyBorder="1" applyAlignment="1">
      <alignment horizontal="center" vertical="center" wrapText="1" readingOrder="1"/>
    </xf>
    <xf numFmtId="43" fontId="156" fillId="0" borderId="7" xfId="0" applyNumberFormat="1" applyFont="1" applyBorder="1" applyAlignment="1">
      <alignment horizontal="center" vertical="top" wrapText="1" readingOrder="1"/>
    </xf>
    <xf numFmtId="0" fontId="155" fillId="0" borderId="7" xfId="0" applyFont="1" applyBorder="1" applyAlignment="1">
      <alignment horizontal="left" vertical="top" wrapText="1" indent="3"/>
    </xf>
    <xf numFmtId="0" fontId="166" fillId="23" borderId="7" xfId="0" applyFont="1" applyFill="1" applyBorder="1" applyAlignment="1">
      <alignment horizontal="left" vertical="center" wrapText="1" readingOrder="1"/>
    </xf>
    <xf numFmtId="2" fontId="155" fillId="0" borderId="7" xfId="0" applyNumberFormat="1" applyFont="1" applyBorder="1" applyAlignment="1">
      <alignment horizontal="right"/>
    </xf>
    <xf numFmtId="4" fontId="156" fillId="9" borderId="7" xfId="0" applyNumberFormat="1" applyFont="1" applyFill="1" applyBorder="1" applyAlignment="1" applyProtection="1">
      <alignment horizontal="right" vertical="center"/>
      <protection locked="0"/>
    </xf>
    <xf numFmtId="49" fontId="161" fillId="0" borderId="7" xfId="0" applyNumberFormat="1" applyFont="1" applyBorder="1" applyAlignment="1">
      <alignment horizontal="left" vertical="top" wrapText="1" readingOrder="1"/>
    </xf>
    <xf numFmtId="3" fontId="157" fillId="0" borderId="7" xfId="0" applyNumberFormat="1" applyFont="1" applyBorder="1" applyAlignment="1">
      <alignment horizontal="center" vertical="center"/>
    </xf>
    <xf numFmtId="187" fontId="157" fillId="0" borderId="7" xfId="0" applyNumberFormat="1" applyFont="1" applyBorder="1" applyAlignment="1">
      <alignment horizontal="center" vertical="center"/>
    </xf>
    <xf numFmtId="49" fontId="158" fillId="0" borderId="7" xfId="0" applyNumberFormat="1" applyFont="1" applyBorder="1" applyAlignment="1">
      <alignment horizontal="left" vertical="top" wrapText="1" readingOrder="1"/>
    </xf>
    <xf numFmtId="49" fontId="167" fillId="0" borderId="7" xfId="0" applyNumberFormat="1" applyFont="1" applyBorder="1" applyAlignment="1">
      <alignment horizontal="left" vertical="top" wrapText="1" readingOrder="1"/>
    </xf>
    <xf numFmtId="49" fontId="158" fillId="23" borderId="7" xfId="0" applyNumberFormat="1" applyFont="1" applyFill="1" applyBorder="1" applyAlignment="1">
      <alignment horizontal="left" vertical="top" wrapText="1" readingOrder="1"/>
    </xf>
    <xf numFmtId="49" fontId="165" fillId="23" borderId="7" xfId="0" applyNumberFormat="1" applyFont="1" applyFill="1" applyBorder="1" applyAlignment="1">
      <alignment horizontal="left" vertical="top" wrapText="1" readingOrder="1"/>
    </xf>
    <xf numFmtId="49" fontId="156" fillId="0" borderId="7" xfId="0" applyNumberFormat="1" applyFont="1" applyBorder="1" applyAlignment="1">
      <alignment horizontal="left" vertical="top" wrapText="1" readingOrder="1"/>
    </xf>
    <xf numFmtId="0" fontId="165" fillId="2" borderId="7" xfId="0" applyFont="1" applyFill="1" applyBorder="1" applyAlignment="1">
      <alignment horizontal="left" vertical="top" wrapText="1" indent="3" readingOrder="1"/>
    </xf>
    <xf numFmtId="49" fontId="158" fillId="23" borderId="7" xfId="0" applyNumberFormat="1" applyFont="1" applyFill="1" applyBorder="1" applyAlignment="1">
      <alignment horizontal="left" vertical="center" wrapText="1" readingOrder="1"/>
    </xf>
    <xf numFmtId="49" fontId="167" fillId="23" borderId="7" xfId="0" applyNumberFormat="1" applyFont="1" applyFill="1" applyBorder="1" applyAlignment="1">
      <alignment horizontal="left" vertical="top" wrapText="1" readingOrder="1"/>
    </xf>
    <xf numFmtId="0" fontId="155" fillId="0" borderId="7" xfId="0" applyFont="1" applyBorder="1" applyAlignment="1">
      <alignment horizontal="left" vertical="center" indent="4"/>
    </xf>
    <xf numFmtId="49" fontId="167" fillId="23" borderId="7" xfId="0" applyNumberFormat="1" applyFont="1" applyFill="1" applyBorder="1" applyAlignment="1">
      <alignment horizontal="left" vertical="center" wrapText="1" readingOrder="1"/>
    </xf>
    <xf numFmtId="0" fontId="155" fillId="0" borderId="7" xfId="0" applyFont="1" applyBorder="1" applyAlignment="1">
      <alignment horizontal="left" vertical="center" indent="1"/>
    </xf>
    <xf numFmtId="0" fontId="165" fillId="23" borderId="7" xfId="0" applyFont="1" applyFill="1" applyBorder="1" applyAlignment="1">
      <alignment horizontal="left" vertical="center" wrapText="1" indent="3" readingOrder="1"/>
    </xf>
    <xf numFmtId="0" fontId="168" fillId="23" borderId="7" xfId="0" applyFont="1" applyFill="1" applyBorder="1" applyAlignment="1">
      <alignment horizontal="left" vertical="center" wrapText="1" indent="2" readingOrder="1"/>
    </xf>
    <xf numFmtId="0" fontId="164" fillId="23" borderId="7" xfId="0" applyFont="1" applyFill="1" applyBorder="1" applyAlignment="1">
      <alignment horizontal="left" vertical="top" wrapText="1" indent="2" readingOrder="1"/>
    </xf>
    <xf numFmtId="1" fontId="156" fillId="23" borderId="7" xfId="0" applyNumberFormat="1" applyFont="1" applyFill="1" applyBorder="1" applyAlignment="1">
      <alignment horizontal="left" vertical="center" wrapText="1" indent="7" readingOrder="1"/>
    </xf>
    <xf numFmtId="1" fontId="155" fillId="0" borderId="7" xfId="0" applyNumberFormat="1" applyFont="1" applyBorder="1" applyAlignment="1">
      <alignment horizontal="right"/>
    </xf>
    <xf numFmtId="1" fontId="156" fillId="23" borderId="7" xfId="0" applyNumberFormat="1" applyFont="1" applyFill="1" applyBorder="1" applyAlignment="1">
      <alignment horizontal="right" vertical="center" wrapText="1" readingOrder="1"/>
    </xf>
    <xf numFmtId="187" fontId="85" fillId="0" borderId="0" xfId="0" applyNumberFormat="1" applyFont="1"/>
    <xf numFmtId="4" fontId="0" fillId="0" borderId="0" xfId="0" applyNumberFormat="1"/>
    <xf numFmtId="49" fontId="156" fillId="23" borderId="7" xfId="0" applyNumberFormat="1" applyFont="1" applyFill="1" applyBorder="1" applyAlignment="1">
      <alignment horizontal="left" vertical="top" wrapText="1" readingOrder="1"/>
    </xf>
    <xf numFmtId="49" fontId="165" fillId="23" borderId="7" xfId="0" applyNumberFormat="1" applyFont="1" applyFill="1" applyBorder="1" applyAlignment="1">
      <alignment horizontal="left" vertical="center" wrapText="1" readingOrder="1"/>
    </xf>
    <xf numFmtId="49" fontId="81" fillId="23" borderId="7" xfId="0" applyNumberFormat="1" applyFont="1" applyFill="1" applyBorder="1" applyAlignment="1">
      <alignment horizontal="left" vertical="top" wrapText="1" readingOrder="1"/>
    </xf>
    <xf numFmtId="4" fontId="161" fillId="0" borderId="7" xfId="0" applyNumberFormat="1" applyFont="1" applyBorder="1" applyAlignment="1">
      <alignment horizontal="right" vertical="top" wrapText="1" readingOrder="1"/>
    </xf>
    <xf numFmtId="4" fontId="48" fillId="24" borderId="0" xfId="0" applyNumberFormat="1" applyFont="1" applyFill="1" applyAlignment="1">
      <alignment vertical="center" wrapText="1"/>
    </xf>
    <xf numFmtId="4" fontId="156" fillId="23" borderId="7" xfId="0" applyNumberFormat="1" applyFont="1" applyFill="1" applyBorder="1" applyAlignment="1">
      <alignment horizontal="center" vertical="top" wrapText="1" readingOrder="1"/>
    </xf>
    <xf numFmtId="4" fontId="76" fillId="0" borderId="0" xfId="0" applyNumberFormat="1" applyFont="1" applyAlignment="1">
      <alignment horizontal="center"/>
    </xf>
    <xf numFmtId="4" fontId="161" fillId="0" borderId="7" xfId="0" applyNumberFormat="1" applyFont="1" applyBorder="1" applyAlignment="1">
      <alignment horizontal="right" vertical="center"/>
    </xf>
    <xf numFmtId="0" fontId="156" fillId="23" borderId="7" xfId="0" applyFont="1" applyFill="1" applyBorder="1" applyAlignment="1">
      <alignment horizontal="left" vertical="top" wrapText="1" readingOrder="1"/>
    </xf>
    <xf numFmtId="0" fontId="48" fillId="24" borderId="0" xfId="0" applyFont="1" applyFill="1" applyAlignment="1">
      <alignment horizontal="center" vertical="center" wrapText="1"/>
    </xf>
    <xf numFmtId="0" fontId="169" fillId="0" borderId="7" xfId="0" applyFont="1" applyBorder="1" applyAlignment="1" applyProtection="1">
      <alignment horizontal="left" vertical="center" indent="1"/>
      <protection locked="0"/>
    </xf>
    <xf numFmtId="0" fontId="169" fillId="0" borderId="7" xfId="0" applyFont="1" applyBorder="1" applyAlignment="1" applyProtection="1">
      <alignment horizontal="center" vertical="center"/>
      <protection locked="0"/>
    </xf>
    <xf numFmtId="4" fontId="169" fillId="0" borderId="7" xfId="0" applyNumberFormat="1" applyFont="1" applyBorder="1" applyAlignment="1" applyProtection="1">
      <alignment vertical="center"/>
      <protection locked="0"/>
    </xf>
    <xf numFmtId="0" fontId="158" fillId="0" borderId="7" xfId="0" applyFont="1" applyBorder="1" applyAlignment="1" applyProtection="1">
      <alignment vertical="center"/>
      <protection locked="0"/>
    </xf>
    <xf numFmtId="4" fontId="170" fillId="0" borderId="7" xfId="0" applyNumberFormat="1" applyFont="1" applyBorder="1" applyAlignment="1" applyProtection="1">
      <alignment vertical="center"/>
      <protection locked="0"/>
    </xf>
    <xf numFmtId="0" fontId="169" fillId="0" borderId="7" xfId="0" applyFont="1" applyBorder="1" applyAlignment="1" applyProtection="1">
      <alignment vertical="center"/>
      <protection locked="0"/>
    </xf>
    <xf numFmtId="49" fontId="139" fillId="23" borderId="7" xfId="0" applyNumberFormat="1" applyFont="1" applyFill="1" applyBorder="1" applyAlignment="1">
      <alignment horizontal="left" vertical="top" wrapText="1" readingOrder="1"/>
    </xf>
    <xf numFmtId="49" fontId="158" fillId="25" borderId="7" xfId="0" applyNumberFormat="1" applyFont="1" applyFill="1" applyBorder="1" applyAlignment="1">
      <alignment horizontal="left" vertical="top" wrapText="1" readingOrder="1"/>
    </xf>
    <xf numFmtId="0" fontId="170" fillId="0" borderId="7" xfId="0" applyFont="1" applyBorder="1" applyAlignment="1" applyProtection="1">
      <alignment horizontal="center" vertical="center"/>
      <protection locked="0"/>
    </xf>
    <xf numFmtId="0" fontId="172" fillId="0" borderId="0" xfId="0" applyFont="1" applyAlignment="1">
      <alignment vertical="center"/>
    </xf>
    <xf numFmtId="0" fontId="171" fillId="0" borderId="7" xfId="0" applyFont="1" applyBorder="1" applyAlignment="1" applyProtection="1">
      <alignment vertical="center"/>
      <protection locked="0"/>
    </xf>
    <xf numFmtId="4" fontId="171" fillId="0" borderId="7" xfId="0" applyNumberFormat="1" applyFont="1" applyBorder="1" applyAlignment="1" applyProtection="1">
      <alignment vertical="center"/>
      <protection locked="0"/>
    </xf>
    <xf numFmtId="49" fontId="173" fillId="2" borderId="0" xfId="0" applyNumberFormat="1" applyFont="1" applyFill="1" applyAlignment="1">
      <alignment horizontal="left" vertical="top"/>
    </xf>
    <xf numFmtId="49" fontId="173" fillId="2" borderId="0" xfId="0" applyNumberFormat="1" applyFont="1" applyFill="1" applyAlignment="1">
      <alignment horizontal="left"/>
    </xf>
    <xf numFmtId="49" fontId="174" fillId="0" borderId="7" xfId="0" applyNumberFormat="1" applyFont="1" applyBorder="1" applyAlignment="1">
      <alignment horizontal="left" vertical="top" wrapText="1" shrinkToFit="1" readingOrder="1"/>
    </xf>
    <xf numFmtId="0" fontId="0" fillId="15" borderId="7" xfId="0" applyFill="1" applyBorder="1"/>
    <xf numFmtId="0" fontId="0" fillId="16" borderId="23" xfId="0" applyFill="1" applyBorder="1"/>
    <xf numFmtId="0" fontId="0" fillId="26" borderId="23" xfId="0" applyFill="1" applyBorder="1"/>
    <xf numFmtId="4" fontId="0" fillId="26" borderId="20" xfId="0" applyNumberFormat="1" applyFill="1" applyBorder="1"/>
    <xf numFmtId="0" fontId="0" fillId="26" borderId="16" xfId="0" applyFill="1" applyBorder="1"/>
    <xf numFmtId="4" fontId="0" fillId="15" borderId="7" xfId="0" applyNumberFormat="1" applyFill="1" applyBorder="1"/>
    <xf numFmtId="4" fontId="0" fillId="16" borderId="7" xfId="0" applyNumberFormat="1" applyFill="1" applyBorder="1"/>
    <xf numFmtId="4" fontId="0" fillId="27" borderId="7" xfId="0" applyNumberFormat="1" applyFill="1" applyBorder="1"/>
    <xf numFmtId="0" fontId="10" fillId="0" borderId="7" xfId="2" applyFont="1" applyBorder="1" applyAlignment="1">
      <alignment horizontal="left"/>
    </xf>
    <xf numFmtId="0" fontId="10" fillId="0" borderId="7" xfId="2" applyFont="1" applyBorder="1" applyAlignment="1">
      <alignment horizontal="left" wrapText="1"/>
    </xf>
    <xf numFmtId="0" fontId="9" fillId="0" borderId="0" xfId="2" applyFont="1" applyAlignment="1">
      <alignment horizontal="center" vertical="center"/>
    </xf>
    <xf numFmtId="0" fontId="11" fillId="0" borderId="0" xfId="2" applyFont="1" applyAlignment="1">
      <alignment horizontal="center"/>
    </xf>
    <xf numFmtId="0" fontId="16" fillId="0" borderId="0" xfId="2" applyFont="1" applyAlignment="1">
      <alignment horizontal="right" vertical="center"/>
    </xf>
    <xf numFmtId="0" fontId="9" fillId="0" borderId="0" xfId="2" applyFont="1" applyAlignment="1">
      <alignment horizontal="center"/>
    </xf>
    <xf numFmtId="49" fontId="13" fillId="0" borderId="0" xfId="2" applyNumberFormat="1" applyFont="1" applyAlignment="1">
      <alignment horizontal="center" vertical="center"/>
    </xf>
    <xf numFmtId="0" fontId="12" fillId="4" borderId="7" xfId="2" applyFont="1" applyFill="1" applyBorder="1" applyAlignment="1">
      <alignment horizontal="center" vertical="center"/>
    </xf>
    <xf numFmtId="49" fontId="13" fillId="0" borderId="0" xfId="2" applyNumberFormat="1" applyFont="1" applyAlignment="1">
      <alignment horizontal="center" vertical="top" wrapText="1"/>
    </xf>
    <xf numFmtId="49" fontId="17" fillId="0" borderId="0" xfId="2" applyNumberFormat="1" applyFont="1" applyAlignment="1">
      <alignment horizontal="center" vertical="top" wrapText="1"/>
    </xf>
    <xf numFmtId="0" fontId="10" fillId="0" borderId="20" xfId="2" applyFont="1" applyBorder="1" applyAlignment="1">
      <alignment horizontal="left" wrapText="1"/>
    </xf>
    <xf numFmtId="0" fontId="10" fillId="0" borderId="24" xfId="2" applyFont="1" applyBorder="1" applyAlignment="1">
      <alignment horizontal="left" wrapText="1"/>
    </xf>
    <xf numFmtId="0" fontId="98" fillId="0" borderId="0" xfId="0" applyFont="1" applyAlignment="1">
      <alignment horizontal="center" wrapText="1"/>
    </xf>
    <xf numFmtId="0" fontId="90" fillId="0" borderId="0" xfId="0" applyFont="1" applyAlignment="1">
      <alignment horizontal="center" vertical="center" wrapText="1"/>
    </xf>
    <xf numFmtId="0" fontId="58" fillId="0" borderId="0" xfId="0" applyFont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55" fillId="0" borderId="0" xfId="79" applyFont="1" applyAlignment="1">
      <alignment horizontal="center"/>
    </xf>
    <xf numFmtId="0" fontId="26" fillId="0" borderId="0" xfId="79" applyFont="1" applyAlignment="1">
      <alignment horizontal="center"/>
    </xf>
    <xf numFmtId="0" fontId="27" fillId="0" borderId="0" xfId="79" applyFont="1" applyAlignment="1">
      <alignment horizontal="center"/>
    </xf>
    <xf numFmtId="4" fontId="27" fillId="0" borderId="0" xfId="79" applyNumberFormat="1" applyFont="1" applyAlignment="1">
      <alignment horizontal="center"/>
    </xf>
    <xf numFmtId="0" fontId="28" fillId="0" borderId="23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16" xfId="79" applyFont="1" applyBorder="1" applyAlignment="1">
      <alignment horizontal="center" vertical="center"/>
    </xf>
    <xf numFmtId="0" fontId="28" fillId="0" borderId="49" xfId="79" applyFont="1" applyBorder="1" applyAlignment="1">
      <alignment horizontal="center" vertical="center" wrapText="1"/>
    </xf>
    <xf numFmtId="0" fontId="28" fillId="0" borderId="50" xfId="79" applyFont="1" applyBorder="1" applyAlignment="1">
      <alignment horizontal="center" vertical="center" wrapText="1"/>
    </xf>
    <xf numFmtId="0" fontId="28" fillId="0" borderId="54" xfId="79" applyFont="1" applyBorder="1" applyAlignment="1">
      <alignment horizontal="center" vertical="center" wrapText="1"/>
    </xf>
    <xf numFmtId="0" fontId="28" fillId="0" borderId="39" xfId="79" applyFont="1" applyBorder="1" applyAlignment="1">
      <alignment horizontal="center" vertical="center" wrapText="1"/>
    </xf>
    <xf numFmtId="0" fontId="28" fillId="0" borderId="40" xfId="79" applyFont="1" applyBorder="1" applyAlignment="1">
      <alignment horizontal="center" vertical="center" wrapText="1"/>
    </xf>
    <xf numFmtId="0" fontId="28" fillId="0" borderId="19" xfId="79" applyFont="1" applyBorder="1" applyAlignment="1">
      <alignment horizontal="center" vertical="center" wrapText="1"/>
    </xf>
    <xf numFmtId="4" fontId="22" fillId="0" borderId="0" xfId="79" applyNumberFormat="1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50" fillId="10" borderId="28" xfId="79" applyFont="1" applyFill="1" applyBorder="1" applyAlignment="1">
      <alignment horizontal="center" vertical="center"/>
    </xf>
    <xf numFmtId="0" fontId="50" fillId="10" borderId="29" xfId="79" applyFont="1" applyFill="1" applyBorder="1" applyAlignment="1">
      <alignment horizontal="center" vertical="center"/>
    </xf>
    <xf numFmtId="0" fontId="50" fillId="10" borderId="30" xfId="79" applyFont="1" applyFill="1" applyBorder="1" applyAlignment="1">
      <alignment horizontal="center" vertical="center"/>
    </xf>
    <xf numFmtId="0" fontId="27" fillId="21" borderId="13" xfId="0" applyFont="1" applyFill="1" applyBorder="1" applyAlignment="1">
      <alignment horizontal="left" vertical="center"/>
    </xf>
    <xf numFmtId="0" fontId="27" fillId="21" borderId="14" xfId="0" applyFont="1" applyFill="1" applyBorder="1" applyAlignment="1">
      <alignment horizontal="left" vertical="center"/>
    </xf>
    <xf numFmtId="0" fontId="27" fillId="21" borderId="7" xfId="76" applyFont="1" applyFill="1" applyBorder="1" applyAlignment="1">
      <alignment horizontal="center" vertical="center"/>
    </xf>
    <xf numFmtId="0" fontId="27" fillId="21" borderId="78" xfId="0" applyFont="1" applyFill="1" applyBorder="1" applyAlignment="1">
      <alignment horizontal="left" vertical="center"/>
    </xf>
    <xf numFmtId="0" fontId="27" fillId="21" borderId="16" xfId="0" applyFont="1" applyFill="1" applyBorder="1" applyAlignment="1">
      <alignment horizontal="left" vertical="center"/>
    </xf>
    <xf numFmtId="0" fontId="27" fillId="21" borderId="7" xfId="0" applyFont="1" applyFill="1" applyBorder="1" applyAlignment="1">
      <alignment horizontal="center" vertical="center"/>
    </xf>
    <xf numFmtId="0" fontId="130" fillId="0" borderId="119" xfId="0" applyFont="1" applyBorder="1" applyAlignment="1">
      <alignment horizontal="left" vertical="center" wrapText="1"/>
    </xf>
    <xf numFmtId="0" fontId="130" fillId="0" borderId="120" xfId="0" applyFont="1" applyBorder="1" applyAlignment="1">
      <alignment horizontal="left" vertical="center" wrapText="1"/>
    </xf>
    <xf numFmtId="0" fontId="61" fillId="0" borderId="118" xfId="0" applyFont="1" applyBorder="1" applyAlignment="1">
      <alignment horizontal="left" vertical="center" wrapText="1"/>
    </xf>
    <xf numFmtId="0" fontId="61" fillId="0" borderId="0" xfId="0" applyFont="1" applyAlignment="1">
      <alignment horizontal="center" vertical="center"/>
    </xf>
    <xf numFmtId="0" fontId="128" fillId="2" borderId="0" xfId="0" applyFont="1" applyFill="1" applyAlignment="1">
      <alignment horizontal="center" vertical="center"/>
    </xf>
    <xf numFmtId="0" fontId="129" fillId="2" borderId="0" xfId="0" applyFont="1" applyFill="1" applyAlignment="1">
      <alignment horizontal="center" vertical="center"/>
    </xf>
    <xf numFmtId="0" fontId="61" fillId="0" borderId="119" xfId="0" applyFont="1" applyBorder="1" applyAlignment="1">
      <alignment horizontal="left" vertical="center" wrapText="1"/>
    </xf>
    <xf numFmtId="0" fontId="61" fillId="0" borderId="74" xfId="0" applyFont="1" applyBorder="1" applyAlignment="1">
      <alignment horizontal="left" vertical="center" wrapText="1"/>
    </xf>
    <xf numFmtId="0" fontId="61" fillId="0" borderId="120" xfId="0" applyFont="1" applyBorder="1" applyAlignment="1">
      <alignment horizontal="left" vertical="center" wrapText="1"/>
    </xf>
    <xf numFmtId="0" fontId="128" fillId="2" borderId="0" xfId="0" applyFont="1" applyFill="1" applyAlignment="1">
      <alignment horizontal="center" vertical="center" wrapText="1"/>
    </xf>
    <xf numFmtId="0" fontId="157" fillId="21" borderId="7" xfId="0" applyFont="1" applyFill="1" applyBorder="1" applyAlignment="1">
      <alignment horizontal="center" vertical="center"/>
    </xf>
    <xf numFmtId="0" fontId="48" fillId="24" borderId="0" xfId="0" applyFont="1" applyFill="1" applyAlignment="1">
      <alignment horizontal="left" vertical="center" wrapText="1"/>
    </xf>
    <xf numFmtId="49" fontId="157" fillId="21" borderId="7" xfId="0" applyNumberFormat="1" applyFont="1" applyFill="1" applyBorder="1" applyAlignment="1">
      <alignment horizontal="center" vertical="center"/>
    </xf>
    <xf numFmtId="0" fontId="157" fillId="21" borderId="7" xfId="0" applyFont="1" applyFill="1" applyBorder="1" applyAlignment="1">
      <alignment horizontal="left" vertical="center"/>
    </xf>
    <xf numFmtId="3" fontId="157" fillId="21" borderId="7" xfId="0" applyNumberFormat="1" applyFont="1" applyFill="1" applyBorder="1" applyAlignment="1">
      <alignment horizontal="center" vertical="center"/>
    </xf>
    <xf numFmtId="187" fontId="27" fillId="21" borderId="7" xfId="0" applyNumberFormat="1" applyFont="1" applyFill="1" applyBorder="1" applyAlignment="1">
      <alignment horizontal="center" vertical="center"/>
    </xf>
    <xf numFmtId="0" fontId="27" fillId="21" borderId="7" xfId="0" applyFont="1" applyFill="1" applyBorder="1" applyAlignment="1">
      <alignment horizontal="left" vertical="center"/>
    </xf>
    <xf numFmtId="3" fontId="27" fillId="21" borderId="7" xfId="0" applyNumberFormat="1" applyFont="1" applyFill="1" applyBorder="1" applyAlignment="1">
      <alignment horizontal="center" vertical="center"/>
    </xf>
    <xf numFmtId="49" fontId="167" fillId="21" borderId="7" xfId="0" applyNumberFormat="1" applyFont="1" applyFill="1" applyBorder="1" applyAlignment="1">
      <alignment horizontal="center" vertical="center"/>
    </xf>
    <xf numFmtId="0" fontId="157" fillId="21" borderId="20" xfId="0" applyFont="1" applyFill="1" applyBorder="1" applyAlignment="1">
      <alignment horizontal="left" vertical="center"/>
    </xf>
    <xf numFmtId="4" fontId="157" fillId="21" borderId="7" xfId="0" applyNumberFormat="1" applyFont="1" applyFill="1" applyBorder="1" applyAlignment="1">
      <alignment horizontal="center" vertical="center"/>
    </xf>
    <xf numFmtId="0" fontId="110" fillId="18" borderId="8" xfId="0" applyFont="1" applyFill="1" applyBorder="1" applyAlignment="1" applyProtection="1">
      <alignment horizontal="center" vertical="center" wrapText="1"/>
      <protection locked="0"/>
    </xf>
    <xf numFmtId="0" fontId="110" fillId="18" borderId="11" xfId="0" applyFont="1" applyFill="1" applyBorder="1" applyAlignment="1" applyProtection="1">
      <alignment horizontal="center" vertical="center" wrapText="1"/>
      <protection locked="0"/>
    </xf>
    <xf numFmtId="0" fontId="110" fillId="18" borderId="87" xfId="0" applyFont="1" applyFill="1" applyBorder="1" applyAlignment="1" applyProtection="1">
      <alignment horizontal="center" vertical="center" wrapText="1"/>
      <protection locked="0"/>
    </xf>
    <xf numFmtId="0" fontId="111" fillId="18" borderId="9" xfId="0" applyFont="1" applyFill="1" applyBorder="1" applyAlignment="1" applyProtection="1">
      <alignment horizontal="center" vertical="center"/>
      <protection locked="0"/>
    </xf>
    <xf numFmtId="0" fontId="111" fillId="18" borderId="7" xfId="0" applyFont="1" applyFill="1" applyBorder="1" applyAlignment="1" applyProtection="1">
      <alignment horizontal="center" vertical="center"/>
      <protection locked="0"/>
    </xf>
    <xf numFmtId="0" fontId="111" fillId="18" borderId="23" xfId="0" applyFont="1" applyFill="1" applyBorder="1" applyAlignment="1" applyProtection="1">
      <alignment horizontal="center" vertical="center"/>
      <protection locked="0"/>
    </xf>
    <xf numFmtId="0" fontId="110" fillId="18" borderId="9" xfId="0" applyFont="1" applyFill="1" applyBorder="1" applyAlignment="1" applyProtection="1">
      <alignment horizontal="center" vertical="center"/>
      <protection locked="0"/>
    </xf>
    <xf numFmtId="0" fontId="110" fillId="18" borderId="7" xfId="0" applyFont="1" applyFill="1" applyBorder="1" applyAlignment="1" applyProtection="1">
      <alignment horizontal="center" vertical="center"/>
      <protection locked="0"/>
    </xf>
    <xf numFmtId="0" fontId="110" fillId="18" borderId="23" xfId="0" applyFont="1" applyFill="1" applyBorder="1" applyAlignment="1" applyProtection="1">
      <alignment horizontal="center" vertical="center"/>
      <protection locked="0"/>
    </xf>
    <xf numFmtId="0" fontId="110" fillId="18" borderId="37" xfId="0" applyFont="1" applyFill="1" applyBorder="1" applyAlignment="1" applyProtection="1">
      <alignment horizontal="center" vertical="center"/>
      <protection locked="0"/>
    </xf>
    <xf numFmtId="0" fontId="110" fillId="18" borderId="26" xfId="0" applyFont="1" applyFill="1" applyBorder="1" applyAlignment="1" applyProtection="1">
      <alignment horizontal="center" vertical="center"/>
      <protection locked="0"/>
    </xf>
    <xf numFmtId="0" fontId="110" fillId="18" borderId="59" xfId="0" applyFont="1" applyFill="1" applyBorder="1" applyAlignment="1" applyProtection="1">
      <alignment horizontal="center" vertical="center"/>
      <protection locked="0"/>
    </xf>
    <xf numFmtId="0" fontId="26" fillId="3" borderId="0" xfId="79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83" fontId="112" fillId="19" borderId="7" xfId="2" applyNumberFormat="1" applyFont="1" applyFill="1" applyBorder="1" applyAlignment="1">
      <alignment horizontal="center" vertical="center"/>
    </xf>
    <xf numFmtId="183" fontId="110" fillId="18" borderId="28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4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49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11" xfId="2" applyNumberFormat="1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183" fontId="112" fillId="19" borderId="12" xfId="2" applyNumberFormat="1" applyFont="1" applyFill="1" applyBorder="1" applyAlignment="1">
      <alignment horizontal="center" vertical="center"/>
    </xf>
    <xf numFmtId="183" fontId="112" fillId="19" borderId="27" xfId="2" applyNumberFormat="1" applyFont="1" applyFill="1" applyBorder="1" applyAlignment="1">
      <alignment horizontal="center" vertical="center" wrapText="1"/>
    </xf>
    <xf numFmtId="183" fontId="112" fillId="19" borderId="29" xfId="2" applyNumberFormat="1" applyFont="1" applyFill="1" applyBorder="1" applyAlignment="1">
      <alignment horizontal="center" vertical="center" wrapText="1"/>
    </xf>
    <xf numFmtId="183" fontId="112" fillId="19" borderId="30" xfId="2" applyNumberFormat="1" applyFont="1" applyFill="1" applyBorder="1" applyAlignment="1">
      <alignment horizontal="center" vertical="center" wrapText="1"/>
    </xf>
    <xf numFmtId="0" fontId="122" fillId="0" borderId="4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center" vertical="center" wrapText="1"/>
    </xf>
    <xf numFmtId="183" fontId="110" fillId="18" borderId="9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7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3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28" xfId="2" applyNumberFormat="1" applyFont="1" applyFill="1" applyBorder="1" applyAlignment="1">
      <alignment horizontal="center" vertical="center" wrapText="1"/>
    </xf>
    <xf numFmtId="0" fontId="69" fillId="0" borderId="49" xfId="87" applyFont="1" applyBorder="1" applyAlignment="1">
      <alignment horizontal="center"/>
    </xf>
    <xf numFmtId="0" fontId="69" fillId="0" borderId="50" xfId="87" applyFont="1" applyBorder="1" applyAlignment="1">
      <alignment horizontal="center"/>
    </xf>
    <xf numFmtId="0" fontId="69" fillId="0" borderId="54" xfId="87" applyFont="1" applyBorder="1" applyAlignment="1">
      <alignment horizontal="center"/>
    </xf>
    <xf numFmtId="0" fontId="3" fillId="0" borderId="21" xfId="87" applyFont="1" applyBorder="1" applyAlignment="1">
      <alignment horizontal="center" vertical="center"/>
    </xf>
    <xf numFmtId="0" fontId="51" fillId="0" borderId="0" xfId="87" applyFont="1" applyAlignment="1">
      <alignment horizontal="center" vertical="center" wrapText="1"/>
    </xf>
    <xf numFmtId="0" fontId="51" fillId="0" borderId="22" xfId="87" applyFont="1" applyBorder="1" applyAlignment="1">
      <alignment horizontal="center" vertical="center" wrapText="1"/>
    </xf>
    <xf numFmtId="4" fontId="33" fillId="0" borderId="24" xfId="87" applyNumberFormat="1" applyFont="1" applyBorder="1" applyAlignment="1">
      <alignment horizontal="center"/>
    </xf>
    <xf numFmtId="4" fontId="33" fillId="0" borderId="25" xfId="87" applyNumberFormat="1" applyFont="1" applyBorder="1" applyAlignment="1">
      <alignment horizontal="center"/>
    </xf>
    <xf numFmtId="4" fontId="33" fillId="0" borderId="20" xfId="87" applyNumberFormat="1" applyFont="1" applyBorder="1" applyAlignment="1">
      <alignment horizontal="center"/>
    </xf>
    <xf numFmtId="0" fontId="38" fillId="0" borderId="0" xfId="88" applyFont="1" applyAlignment="1">
      <alignment horizontal="center"/>
    </xf>
    <xf numFmtId="4" fontId="26" fillId="0" borderId="0" xfId="88" applyNumberFormat="1" applyFont="1" applyAlignment="1">
      <alignment horizontal="left" vertical="top" wrapText="1"/>
    </xf>
    <xf numFmtId="4" fontId="26" fillId="0" borderId="0" xfId="88" applyNumberFormat="1" applyFont="1" applyAlignment="1">
      <alignment horizontal="left" vertical="top"/>
    </xf>
    <xf numFmtId="0" fontId="175" fillId="0" borderId="0" xfId="0" applyFont="1" applyAlignment="1">
      <alignment vertical="center"/>
    </xf>
    <xf numFmtId="0" fontId="167" fillId="0" borderId="7" xfId="0" applyFont="1" applyBorder="1" applyAlignment="1" applyProtection="1">
      <alignment horizontal="left" vertical="center" indent="4"/>
      <protection locked="0"/>
    </xf>
    <xf numFmtId="0" fontId="169" fillId="0" borderId="7" xfId="0" applyFont="1" applyBorder="1" applyAlignment="1" applyProtection="1">
      <alignment horizontal="left" vertical="center"/>
      <protection locked="0"/>
    </xf>
    <xf numFmtId="4" fontId="167" fillId="0" borderId="7" xfId="0" applyNumberFormat="1" applyFont="1" applyBorder="1" applyAlignment="1">
      <alignment horizontal="right" vertical="center"/>
    </xf>
    <xf numFmtId="0" fontId="169" fillId="0" borderId="0" xfId="0" applyFont="1" applyAlignment="1" applyProtection="1">
      <alignment horizontal="center" vertical="center"/>
      <protection locked="0"/>
    </xf>
    <xf numFmtId="0" fontId="157" fillId="21" borderId="7" xfId="0" applyFont="1" applyFill="1" applyBorder="1" applyAlignment="1">
      <alignment vertical="center"/>
    </xf>
    <xf numFmtId="0" fontId="157" fillId="0" borderId="7" xfId="0" applyFont="1" applyBorder="1" applyAlignment="1">
      <alignment vertical="center"/>
    </xf>
    <xf numFmtId="4" fontId="81" fillId="23" borderId="7" xfId="0" applyNumberFormat="1" applyFont="1" applyFill="1" applyBorder="1" applyAlignment="1">
      <alignment vertical="center" wrapText="1" readingOrder="1"/>
    </xf>
    <xf numFmtId="4" fontId="156" fillId="23" borderId="7" xfId="0" applyNumberFormat="1" applyFont="1" applyFill="1" applyBorder="1" applyAlignment="1">
      <alignment vertical="center" wrapText="1" readingOrder="1"/>
    </xf>
    <xf numFmtId="0" fontId="76" fillId="0" borderId="0" xfId="0" applyFont="1" applyAlignment="1">
      <alignment vertical="center"/>
    </xf>
    <xf numFmtId="4" fontId="155" fillId="0" borderId="7" xfId="0" applyNumberFormat="1" applyFont="1" applyBorder="1" applyAlignment="1">
      <alignment horizontal="right"/>
    </xf>
    <xf numFmtId="4" fontId="156" fillId="23" borderId="7" xfId="0" applyNumberFormat="1" applyFont="1" applyFill="1" applyBorder="1" applyAlignment="1">
      <alignment horizontal="right" vertical="center" wrapText="1" readingOrder="1"/>
    </xf>
    <xf numFmtId="4" fontId="155" fillId="0" borderId="7" xfId="0" applyNumberFormat="1" applyFont="1" applyBorder="1"/>
  </cellXfs>
  <cellStyles count="116">
    <cellStyle name="Comma" xfId="75" xr:uid="{00000000-0005-0000-0000-000000000000}"/>
    <cellStyle name="Comma 2" xfId="20" xr:uid="{00000000-0005-0000-0000-000001000000}"/>
    <cellStyle name="Comma 2 2" xfId="110" xr:uid="{8B062EE9-31AC-4FAC-99FE-2EAC40A796F3}"/>
    <cellStyle name="Currency" xfId="85" xr:uid="{00000000-0005-0000-0000-000002000000}"/>
    <cellStyle name="Currency 2" xfId="21" xr:uid="{00000000-0005-0000-0000-000003000000}"/>
    <cellStyle name="Date" xfId="22" xr:uid="{00000000-0005-0000-0000-000004000000}"/>
    <cellStyle name="Date 2" xfId="23" xr:uid="{00000000-0005-0000-0000-000005000000}"/>
    <cellStyle name="Dia" xfId="24" xr:uid="{00000000-0005-0000-0000-000006000000}"/>
    <cellStyle name="Dia 2" xfId="25" xr:uid="{00000000-0005-0000-0000-000007000000}"/>
    <cellStyle name="Encabez1" xfId="26" xr:uid="{00000000-0005-0000-0000-000008000000}"/>
    <cellStyle name="Encabez1 2" xfId="27" xr:uid="{00000000-0005-0000-0000-000009000000}"/>
    <cellStyle name="Encabez2" xfId="28" xr:uid="{00000000-0005-0000-0000-00000A000000}"/>
    <cellStyle name="Encabez2 2" xfId="29" xr:uid="{00000000-0005-0000-0000-00000B000000}"/>
    <cellStyle name="Euro" xfId="3" xr:uid="{00000000-0005-0000-0000-00000C000000}"/>
    <cellStyle name="Euro 2" xfId="9" xr:uid="{00000000-0005-0000-0000-00000D000000}"/>
    <cellStyle name="Euro 3" xfId="30" xr:uid="{00000000-0005-0000-0000-00000E000000}"/>
    <cellStyle name="Euro 4" xfId="31" xr:uid="{00000000-0005-0000-0000-00000F000000}"/>
    <cellStyle name="F2" xfId="32" xr:uid="{00000000-0005-0000-0000-000010000000}"/>
    <cellStyle name="F2 2" xfId="33" xr:uid="{00000000-0005-0000-0000-000011000000}"/>
    <cellStyle name="F3" xfId="34" xr:uid="{00000000-0005-0000-0000-000012000000}"/>
    <cellStyle name="F3 2" xfId="35" xr:uid="{00000000-0005-0000-0000-000013000000}"/>
    <cellStyle name="F4" xfId="36" xr:uid="{00000000-0005-0000-0000-000014000000}"/>
    <cellStyle name="F4 2" xfId="37" xr:uid="{00000000-0005-0000-0000-000015000000}"/>
    <cellStyle name="F5" xfId="38" xr:uid="{00000000-0005-0000-0000-000016000000}"/>
    <cellStyle name="F5 2" xfId="39" xr:uid="{00000000-0005-0000-0000-000017000000}"/>
    <cellStyle name="F6" xfId="40" xr:uid="{00000000-0005-0000-0000-000018000000}"/>
    <cellStyle name="F6 2" xfId="41" xr:uid="{00000000-0005-0000-0000-000019000000}"/>
    <cellStyle name="F7" xfId="42" xr:uid="{00000000-0005-0000-0000-00001A000000}"/>
    <cellStyle name="F7 2" xfId="43" xr:uid="{00000000-0005-0000-0000-00001B000000}"/>
    <cellStyle name="F8" xfId="44" xr:uid="{00000000-0005-0000-0000-00001C000000}"/>
    <cellStyle name="F8 2" xfId="45" xr:uid="{00000000-0005-0000-0000-00001D000000}"/>
    <cellStyle name="Fijo" xfId="46" xr:uid="{00000000-0005-0000-0000-00001E000000}"/>
    <cellStyle name="Fijo 2" xfId="47" xr:uid="{00000000-0005-0000-0000-00001F000000}"/>
    <cellStyle name="Financiero" xfId="48" xr:uid="{00000000-0005-0000-0000-000020000000}"/>
    <cellStyle name="Financiero 2" xfId="49" xr:uid="{00000000-0005-0000-0000-000021000000}"/>
    <cellStyle name="Fixed" xfId="50" xr:uid="{00000000-0005-0000-0000-000022000000}"/>
    <cellStyle name="Fixed 2" xfId="51" xr:uid="{00000000-0005-0000-0000-000023000000}"/>
    <cellStyle name="Heading1" xfId="52" xr:uid="{00000000-0005-0000-0000-000024000000}"/>
    <cellStyle name="Heading1 2" xfId="53" xr:uid="{00000000-0005-0000-0000-000025000000}"/>
    <cellStyle name="Heading2" xfId="54" xr:uid="{00000000-0005-0000-0000-000026000000}"/>
    <cellStyle name="Heading2 2" xfId="55" xr:uid="{00000000-0005-0000-0000-000027000000}"/>
    <cellStyle name="Millares" xfId="95" builtinId="3"/>
    <cellStyle name="Millares 10" xfId="81" xr:uid="{00000000-0005-0000-0000-000029000000}"/>
    <cellStyle name="Millares 2" xfId="6" xr:uid="{00000000-0005-0000-0000-00002A000000}"/>
    <cellStyle name="Millares 2 2" xfId="12" xr:uid="{00000000-0005-0000-0000-00002B000000}"/>
    <cellStyle name="Millares 2 2 2" xfId="111" xr:uid="{A42C540D-8947-4C70-8C5B-C20C19AF0C23}"/>
    <cellStyle name="Millares 2 3" xfId="11" xr:uid="{00000000-0005-0000-0000-00002C000000}"/>
    <cellStyle name="Millares 2 3 2" xfId="105" xr:uid="{EACA5834-BB8E-4F2A-B581-F91D63428AF8}"/>
    <cellStyle name="Millares 2 3 3" xfId="97" xr:uid="{892633AA-5382-4266-AA46-7BA6525E8206}"/>
    <cellStyle name="Millares 2 4" xfId="82" xr:uid="{00000000-0005-0000-0000-00002D000000}"/>
    <cellStyle name="Millares 2 4 2" xfId="100" xr:uid="{A0513B9C-733B-45B7-8BEA-E612614C1FFA}"/>
    <cellStyle name="Millares 2 5" xfId="112" xr:uid="{E86D48FF-DA8D-44DA-9B1D-B334DB6B0675}"/>
    <cellStyle name="Millares 3" xfId="13" xr:uid="{00000000-0005-0000-0000-00002E000000}"/>
    <cellStyle name="Millares 3 2" xfId="83" xr:uid="{00000000-0005-0000-0000-00002F000000}"/>
    <cellStyle name="Millares 3 2 2" xfId="109" xr:uid="{ACEE879D-95CC-4F58-BAEA-8FEB1A8995E7}"/>
    <cellStyle name="Millares 3 3" xfId="98" xr:uid="{BDE49917-7C7C-4C74-A8F4-522A175E813B}"/>
    <cellStyle name="Millares 4" xfId="10" xr:uid="{00000000-0005-0000-0000-000030000000}"/>
    <cellStyle name="Millares 4 2" xfId="96" xr:uid="{C81C9104-4CD8-42D6-8363-38EACAD27CB1}"/>
    <cellStyle name="Millares 5" xfId="77" xr:uid="{00000000-0005-0000-0000-000031000000}"/>
    <cellStyle name="Millares 5 2" xfId="99" xr:uid="{398AF083-2E05-47CF-A247-AB83073E817F}"/>
    <cellStyle name="Millares 6" xfId="84" xr:uid="{00000000-0005-0000-0000-000032000000}"/>
    <cellStyle name="Millares 6 2" xfId="106" xr:uid="{1F957DA9-9CB0-4D48-849C-2581F8229AC2}"/>
    <cellStyle name="Millares 7" xfId="89" xr:uid="{00000000-0005-0000-0000-000033000000}"/>
    <cellStyle name="Millares 7 2" xfId="101" xr:uid="{8C832C4E-6C48-435A-97DA-557C4E859D75}"/>
    <cellStyle name="Millares 8" xfId="104" xr:uid="{DC0D3BA8-EFE9-45FB-B6CE-D2B1989B6489}"/>
    <cellStyle name="Moneda 2" xfId="7" xr:uid="{00000000-0005-0000-0000-000034000000}"/>
    <cellStyle name="Moneda 3" xfId="114" xr:uid="{06F3E831-3842-423A-B77C-4EDC7CAB7DF4}"/>
    <cellStyle name="Monetario" xfId="56" xr:uid="{00000000-0005-0000-0000-000035000000}"/>
    <cellStyle name="Monetario 2" xfId="57" xr:uid="{00000000-0005-0000-0000-000036000000}"/>
    <cellStyle name="Normal" xfId="0" builtinId="0"/>
    <cellStyle name="Normal 10" xfId="113" xr:uid="{E2CBCFC4-2801-40E9-9B5E-FEE3FCB7D023}"/>
    <cellStyle name="Normal 12" xfId="79" xr:uid="{00000000-0005-0000-0000-000038000000}"/>
    <cellStyle name="Normal 16" xfId="86" xr:uid="{00000000-0005-0000-0000-000039000000}"/>
    <cellStyle name="Normal 163" xfId="94" xr:uid="{00000000-0005-0000-0000-00003A000000}"/>
    <cellStyle name="Normal 19" xfId="107" xr:uid="{26AEEF98-5D60-4570-A987-68975EB3A58C}"/>
    <cellStyle name="Normal 2" xfId="2" xr:uid="{00000000-0005-0000-0000-00003B000000}"/>
    <cellStyle name="Normal 2 2" xfId="17" xr:uid="{00000000-0005-0000-0000-00003C000000}"/>
    <cellStyle name="Normal 2 2 2" xfId="18" xr:uid="{00000000-0005-0000-0000-00003D000000}"/>
    <cellStyle name="Normal 2 2 3" xfId="19" xr:uid="{00000000-0005-0000-0000-00003E000000}"/>
    <cellStyle name="Normal 2 2 3 2" xfId="58" xr:uid="{00000000-0005-0000-0000-00003F000000}"/>
    <cellStyle name="Normal 2 2 3 2 2" xfId="59" xr:uid="{00000000-0005-0000-0000-000040000000}"/>
    <cellStyle name="Normal 2 2 3 2 3" xfId="60" xr:uid="{00000000-0005-0000-0000-000041000000}"/>
    <cellStyle name="Normal 2 2 3 2 3 2" xfId="61" xr:uid="{00000000-0005-0000-0000-000042000000}"/>
    <cellStyle name="Normal 2 2 3 2 3 3" xfId="62" xr:uid="{00000000-0005-0000-0000-000043000000}"/>
    <cellStyle name="Normal 2 2 3 3" xfId="63" xr:uid="{00000000-0005-0000-0000-000044000000}"/>
    <cellStyle name="Normal 2 2 3 4" xfId="64" xr:uid="{00000000-0005-0000-0000-000045000000}"/>
    <cellStyle name="Normal 2 2 3 4 2" xfId="65" xr:uid="{00000000-0005-0000-0000-000046000000}"/>
    <cellStyle name="Normal 2 2 3 4 3" xfId="66" xr:uid="{00000000-0005-0000-0000-000047000000}"/>
    <cellStyle name="Normal 2 2 3 5" xfId="67" xr:uid="{00000000-0005-0000-0000-000048000000}"/>
    <cellStyle name="Normal 2 2 4" xfId="108" xr:uid="{B112EF81-4110-412C-B4F1-7DBDB6D73CE8}"/>
    <cellStyle name="Normal 2 3" xfId="68" xr:uid="{00000000-0005-0000-0000-000049000000}"/>
    <cellStyle name="Normal 2 4" xfId="76" xr:uid="{00000000-0005-0000-0000-00004A000000}"/>
    <cellStyle name="Normal 2 5" xfId="92" xr:uid="{00000000-0005-0000-0000-00004B000000}"/>
    <cellStyle name="Normal 3" xfId="4" xr:uid="{00000000-0005-0000-0000-00004C000000}"/>
    <cellStyle name="Normal 3 2" xfId="14" xr:uid="{00000000-0005-0000-0000-00004D000000}"/>
    <cellStyle name="Normal 4" xfId="8" xr:uid="{00000000-0005-0000-0000-00004E000000}"/>
    <cellStyle name="Normal 4 2" xfId="15" xr:uid="{00000000-0005-0000-0000-00004F000000}"/>
    <cellStyle name="Normal 5" xfId="69" xr:uid="{00000000-0005-0000-0000-000050000000}"/>
    <cellStyle name="Normal 6" xfId="70" xr:uid="{00000000-0005-0000-0000-000051000000}"/>
    <cellStyle name="Normal 7" xfId="87" xr:uid="{00000000-0005-0000-0000-000052000000}"/>
    <cellStyle name="Normal 8" xfId="91" xr:uid="{00000000-0005-0000-0000-000053000000}"/>
    <cellStyle name="Normal 8 2" xfId="102" xr:uid="{802FB86F-1223-4FDB-840F-3DD1B1D0DEFD}"/>
    <cellStyle name="Normal 8 3" xfId="115" xr:uid="{6C26208F-A667-40B6-AD93-A4D72CEE1C95}"/>
    <cellStyle name="Normal 9" xfId="93" xr:uid="{00000000-0005-0000-0000-000054000000}"/>
    <cellStyle name="Normal 9 2" xfId="103" xr:uid="{990C422A-D35B-4352-BF1C-5484ADC49EA7}"/>
    <cellStyle name="Normal_Hoja de Tareo1" xfId="80" xr:uid="{00000000-0005-0000-0000-000055000000}"/>
    <cellStyle name="Normal_presupuesto  metrados 2" xfId="88" xr:uid="{00000000-0005-0000-0000-000056000000}"/>
    <cellStyle name="Percent" xfId="1" xr:uid="{00000000-0005-0000-0000-000057000000}"/>
    <cellStyle name="Percent 2" xfId="71" xr:uid="{00000000-0005-0000-0000-000058000000}"/>
    <cellStyle name="Porcentaje 2" xfId="5" xr:uid="{00000000-0005-0000-0000-000059000000}"/>
    <cellStyle name="Porcentaje 3" xfId="72" xr:uid="{00000000-0005-0000-0000-00005A000000}"/>
    <cellStyle name="Porcentaje 4" xfId="78" xr:uid="{00000000-0005-0000-0000-00005B000000}"/>
    <cellStyle name="Porcentaje 5" xfId="90" xr:uid="{00000000-0005-0000-0000-00005C000000}"/>
    <cellStyle name="Porcentual 2" xfId="16" xr:uid="{00000000-0005-0000-0000-00005D000000}"/>
    <cellStyle name="Total 2" xfId="73" xr:uid="{00000000-0005-0000-0000-00005E000000}"/>
    <cellStyle name="Total 3" xfId="74" xr:uid="{00000000-0005-0000-0000-00005F000000}"/>
  </cellStyles>
  <dxfs count="35"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colors>
    <mruColors>
      <color rgb="FFFFFFCC"/>
      <color rgb="FFCCFF99"/>
      <color rgb="FF00CC99"/>
      <color rgb="FFFF00FF"/>
      <color rgb="FF7777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76200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1</xdr:row>
      <xdr:rowOff>76200</xdr:rowOff>
    </xdr:from>
    <xdr:ext cx="887691" cy="762000"/>
    <xdr:pic>
      <xdr:nvPicPr>
        <xdr:cNvPr id="3" name="2 Imagen">
          <a:extLst>
            <a:ext uri="{FF2B5EF4-FFF2-40B4-BE49-F238E27FC236}">
              <a16:creationId xmlns:a16="http://schemas.microsoft.com/office/drawing/2014/main" id="{58D92D42-7986-4E1D-AC24-0DC1E3783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twoCellAnchor editAs="oneCell">
    <xdr:from>
      <xdr:col>1</xdr:col>
      <xdr:colOff>85725</xdr:colOff>
      <xdr:row>1</xdr:row>
      <xdr:rowOff>47625</xdr:rowOff>
    </xdr:from>
    <xdr:to>
      <xdr:col>3</xdr:col>
      <xdr:colOff>390525</xdr:colOff>
      <xdr:row>5</xdr:row>
      <xdr:rowOff>139700</xdr:rowOff>
    </xdr:to>
    <xdr:pic>
      <xdr:nvPicPr>
        <xdr:cNvPr id="4" name="image3.jpeg">
          <a:extLst>
            <a:ext uri="{FF2B5EF4-FFF2-40B4-BE49-F238E27FC236}">
              <a16:creationId xmlns:a16="http://schemas.microsoft.com/office/drawing/2014/main" id="{0B1B4DC6-5FCE-47ED-8AB1-7C23631D8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95275"/>
          <a:ext cx="923925" cy="95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268941</xdr:colOff>
      <xdr:row>0</xdr:row>
      <xdr:rowOff>0</xdr:rowOff>
    </xdr:from>
    <xdr:to>
      <xdr:col>6</xdr:col>
      <xdr:colOff>0</xdr:colOff>
      <xdr:row>1</xdr:row>
      <xdr:rowOff>156881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32ECBCF6-742C-4ED6-96C2-078254552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1823" y="0"/>
          <a:ext cx="846743" cy="9188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33618</xdr:colOff>
      <xdr:row>1</xdr:row>
      <xdr:rowOff>201001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D78FB09A-CD19-482C-9267-C4D6EAAC8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683559</xdr:colOff>
      <xdr:row>0</xdr:row>
      <xdr:rowOff>0</xdr:rowOff>
    </xdr:from>
    <xdr:to>
      <xdr:col>5</xdr:col>
      <xdr:colOff>789542</xdr:colOff>
      <xdr:row>1</xdr:row>
      <xdr:rowOff>224118</xdr:rowOff>
    </xdr:to>
    <xdr:pic>
      <xdr:nvPicPr>
        <xdr:cNvPr id="6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8A114EBC-2444-4008-8EBD-FCBEEAD3C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6706" y="0"/>
          <a:ext cx="811954" cy="9749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1</xdr:row>
      <xdr:rowOff>237915</xdr:rowOff>
    </xdr:to>
    <xdr:pic>
      <xdr:nvPicPr>
        <xdr:cNvPr id="7" name="image3.jpeg">
          <a:extLst>
            <a:ext uri="{FF2B5EF4-FFF2-40B4-BE49-F238E27FC236}">
              <a16:creationId xmlns:a16="http://schemas.microsoft.com/office/drawing/2014/main" id="{F6C15449-2FBF-4C2B-9FC1-73804D23D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4912" cy="9887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100853</xdr:colOff>
      <xdr:row>0</xdr:row>
      <xdr:rowOff>1</xdr:rowOff>
    </xdr:from>
    <xdr:to>
      <xdr:col>6</xdr:col>
      <xdr:colOff>2940</xdr:colOff>
      <xdr:row>1</xdr:row>
      <xdr:rowOff>150719</xdr:rowOff>
    </xdr:to>
    <xdr:pic>
      <xdr:nvPicPr>
        <xdr:cNvPr id="5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ECAA3FF6-DB46-47A7-B9B7-D17AC1210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9618" y="1"/>
          <a:ext cx="787351" cy="901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179294</xdr:colOff>
      <xdr:row>1</xdr:row>
      <xdr:rowOff>222853</xdr:rowOff>
    </xdr:to>
    <xdr:pic>
      <xdr:nvPicPr>
        <xdr:cNvPr id="6" name="image3.jpeg">
          <a:extLst>
            <a:ext uri="{FF2B5EF4-FFF2-40B4-BE49-F238E27FC236}">
              <a16:creationId xmlns:a16="http://schemas.microsoft.com/office/drawing/2014/main" id="{86AB019C-7A67-4B7E-8344-B112A8C6B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258536</xdr:colOff>
      <xdr:row>0</xdr:row>
      <xdr:rowOff>54429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36" y="54429"/>
          <a:ext cx="887691" cy="76200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0</xdr:rowOff>
    </xdr:from>
    <xdr:ext cx="721250" cy="619124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721250" cy="61912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268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464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2</xdr:row>
      <xdr:rowOff>0</xdr:rowOff>
    </xdr:from>
    <xdr:to>
      <xdr:col>11</xdr:col>
      <xdr:colOff>517072</xdr:colOff>
      <xdr:row>4</xdr:row>
      <xdr:rowOff>200025</xdr:rowOff>
    </xdr:to>
    <xdr:sp macro="" textlink="">
      <xdr:nvSpPr>
        <xdr:cNvPr id="36" name="Text Box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 txBox="1">
          <a:spLocks noChangeArrowheads="1"/>
        </xdr:cNvSpPr>
      </xdr:nvSpPr>
      <xdr:spPr bwMode="auto">
        <a:xfrm>
          <a:off x="6296025" y="438150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26</xdr:row>
      <xdr:rowOff>0</xdr:rowOff>
    </xdr:from>
    <xdr:to>
      <xdr:col>11</xdr:col>
      <xdr:colOff>517072</xdr:colOff>
      <xdr:row>29</xdr:row>
      <xdr:rowOff>72117</xdr:rowOff>
    </xdr:to>
    <xdr:sp macro="" textlink="">
      <xdr:nvSpPr>
        <xdr:cNvPr id="38" name="Text Box 1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>
          <a:spLocks noChangeArrowheads="1"/>
        </xdr:cNvSpPr>
      </xdr:nvSpPr>
      <xdr:spPr bwMode="auto">
        <a:xfrm>
          <a:off x="6296025" y="4638675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1" name="Text Box 1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2" name="Text Box 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3" name="Text Box 1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134938</xdr:colOff>
      <xdr:row>3</xdr:row>
      <xdr:rowOff>15875</xdr:rowOff>
    </xdr:from>
    <xdr:ext cx="627063" cy="538275"/>
    <xdr:pic>
      <xdr:nvPicPr>
        <xdr:cNvPr id="7" name="2 Imagen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8" y="15875"/>
          <a:ext cx="627063" cy="5382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84667</xdr:colOff>
      <xdr:row>0</xdr:row>
      <xdr:rowOff>74084</xdr:rowOff>
    </xdr:from>
    <xdr:ext cx="828676" cy="790574"/>
    <xdr:pic>
      <xdr:nvPicPr>
        <xdr:cNvPr id="4" name="1 Imagen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67" y="74084"/>
          <a:ext cx="828676" cy="79057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95250</xdr:rowOff>
    </xdr:from>
    <xdr:ext cx="828676" cy="809624"/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85750"/>
          <a:ext cx="828676" cy="809624"/>
        </a:xfrm>
        <a:prstGeom prst="rect">
          <a:avLst/>
        </a:prstGeom>
      </xdr:spPr>
    </xdr:pic>
    <xdr:clientData/>
  </xdr:oneCellAnchor>
  <xdr:twoCellAnchor>
    <xdr:from>
      <xdr:col>0</xdr:col>
      <xdr:colOff>76200</xdr:colOff>
      <xdr:row>36</xdr:row>
      <xdr:rowOff>54882</xdr:rowOff>
    </xdr:from>
    <xdr:to>
      <xdr:col>3</xdr:col>
      <xdr:colOff>257174</xdr:colOff>
      <xdr:row>40</xdr:row>
      <xdr:rowOff>118382</xdr:rowOff>
    </xdr:to>
    <xdr:sp macro="" textlink="">
      <xdr:nvSpPr>
        <xdr:cNvPr id="3" name="3 CuadroTexto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6200" y="6912882"/>
          <a:ext cx="2466974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-----------------------------------------------------</a:t>
          </a:r>
          <a:r>
            <a:rPr lang="es-PE" sz="1000" b="1" i="1"/>
            <a:t>ING.</a:t>
          </a:r>
          <a:r>
            <a:rPr lang="es-PE" sz="1000" b="1" i="1" baseline="0"/>
            <a:t> RESIDENTE DE OBRA 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10</xdr:col>
      <xdr:colOff>17387</xdr:colOff>
      <xdr:row>36</xdr:row>
      <xdr:rowOff>70454</xdr:rowOff>
    </xdr:from>
    <xdr:to>
      <xdr:col>13</xdr:col>
      <xdr:colOff>304800</xdr:colOff>
      <xdr:row>41</xdr:row>
      <xdr:rowOff>143026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/>
      </xdr:nvSpPr>
      <xdr:spPr>
        <a:xfrm>
          <a:off x="7637387" y="6928454"/>
          <a:ext cx="2573413" cy="1025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</a:t>
          </a:r>
        </a:p>
        <a:p>
          <a:pPr algn="ctr"/>
          <a:r>
            <a:rPr lang="es-PE" sz="1000" b="1" i="1" baseline="0"/>
            <a:t>ALMACENERO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5</xdr:col>
      <xdr:colOff>100542</xdr:colOff>
      <xdr:row>36</xdr:row>
      <xdr:rowOff>63500</xdr:rowOff>
    </xdr:from>
    <xdr:to>
      <xdr:col>8</xdr:col>
      <xdr:colOff>123825</xdr:colOff>
      <xdr:row>40</xdr:row>
      <xdr:rowOff>127000</xdr:rowOff>
    </xdr:to>
    <xdr:sp macro="" textlink="">
      <xdr:nvSpPr>
        <xdr:cNvPr id="5" name="3 CuadroTexto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3910542" y="6921500"/>
          <a:ext cx="2309283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</a:t>
          </a:r>
          <a:r>
            <a:rPr lang="es-PE" sz="1100" baseline="0"/>
            <a:t> </a:t>
          </a:r>
          <a:r>
            <a:rPr lang="es-PE" sz="1000" b="1" i="1" baseline="0"/>
            <a:t>OPERADOR                    </a:t>
          </a:r>
          <a:r>
            <a:rPr lang="es-PE" sz="1000" b="1" i="1"/>
            <a:t>                           DNI</a:t>
          </a:r>
          <a:r>
            <a:rPr lang="es-PE" sz="1000" b="1" i="1" baseline="0"/>
            <a:t> :.................................</a:t>
          </a:r>
          <a:r>
            <a:rPr lang="es-PE" sz="1000" b="1" i="1"/>
            <a:t>                                     </a:t>
          </a:r>
          <a:endParaRPr lang="es-PE" sz="1000" b="1" i="1" baseline="0"/>
        </a:p>
      </xdr:txBody>
    </xdr:sp>
    <xdr:clientData/>
  </xdr:twoCellAnchor>
  <xdr:oneCellAnchor>
    <xdr:from>
      <xdr:col>4</xdr:col>
      <xdr:colOff>619124</xdr:colOff>
      <xdr:row>19</xdr:row>
      <xdr:rowOff>57150</xdr:rowOff>
    </xdr:from>
    <xdr:ext cx="3186065" cy="374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/>
      </xdr:nvSpPr>
      <xdr:spPr>
        <a:xfrm rot="20445846">
          <a:off x="3819524" y="3590925"/>
          <a:ext cx="318606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rgbClr val="FF0000"/>
              </a:solidFill>
            </a:rPr>
            <a:t>NO SE REGISTRO MOVIMIENTO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1</xdr:row>
      <xdr:rowOff>28575</xdr:rowOff>
    </xdr:from>
    <xdr:to>
      <xdr:col>2</xdr:col>
      <xdr:colOff>114301</xdr:colOff>
      <xdr:row>4</xdr:row>
      <xdr:rowOff>14998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90500"/>
          <a:ext cx="590550" cy="57697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353786</xdr:colOff>
      <xdr:row>0</xdr:row>
      <xdr:rowOff>85911</xdr:rowOff>
    </xdr:from>
    <xdr:to>
      <xdr:col>16</xdr:col>
      <xdr:colOff>487137</xdr:colOff>
      <xdr:row>2</xdr:row>
      <xdr:rowOff>132316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BB80BACF-DE16-40CA-BFC8-5B2ECAC66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7086" y="85911"/>
          <a:ext cx="1085851" cy="1275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217713</xdr:colOff>
      <xdr:row>0</xdr:row>
      <xdr:rowOff>74083</xdr:rowOff>
    </xdr:from>
    <xdr:to>
      <xdr:col>1</xdr:col>
      <xdr:colOff>260353</xdr:colOff>
      <xdr:row>1</xdr:row>
      <xdr:rowOff>524175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1BE5B898-5F4A-45B0-9575-B11D3CC72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3" y="74083"/>
          <a:ext cx="1128490" cy="1116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DEP\27pse-OECF-II\SPres-resumen\Pr-21\RpCH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\Documents\Informe%20Mensual%20Mayo%202018%20-%20Obra%20Las%20Magnolias\Documents%20and%20Settings\saul\Mis%20documentos\Downloads\VALORIZACIONES\DEP\27pse-OECF-II\SPres-resumen\Pr-21\RpCH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Jimbe-Pamparomas%20II%20Etapa\PRIMARIA\VOLUMEN%20II\RP_JIMBE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sa\samuel\tabaconas\Vol-ii\PRES-RP-TABA-FEBRER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q14\c\C\MEM\DEP\RP_JIMBE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PERCY\Downloads\3.%20VALORIACION%20MARZO%20PALACIO%20202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  <sheetName val="__REF"/>
      <sheetName val="E-4 P"/>
      <sheetName val="A"/>
      <sheetName val="ARMADOS"/>
      <sheetName val="BASE"/>
      <sheetName val="Datos"/>
      <sheetName val="D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Unit-op-cartel"/>
      <sheetName val="Uni-Arm"/>
      <sheetName val="Unit-ret"/>
      <sheetName val="Unit-conduct"/>
      <sheetName val="Unit-patoral"/>
      <sheetName val="Unit-tierra"/>
      <sheetName val="Unit-acom"/>
      <sheetName val="Unt-prueb"/>
      <sheetName val="Complementario"/>
      <sheetName val="Resumen-tipo &quot;B&quot;"/>
      <sheetName val="Montaje"/>
      <sheetName val="Principal"/>
      <sheetName val="Transporte"/>
      <sheetName val="PLANILLAS FORMATEADAS"/>
      <sheetName val="CONFIGURACIÓN"/>
      <sheetName val="CONTEO DE DATOS"/>
      <sheetName val="RESUMEN DE PARTIDAS"/>
      <sheetName val="DATOS DE CAMPO"/>
      <sheetName val="Hoja1"/>
      <sheetName val="Hoja2"/>
      <sheetName val="Hoja3"/>
      <sheetName val="Mont 02"/>
      <sheetName val="OC 02."/>
      <sheetName val="ITEM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Desmonteras"/>
      <sheetName val="Datos de la localidad"/>
      <sheetName val="Analisis de la T.C. - 2.2"/>
      <sheetName val="#¡REF"/>
      <sheetName val="QURR"/>
      <sheetName val="LOCALIDADES"/>
      <sheetName val="PLANILLA GENERAL"/>
      <sheetName val="Datos de la lkcalidad"/>
      <sheetName val="#¡RED"/>
      <sheetName val="DATA"/>
      <sheetName val="PLANILLA LP 22.9 kV"/>
      <sheetName val="CALCULO"/>
      <sheetName val="DATOS TECNICOS SE SANTUARIO"/>
      <sheetName val="PROC MANT LT 1"/>
      <sheetName val="CALENDARIO"/>
      <sheetName val="REV3"/>
      <sheetName val="CAP-120mm2"/>
      <sheetName val="INGRESO"/>
      <sheetName val="RES"/>
      <sheetName val="CENSO93"/>
      <sheetName val="HIDRANDINA"/>
      <sheetName val="FORMA-SE2"/>
      <sheetName val="UNITARIOS-RP"/>
      <sheetName val="PLAN RS"/>
      <sheetName val="Datos de Entrada"/>
      <sheetName val="1.2.1 RENDIMIENTO"/>
      <sheetName val="Plani"/>
      <sheetName val="Hoja79"/>
      <sheetName val="CC"/>
      <sheetName val="Datos_de_la_localidad"/>
      <sheetName val="Analisis_de_la_T_C__-_2_2"/>
      <sheetName val="PLANILLA_GENERAL"/>
      <sheetName val="Datos_de_la_lkcalidad"/>
      <sheetName val="PLANILLA_LP_22_9_kV"/>
      <sheetName val="DATOS_TECNICOS_SE_SANTUARIO"/>
      <sheetName val="PROC_MANT_LT_1"/>
      <sheetName val="Datos_de_Entrada"/>
      <sheetName val="1_2_1_RENDIMIENTO"/>
      <sheetName val="FORMA-LS3"/>
      <sheetName val="FORMA-LS1-LS2"/>
      <sheetName val="FORMA- RE1"/>
      <sheetName val="FORMA-RL1"/>
      <sheetName val="FORMA-ST1"/>
      <sheetName val="Resumen-RS"/>
      <sheetName val="3. Manpower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P-A-D"/>
      <sheetName val="DATOS DE CAMPO"/>
      <sheetName val="Precios Estruc."/>
      <sheetName val="ItinDeImp"/>
      <sheetName val="Scenario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Hoja4"/>
      <sheetName val="TOTAL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Base Ret. y Pt."/>
      <sheetName val="1.2.1 RENDIMIENTO"/>
      <sheetName val="INGRESO"/>
      <sheetName val="CAP_120mm2"/>
      <sheetName val="CAP-120mm2"/>
      <sheetName val="Datos"/>
      <sheetName val="PLAN_CONFORME"/>
      <sheetName val="1_2_1_RENDIMIENTO"/>
      <sheetName val="Base_Ret__y_Pt_"/>
      <sheetName val="#¡REF"/>
      <sheetName val="1_2_1_RENDIMIENTO1"/>
      <sheetName val="Base_Ret__y_Pt_1"/>
      <sheetName val="18O"/>
      <sheetName val="X LOC."/>
      <sheetName val="AP"/>
      <sheetName val="Mon_Conex D"/>
      <sheetName val="Mon_RP"/>
      <sheetName val="MOnt_SE"/>
      <sheetName val="ARRS"/>
      <sheetName val="RS"/>
      <sheetName val="SUMINISTRO RP"/>
    </sheetNames>
    <sheetDataSet>
      <sheetData sheetId="0">
        <row r="3">
          <cell r="B3" t="str">
            <v>OBRA</v>
          </cell>
          <cell r="C3" t="str">
            <v>SECCION</v>
          </cell>
          <cell r="D3" t="str">
            <v>LOCALIDAD</v>
          </cell>
          <cell r="E3" t="str">
            <v>DISTRITO</v>
          </cell>
          <cell r="F3" t="str">
            <v>PROVINCIA</v>
          </cell>
          <cell r="G3" t="str">
            <v>DEPARTAMENTO</v>
          </cell>
          <cell r="H3" t="str">
            <v>5-D-BRUTO</v>
          </cell>
          <cell r="I3" t="str">
            <v>POS_01</v>
          </cell>
          <cell r="J3" t="str">
            <v>N_POSTES</v>
          </cell>
          <cell r="K3" t="str">
            <v>POS_02</v>
          </cell>
          <cell r="L3" t="str">
            <v>6-D-BRUTO</v>
          </cell>
          <cell r="M3" t="str">
            <v>OP_EX</v>
          </cell>
          <cell r="N3" t="str">
            <v>PPS_RP</v>
          </cell>
          <cell r="O3" t="str">
            <v>PPS_LP</v>
          </cell>
          <cell r="P3" t="str">
            <v>CARTEL</v>
          </cell>
          <cell r="Q3" t="str">
            <v>CAMPA</v>
          </cell>
          <cell r="R3" t="str">
            <v>AAAC-25</v>
          </cell>
          <cell r="S3" t="str">
            <v>REP_RP</v>
          </cell>
          <cell r="T3" t="str">
            <v>CON_10</v>
          </cell>
          <cell r="U3" t="str">
            <v>CON_11</v>
          </cell>
          <cell r="V3" t="str">
            <v>R_3F</v>
          </cell>
          <cell r="W3" t="str">
            <v>C_3F</v>
          </cell>
          <cell r="X3" t="str">
            <v>R_2F</v>
          </cell>
          <cell r="Y3" t="str">
            <v>C_2F</v>
          </cell>
          <cell r="Z3" t="str">
            <v>R_MRT</v>
          </cell>
          <cell r="AA3" t="str">
            <v>C_MRT</v>
          </cell>
          <cell r="AB3" t="str">
            <v>PS1-3</v>
          </cell>
          <cell r="AC3" t="str">
            <v>PSH-3</v>
          </cell>
          <cell r="AD3" t="str">
            <v>PA1-3</v>
          </cell>
          <cell r="AE3" t="str">
            <v>P3A1-3</v>
          </cell>
          <cell r="AF3" t="str">
            <v>PA1H-3</v>
          </cell>
          <cell r="AG3" t="str">
            <v>P3A2-3</v>
          </cell>
          <cell r="AH3" t="str">
            <v>PA2-3</v>
          </cell>
          <cell r="AI3" t="str">
            <v>PA2H-3</v>
          </cell>
          <cell r="AJ3" t="str">
            <v>PA3-3</v>
          </cell>
          <cell r="AK3" t="str">
            <v>PR3-3</v>
          </cell>
          <cell r="AL3" t="str">
            <v>PRH-3</v>
          </cell>
          <cell r="AM3" t="str">
            <v>PTH-3</v>
          </cell>
          <cell r="AN3" t="str">
            <v>3PR3-0</v>
          </cell>
          <cell r="AO3" t="str">
            <v>PSEC-3P</v>
          </cell>
          <cell r="AP3" t="str">
            <v>PS1-0</v>
          </cell>
          <cell r="AQ3" t="str">
            <v>PA1-0</v>
          </cell>
          <cell r="AR3" t="str">
            <v>PA2-0</v>
          </cell>
          <cell r="AS3" t="str">
            <v>PA3-0</v>
          </cell>
          <cell r="AT3" t="str">
            <v>PR3-0</v>
          </cell>
          <cell r="AU3" t="str">
            <v>PTV-0</v>
          </cell>
          <cell r="AV3" t="str">
            <v>PTV-0-SP</v>
          </cell>
          <cell r="AW3" t="str">
            <v>PSEC-0P</v>
          </cell>
          <cell r="AX3" t="str">
            <v>PS1-2</v>
          </cell>
          <cell r="AY3" t="str">
            <v>PA1-2</v>
          </cell>
          <cell r="AZ3" t="str">
            <v>PA2-2</v>
          </cell>
          <cell r="BA3" t="str">
            <v>PA3-2</v>
          </cell>
          <cell r="BB3" t="str">
            <v>PR3-2</v>
          </cell>
          <cell r="BC3" t="str">
            <v>PTH-2</v>
          </cell>
          <cell r="BD3" t="str">
            <v>PSEC-2P</v>
          </cell>
          <cell r="BE3" t="str">
            <v>PTV-2</v>
          </cell>
          <cell r="BF3" t="str">
            <v>2PR3-0</v>
          </cell>
          <cell r="BG3" t="str">
            <v>PAT-1</v>
          </cell>
          <cell r="BH3" t="str">
            <v>PAT-2</v>
          </cell>
          <cell r="BI3" t="str">
            <v>R1-A</v>
          </cell>
          <cell r="BJ3" t="str">
            <v>RV-A</v>
          </cell>
          <cell r="BK3" t="str">
            <v>T-75</v>
          </cell>
          <cell r="BL3" t="str">
            <v>T-50</v>
          </cell>
          <cell r="BM3" t="str">
            <v>T-40</v>
          </cell>
          <cell r="BN3" t="str">
            <v>T-25</v>
          </cell>
          <cell r="BO3" t="str">
            <v>T-15</v>
          </cell>
          <cell r="BP3" t="str">
            <v>T-10</v>
          </cell>
          <cell r="BQ3" t="str">
            <v>SMM-1P</v>
          </cell>
          <cell r="BR3" t="str">
            <v>STB</v>
          </cell>
        </row>
        <row r="4">
          <cell r="A4">
            <v>1</v>
          </cell>
          <cell r="B4" t="str">
            <v>P.S.E. ASOCIADO  A  LA  C.H.  TABACONAS</v>
          </cell>
          <cell r="C4" t="str">
            <v>RED  DE  DISTRIBUCION  PRIMARIA     13.2kV  MRT</v>
          </cell>
          <cell r="D4" t="str">
            <v>TABACONAS</v>
          </cell>
          <cell r="E4" t="str">
            <v>TABACONAS</v>
          </cell>
          <cell r="F4" t="str">
            <v>SAN  IGNACIO</v>
          </cell>
          <cell r="G4" t="str">
            <v>CAJAMARCA</v>
          </cell>
          <cell r="H4">
            <v>1</v>
          </cell>
          <cell r="I4">
            <v>1</v>
          </cell>
          <cell r="J4">
            <v>5</v>
          </cell>
          <cell r="K4">
            <v>4</v>
          </cell>
          <cell r="L4">
            <v>5</v>
          </cell>
          <cell r="M4">
            <v>0.5</v>
          </cell>
          <cell r="N4">
            <v>0.16666666666666666</v>
          </cell>
          <cell r="R4">
            <v>0.35</v>
          </cell>
          <cell r="S4">
            <v>0.34</v>
          </cell>
          <cell r="T4">
            <v>1</v>
          </cell>
          <cell r="U4">
            <v>1</v>
          </cell>
          <cell r="W4">
            <v>0</v>
          </cell>
          <cell r="Y4">
            <v>0</v>
          </cell>
          <cell r="Z4">
            <v>0.33700000000000002</v>
          </cell>
          <cell r="AA4">
            <v>0.35</v>
          </cell>
          <cell r="AP4">
            <v>2</v>
          </cell>
          <cell r="AS4">
            <v>1</v>
          </cell>
          <cell r="AU4">
            <v>2</v>
          </cell>
          <cell r="BG4">
            <v>1</v>
          </cell>
          <cell r="BH4">
            <v>3</v>
          </cell>
          <cell r="BI4">
            <v>3</v>
          </cell>
          <cell r="BN4">
            <v>1</v>
          </cell>
          <cell r="BQ4">
            <v>1</v>
          </cell>
        </row>
        <row r="5">
          <cell r="A5">
            <v>2</v>
          </cell>
          <cell r="B5" t="str">
            <v>P.S.E. ASOCIADO  A  LA  C.H.  TABACONAS</v>
          </cell>
          <cell r="C5" t="str">
            <v>RED  DE  DISTRIBUCION  PRIMARIA     13.2kV  MRT</v>
          </cell>
          <cell r="D5" t="str">
            <v>GRANADILLAS BAJO</v>
          </cell>
          <cell r="E5" t="str">
            <v>TABACONAS</v>
          </cell>
          <cell r="F5" t="str">
            <v>SAN  IGNACIO</v>
          </cell>
          <cell r="G5" t="str">
            <v>CAJAMARCA</v>
          </cell>
          <cell r="H5">
            <v>1</v>
          </cell>
          <cell r="I5">
            <v>1</v>
          </cell>
          <cell r="J5">
            <v>4</v>
          </cell>
          <cell r="K5">
            <v>3</v>
          </cell>
          <cell r="L5">
            <v>4</v>
          </cell>
          <cell r="M5">
            <v>0.1</v>
          </cell>
          <cell r="N5">
            <v>0.16666666666666666</v>
          </cell>
          <cell r="R5">
            <v>0.16</v>
          </cell>
          <cell r="S5">
            <v>0.16</v>
          </cell>
          <cell r="T5">
            <v>1</v>
          </cell>
          <cell r="U5">
            <v>1</v>
          </cell>
          <cell r="W5">
            <v>0</v>
          </cell>
          <cell r="Y5">
            <v>0</v>
          </cell>
          <cell r="Z5">
            <v>0.156</v>
          </cell>
          <cell r="AA5">
            <v>0.16</v>
          </cell>
          <cell r="AP5">
            <v>1</v>
          </cell>
          <cell r="AQ5">
            <v>1</v>
          </cell>
          <cell r="AU5">
            <v>2</v>
          </cell>
          <cell r="BG5">
            <v>1</v>
          </cell>
          <cell r="BH5">
            <v>2</v>
          </cell>
          <cell r="BI5">
            <v>2</v>
          </cell>
          <cell r="BO5">
            <v>1</v>
          </cell>
          <cell r="BQ5">
            <v>1</v>
          </cell>
        </row>
        <row r="6">
          <cell r="A6">
            <v>3</v>
          </cell>
          <cell r="B6" t="str">
            <v>P.S.E. ASOCIADO  A  LA  C.H.  TABACONAS</v>
          </cell>
          <cell r="C6" t="str">
            <v>RED  DE  DISTRIBUCION  PRIMARIA     13.2kV  MRT</v>
          </cell>
          <cell r="D6" t="str">
            <v>MANCHARA</v>
          </cell>
          <cell r="E6" t="str">
            <v>TABACONAS</v>
          </cell>
          <cell r="F6" t="str">
            <v>SAN  IGNACIO</v>
          </cell>
          <cell r="G6" t="str">
            <v>CAJAMARCA</v>
          </cell>
          <cell r="H6">
            <v>1</v>
          </cell>
          <cell r="I6">
            <v>1</v>
          </cell>
          <cell r="J6">
            <v>2</v>
          </cell>
          <cell r="K6">
            <v>1</v>
          </cell>
          <cell r="L6">
            <v>2</v>
          </cell>
          <cell r="M6">
            <v>0.1</v>
          </cell>
          <cell r="N6">
            <v>0.16666666666666666</v>
          </cell>
          <cell r="R6">
            <v>7.0000000000000007E-2</v>
          </cell>
          <cell r="S6">
            <v>7.0000000000000007E-2</v>
          </cell>
          <cell r="T6">
            <v>1</v>
          </cell>
          <cell r="U6">
            <v>1</v>
          </cell>
          <cell r="W6">
            <v>0</v>
          </cell>
          <cell r="Y6">
            <v>0</v>
          </cell>
          <cell r="Z6">
            <v>7.0000000000000007E-2</v>
          </cell>
          <cell r="AA6">
            <v>7.0000000000000007E-2</v>
          </cell>
          <cell r="AU6">
            <v>2</v>
          </cell>
          <cell r="BG6">
            <v>1</v>
          </cell>
          <cell r="BI6">
            <v>2</v>
          </cell>
          <cell r="BP6">
            <v>1</v>
          </cell>
          <cell r="BQ6">
            <v>1</v>
          </cell>
        </row>
        <row r="7">
          <cell r="A7">
            <v>4</v>
          </cell>
          <cell r="B7" t="str">
            <v>P.S.E. ASOCIADO  A  LA  C.H.  TABACONAS</v>
          </cell>
          <cell r="C7" t="str">
            <v>RED  DE  DISTRIBUCION  PRIMARIA     13.2kV  MRT</v>
          </cell>
          <cell r="D7" t="str">
            <v>YUSHCAPAMPA</v>
          </cell>
          <cell r="E7" t="str">
            <v>TABACONAS</v>
          </cell>
          <cell r="F7" t="str">
            <v>SAN  IGNACIO</v>
          </cell>
          <cell r="G7" t="str">
            <v>CAJAMARCA</v>
          </cell>
          <cell r="H7">
            <v>1</v>
          </cell>
          <cell r="I7">
            <v>1</v>
          </cell>
          <cell r="J7">
            <v>2</v>
          </cell>
          <cell r="K7">
            <v>1</v>
          </cell>
          <cell r="L7">
            <v>3</v>
          </cell>
          <cell r="M7">
            <v>0.1</v>
          </cell>
          <cell r="N7">
            <v>0.16666666666666666</v>
          </cell>
          <cell r="R7">
            <v>0.15</v>
          </cell>
          <cell r="S7">
            <v>0.14000000000000001</v>
          </cell>
          <cell r="T7">
            <v>1</v>
          </cell>
          <cell r="U7">
            <v>1</v>
          </cell>
          <cell r="W7">
            <v>0</v>
          </cell>
          <cell r="Y7">
            <v>0</v>
          </cell>
          <cell r="Z7">
            <v>0.14099999999999999</v>
          </cell>
          <cell r="AA7">
            <v>0.15</v>
          </cell>
          <cell r="AT7">
            <v>1</v>
          </cell>
          <cell r="AU7">
            <v>2</v>
          </cell>
          <cell r="BG7">
            <v>1</v>
          </cell>
          <cell r="BH7">
            <v>1</v>
          </cell>
          <cell r="BI7">
            <v>2</v>
          </cell>
          <cell r="BP7">
            <v>1</v>
          </cell>
          <cell r="BQ7">
            <v>1</v>
          </cell>
        </row>
        <row r="8">
          <cell r="A8">
            <v>5</v>
          </cell>
          <cell r="B8" t="str">
            <v>P.S.E. ASOCIADO  A  LA  C.H.  TABACONAS</v>
          </cell>
          <cell r="C8" t="str">
            <v>RED  DE  DISTRIBUCION  PRIMARIA     13.2kV  MRT</v>
          </cell>
          <cell r="D8" t="str">
            <v>RODEO PAMPA</v>
          </cell>
          <cell r="E8" t="str">
            <v>TABACONAS</v>
          </cell>
          <cell r="F8" t="str">
            <v>SAN  IGNACIO</v>
          </cell>
          <cell r="G8" t="str">
            <v>CAJAMARCA</v>
          </cell>
          <cell r="H8">
            <v>1</v>
          </cell>
          <cell r="I8">
            <v>1</v>
          </cell>
          <cell r="J8">
            <v>3</v>
          </cell>
          <cell r="K8">
            <v>2</v>
          </cell>
          <cell r="L8">
            <v>4</v>
          </cell>
          <cell r="M8">
            <v>0.1</v>
          </cell>
          <cell r="N8">
            <v>0.16666666666666666</v>
          </cell>
          <cell r="R8">
            <v>0.25</v>
          </cell>
          <cell r="S8">
            <v>0.24</v>
          </cell>
          <cell r="T8">
            <v>1</v>
          </cell>
          <cell r="U8">
            <v>1</v>
          </cell>
          <cell r="W8">
            <v>0</v>
          </cell>
          <cell r="Y8">
            <v>0</v>
          </cell>
          <cell r="Z8">
            <v>0.23899999999999999</v>
          </cell>
          <cell r="AA8">
            <v>0.25</v>
          </cell>
          <cell r="AP8">
            <v>1</v>
          </cell>
          <cell r="AT8">
            <v>1</v>
          </cell>
          <cell r="AU8">
            <v>2</v>
          </cell>
          <cell r="BG8">
            <v>1</v>
          </cell>
          <cell r="BH8">
            <v>2</v>
          </cell>
          <cell r="BI8">
            <v>2</v>
          </cell>
          <cell r="BP8">
            <v>1</v>
          </cell>
          <cell r="BQ8">
            <v>1</v>
          </cell>
        </row>
        <row r="9">
          <cell r="A9">
            <v>6</v>
          </cell>
          <cell r="B9" t="str">
            <v>P.S.E. ASOCIADO  A  LA  C.H.  TABACONAS</v>
          </cell>
          <cell r="C9" t="str">
            <v>RED  DE  DISTRIBUCION  PRIMARIA     13.2kV  MRT</v>
          </cell>
          <cell r="D9" t="str">
            <v>PAMPA LIMON</v>
          </cell>
          <cell r="E9" t="str">
            <v>TABACONAS</v>
          </cell>
          <cell r="F9" t="str">
            <v>SAN  IGNACIO</v>
          </cell>
          <cell r="G9" t="str">
            <v>CAJAMARCA</v>
          </cell>
          <cell r="H9">
            <v>1</v>
          </cell>
          <cell r="I9">
            <v>1</v>
          </cell>
          <cell r="J9">
            <v>1</v>
          </cell>
          <cell r="K9">
            <v>0</v>
          </cell>
          <cell r="L9">
            <v>2</v>
          </cell>
          <cell r="M9">
            <v>0.1</v>
          </cell>
          <cell r="N9">
            <v>0.16666666666666666</v>
          </cell>
          <cell r="R9">
            <v>0.04</v>
          </cell>
          <cell r="S9">
            <v>0.04</v>
          </cell>
          <cell r="T9">
            <v>1</v>
          </cell>
          <cell r="U9">
            <v>1</v>
          </cell>
          <cell r="W9">
            <v>0</v>
          </cell>
          <cell r="Y9">
            <v>0</v>
          </cell>
          <cell r="Z9">
            <v>4.1000000000000002E-2</v>
          </cell>
          <cell r="AA9">
            <v>0.04</v>
          </cell>
          <cell r="AU9">
            <v>2</v>
          </cell>
          <cell r="BG9">
            <v>1</v>
          </cell>
          <cell r="BO9">
            <v>1</v>
          </cell>
          <cell r="BQ9">
            <v>1</v>
          </cell>
        </row>
        <row r="10">
          <cell r="A10">
            <v>7</v>
          </cell>
          <cell r="B10" t="str">
            <v>P.S.E. ASOCIADO  A  LA  C.H.  TABACONAS</v>
          </cell>
          <cell r="C10" t="str">
            <v>RED  DE  DISTRIBUCION  PRIMARIA     13.2kV  MRT</v>
          </cell>
          <cell r="D10" t="str">
            <v>RESUMEN   GENERAL</v>
          </cell>
          <cell r="E10" t="str">
            <v>TABACONAS</v>
          </cell>
          <cell r="F10" t="str">
            <v>SAN  IGNACIO</v>
          </cell>
          <cell r="G10" t="str">
            <v>CAJAMARCA</v>
          </cell>
          <cell r="H10">
            <v>6</v>
          </cell>
          <cell r="I10">
            <v>6</v>
          </cell>
          <cell r="J10">
            <v>17</v>
          </cell>
          <cell r="K10">
            <v>11</v>
          </cell>
          <cell r="L10">
            <v>20</v>
          </cell>
          <cell r="M10">
            <v>0.99999999999999989</v>
          </cell>
          <cell r="N10">
            <v>0.99999999999999989</v>
          </cell>
          <cell r="P10">
            <v>0</v>
          </cell>
          <cell r="Q10">
            <v>0</v>
          </cell>
          <cell r="R10">
            <v>1.02</v>
          </cell>
          <cell r="S10">
            <v>0.9900000000000001</v>
          </cell>
          <cell r="T10">
            <v>6</v>
          </cell>
          <cell r="U10">
            <v>6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0.98399999999999999</v>
          </cell>
          <cell r="AA10">
            <v>1.02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4</v>
          </cell>
          <cell r="AQ10">
            <v>1</v>
          </cell>
          <cell r="AR10">
            <v>0</v>
          </cell>
          <cell r="AS10">
            <v>1</v>
          </cell>
          <cell r="AT10">
            <v>2</v>
          </cell>
          <cell r="AU10">
            <v>12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6</v>
          </cell>
          <cell r="BH10">
            <v>8</v>
          </cell>
          <cell r="BI10">
            <v>11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1</v>
          </cell>
          <cell r="BO10">
            <v>2</v>
          </cell>
          <cell r="BP10">
            <v>3</v>
          </cell>
          <cell r="BQ10">
            <v>6</v>
          </cell>
          <cell r="BR10">
            <v>0</v>
          </cell>
        </row>
        <row r="11">
          <cell r="A11">
            <v>8</v>
          </cell>
          <cell r="B11" t="str">
            <v>P.S.E. ASOCIADO  A  LA  C.H.  SALLIQUE</v>
          </cell>
          <cell r="C11" t="str">
            <v>L.P. TRONCAL C.H. SALLIQUE-SALLIQUE 22.9kV TRIFASICO</v>
          </cell>
          <cell r="D11" t="str">
            <v>SALLIQUE</v>
          </cell>
          <cell r="E11" t="str">
            <v>SALLIQUE</v>
          </cell>
          <cell r="F11" t="str">
            <v>JAEN</v>
          </cell>
          <cell r="G11" t="str">
            <v>CAJAMARCA</v>
          </cell>
          <cell r="J11">
            <v>2</v>
          </cell>
          <cell r="K11">
            <v>2</v>
          </cell>
          <cell r="L11">
            <v>2</v>
          </cell>
          <cell r="V11">
            <v>0.11434</v>
          </cell>
          <cell r="W11">
            <v>0.36</v>
          </cell>
          <cell r="AB11">
            <v>1</v>
          </cell>
          <cell r="AO11">
            <v>1</v>
          </cell>
          <cell r="BG11">
            <v>2</v>
          </cell>
          <cell r="BH11">
            <v>0</v>
          </cell>
          <cell r="BI11">
            <v>1</v>
          </cell>
          <cell r="BQ11">
            <v>0</v>
          </cell>
          <cell r="BR11">
            <v>0</v>
          </cell>
        </row>
        <row r="12">
          <cell r="A12">
            <v>9</v>
          </cell>
          <cell r="B12" t="str">
            <v>P.S.E. ASOCIADO  A  LA  C.H.  SALLIQUE</v>
          </cell>
          <cell r="C12" t="str">
            <v>L.P. DERIVACION  PIQUIJACA 13.2kV MRT</v>
          </cell>
          <cell r="D12" t="str">
            <v>PIQUIJACA</v>
          </cell>
          <cell r="E12" t="str">
            <v>SALLIQUE</v>
          </cell>
          <cell r="F12" t="str">
            <v>JAEN</v>
          </cell>
          <cell r="G12" t="str">
            <v>CAJAMARCA</v>
          </cell>
          <cell r="J12">
            <v>36</v>
          </cell>
          <cell r="K12">
            <v>36</v>
          </cell>
          <cell r="L12">
            <v>36</v>
          </cell>
          <cell r="W12">
            <v>0</v>
          </cell>
          <cell r="Z12">
            <v>9.3792899999999992</v>
          </cell>
          <cell r="AP12">
            <v>13</v>
          </cell>
          <cell r="AQ12">
            <v>1</v>
          </cell>
          <cell r="AT12">
            <v>20</v>
          </cell>
          <cell r="AU12">
            <v>1</v>
          </cell>
          <cell r="AW12">
            <v>1</v>
          </cell>
          <cell r="BG12">
            <v>4</v>
          </cell>
          <cell r="BH12">
            <v>32</v>
          </cell>
          <cell r="BI12">
            <v>44</v>
          </cell>
          <cell r="BQ12">
            <v>0</v>
          </cell>
          <cell r="BR12">
            <v>0</v>
          </cell>
        </row>
        <row r="13">
          <cell r="A13">
            <v>10</v>
          </cell>
          <cell r="B13" t="str">
            <v>P.S.E. ASOCIADO  A  LA  C.H.  SALLIQUE</v>
          </cell>
          <cell r="C13" t="str">
            <v>L.P. RAMAL CATALA  13.2kV MRT</v>
          </cell>
          <cell r="D13" t="str">
            <v>CATALA</v>
          </cell>
          <cell r="E13" t="str">
            <v>SALLIQUE</v>
          </cell>
          <cell r="F13" t="str">
            <v>JAEN</v>
          </cell>
          <cell r="G13" t="str">
            <v>CAJAMARCA</v>
          </cell>
          <cell r="I13">
            <v>1</v>
          </cell>
          <cell r="J13">
            <v>4</v>
          </cell>
          <cell r="K13">
            <v>3</v>
          </cell>
          <cell r="L13">
            <v>5</v>
          </cell>
          <cell r="W13">
            <v>0</v>
          </cell>
          <cell r="Z13">
            <v>0.75175000000000003</v>
          </cell>
          <cell r="AT13">
            <v>3</v>
          </cell>
          <cell r="AU13">
            <v>2</v>
          </cell>
          <cell r="BG13">
            <v>0</v>
          </cell>
          <cell r="BH13">
            <v>3</v>
          </cell>
          <cell r="BI13">
            <v>8</v>
          </cell>
          <cell r="BQ13">
            <v>0</v>
          </cell>
          <cell r="BR13">
            <v>0</v>
          </cell>
        </row>
        <row r="14">
          <cell r="A14">
            <v>11</v>
          </cell>
          <cell r="B14" t="str">
            <v>P.S.E. ASOCIADO  A  LA  C.H.  SALLIQUE</v>
          </cell>
          <cell r="C14" t="str">
            <v>L.P. DERIVACION  SHIMANA 13.2kV MRT</v>
          </cell>
          <cell r="D14" t="str">
            <v>SHIMANA</v>
          </cell>
          <cell r="E14" t="str">
            <v>SALLIQUE</v>
          </cell>
          <cell r="F14" t="str">
            <v>JAEN</v>
          </cell>
          <cell r="G14" t="str">
            <v>CAJAMARCA</v>
          </cell>
          <cell r="J14">
            <v>13</v>
          </cell>
          <cell r="K14">
            <v>13</v>
          </cell>
          <cell r="L14">
            <v>13</v>
          </cell>
          <cell r="W14">
            <v>0</v>
          </cell>
          <cell r="Z14">
            <v>2.4500000000000002</v>
          </cell>
          <cell r="AP14">
            <v>8</v>
          </cell>
          <cell r="AT14">
            <v>3</v>
          </cell>
          <cell r="AU14">
            <v>1</v>
          </cell>
          <cell r="AW14">
            <v>1</v>
          </cell>
          <cell r="BG14">
            <v>1</v>
          </cell>
          <cell r="BH14">
            <v>12</v>
          </cell>
          <cell r="BI14">
            <v>8</v>
          </cell>
          <cell r="BQ14">
            <v>0</v>
          </cell>
          <cell r="BR14">
            <v>0</v>
          </cell>
        </row>
        <row r="15">
          <cell r="A15">
            <v>12</v>
          </cell>
          <cell r="B15" t="str">
            <v>P.S.E. ASOCIADO  A  LA  C.H.  SALLIQUE</v>
          </cell>
          <cell r="C15" t="str">
            <v>L.P. DERIVACION  AYACATE 13.2kV MRT</v>
          </cell>
          <cell r="D15" t="str">
            <v>AYACATE</v>
          </cell>
          <cell r="E15" t="str">
            <v>SALLIQUE</v>
          </cell>
          <cell r="F15" t="str">
            <v>JAEN</v>
          </cell>
          <cell r="G15" t="str">
            <v>CAJAMARCA</v>
          </cell>
          <cell r="I15">
            <v>1</v>
          </cell>
          <cell r="J15">
            <v>15</v>
          </cell>
          <cell r="K15">
            <v>14</v>
          </cell>
          <cell r="L15">
            <v>15</v>
          </cell>
          <cell r="W15">
            <v>0</v>
          </cell>
          <cell r="Z15">
            <v>4.01</v>
          </cell>
          <cell r="AP15">
            <v>5</v>
          </cell>
          <cell r="AT15">
            <v>8</v>
          </cell>
          <cell r="AU15">
            <v>1</v>
          </cell>
          <cell r="AW15">
            <v>1</v>
          </cell>
          <cell r="BG15">
            <v>2</v>
          </cell>
          <cell r="BH15">
            <v>12</v>
          </cell>
          <cell r="BI15">
            <v>18</v>
          </cell>
          <cell r="BQ15">
            <v>0</v>
          </cell>
          <cell r="BR15">
            <v>0</v>
          </cell>
        </row>
        <row r="16">
          <cell r="A16">
            <v>13</v>
          </cell>
          <cell r="B16" t="str">
            <v>P.S.E. ASOCIADO  A  LA  C.H.  SALLIQUE</v>
          </cell>
          <cell r="C16" t="str">
            <v>L.P. RAMAL TABACAL  13.2kV MRT</v>
          </cell>
          <cell r="D16" t="str">
            <v>TABACAL</v>
          </cell>
          <cell r="E16" t="str">
            <v>SALLIQUE</v>
          </cell>
          <cell r="F16" t="str">
            <v>JAEN</v>
          </cell>
          <cell r="G16" t="str">
            <v>CAJAMARCA</v>
          </cell>
          <cell r="J16">
            <v>3</v>
          </cell>
          <cell r="K16">
            <v>3</v>
          </cell>
          <cell r="L16">
            <v>4</v>
          </cell>
          <cell r="W16">
            <v>0</v>
          </cell>
          <cell r="Z16">
            <v>0.54576999999999998</v>
          </cell>
          <cell r="AT16">
            <v>2</v>
          </cell>
          <cell r="AU16">
            <v>2</v>
          </cell>
          <cell r="BG16">
            <v>1</v>
          </cell>
          <cell r="BH16">
            <v>2</v>
          </cell>
          <cell r="BI16">
            <v>5</v>
          </cell>
          <cell r="BQ16">
            <v>0</v>
          </cell>
          <cell r="BR16">
            <v>0</v>
          </cell>
        </row>
        <row r="17">
          <cell r="A17">
            <v>14</v>
          </cell>
          <cell r="B17" t="str">
            <v>P.S.E. ASOCIADO  A  LA  C.H.  SALLIQUE</v>
          </cell>
          <cell r="C17" t="str">
            <v>LINEAS  PRIMARIAS   22.9/13.2kV - MRT  -   RESUMEN  GENERAL</v>
          </cell>
          <cell r="D17" t="str">
            <v>RESUMEN   GENERAL</v>
          </cell>
          <cell r="E17" t="str">
            <v>SALLIQUE</v>
          </cell>
          <cell r="F17" t="str">
            <v>JAEN</v>
          </cell>
          <cell r="G17" t="str">
            <v>CAJAMARCA</v>
          </cell>
          <cell r="H17">
            <v>0</v>
          </cell>
          <cell r="I17">
            <v>2</v>
          </cell>
          <cell r="J17">
            <v>73</v>
          </cell>
          <cell r="K17">
            <v>71</v>
          </cell>
          <cell r="L17">
            <v>75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V17">
            <v>0.11434</v>
          </cell>
          <cell r="W17">
            <v>0.36</v>
          </cell>
          <cell r="X17">
            <v>0</v>
          </cell>
          <cell r="Y17">
            <v>0</v>
          </cell>
          <cell r="Z17">
            <v>17.136810000000001</v>
          </cell>
          <cell r="AA17">
            <v>0</v>
          </cell>
          <cell r="AB17">
            <v>1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</v>
          </cell>
          <cell r="AP17">
            <v>26</v>
          </cell>
          <cell r="AQ17">
            <v>1</v>
          </cell>
          <cell r="AR17">
            <v>0</v>
          </cell>
          <cell r="AS17">
            <v>0</v>
          </cell>
          <cell r="AT17">
            <v>36</v>
          </cell>
          <cell r="AU17">
            <v>7</v>
          </cell>
          <cell r="AV17">
            <v>0</v>
          </cell>
          <cell r="AW17">
            <v>3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10</v>
          </cell>
          <cell r="BH17">
            <v>61</v>
          </cell>
          <cell r="BI17">
            <v>84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</row>
        <row r="18">
          <cell r="A18">
            <v>15</v>
          </cell>
          <cell r="B18" t="str">
            <v>P.S.E. ASOCIADO  A  LA  C.H.  HUALLAPE</v>
          </cell>
          <cell r="C18" t="str">
            <v>L.P. TRONCAL HUALLAPE 22.9kV TRIFASICO</v>
          </cell>
          <cell r="D18" t="str">
            <v>HUALLAPE</v>
          </cell>
          <cell r="E18" t="str">
            <v>SANTA ROSA</v>
          </cell>
          <cell r="F18" t="str">
            <v>JAEN</v>
          </cell>
          <cell r="G18" t="str">
            <v>CAJAMARCA</v>
          </cell>
          <cell r="J18">
            <v>38</v>
          </cell>
          <cell r="K18">
            <v>38</v>
          </cell>
          <cell r="L18">
            <v>38</v>
          </cell>
          <cell r="V18">
            <v>6.4194699999999996</v>
          </cell>
          <cell r="W18">
            <v>20.22</v>
          </cell>
          <cell r="AB18">
            <v>31</v>
          </cell>
          <cell r="AD18">
            <v>1</v>
          </cell>
          <cell r="AH18">
            <v>2</v>
          </cell>
          <cell r="AJ18">
            <v>1</v>
          </cell>
          <cell r="AK18">
            <v>1</v>
          </cell>
          <cell r="AM18">
            <v>1</v>
          </cell>
          <cell r="AO18">
            <v>1</v>
          </cell>
          <cell r="BG18">
            <v>3</v>
          </cell>
          <cell r="BH18">
            <v>35</v>
          </cell>
          <cell r="BI18">
            <v>10</v>
          </cell>
          <cell r="BQ18">
            <v>0</v>
          </cell>
          <cell r="BR1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CALENDARIO"/>
      <sheetName val="REV3"/>
      <sheetName val="CAP-120mm2"/>
      <sheetName val="INGRESO"/>
      <sheetName val="RES"/>
      <sheetName val="CENSO93"/>
      <sheetName val="Datos de Entrada"/>
      <sheetName val="1.2.1 RENDIMIENTO"/>
      <sheetName val="FORMA-SE2"/>
      <sheetName val="Plani"/>
      <sheetName val="Datos de la localidad"/>
      <sheetName val="Analisis de la T.C. - 2.2"/>
      <sheetName val="#¡REF"/>
      <sheetName val="QURR"/>
      <sheetName val="PLANILLA GENERAL"/>
      <sheetName val="LOCALIDADES"/>
      <sheetName val="Datos de la lkcalidad"/>
      <sheetName val="#¡RED"/>
      <sheetName val="CALCULO"/>
      <sheetName val="DATA"/>
      <sheetName val="PLANILLA LP 22.9 kV"/>
      <sheetName val="Hoja79"/>
      <sheetName val="Resumen-RS"/>
      <sheetName val="CC"/>
      <sheetName val="3. Manpower"/>
      <sheetName val="DATOS DE CAMPO"/>
      <sheetName val="P-A-D"/>
      <sheetName val="FlujoTJ"/>
      <sheetName val="EVAL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Tipo de Cambio"/>
      <sheetName val="1_2_1_RENDIMIENTO"/>
      <sheetName val="Datos_de_Entrada"/>
      <sheetName val="Datos_de_la_localidad"/>
      <sheetName val="Analisis_de_la_T_C__-_2_2"/>
      <sheetName val="PLANILLA_GENERAL"/>
      <sheetName val="Datos_de_la_lkcalidad"/>
      <sheetName val="PLANILLA_LP_22_9_kV"/>
      <sheetName val="3__Manpower"/>
      <sheetName val="DATOS_DE_CAMPO"/>
      <sheetName val="DATOS TECNICOS SE SANTUARIO"/>
      <sheetName val="PROC MANT LT 1"/>
      <sheetName val="YTD Comments"/>
      <sheetName val="ARRS"/>
      <sheetName val="BasE"/>
      <sheetName val="Tipo_de_Cambio"/>
      <sheetName val="1_2_1_RENDIMIENTO1"/>
      <sheetName val="Datos_de_Entrada1"/>
      <sheetName val="Datos_de_la_localidad1"/>
      <sheetName val="Analisis_de_la_T_C__-_2_21"/>
      <sheetName val="PLANILLA_GENERAL1"/>
      <sheetName val="Datos_de_la_lkcalidad1"/>
      <sheetName val="PLANILLA_LP_22_9_kV1"/>
      <sheetName val="3__Manpower1"/>
      <sheetName val="DATOS_DE_CAMPO1"/>
      <sheetName val="Tipo_de_Cambio1"/>
      <sheetName val="fp"/>
      <sheetName val="18O"/>
      <sheetName val="OBRAS CIVILES"/>
      <sheetName val="FORMA-LS3"/>
      <sheetName val="FORMA-LS1-LS2"/>
      <sheetName val="FORMA- RE1"/>
      <sheetName val="FORMA-RL1"/>
      <sheetName val="FORMA-ST1"/>
      <sheetName val="Curva S diaria"/>
      <sheetName val="HIDRANDINA"/>
      <sheetName val="TABLA PROVEEDORES"/>
      <sheetName val="RP_JIMBE2"/>
      <sheetName val="Proyecciones"/>
      <sheetName val="Tapa 29"/>
      <sheetName val="B_DATOS"/>
      <sheetName val="BT_DATOS"/>
      <sheetName val="UNITARIOS-RP"/>
      <sheetName val="ptRP"/>
      <sheetName val="ret"/>
      <sheetName val="MATERIALES"/>
      <sheetName val="M d O"/>
      <sheetName val="DATOS_TECNICOS_SE_SANTUARIO"/>
      <sheetName val="PROC_MANT_LT_1"/>
      <sheetName val="Precios Estruc."/>
      <sheetName val="CuadroIyII"/>
      <sheetName val="Costos Alt2"/>
      <sheetName val="AnexoVI"/>
      <sheetName val="ESTATUS"/>
      <sheetName val="Base Ret. y Pt."/>
      <sheetName val="TipoDocs"/>
      <sheetName val="Dptos"/>
      <sheetName val="TipoGastos"/>
      <sheetName val="Obras"/>
      <sheetName val="RESUMEN"/>
      <sheetName val="MONTAJE R.S."/>
      <sheetName val="SUM_MON"/>
      <sheetName val="1"/>
      <sheetName val="APU-RS"/>
      <sheetName val="BD-MONTAJE_TRANSPORTE"/>
      <sheetName val="Datos Entrada"/>
      <sheetName val="INGRESO DE DATOS POR LOCALIDAD"/>
      <sheetName val="METRADO-TEMPORAL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3"/>
      <sheetName val="DT Palcaz"/>
      <sheetName val="U.A."/>
      <sheetName val="Detalle"/>
      <sheetName val="Desmonteras"/>
      <sheetName val="F-110"/>
    </sheetNames>
    <sheetDataSet>
      <sheetData sheetId="0" refreshError="1"/>
      <sheetData sheetId="1">
        <row r="287">
          <cell r="A287" t="str">
            <v>PT_03</v>
          </cell>
          <cell r="C287" t="str">
            <v>SI</v>
          </cell>
          <cell r="D287" t="str">
            <v>4.01</v>
          </cell>
          <cell r="F287" t="str">
            <v xml:space="preserve">Conector de Cu tipo perno partido </v>
          </cell>
          <cell r="I287" t="str">
            <v>U</v>
          </cell>
          <cell r="J287">
            <v>12</v>
          </cell>
          <cell r="K287">
            <v>2.4900000000000002</v>
          </cell>
          <cell r="L287">
            <v>29.88</v>
          </cell>
          <cell r="O287">
            <v>0</v>
          </cell>
        </row>
        <row r="292">
          <cell r="D292" t="str">
            <v>5.00</v>
          </cell>
          <cell r="F292" t="str">
            <v>EQUIPOS DE PROTECCION Y SECCIONAMIENTO</v>
          </cell>
          <cell r="O292">
            <v>0</v>
          </cell>
        </row>
        <row r="293">
          <cell r="A293" t="str">
            <v>PROT_02</v>
          </cell>
          <cell r="C293" t="str">
            <v>SI</v>
          </cell>
          <cell r="D293" t="str">
            <v>5.01</v>
          </cell>
          <cell r="F293" t="str">
            <v>Seccionador fusible unipolar Cut-out 36 kV, 100 A, 150kV BIL</v>
          </cell>
          <cell r="I293" t="str">
            <v>U</v>
          </cell>
          <cell r="J293">
            <v>11</v>
          </cell>
          <cell r="K293">
            <v>226.24</v>
          </cell>
          <cell r="L293">
            <v>2488.64</v>
          </cell>
          <cell r="O293">
            <v>0</v>
          </cell>
        </row>
        <row r="294">
          <cell r="F294" t="str">
            <v>SUB TOTAL</v>
          </cell>
          <cell r="M294">
            <v>2488.64</v>
          </cell>
          <cell r="O29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C"/>
      <sheetName val="C.1"/>
      <sheetName val="FE-2"/>
      <sheetName val="R- FE-1"/>
      <sheetName val="FE3-1 "/>
      <sheetName val="FE3-1-NP"/>
      <sheetName val="FE-05"/>
      <sheetName val="FE-05 (2)"/>
      <sheetName val=" FE 07"/>
      <sheetName val="F-09"/>
      <sheetName val="F-10 "/>
      <sheetName val="FE-11"/>
      <sheetName val="FE-12"/>
      <sheetName val="FE-14"/>
      <sheetName val="FE-16"/>
      <sheetName val="FE-17"/>
      <sheetName val="Curva S"/>
      <sheetName val="TAREO"/>
      <sheetName val="F-12"/>
      <sheetName val="P.M"/>
      <sheetName val="R.M"/>
    </sheetNames>
    <sheetDataSet>
      <sheetData sheetId="0">
        <row r="25">
          <cell r="C25" t="str">
            <v>“MEJORAMIENTO DE LA GESTIÓN MUNICIPAL Y SERVICIO ADMINISTRATIVO DE LA MUNICIPALIDAD PROVINCIAL DE ABANCAY, DISTRITO DE ABANCAY - PROVINCIA DE ABANCAY - DEPARTAMENTO DE APURIMAC”.</v>
          </cell>
        </row>
        <row r="69">
          <cell r="C69" t="str">
            <v xml:space="preserve">ING. ROLANDO CHUMBES TUEROS </v>
          </cell>
        </row>
        <row r="76">
          <cell r="C76" t="str">
            <v xml:space="preserve">ING. ERICK ALARCON CAMACHO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 tint="-0.499984740745262"/>
  </sheetPr>
  <dimension ref="B1:I40"/>
  <sheetViews>
    <sheetView view="pageBreakPreview" zoomScale="115" zoomScaleSheetLayoutView="115" workbookViewId="0">
      <selection activeCell="H8" sqref="H8"/>
    </sheetView>
  </sheetViews>
  <sheetFormatPr baseColWidth="10" defaultColWidth="11.42578125" defaultRowHeight="12.75" x14ac:dyDescent="0.2"/>
  <cols>
    <col min="1" max="1" width="11.42578125" style="1"/>
    <col min="2" max="2" width="4.140625" style="1" customWidth="1"/>
    <col min="3" max="3" width="5.140625" style="1" customWidth="1"/>
    <col min="4" max="4" width="53.5703125" style="1" customWidth="1"/>
    <col min="5" max="5" width="7.5703125" style="1" customWidth="1"/>
    <col min="6" max="6" width="4" style="1" customWidth="1"/>
    <col min="7" max="7" width="4.7109375" style="1" customWidth="1"/>
    <col min="8" max="16384" width="11.42578125" style="1"/>
  </cols>
  <sheetData>
    <row r="1" spans="2:9" ht="20.100000000000001" customHeight="1" x14ac:dyDescent="0.2">
      <c r="B1" s="1087"/>
      <c r="C1" s="1087"/>
      <c r="D1" s="1087"/>
      <c r="E1" s="1087"/>
      <c r="F1" s="1087"/>
    </row>
    <row r="2" spans="2:9" ht="23.25" x14ac:dyDescent="0.35">
      <c r="B2" s="1088" t="s">
        <v>14</v>
      </c>
      <c r="C2" s="1088"/>
      <c r="D2" s="1088"/>
      <c r="E2" s="1088"/>
      <c r="F2" s="1088"/>
      <c r="G2" s="1088"/>
    </row>
    <row r="3" spans="2:9" x14ac:dyDescent="0.2">
      <c r="B3" s="1089"/>
      <c r="C3" s="1089"/>
      <c r="D3" s="1089"/>
      <c r="E3" s="1089"/>
      <c r="F3" s="1089"/>
    </row>
    <row r="4" spans="2:9" ht="13.5" customHeight="1" x14ac:dyDescent="0.2">
      <c r="B4" s="1089"/>
      <c r="C4" s="1089"/>
      <c r="D4" s="1089"/>
      <c r="E4" s="1089"/>
      <c r="F4" s="1089"/>
    </row>
    <row r="5" spans="2:9" ht="18.75" customHeight="1" x14ac:dyDescent="0.3">
      <c r="B5" s="1090" t="s">
        <v>1067</v>
      </c>
      <c r="C5" s="1090"/>
      <c r="D5" s="1090"/>
      <c r="E5" s="1090"/>
      <c r="F5" s="1090"/>
      <c r="G5" s="1090"/>
    </row>
    <row r="6" spans="2:9" ht="23.25" customHeight="1" x14ac:dyDescent="0.2">
      <c r="B6" s="1091" t="s">
        <v>1068</v>
      </c>
      <c r="C6" s="1091"/>
      <c r="D6" s="1091"/>
      <c r="E6" s="1091"/>
      <c r="F6" s="1091"/>
      <c r="G6" s="1091"/>
    </row>
    <row r="7" spans="2:9" ht="15" customHeight="1" x14ac:dyDescent="0.2">
      <c r="B7" s="1093" t="s">
        <v>974</v>
      </c>
      <c r="C7" s="1094"/>
      <c r="D7" s="1094"/>
      <c r="E7" s="1094"/>
      <c r="F7" s="1094"/>
      <c r="G7" s="1094"/>
      <c r="H7" s="2"/>
      <c r="I7" s="2"/>
    </row>
    <row r="8" spans="2:9" ht="30" customHeight="1" x14ac:dyDescent="0.2">
      <c r="B8" s="1094"/>
      <c r="C8" s="1094"/>
      <c r="D8" s="1094"/>
      <c r="E8" s="1094"/>
      <c r="F8" s="1094"/>
      <c r="G8" s="1094"/>
    </row>
    <row r="9" spans="2:9" x14ac:dyDescent="0.2">
      <c r="B9" s="884" t="s">
        <v>1</v>
      </c>
      <c r="C9" s="1092" t="s">
        <v>2</v>
      </c>
      <c r="D9" s="1092"/>
      <c r="E9" s="884" t="s">
        <v>3</v>
      </c>
      <c r="F9" s="1092" t="s">
        <v>4</v>
      </c>
      <c r="G9" s="1092"/>
    </row>
    <row r="10" spans="2:9" x14ac:dyDescent="0.2">
      <c r="B10" s="4">
        <v>1</v>
      </c>
      <c r="C10" s="1085" t="s">
        <v>957</v>
      </c>
      <c r="D10" s="1085"/>
      <c r="E10" s="4"/>
      <c r="F10" s="4"/>
      <c r="G10" s="5"/>
    </row>
    <row r="11" spans="2:9" ht="12.75" customHeight="1" x14ac:dyDescent="0.2">
      <c r="B11" s="4">
        <v>2</v>
      </c>
      <c r="C11" s="1085" t="s">
        <v>958</v>
      </c>
      <c r="D11" s="1085"/>
      <c r="E11" s="4"/>
      <c r="F11" s="4"/>
      <c r="G11" s="5"/>
    </row>
    <row r="12" spans="2:9" ht="12.75" customHeight="1" x14ac:dyDescent="0.2">
      <c r="B12" s="4">
        <v>3</v>
      </c>
      <c r="C12" s="1085" t="s">
        <v>959</v>
      </c>
      <c r="D12" s="1085"/>
      <c r="E12" s="4" t="s">
        <v>5</v>
      </c>
      <c r="F12" s="4"/>
      <c r="G12" s="5"/>
    </row>
    <row r="13" spans="2:9" ht="14.25" customHeight="1" x14ac:dyDescent="0.2">
      <c r="B13" s="4">
        <v>4</v>
      </c>
      <c r="C13" s="1085" t="s">
        <v>960</v>
      </c>
      <c r="D13" s="1085"/>
      <c r="E13" s="4"/>
      <c r="F13" s="4"/>
      <c r="G13" s="5"/>
    </row>
    <row r="14" spans="2:9" ht="12.75" customHeight="1" x14ac:dyDescent="0.2">
      <c r="B14" s="4">
        <v>5</v>
      </c>
      <c r="C14" s="1085" t="s">
        <v>961</v>
      </c>
      <c r="D14" s="1085"/>
      <c r="E14" s="4"/>
      <c r="F14" s="4"/>
      <c r="G14" s="5"/>
    </row>
    <row r="15" spans="2:9" ht="12.75" customHeight="1" x14ac:dyDescent="0.2">
      <c r="B15" s="4">
        <v>6</v>
      </c>
      <c r="C15" s="1085" t="s">
        <v>111</v>
      </c>
      <c r="D15" s="1085"/>
      <c r="E15" s="4" t="s">
        <v>6</v>
      </c>
      <c r="F15" s="4"/>
      <c r="G15" s="5"/>
    </row>
    <row r="16" spans="2:9" ht="12.75" customHeight="1" x14ac:dyDescent="0.2">
      <c r="B16" s="4">
        <v>7</v>
      </c>
      <c r="C16" s="1086" t="s">
        <v>962</v>
      </c>
      <c r="D16" s="1086"/>
      <c r="E16" s="4"/>
      <c r="F16" s="4"/>
      <c r="G16" s="5"/>
    </row>
    <row r="17" spans="2:7" ht="12.75" customHeight="1" x14ac:dyDescent="0.2">
      <c r="B17" s="4">
        <v>8</v>
      </c>
      <c r="C17" s="1086" t="s">
        <v>963</v>
      </c>
      <c r="D17" s="1086"/>
      <c r="E17" s="4"/>
      <c r="F17" s="4"/>
      <c r="G17" s="5"/>
    </row>
    <row r="18" spans="2:7" ht="12.75" customHeight="1" x14ac:dyDescent="0.2">
      <c r="B18" s="4">
        <v>9</v>
      </c>
      <c r="C18" s="1086" t="s">
        <v>67</v>
      </c>
      <c r="D18" s="1086"/>
      <c r="E18" s="4" t="s">
        <v>7</v>
      </c>
      <c r="F18" s="4"/>
      <c r="G18" s="5"/>
    </row>
    <row r="19" spans="2:7" ht="12.75" customHeight="1" x14ac:dyDescent="0.2">
      <c r="B19" s="4">
        <v>10</v>
      </c>
      <c r="C19" s="1086" t="s">
        <v>964</v>
      </c>
      <c r="D19" s="1086"/>
      <c r="E19" s="4"/>
      <c r="F19" s="4"/>
      <c r="G19" s="5"/>
    </row>
    <row r="20" spans="2:7" ht="12.75" customHeight="1" x14ac:dyDescent="0.2">
      <c r="B20" s="4">
        <v>11</v>
      </c>
      <c r="C20" s="1086" t="s">
        <v>965</v>
      </c>
      <c r="D20" s="1095"/>
      <c r="E20" s="4"/>
      <c r="F20" s="4"/>
      <c r="G20" s="5"/>
    </row>
    <row r="21" spans="2:7" ht="12.75" customHeight="1" x14ac:dyDescent="0.2">
      <c r="B21" s="4">
        <v>12</v>
      </c>
      <c r="C21" s="1086" t="s">
        <v>966</v>
      </c>
      <c r="D21" s="1095"/>
      <c r="E21" s="4" t="s">
        <v>77</v>
      </c>
      <c r="F21" s="4"/>
      <c r="G21" s="5"/>
    </row>
    <row r="22" spans="2:7" ht="12.75" hidden="1" customHeight="1" x14ac:dyDescent="0.2">
      <c r="B22" s="4">
        <v>13</v>
      </c>
      <c r="C22" s="1086" t="s">
        <v>967</v>
      </c>
      <c r="D22" s="1095"/>
      <c r="E22" s="4"/>
      <c r="F22" s="4"/>
      <c r="G22" s="5"/>
    </row>
    <row r="23" spans="2:7" ht="12.75" customHeight="1" x14ac:dyDescent="0.2">
      <c r="B23" s="4">
        <v>14</v>
      </c>
      <c r="C23" s="1086" t="s">
        <v>968</v>
      </c>
      <c r="D23" s="1095"/>
      <c r="E23" s="4"/>
      <c r="F23" s="4"/>
      <c r="G23" s="5"/>
    </row>
    <row r="24" spans="2:7" ht="12.75" hidden="1" customHeight="1" x14ac:dyDescent="0.2">
      <c r="B24" s="4">
        <v>15</v>
      </c>
      <c r="C24" s="1096" t="s">
        <v>969</v>
      </c>
      <c r="D24" s="1095"/>
      <c r="E24" s="4" t="s">
        <v>77</v>
      </c>
      <c r="F24" s="4"/>
      <c r="G24" s="5"/>
    </row>
    <row r="25" spans="2:7" ht="12.75" customHeight="1" x14ac:dyDescent="0.2">
      <c r="B25" s="4">
        <v>16</v>
      </c>
      <c r="C25" s="1086" t="s">
        <v>110</v>
      </c>
      <c r="D25" s="1086"/>
      <c r="E25" s="4" t="s">
        <v>109</v>
      </c>
      <c r="F25" s="4"/>
      <c r="G25" s="5"/>
    </row>
    <row r="26" spans="2:7" ht="12.75" customHeight="1" x14ac:dyDescent="0.2">
      <c r="B26" s="4">
        <v>17</v>
      </c>
      <c r="C26" s="1086" t="s">
        <v>108</v>
      </c>
      <c r="D26" s="1086"/>
      <c r="E26" s="4" t="s">
        <v>107</v>
      </c>
      <c r="F26" s="4"/>
      <c r="G26" s="5"/>
    </row>
    <row r="27" spans="2:7" x14ac:dyDescent="0.2">
      <c r="B27" s="4">
        <v>18</v>
      </c>
      <c r="C27" s="1086" t="s">
        <v>106</v>
      </c>
      <c r="D27" s="1086"/>
      <c r="E27" s="4" t="s">
        <v>105</v>
      </c>
      <c r="F27" s="4"/>
      <c r="G27" s="5"/>
    </row>
    <row r="28" spans="2:7" x14ac:dyDescent="0.2">
      <c r="B28" s="4">
        <v>19</v>
      </c>
      <c r="C28" s="1086" t="s">
        <v>68</v>
      </c>
      <c r="D28" s="1086"/>
      <c r="E28" s="4" t="s">
        <v>8</v>
      </c>
      <c r="F28" s="4"/>
      <c r="G28" s="5"/>
    </row>
    <row r="29" spans="2:7" x14ac:dyDescent="0.2">
      <c r="B29" s="4">
        <v>20</v>
      </c>
      <c r="C29" s="1086" t="s">
        <v>104</v>
      </c>
      <c r="D29" s="1086"/>
      <c r="E29" s="4" t="s">
        <v>103</v>
      </c>
      <c r="F29" s="4"/>
      <c r="G29" s="5"/>
    </row>
    <row r="30" spans="2:7" x14ac:dyDescent="0.2">
      <c r="B30" s="4">
        <v>21</v>
      </c>
      <c r="C30" s="1086" t="s">
        <v>102</v>
      </c>
      <c r="D30" s="1086"/>
      <c r="E30" s="4" t="s">
        <v>78</v>
      </c>
      <c r="F30" s="4"/>
      <c r="G30" s="5"/>
    </row>
    <row r="31" spans="2:7" x14ac:dyDescent="0.2">
      <c r="B31" s="4">
        <v>22</v>
      </c>
      <c r="C31" s="1086" t="s">
        <v>101</v>
      </c>
      <c r="D31" s="1086"/>
      <c r="E31" s="4" t="s">
        <v>9</v>
      </c>
      <c r="F31" s="4"/>
      <c r="G31" s="5"/>
    </row>
    <row r="32" spans="2:7" x14ac:dyDescent="0.2">
      <c r="B32" s="4">
        <v>23</v>
      </c>
      <c r="C32" s="1086" t="s">
        <v>970</v>
      </c>
      <c r="D32" s="1086"/>
      <c r="E32" s="4"/>
      <c r="F32" s="4"/>
      <c r="G32" s="5"/>
    </row>
    <row r="33" spans="2:7" x14ac:dyDescent="0.2">
      <c r="B33" s="4">
        <v>24</v>
      </c>
      <c r="C33" s="1086" t="s">
        <v>971</v>
      </c>
      <c r="D33" s="1086"/>
      <c r="E33" s="4"/>
      <c r="F33" s="4"/>
      <c r="G33" s="5"/>
    </row>
    <row r="34" spans="2:7" x14ac:dyDescent="0.2">
      <c r="B34" s="4">
        <v>25</v>
      </c>
      <c r="C34" s="1086" t="s">
        <v>100</v>
      </c>
      <c r="D34" s="1086"/>
      <c r="E34" s="4" t="s">
        <v>99</v>
      </c>
      <c r="F34" s="4"/>
      <c r="G34" s="5"/>
    </row>
    <row r="35" spans="2:7" x14ac:dyDescent="0.2">
      <c r="B35" s="4">
        <v>26</v>
      </c>
      <c r="C35" s="1086" t="s">
        <v>972</v>
      </c>
      <c r="D35" s="1086"/>
      <c r="E35" s="4"/>
      <c r="F35" s="4"/>
      <c r="G35" s="5"/>
    </row>
    <row r="36" spans="2:7" x14ac:dyDescent="0.2">
      <c r="B36" s="4">
        <v>27</v>
      </c>
      <c r="C36" s="1086" t="s">
        <v>98</v>
      </c>
      <c r="D36" s="1086"/>
      <c r="E36" s="4" t="s">
        <v>97</v>
      </c>
      <c r="F36" s="4"/>
      <c r="G36" s="885"/>
    </row>
    <row r="37" spans="2:7" x14ac:dyDescent="0.2">
      <c r="B37" s="4">
        <v>28</v>
      </c>
      <c r="C37" s="1086" t="s">
        <v>96</v>
      </c>
      <c r="D37" s="1086"/>
      <c r="E37" s="4" t="s">
        <v>95</v>
      </c>
      <c r="F37" s="4"/>
      <c r="G37" s="886"/>
    </row>
    <row r="38" spans="2:7" x14ac:dyDescent="0.2">
      <c r="B38" s="4">
        <v>29</v>
      </c>
      <c r="C38" s="1085" t="s">
        <v>89</v>
      </c>
      <c r="D38" s="1085"/>
      <c r="E38" s="4"/>
      <c r="F38" s="4"/>
      <c r="G38" s="886"/>
    </row>
    <row r="39" spans="2:7" x14ac:dyDescent="0.2">
      <c r="B39" s="4">
        <v>30</v>
      </c>
      <c r="C39" s="1085" t="s">
        <v>973</v>
      </c>
      <c r="D39" s="1085"/>
      <c r="E39" s="4"/>
      <c r="F39" s="4"/>
      <c r="G39" s="886"/>
    </row>
    <row r="40" spans="2:7" x14ac:dyDescent="0.2">
      <c r="B40" s="4">
        <v>31</v>
      </c>
      <c r="C40" s="1085" t="s">
        <v>90</v>
      </c>
      <c r="D40" s="1085"/>
      <c r="E40" s="4"/>
      <c r="F40" s="4"/>
      <c r="G40" s="886"/>
    </row>
  </sheetData>
  <mergeCells count="40">
    <mergeCell ref="C29:D29"/>
    <mergeCell ref="C16:D16"/>
    <mergeCell ref="C17:D17"/>
    <mergeCell ref="C25:D25"/>
    <mergeCell ref="C18:D18"/>
    <mergeCell ref="C27:D27"/>
    <mergeCell ref="C26:D26"/>
    <mergeCell ref="C28:D28"/>
    <mergeCell ref="C19:D19"/>
    <mergeCell ref="C20:D20"/>
    <mergeCell ref="C21:D21"/>
    <mergeCell ref="C22:D22"/>
    <mergeCell ref="C23:D23"/>
    <mergeCell ref="C24:D24"/>
    <mergeCell ref="B6:G6"/>
    <mergeCell ref="C11:D11"/>
    <mergeCell ref="C12:D12"/>
    <mergeCell ref="C14:D14"/>
    <mergeCell ref="C15:D15"/>
    <mergeCell ref="C9:D9"/>
    <mergeCell ref="C10:D10"/>
    <mergeCell ref="C13:D13"/>
    <mergeCell ref="B7:G8"/>
    <mergeCell ref="F9:G9"/>
    <mergeCell ref="B1:F1"/>
    <mergeCell ref="B2:G2"/>
    <mergeCell ref="B3:F3"/>
    <mergeCell ref="B4:F4"/>
    <mergeCell ref="B5:G5"/>
    <mergeCell ref="C30:D30"/>
    <mergeCell ref="C31:D31"/>
    <mergeCell ref="C32:D32"/>
    <mergeCell ref="C33:D33"/>
    <mergeCell ref="C34:D34"/>
    <mergeCell ref="C40:D40"/>
    <mergeCell ref="C35:D35"/>
    <mergeCell ref="C36:D36"/>
    <mergeCell ref="C37:D37"/>
    <mergeCell ref="C38:D38"/>
    <mergeCell ref="C39:D39"/>
  </mergeCells>
  <printOptions horizontalCentered="1"/>
  <pageMargins left="0.78740157480314965" right="0.59055118110236227" top="0.39370078740157483" bottom="0.39370078740157483" header="0" footer="0"/>
  <pageSetup paperSize="9" scale="110" orientation="portrait" horizontalDpi="4294967293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A5AF-BD36-4C1F-885A-35F052E85FF8}">
  <sheetPr>
    <tabColor rgb="FF00B0F0"/>
    <pageSetUpPr fitToPage="1"/>
  </sheetPr>
  <dimension ref="A1:H95"/>
  <sheetViews>
    <sheetView tabSelected="1" view="pageBreakPreview" topLeftCell="C1" zoomScale="90" zoomScaleNormal="70" zoomScaleSheetLayoutView="90" zoomScalePageLayoutView="55" workbookViewId="0">
      <selection activeCell="D10" sqref="D10:D44"/>
    </sheetView>
  </sheetViews>
  <sheetFormatPr baseColWidth="10" defaultColWidth="11.42578125" defaultRowHeight="15.75" x14ac:dyDescent="0.2"/>
  <cols>
    <col min="1" max="1" width="13.85546875" style="983" bestFit="1" customWidth="1"/>
    <col min="2" max="2" width="100.7109375" style="940" customWidth="1"/>
    <col min="3" max="3" width="10.28515625" style="939" bestFit="1" customWidth="1"/>
    <col min="4" max="4" width="12.85546875" style="963" bestFit="1" customWidth="1"/>
    <col min="5" max="5" width="13.28515625" style="1201" bestFit="1" customWidth="1"/>
    <col min="6" max="6" width="16.7109375" style="218" bestFit="1" customWidth="1"/>
    <col min="7" max="7" width="11.42578125" style="218"/>
    <col min="8" max="8" width="18.28515625" style="218" bestFit="1" customWidth="1"/>
    <col min="9" max="16384" width="11.42578125" style="218"/>
  </cols>
  <sheetData>
    <row r="1" spans="1:8" ht="60" customHeight="1" x14ac:dyDescent="0.2">
      <c r="A1" s="1135" t="s">
        <v>1088</v>
      </c>
      <c r="B1" s="1135"/>
      <c r="C1" s="1135"/>
      <c r="D1" s="1135"/>
      <c r="E1" s="1135"/>
      <c r="F1" s="1135"/>
      <c r="G1" s="225"/>
      <c r="H1" s="225"/>
    </row>
    <row r="2" spans="1:8" s="6" customFormat="1" ht="23.25" customHeight="1" x14ac:dyDescent="0.25">
      <c r="A2" s="1135"/>
      <c r="B2" s="1135"/>
      <c r="C2" s="1135"/>
      <c r="D2" s="1135"/>
      <c r="E2" s="1135"/>
      <c r="F2" s="1135"/>
    </row>
    <row r="3" spans="1:8" s="6" customFormat="1" ht="30" customHeight="1" x14ac:dyDescent="0.25">
      <c r="A3" s="978" t="s">
        <v>56</v>
      </c>
      <c r="B3" s="1137" t="s">
        <v>974</v>
      </c>
      <c r="C3" s="1137"/>
      <c r="D3" s="1137"/>
      <c r="E3" s="1137"/>
      <c r="F3" s="1137"/>
    </row>
    <row r="4" spans="1:8" s="6" customFormat="1" ht="25.15" customHeight="1" x14ac:dyDescent="0.2">
      <c r="A4" s="979"/>
      <c r="B4" s="945"/>
      <c r="C4" s="1061"/>
      <c r="D4" s="957"/>
      <c r="E4" s="945"/>
      <c r="F4" s="945"/>
    </row>
    <row r="5" spans="1:8" s="240" customFormat="1" ht="20.25" customHeight="1" x14ac:dyDescent="0.2">
      <c r="A5" s="1138" t="s">
        <v>25</v>
      </c>
      <c r="B5" s="1139" t="s">
        <v>1089</v>
      </c>
      <c r="C5" s="1136" t="s">
        <v>29</v>
      </c>
      <c r="D5" s="1140" t="s">
        <v>17</v>
      </c>
      <c r="E5" s="1197" t="s">
        <v>553</v>
      </c>
      <c r="F5" s="1136" t="s">
        <v>72</v>
      </c>
    </row>
    <row r="6" spans="1:8" s="240" customFormat="1" ht="20.25" customHeight="1" x14ac:dyDescent="0.2">
      <c r="A6" s="1138"/>
      <c r="B6" s="1139"/>
      <c r="C6" s="1136"/>
      <c r="D6" s="1140"/>
      <c r="E6" s="1197"/>
      <c r="F6" s="1136"/>
    </row>
    <row r="7" spans="1:8" s="240" customFormat="1" ht="20.25" customHeight="1" x14ac:dyDescent="0.2">
      <c r="A7" s="1138"/>
      <c r="B7" s="1139"/>
      <c r="C7" s="1136"/>
      <c r="D7" s="1140"/>
      <c r="E7" s="1197"/>
      <c r="F7" s="1136"/>
    </row>
    <row r="8" spans="1:8" s="240" customFormat="1" ht="20.25" customHeight="1" x14ac:dyDescent="0.2">
      <c r="A8" s="1030" t="s">
        <v>1201</v>
      </c>
      <c r="B8" s="1003" t="s">
        <v>1107</v>
      </c>
      <c r="C8" s="1004"/>
      <c r="D8" s="1031"/>
      <c r="E8" s="1198"/>
      <c r="F8" s="1032">
        <f>SUM(F10:F45)</f>
        <v>1022877.63</v>
      </c>
      <c r="H8" s="1050"/>
    </row>
    <row r="9" spans="1:8" s="240" customFormat="1" ht="20.25" customHeight="1" x14ac:dyDescent="0.2">
      <c r="A9" s="1068" t="s">
        <v>1149</v>
      </c>
      <c r="B9" s="1065" t="s">
        <v>1192</v>
      </c>
      <c r="C9" s="1070"/>
      <c r="D9" s="1066"/>
      <c r="E9" s="1066"/>
      <c r="F9" s="1066"/>
      <c r="H9" s="1050"/>
    </row>
    <row r="10" spans="1:8" s="240" customFormat="1" ht="20.25" customHeight="1" x14ac:dyDescent="0.2">
      <c r="A10" s="1054" t="s">
        <v>64</v>
      </c>
      <c r="B10" s="1067" t="s">
        <v>1187</v>
      </c>
      <c r="C10" s="1063" t="s">
        <v>43</v>
      </c>
      <c r="D10" s="1064">
        <v>1</v>
      </c>
      <c r="E10" s="1064">
        <v>7353.58</v>
      </c>
      <c r="F10" s="1064">
        <f>D10*E10</f>
        <v>7353.58</v>
      </c>
      <c r="H10" s="1050"/>
    </row>
    <row r="11" spans="1:8" s="240" customFormat="1" ht="20.25" customHeight="1" x14ac:dyDescent="0.2">
      <c r="A11" s="1054" t="s">
        <v>1150</v>
      </c>
      <c r="B11" s="1067" t="s">
        <v>1188</v>
      </c>
      <c r="C11" s="1063" t="s">
        <v>43</v>
      </c>
      <c r="D11" s="1064">
        <v>1</v>
      </c>
      <c r="E11" s="1064">
        <v>2800</v>
      </c>
      <c r="F11" s="1064">
        <f t="shared" ref="F11:F13" si="0">D11*E11</f>
        <v>2800</v>
      </c>
      <c r="H11" s="1050"/>
    </row>
    <row r="12" spans="1:8" s="240" customFormat="1" ht="20.25" customHeight="1" x14ac:dyDescent="0.2">
      <c r="A12" s="1054" t="s">
        <v>91</v>
      </c>
      <c r="B12" s="1067" t="s">
        <v>1189</v>
      </c>
      <c r="C12" s="1063" t="s">
        <v>43</v>
      </c>
      <c r="D12" s="1064">
        <v>23</v>
      </c>
      <c r="E12" s="1064">
        <v>753.49</v>
      </c>
      <c r="F12" s="1064">
        <f t="shared" si="0"/>
        <v>17330.27</v>
      </c>
      <c r="H12" s="1050"/>
    </row>
    <row r="13" spans="1:8" s="240" customFormat="1" ht="20.25" customHeight="1" x14ac:dyDescent="0.2">
      <c r="A13" s="1054" t="s">
        <v>179</v>
      </c>
      <c r="B13" s="1067" t="s">
        <v>1190</v>
      </c>
      <c r="C13" s="1063" t="s">
        <v>43</v>
      </c>
      <c r="D13" s="1064">
        <v>33</v>
      </c>
      <c r="E13" s="1064">
        <v>295.41000000000003</v>
      </c>
      <c r="F13" s="1064">
        <f t="shared" si="0"/>
        <v>9748.5300000000007</v>
      </c>
      <c r="H13" s="1050"/>
    </row>
    <row r="14" spans="1:8" s="240" customFormat="1" ht="20.25" customHeight="1" x14ac:dyDescent="0.2">
      <c r="A14" s="1033" t="s">
        <v>1146</v>
      </c>
      <c r="B14" s="1027" t="s">
        <v>1142</v>
      </c>
      <c r="C14" s="1004"/>
      <c r="D14" s="1006"/>
      <c r="E14" s="1198"/>
      <c r="F14" s="1004"/>
    </row>
    <row r="15" spans="1:8" s="240" customFormat="1" ht="20.25" customHeight="1" x14ac:dyDescent="0.25">
      <c r="A15" s="1034" t="s">
        <v>1202</v>
      </c>
      <c r="B15" s="1008" t="s">
        <v>1151</v>
      </c>
      <c r="C15" s="1009" t="s">
        <v>43</v>
      </c>
      <c r="D15" s="1202">
        <v>2</v>
      </c>
      <c r="E15" s="1200">
        <v>90000</v>
      </c>
      <c r="F15" s="1011">
        <f t="shared" ref="F15:F16" si="1">D15*E15</f>
        <v>180000</v>
      </c>
    </row>
    <row r="16" spans="1:8" s="240" customFormat="1" ht="20.25" customHeight="1" x14ac:dyDescent="0.25">
      <c r="A16" s="1034" t="s">
        <v>1203</v>
      </c>
      <c r="B16" s="1008" t="s">
        <v>1152</v>
      </c>
      <c r="C16" s="1009" t="s">
        <v>43</v>
      </c>
      <c r="D16" s="1202">
        <v>1</v>
      </c>
      <c r="E16" s="1200">
        <v>85000</v>
      </c>
      <c r="F16" s="1011">
        <f t="shared" si="1"/>
        <v>85000</v>
      </c>
    </row>
    <row r="17" spans="1:6" s="1071" customFormat="1" x14ac:dyDescent="0.25">
      <c r="A17" s="1072" t="s">
        <v>63</v>
      </c>
      <c r="B17" s="1072" t="s">
        <v>1220</v>
      </c>
      <c r="C17" s="1072"/>
      <c r="D17" s="1073"/>
      <c r="E17" s="1073"/>
      <c r="F17" s="1073"/>
    </row>
    <row r="18" spans="1:6" s="239" customFormat="1" ht="16.5" customHeight="1" x14ac:dyDescent="0.25">
      <c r="A18" s="1039" t="s">
        <v>1174</v>
      </c>
      <c r="B18" s="1019" t="s">
        <v>1112</v>
      </c>
      <c r="C18" s="1009"/>
      <c r="D18" s="1202"/>
      <c r="E18" s="1200"/>
      <c r="F18" s="1011"/>
    </row>
    <row r="19" spans="1:6" s="239" customFormat="1" ht="16.5" customHeight="1" x14ac:dyDescent="0.25">
      <c r="A19" s="1040" t="s">
        <v>1175</v>
      </c>
      <c r="B19" s="1041" t="s">
        <v>1172</v>
      </c>
      <c r="C19" s="989" t="s">
        <v>43</v>
      </c>
      <c r="D19" s="1202">
        <v>1</v>
      </c>
      <c r="E19" s="1200">
        <v>90014.46</v>
      </c>
      <c r="F19" s="1011">
        <f t="shared" ref="F19:F33" si="2">D19*E19</f>
        <v>90014.46</v>
      </c>
    </row>
    <row r="20" spans="1:6" s="239" customFormat="1" ht="16.5" customHeight="1" x14ac:dyDescent="0.25">
      <c r="A20" s="1040" t="s">
        <v>1176</v>
      </c>
      <c r="B20" s="1041" t="s">
        <v>1116</v>
      </c>
      <c r="C20" s="989" t="s">
        <v>43</v>
      </c>
      <c r="D20" s="1202">
        <v>12</v>
      </c>
      <c r="E20" s="1200">
        <v>19800</v>
      </c>
      <c r="F20" s="1011">
        <f t="shared" si="2"/>
        <v>237600</v>
      </c>
    </row>
    <row r="21" spans="1:6" s="239" customFormat="1" ht="16.5" customHeight="1" x14ac:dyDescent="0.25">
      <c r="A21" s="1040" t="s">
        <v>1177</v>
      </c>
      <c r="B21" s="1008" t="s">
        <v>1171</v>
      </c>
      <c r="C21" s="1009" t="s">
        <v>43</v>
      </c>
      <c r="D21" s="1202">
        <v>16</v>
      </c>
      <c r="E21" s="1200">
        <v>2500</v>
      </c>
      <c r="F21" s="1029">
        <f t="shared" ref="F21" si="3">+D21*E21</f>
        <v>40000</v>
      </c>
    </row>
    <row r="22" spans="1:6" s="239" customFormat="1" ht="16.5" customHeight="1" x14ac:dyDescent="0.25">
      <c r="A22" s="1039" t="s">
        <v>1178</v>
      </c>
      <c r="B22" s="992" t="s">
        <v>1159</v>
      </c>
      <c r="C22" s="989"/>
      <c r="D22" s="1202"/>
      <c r="E22" s="1200"/>
      <c r="F22" s="1011"/>
    </row>
    <row r="23" spans="1:6" s="239" customFormat="1" ht="16.5" customHeight="1" x14ac:dyDescent="0.25">
      <c r="A23" s="1042" t="s">
        <v>1179</v>
      </c>
      <c r="B23" s="1043" t="s">
        <v>1110</v>
      </c>
      <c r="C23" s="989" t="s">
        <v>43</v>
      </c>
      <c r="D23" s="1203">
        <v>36</v>
      </c>
      <c r="E23" s="1200">
        <v>2966.11</v>
      </c>
      <c r="F23" s="1011">
        <f t="shared" ref="F23" si="4">D23*E23</f>
        <v>106779.96</v>
      </c>
    </row>
    <row r="24" spans="1:6" s="239" customFormat="1" ht="16.5" customHeight="1" x14ac:dyDescent="0.25">
      <c r="A24" s="1039" t="s">
        <v>1180</v>
      </c>
      <c r="B24" s="992" t="s">
        <v>1120</v>
      </c>
      <c r="C24" s="1009"/>
      <c r="D24" s="1202"/>
      <c r="E24" s="1200"/>
      <c r="F24" s="1011"/>
    </row>
    <row r="25" spans="1:6" s="239" customFormat="1" ht="16.5" customHeight="1" x14ac:dyDescent="0.25">
      <c r="A25" s="1042" t="s">
        <v>1204</v>
      </c>
      <c r="B25" s="1067" t="s">
        <v>1228</v>
      </c>
      <c r="C25" s="1196" t="s">
        <v>43</v>
      </c>
      <c r="D25" s="1202">
        <v>15</v>
      </c>
      <c r="E25" s="1200">
        <v>322.29000000000002</v>
      </c>
      <c r="F25" s="1011">
        <f>D25*E25</f>
        <v>4834.3500000000004</v>
      </c>
    </row>
    <row r="26" spans="1:6" s="239" customFormat="1" ht="16.5" customHeight="1" x14ac:dyDescent="0.25">
      <c r="A26" s="1042" t="s">
        <v>1204</v>
      </c>
      <c r="B26" s="1043" t="s">
        <v>1162</v>
      </c>
      <c r="C26" s="989" t="s">
        <v>43</v>
      </c>
      <c r="D26" s="1203">
        <v>100</v>
      </c>
      <c r="E26" s="1200">
        <v>41.3</v>
      </c>
      <c r="F26" s="1011">
        <f t="shared" si="2"/>
        <v>4130</v>
      </c>
    </row>
    <row r="27" spans="1:6" s="239" customFormat="1" ht="16.5" customHeight="1" x14ac:dyDescent="0.25">
      <c r="A27" s="1042" t="s">
        <v>1205</v>
      </c>
      <c r="B27" s="1043" t="s">
        <v>1109</v>
      </c>
      <c r="C27" s="989" t="s">
        <v>43</v>
      </c>
      <c r="D27" s="1203">
        <v>15</v>
      </c>
      <c r="E27" s="1200">
        <v>740</v>
      </c>
      <c r="F27" s="1011">
        <f t="shared" si="2"/>
        <v>11100</v>
      </c>
    </row>
    <row r="28" spans="1:6" s="239" customFormat="1" ht="16.5" customHeight="1" x14ac:dyDescent="0.25">
      <c r="A28" s="1042" t="s">
        <v>1206</v>
      </c>
      <c r="B28" s="1041" t="s">
        <v>1160</v>
      </c>
      <c r="C28" s="989" t="s">
        <v>43</v>
      </c>
      <c r="D28" s="1200">
        <v>1200</v>
      </c>
      <c r="E28" s="1200">
        <v>0.45</v>
      </c>
      <c r="F28" s="1011">
        <f t="shared" si="2"/>
        <v>540</v>
      </c>
    </row>
    <row r="29" spans="1:6" s="239" customFormat="1" ht="16.5" customHeight="1" x14ac:dyDescent="0.25">
      <c r="A29" s="1039" t="s">
        <v>1147</v>
      </c>
      <c r="B29" s="1044" t="s">
        <v>1161</v>
      </c>
      <c r="C29" s="1023"/>
      <c r="D29" s="1203"/>
      <c r="E29" s="1200"/>
      <c r="F29" s="1011"/>
    </row>
    <row r="30" spans="1:6" s="239" customFormat="1" ht="16.5" customHeight="1" x14ac:dyDescent="0.25">
      <c r="A30" s="1042" t="s">
        <v>1207</v>
      </c>
      <c r="B30" s="1041" t="s">
        <v>1155</v>
      </c>
      <c r="C30" s="989" t="s">
        <v>43</v>
      </c>
      <c r="D30" s="1203">
        <v>1</v>
      </c>
      <c r="E30" s="1200">
        <v>38906</v>
      </c>
      <c r="F30" s="1011">
        <f t="shared" si="2"/>
        <v>38906</v>
      </c>
    </row>
    <row r="31" spans="1:6" s="239" customFormat="1" ht="16.5" customHeight="1" x14ac:dyDescent="0.25">
      <c r="A31" s="1039" t="s">
        <v>1158</v>
      </c>
      <c r="B31" s="1045" t="s">
        <v>1181</v>
      </c>
      <c r="C31" s="905"/>
      <c r="D31" s="951"/>
      <c r="E31" s="1199"/>
      <c r="F31" s="1011"/>
    </row>
    <row r="32" spans="1:6" s="239" customFormat="1" ht="16.5" customHeight="1" x14ac:dyDescent="0.25">
      <c r="A32" s="1042" t="s">
        <v>1208</v>
      </c>
      <c r="B32" s="1041" t="s">
        <v>1173</v>
      </c>
      <c r="C32" s="989" t="s">
        <v>43</v>
      </c>
      <c r="D32" s="1203">
        <v>1</v>
      </c>
      <c r="E32" s="1199">
        <v>8000</v>
      </c>
      <c r="F32" s="1011">
        <f t="shared" si="2"/>
        <v>8000</v>
      </c>
    </row>
    <row r="33" spans="1:6" s="239" customFormat="1" ht="16.5" customHeight="1" x14ac:dyDescent="0.25">
      <c r="A33" s="1042" t="s">
        <v>1209</v>
      </c>
      <c r="B33" s="1041" t="s">
        <v>1182</v>
      </c>
      <c r="C33" s="989" t="s">
        <v>43</v>
      </c>
      <c r="D33" s="1203">
        <v>1</v>
      </c>
      <c r="E33" s="1199">
        <v>5000</v>
      </c>
      <c r="F33" s="1011">
        <f t="shared" si="2"/>
        <v>5000</v>
      </c>
    </row>
    <row r="34" spans="1:6" s="239" customFormat="1" ht="16.5" customHeight="1" x14ac:dyDescent="0.25">
      <c r="A34" s="1035" t="s">
        <v>1210</v>
      </c>
      <c r="B34" s="1012" t="s">
        <v>1125</v>
      </c>
      <c r="C34" s="1004"/>
      <c r="D34" s="1006"/>
      <c r="E34" s="1198"/>
      <c r="F34" s="1004"/>
    </row>
    <row r="35" spans="1:6" s="239" customFormat="1" ht="16.5" customHeight="1" x14ac:dyDescent="0.25">
      <c r="A35" s="1037" t="s">
        <v>1211</v>
      </c>
      <c r="B35" s="1194" t="s">
        <v>1226</v>
      </c>
      <c r="C35" s="1009" t="s">
        <v>43</v>
      </c>
      <c r="D35" s="1202">
        <v>7</v>
      </c>
      <c r="E35" s="1200">
        <v>4289.3</v>
      </c>
      <c r="F35" s="1195">
        <f>D35*E35</f>
        <v>30025.100000000002</v>
      </c>
    </row>
    <row r="36" spans="1:6" s="239" customFormat="1" ht="16.5" customHeight="1" x14ac:dyDescent="0.25">
      <c r="A36" s="1037" t="s">
        <v>1227</v>
      </c>
      <c r="B36" s="1008" t="s">
        <v>1168</v>
      </c>
      <c r="C36" s="1009" t="s">
        <v>43</v>
      </c>
      <c r="D36" s="1202">
        <v>34</v>
      </c>
      <c r="E36" s="1200">
        <v>1200</v>
      </c>
      <c r="F36" s="1011">
        <f t="shared" ref="F36" si="5">D36*E36</f>
        <v>40800</v>
      </c>
    </row>
    <row r="37" spans="1:6" s="239" customFormat="1" ht="16.5" customHeight="1" x14ac:dyDescent="0.25">
      <c r="A37" s="1035" t="s">
        <v>1212</v>
      </c>
      <c r="B37" s="1038" t="s">
        <v>1124</v>
      </c>
      <c r="C37" s="1009"/>
      <c r="D37" s="1202"/>
      <c r="E37" s="1200"/>
      <c r="F37" s="1011"/>
    </row>
    <row r="38" spans="1:6" s="239" customFormat="1" ht="16.5" customHeight="1" x14ac:dyDescent="0.25">
      <c r="A38" s="1037" t="s">
        <v>1213</v>
      </c>
      <c r="B38" s="1008" t="s">
        <v>1131</v>
      </c>
      <c r="C38" s="1009" t="s">
        <v>43</v>
      </c>
      <c r="D38" s="1202">
        <v>6</v>
      </c>
      <c r="E38" s="1200">
        <v>6500</v>
      </c>
      <c r="F38" s="1011">
        <f t="shared" ref="F38:F44" si="6">D38*E38</f>
        <v>39000</v>
      </c>
    </row>
    <row r="39" spans="1:6" s="239" customFormat="1" ht="16.5" customHeight="1" x14ac:dyDescent="0.25">
      <c r="A39" s="1037" t="s">
        <v>1214</v>
      </c>
      <c r="B39" s="1008" t="s">
        <v>1132</v>
      </c>
      <c r="C39" s="1009" t="s">
        <v>43</v>
      </c>
      <c r="D39" s="1202">
        <v>2</v>
      </c>
      <c r="E39" s="1200">
        <v>7800</v>
      </c>
      <c r="F39" s="1011">
        <f t="shared" si="6"/>
        <v>15600</v>
      </c>
    </row>
    <row r="40" spans="1:6" s="239" customFormat="1" ht="16.5" customHeight="1" x14ac:dyDescent="0.25">
      <c r="A40" s="1037" t="s">
        <v>1215</v>
      </c>
      <c r="B40" s="1008" t="s">
        <v>1133</v>
      </c>
      <c r="C40" s="1009" t="s">
        <v>1098</v>
      </c>
      <c r="D40" s="1202">
        <v>1</v>
      </c>
      <c r="E40" s="1200">
        <v>31915.38</v>
      </c>
      <c r="F40" s="1011">
        <f t="shared" si="6"/>
        <v>31915.38</v>
      </c>
    </row>
    <row r="41" spans="1:6" s="239" customFormat="1" x14ac:dyDescent="0.25">
      <c r="A41" s="1037" t="s">
        <v>1216</v>
      </c>
      <c r="B41" s="1008" t="s">
        <v>1119</v>
      </c>
      <c r="C41" s="1009" t="s">
        <v>43</v>
      </c>
      <c r="D41" s="1202">
        <v>1</v>
      </c>
      <c r="E41" s="1200">
        <v>9970</v>
      </c>
      <c r="F41" s="1029">
        <f t="shared" si="6"/>
        <v>9970</v>
      </c>
    </row>
    <row r="42" spans="1:6" s="239" customFormat="1" ht="16.5" customHeight="1" x14ac:dyDescent="0.25">
      <c r="A42" s="1037" t="s">
        <v>1217</v>
      </c>
      <c r="B42" s="1008" t="s">
        <v>1117</v>
      </c>
      <c r="C42" s="1009" t="s">
        <v>43</v>
      </c>
      <c r="D42" s="1204">
        <v>3</v>
      </c>
      <c r="E42" s="1200">
        <v>950</v>
      </c>
      <c r="F42" s="1029">
        <f t="shared" si="6"/>
        <v>2850</v>
      </c>
    </row>
    <row r="43" spans="1:6" s="239" customFormat="1" ht="16.5" customHeight="1" x14ac:dyDescent="0.25">
      <c r="A43" s="1037" t="s">
        <v>1218</v>
      </c>
      <c r="B43" s="1008" t="s">
        <v>1118</v>
      </c>
      <c r="C43" s="1009" t="s">
        <v>43</v>
      </c>
      <c r="D43" s="1204">
        <v>2</v>
      </c>
      <c r="E43" s="1200">
        <v>910</v>
      </c>
      <c r="F43" s="1029">
        <f t="shared" si="6"/>
        <v>1820</v>
      </c>
    </row>
    <row r="44" spans="1:6" s="239" customFormat="1" ht="16.5" customHeight="1" x14ac:dyDescent="0.25">
      <c r="A44" s="1037" t="s">
        <v>1219</v>
      </c>
      <c r="B44" s="1008" t="s">
        <v>1078</v>
      </c>
      <c r="C44" s="1009" t="s">
        <v>43</v>
      </c>
      <c r="D44" s="1204">
        <v>8</v>
      </c>
      <c r="E44" s="1200">
        <v>220</v>
      </c>
      <c r="F44" s="1029">
        <f t="shared" si="6"/>
        <v>1760</v>
      </c>
    </row>
    <row r="45" spans="1:6" s="239" customFormat="1" ht="16.5" customHeight="1" x14ac:dyDescent="0.25">
      <c r="A45" s="981"/>
      <c r="B45" s="941"/>
      <c r="C45" s="905"/>
      <c r="D45" s="964"/>
      <c r="E45" s="1199"/>
      <c r="F45" s="953"/>
    </row>
    <row r="46" spans="1:6" s="239" customFormat="1" ht="16.5" customHeight="1" x14ac:dyDescent="0.25">
      <c r="A46" s="981"/>
      <c r="B46" s="941"/>
      <c r="C46" s="905"/>
      <c r="D46" s="964"/>
      <c r="E46" s="1199"/>
      <c r="F46" s="953"/>
    </row>
    <row r="47" spans="1:6" s="239" customFormat="1" ht="16.5" customHeight="1" x14ac:dyDescent="0.25">
      <c r="A47" s="980"/>
      <c r="B47" s="947"/>
      <c r="C47" s="905"/>
      <c r="D47" s="964"/>
      <c r="E47" s="1199"/>
      <c r="F47" s="953"/>
    </row>
    <row r="48" spans="1:6" s="239" customFormat="1" ht="16.5" customHeight="1" x14ac:dyDescent="0.25">
      <c r="A48" s="981"/>
      <c r="B48" s="941"/>
      <c r="C48" s="905"/>
      <c r="D48" s="964"/>
      <c r="E48" s="1199"/>
      <c r="F48" s="953"/>
    </row>
    <row r="49" spans="1:6" s="239" customFormat="1" ht="16.5" customHeight="1" x14ac:dyDescent="0.25">
      <c r="A49" s="980"/>
      <c r="B49" s="947"/>
      <c r="C49" s="905"/>
      <c r="D49" s="964"/>
      <c r="E49" s="1199"/>
      <c r="F49" s="953"/>
    </row>
    <row r="50" spans="1:6" s="239" customFormat="1" ht="16.5" customHeight="1" x14ac:dyDescent="0.25">
      <c r="A50" s="981"/>
      <c r="B50" s="941"/>
      <c r="C50" s="905"/>
      <c r="D50" s="964"/>
      <c r="E50" s="1199"/>
      <c r="F50" s="953"/>
    </row>
    <row r="51" spans="1:6" s="239" customFormat="1" ht="16.5" customHeight="1" x14ac:dyDescent="0.25">
      <c r="A51" s="981"/>
      <c r="B51" s="941"/>
      <c r="C51" s="905"/>
      <c r="D51" s="964"/>
      <c r="E51" s="1199"/>
      <c r="F51" s="953"/>
    </row>
    <row r="52" spans="1:6" s="239" customFormat="1" ht="16.5" customHeight="1" x14ac:dyDescent="0.25">
      <c r="A52" s="981"/>
      <c r="B52" s="941"/>
      <c r="C52" s="905"/>
      <c r="D52" s="964"/>
      <c r="E52" s="1199"/>
      <c r="F52" s="953"/>
    </row>
    <row r="53" spans="1:6" s="239" customFormat="1" ht="16.5" customHeight="1" x14ac:dyDescent="0.25">
      <c r="A53" s="980"/>
      <c r="B53" s="947"/>
      <c r="C53" s="905"/>
      <c r="D53" s="964"/>
      <c r="E53" s="1199"/>
      <c r="F53" s="953"/>
    </row>
    <row r="54" spans="1:6" s="239" customFormat="1" ht="16.5" customHeight="1" x14ac:dyDescent="0.25">
      <c r="A54" s="982"/>
      <c r="B54" s="949"/>
      <c r="C54" s="905"/>
      <c r="D54" s="964"/>
      <c r="E54" s="1199"/>
      <c r="F54" s="953"/>
    </row>
    <row r="55" spans="1:6" s="239" customFormat="1" ht="16.5" customHeight="1" x14ac:dyDescent="0.25">
      <c r="A55" s="981"/>
      <c r="B55" s="941"/>
      <c r="C55" s="905"/>
      <c r="D55" s="964"/>
      <c r="E55" s="1199"/>
      <c r="F55" s="953"/>
    </row>
    <row r="56" spans="1:6" s="239" customFormat="1" ht="16.5" customHeight="1" x14ac:dyDescent="0.25">
      <c r="A56" s="982"/>
      <c r="B56" s="949"/>
      <c r="C56" s="905"/>
      <c r="D56" s="964"/>
      <c r="E56" s="1199"/>
      <c r="F56" s="953"/>
    </row>
    <row r="57" spans="1:6" s="239" customFormat="1" ht="16.5" customHeight="1" x14ac:dyDescent="0.25">
      <c r="A57" s="981"/>
      <c r="B57" s="941"/>
      <c r="C57" s="905"/>
      <c r="D57" s="964"/>
      <c r="E57" s="1199"/>
      <c r="F57" s="953"/>
    </row>
    <row r="58" spans="1:6" s="239" customFormat="1" ht="16.5" customHeight="1" x14ac:dyDescent="0.25">
      <c r="A58" s="981"/>
      <c r="B58" s="941"/>
      <c r="C58" s="905"/>
      <c r="D58" s="964"/>
      <c r="E58" s="1199"/>
      <c r="F58" s="953"/>
    </row>
    <row r="59" spans="1:6" s="239" customFormat="1" ht="16.5" customHeight="1" x14ac:dyDescent="0.25">
      <c r="A59" s="982"/>
      <c r="B59" s="949"/>
      <c r="C59" s="905"/>
      <c r="D59" s="964"/>
      <c r="E59" s="1199"/>
      <c r="F59" s="953"/>
    </row>
    <row r="60" spans="1:6" s="239" customFormat="1" ht="16.5" customHeight="1" x14ac:dyDescent="0.25">
      <c r="A60" s="981"/>
      <c r="B60" s="941"/>
      <c r="C60" s="905"/>
      <c r="D60" s="964"/>
      <c r="E60" s="1199"/>
      <c r="F60" s="953"/>
    </row>
    <row r="61" spans="1:6" s="239" customFormat="1" ht="16.5" customHeight="1" x14ac:dyDescent="0.25">
      <c r="A61" s="981"/>
      <c r="B61" s="941"/>
      <c r="C61" s="905"/>
      <c r="D61" s="964"/>
      <c r="E61" s="1199"/>
      <c r="F61" s="953"/>
    </row>
    <row r="62" spans="1:6" s="239" customFormat="1" ht="16.5" customHeight="1" x14ac:dyDescent="0.25">
      <c r="A62" s="981"/>
      <c r="B62" s="941"/>
      <c r="C62" s="905"/>
      <c r="D62" s="964"/>
      <c r="E62" s="1199"/>
      <c r="F62" s="953"/>
    </row>
    <row r="63" spans="1:6" s="239" customFormat="1" ht="16.5" customHeight="1" x14ac:dyDescent="0.25">
      <c r="A63" s="981"/>
      <c r="B63" s="941"/>
      <c r="C63" s="905"/>
      <c r="D63" s="964"/>
      <c r="E63" s="1199"/>
      <c r="F63" s="953"/>
    </row>
    <row r="64" spans="1:6" s="239" customFormat="1" ht="16.5" customHeight="1" x14ac:dyDescent="0.25">
      <c r="A64" s="980"/>
      <c r="B64" s="947"/>
      <c r="C64" s="905"/>
      <c r="D64" s="964"/>
      <c r="E64" s="1199"/>
      <c r="F64" s="953"/>
    </row>
    <row r="65" spans="1:6" s="239" customFormat="1" ht="16.5" customHeight="1" x14ac:dyDescent="0.25">
      <c r="A65" s="981"/>
      <c r="B65" s="941"/>
      <c r="C65" s="905"/>
      <c r="D65" s="964"/>
      <c r="E65" s="1199"/>
      <c r="F65" s="953"/>
    </row>
    <row r="66" spans="1:6" s="239" customFormat="1" ht="16.5" customHeight="1" x14ac:dyDescent="0.25">
      <c r="A66" s="981"/>
      <c r="B66" s="941"/>
      <c r="C66" s="905"/>
      <c r="D66" s="964"/>
      <c r="E66" s="1199"/>
      <c r="F66" s="953"/>
    </row>
    <row r="67" spans="1:6" s="239" customFormat="1" ht="16.5" customHeight="1" x14ac:dyDescent="0.25">
      <c r="A67" s="981"/>
      <c r="B67" s="941"/>
      <c r="C67" s="905"/>
      <c r="D67" s="964"/>
      <c r="E67" s="1199"/>
      <c r="F67" s="953"/>
    </row>
    <row r="68" spans="1:6" s="239" customFormat="1" ht="16.5" customHeight="1" x14ac:dyDescent="0.25">
      <c r="A68" s="981"/>
      <c r="B68" s="941"/>
      <c r="C68" s="905"/>
      <c r="D68" s="964"/>
      <c r="E68" s="1199"/>
      <c r="F68" s="953"/>
    </row>
    <row r="69" spans="1:6" s="239" customFormat="1" ht="16.5" customHeight="1" x14ac:dyDescent="0.25">
      <c r="A69" s="981"/>
      <c r="B69" s="941"/>
      <c r="C69" s="905"/>
      <c r="D69" s="964"/>
      <c r="E69" s="1199"/>
      <c r="F69" s="953"/>
    </row>
    <row r="70" spans="1:6" s="239" customFormat="1" ht="16.5" customHeight="1" x14ac:dyDescent="0.25">
      <c r="A70" s="981"/>
      <c r="B70" s="941"/>
      <c r="C70" s="905"/>
      <c r="D70" s="964"/>
      <c r="E70" s="1199"/>
      <c r="F70" s="953"/>
    </row>
    <row r="71" spans="1:6" s="239" customFormat="1" ht="16.5" customHeight="1" x14ac:dyDescent="0.25">
      <c r="A71" s="981"/>
      <c r="B71" s="941"/>
      <c r="C71" s="905"/>
      <c r="D71" s="964"/>
      <c r="E71" s="1199"/>
      <c r="F71" s="953"/>
    </row>
    <row r="72" spans="1:6" s="239" customFormat="1" ht="16.5" customHeight="1" x14ac:dyDescent="0.25">
      <c r="A72" s="981"/>
      <c r="B72" s="941"/>
      <c r="C72" s="905"/>
      <c r="D72" s="964"/>
      <c r="E72" s="1199"/>
      <c r="F72" s="953"/>
    </row>
    <row r="73" spans="1:6" s="239" customFormat="1" ht="16.5" customHeight="1" x14ac:dyDescent="0.25">
      <c r="A73" s="981"/>
      <c r="B73" s="941"/>
      <c r="C73" s="905"/>
      <c r="D73" s="964"/>
      <c r="E73" s="1199"/>
      <c r="F73" s="953"/>
    </row>
    <row r="74" spans="1:6" s="239" customFormat="1" ht="16.5" customHeight="1" x14ac:dyDescent="0.25">
      <c r="A74" s="981"/>
      <c r="B74" s="941"/>
      <c r="C74" s="905"/>
      <c r="D74" s="964"/>
      <c r="E74" s="1199"/>
      <c r="F74" s="953"/>
    </row>
    <row r="75" spans="1:6" s="239" customFormat="1" ht="16.5" customHeight="1" x14ac:dyDescent="0.25">
      <c r="A75" s="981"/>
      <c r="B75" s="941"/>
      <c r="C75" s="905"/>
      <c r="D75" s="964"/>
      <c r="E75" s="1199"/>
      <c r="F75" s="953"/>
    </row>
    <row r="76" spans="1:6" s="239" customFormat="1" ht="16.5" customHeight="1" x14ac:dyDescent="0.25">
      <c r="A76" s="980"/>
      <c r="B76" s="947"/>
      <c r="C76" s="905"/>
      <c r="D76" s="964"/>
      <c r="E76" s="1199"/>
      <c r="F76" s="953"/>
    </row>
    <row r="77" spans="1:6" s="239" customFormat="1" ht="16.5" customHeight="1" x14ac:dyDescent="0.25">
      <c r="A77" s="981"/>
      <c r="B77" s="941"/>
      <c r="C77" s="905"/>
      <c r="D77" s="964"/>
      <c r="E77" s="1199"/>
      <c r="F77" s="953"/>
    </row>
    <row r="78" spans="1:6" s="239" customFormat="1" ht="16.5" customHeight="1" x14ac:dyDescent="0.25">
      <c r="A78" s="981"/>
      <c r="B78" s="941"/>
      <c r="C78" s="905"/>
      <c r="D78" s="964"/>
      <c r="E78" s="1199"/>
      <c r="F78" s="953"/>
    </row>
    <row r="79" spans="1:6" s="239" customFormat="1" ht="16.5" customHeight="1" x14ac:dyDescent="0.25">
      <c r="A79" s="981"/>
      <c r="B79" s="941"/>
      <c r="C79" s="905"/>
      <c r="D79" s="964"/>
      <c r="E79" s="1199"/>
      <c r="F79" s="953"/>
    </row>
    <row r="80" spans="1:6" s="239" customFormat="1" ht="16.5" customHeight="1" x14ac:dyDescent="0.25">
      <c r="A80" s="981"/>
      <c r="B80" s="941"/>
      <c r="C80" s="905"/>
      <c r="D80" s="964"/>
      <c r="E80" s="1199"/>
      <c r="F80" s="953"/>
    </row>
    <row r="81" spans="1:6" s="239" customFormat="1" ht="16.5" customHeight="1" x14ac:dyDescent="0.25">
      <c r="A81" s="981"/>
      <c r="B81" s="941"/>
      <c r="C81" s="905"/>
      <c r="D81" s="964"/>
      <c r="E81" s="1199"/>
      <c r="F81" s="953"/>
    </row>
    <row r="82" spans="1:6" s="239" customFormat="1" ht="16.5" customHeight="1" x14ac:dyDescent="0.25">
      <c r="A82" s="981"/>
      <c r="B82" s="941"/>
      <c r="C82" s="905"/>
      <c r="D82" s="964"/>
      <c r="E82" s="1199"/>
      <c r="F82" s="953"/>
    </row>
    <row r="83" spans="1:6" s="239" customFormat="1" x14ac:dyDescent="0.25">
      <c r="A83" s="981"/>
      <c r="B83" s="954"/>
      <c r="C83" s="905"/>
      <c r="D83" s="964"/>
      <c r="E83" s="1199"/>
      <c r="F83" s="953"/>
    </row>
    <row r="84" spans="1:6" s="239" customFormat="1" x14ac:dyDescent="0.25">
      <c r="A84" s="981"/>
      <c r="B84" s="954"/>
      <c r="C84" s="905"/>
      <c r="D84" s="964"/>
      <c r="E84" s="1199"/>
      <c r="F84" s="953"/>
    </row>
    <row r="85" spans="1:6" s="239" customFormat="1" ht="16.5" customHeight="1" x14ac:dyDescent="0.25">
      <c r="A85" s="981"/>
      <c r="B85" s="941"/>
      <c r="C85" s="905"/>
      <c r="D85" s="964"/>
      <c r="E85" s="1199"/>
      <c r="F85" s="953"/>
    </row>
    <row r="86" spans="1:6" s="239" customFormat="1" ht="16.5" customHeight="1" x14ac:dyDescent="0.25">
      <c r="A86" s="981"/>
      <c r="B86" s="941"/>
      <c r="C86" s="905"/>
      <c r="D86" s="964"/>
      <c r="E86" s="1199"/>
      <c r="F86" s="953"/>
    </row>
    <row r="87" spans="1:6" s="239" customFormat="1" ht="16.5" customHeight="1" x14ac:dyDescent="0.25">
      <c r="A87" s="981"/>
      <c r="B87" s="941"/>
      <c r="C87" s="905"/>
      <c r="D87" s="964"/>
      <c r="E87" s="1199"/>
      <c r="F87" s="953"/>
    </row>
    <row r="88" spans="1:6" s="239" customFormat="1" ht="16.5" customHeight="1" x14ac:dyDescent="0.25">
      <c r="A88" s="981"/>
      <c r="B88" s="941"/>
      <c r="C88" s="905"/>
      <c r="D88" s="964"/>
      <c r="E88" s="1199"/>
      <c r="F88" s="953"/>
    </row>
    <row r="89" spans="1:6" s="239" customFormat="1" ht="16.5" customHeight="1" x14ac:dyDescent="0.25">
      <c r="A89" s="981"/>
      <c r="B89" s="941"/>
      <c r="C89" s="905"/>
      <c r="D89" s="964"/>
      <c r="E89" s="1199"/>
      <c r="F89" s="953"/>
    </row>
    <row r="90" spans="1:6" s="239" customFormat="1" ht="16.5" customHeight="1" x14ac:dyDescent="0.25">
      <c r="A90" s="981"/>
      <c r="B90" s="941"/>
      <c r="C90" s="905"/>
      <c r="D90" s="964"/>
      <c r="E90" s="1199"/>
      <c r="F90" s="953"/>
    </row>
    <row r="91" spans="1:6" s="239" customFormat="1" ht="16.5" customHeight="1" x14ac:dyDescent="0.25">
      <c r="A91" s="981"/>
      <c r="B91" s="941"/>
      <c r="C91" s="905"/>
      <c r="D91" s="964"/>
      <c r="E91" s="1199"/>
      <c r="F91" s="953"/>
    </row>
    <row r="92" spans="1:6" s="239" customFormat="1" ht="16.5" customHeight="1" x14ac:dyDescent="0.25">
      <c r="A92" s="980"/>
      <c r="B92" s="947"/>
      <c r="C92" s="905"/>
      <c r="D92" s="964"/>
      <c r="E92" s="1199"/>
      <c r="F92" s="953"/>
    </row>
    <row r="93" spans="1:6" s="239" customFormat="1" ht="16.5" customHeight="1" x14ac:dyDescent="0.25">
      <c r="A93" s="981"/>
      <c r="B93" s="941"/>
      <c r="C93" s="905"/>
      <c r="D93" s="964"/>
      <c r="E93" s="1199"/>
      <c r="F93" s="953"/>
    </row>
    <row r="94" spans="1:6" s="239" customFormat="1" ht="16.5" customHeight="1" x14ac:dyDescent="0.25">
      <c r="A94" s="980"/>
      <c r="B94" s="947"/>
      <c r="C94" s="905"/>
      <c r="D94" s="964"/>
      <c r="E94" s="1199"/>
      <c r="F94" s="953"/>
    </row>
    <row r="95" spans="1:6" s="239" customFormat="1" ht="16.5" customHeight="1" x14ac:dyDescent="0.25">
      <c r="A95" s="981"/>
      <c r="B95" s="941"/>
      <c r="C95" s="905"/>
      <c r="D95" s="964"/>
      <c r="E95" s="1199"/>
      <c r="F95" s="953"/>
    </row>
  </sheetData>
  <mergeCells count="8">
    <mergeCell ref="A1:F2"/>
    <mergeCell ref="F5:F7"/>
    <mergeCell ref="B3:F3"/>
    <mergeCell ref="A5:A7"/>
    <mergeCell ref="B5:B7"/>
    <mergeCell ref="C5:C7"/>
    <mergeCell ref="D5:D7"/>
    <mergeCell ref="E5:E7"/>
  </mergeCells>
  <phoneticPr fontId="80" type="noConversion"/>
  <conditionalFormatting sqref="C19:C20 C22">
    <cfRule type="expression" dxfId="34" priority="11">
      <formula>#REF!="T"</formula>
    </cfRule>
  </conditionalFormatting>
  <conditionalFormatting sqref="C29 C31:E31 E32:E33 C45:F95">
    <cfRule type="expression" dxfId="33" priority="225">
      <formula>#REF!="T"</formula>
    </cfRule>
  </conditionalFormatting>
  <conditionalFormatting sqref="C30">
    <cfRule type="expression" dxfId="32" priority="9">
      <formula>#REF!="T"</formula>
    </cfRule>
  </conditionalFormatting>
  <conditionalFormatting sqref="C28:D28">
    <cfRule type="expression" dxfId="31" priority="5">
      <formula>#REF!="T"</formula>
    </cfRule>
  </conditionalFormatting>
  <conditionalFormatting sqref="C32:D33">
    <cfRule type="expression" dxfId="30" priority="3">
      <formula>#REF!="T"</formula>
    </cfRule>
  </conditionalFormatting>
  <conditionalFormatting sqref="C9:F13">
    <cfRule type="expression" dxfId="29" priority="2">
      <formula>#REF!="T"</formula>
    </cfRule>
  </conditionalFormatting>
  <conditionalFormatting sqref="F15:F20">
    <cfRule type="expression" dxfId="28" priority="10">
      <formula>#REF!="T"</formula>
    </cfRule>
  </conditionalFormatting>
  <conditionalFormatting sqref="F22 C23:F23 C26:E27 D29:F30 F31:F33">
    <cfRule type="expression" dxfId="27" priority="13">
      <formula>#REF!="T"</formula>
    </cfRule>
  </conditionalFormatting>
  <conditionalFormatting sqref="F24:F28">
    <cfRule type="expression" dxfId="26" priority="6">
      <formula>#REF!="T"</formula>
    </cfRule>
  </conditionalFormatting>
  <conditionalFormatting sqref="F36:F40">
    <cfRule type="expression" dxfId="25" priority="1">
      <formula>#REF!="T"</formula>
    </cfRule>
  </conditionalFormatting>
  <printOptions horizontalCentered="1"/>
  <pageMargins left="0.7" right="0.7" top="0.75" bottom="0.75" header="0.3" footer="0.3"/>
  <pageSetup paperSize="9" scale="52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E57F-8E9E-48D7-9A33-CB97BABECF7B}">
  <sheetPr>
    <tabColor rgb="FFFF0000"/>
  </sheetPr>
  <dimension ref="A1:N56"/>
  <sheetViews>
    <sheetView showRuler="0" view="pageBreakPreview" zoomScale="80" zoomScaleNormal="85" zoomScaleSheetLayoutView="80" zoomScalePageLayoutView="85" workbookViewId="0">
      <selection activeCell="D11" sqref="D11"/>
    </sheetView>
  </sheetViews>
  <sheetFormatPr baseColWidth="10" defaultColWidth="11.42578125" defaultRowHeight="15.75" x14ac:dyDescent="0.2"/>
  <cols>
    <col min="1" max="1" width="13.140625" style="218" customWidth="1"/>
    <col min="2" max="2" width="93.85546875" style="940" customWidth="1"/>
    <col min="3" max="3" width="10.28515625" style="939" bestFit="1" customWidth="1"/>
    <col min="4" max="4" width="12.85546875" style="963" bestFit="1" customWidth="1"/>
    <col min="5" max="5" width="10.5703125" style="937" bestFit="1" customWidth="1"/>
    <col min="6" max="6" width="17.7109375" style="997" customWidth="1"/>
    <col min="7" max="16384" width="11.42578125" style="218"/>
  </cols>
  <sheetData>
    <row r="1" spans="1:14" ht="59.25" customHeight="1" x14ac:dyDescent="0.2">
      <c r="A1" s="1135" t="s">
        <v>1090</v>
      </c>
      <c r="B1" s="1130"/>
      <c r="C1" s="1130"/>
      <c r="D1" s="1130"/>
      <c r="E1" s="1130"/>
      <c r="F1" s="1130"/>
      <c r="G1" s="225"/>
      <c r="H1" s="225"/>
      <c r="I1" s="225"/>
      <c r="J1" s="225"/>
      <c r="K1" s="225"/>
      <c r="L1" s="225"/>
      <c r="M1" s="225"/>
      <c r="N1" s="225"/>
    </row>
    <row r="2" spans="1:14" ht="23.25" customHeight="1" x14ac:dyDescent="0.2">
      <c r="A2" s="1131"/>
      <c r="B2" s="1131"/>
      <c r="C2" s="1131"/>
      <c r="D2" s="1131"/>
      <c r="E2" s="1131"/>
      <c r="F2" s="1131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25">
      <c r="A3" s="955" t="s">
        <v>56</v>
      </c>
      <c r="B3" s="1137" t="s">
        <v>974</v>
      </c>
      <c r="C3" s="1137"/>
      <c r="D3" s="1137"/>
      <c r="E3" s="1137"/>
      <c r="F3" s="1137"/>
    </row>
    <row r="4" spans="1:14" s="6" customFormat="1" ht="20.100000000000001" customHeight="1" x14ac:dyDescent="0.2">
      <c r="A4" s="956"/>
      <c r="B4" s="945"/>
      <c r="C4" s="945"/>
      <c r="D4" s="957"/>
      <c r="E4" s="945"/>
      <c r="F4" s="994"/>
    </row>
    <row r="5" spans="1:14" s="240" customFormat="1" ht="20.25" customHeight="1" x14ac:dyDescent="0.2">
      <c r="A5" s="1125" t="s">
        <v>25</v>
      </c>
      <c r="B5" s="1142" t="s">
        <v>1089</v>
      </c>
      <c r="C5" s="1125" t="s">
        <v>29</v>
      </c>
      <c r="D5" s="1143" t="s">
        <v>17</v>
      </c>
      <c r="E5" s="1125" t="s">
        <v>553</v>
      </c>
      <c r="F5" s="1141" t="s">
        <v>72</v>
      </c>
    </row>
    <row r="6" spans="1:14" s="240" customFormat="1" ht="20.25" customHeight="1" x14ac:dyDescent="0.2">
      <c r="A6" s="1125"/>
      <c r="B6" s="1142"/>
      <c r="C6" s="1125"/>
      <c r="D6" s="1143"/>
      <c r="E6" s="1125"/>
      <c r="F6" s="1141"/>
    </row>
    <row r="7" spans="1:14" s="240" customFormat="1" ht="20.25" customHeight="1" x14ac:dyDescent="0.2">
      <c r="A7" s="1125"/>
      <c r="B7" s="1142"/>
      <c r="C7" s="1125"/>
      <c r="D7" s="1143"/>
      <c r="E7" s="1125"/>
      <c r="F7" s="1141"/>
    </row>
    <row r="8" spans="1:14" s="240" customFormat="1" ht="20.25" customHeight="1" x14ac:dyDescent="0.2">
      <c r="A8" s="967">
        <v>6</v>
      </c>
      <c r="B8" s="968" t="s">
        <v>1108</v>
      </c>
      <c r="C8" s="226"/>
      <c r="D8" s="966"/>
      <c r="E8" s="226"/>
      <c r="F8" s="993">
        <f>SUM(F9:F14)</f>
        <v>113392.60000000002</v>
      </c>
    </row>
    <row r="9" spans="1:14" x14ac:dyDescent="0.2">
      <c r="A9" s="890">
        <v>6.9</v>
      </c>
      <c r="B9" s="986" t="s">
        <v>1128</v>
      </c>
      <c r="C9" s="893"/>
      <c r="D9" s="973"/>
      <c r="E9" s="974"/>
      <c r="F9" s="995"/>
    </row>
    <row r="10" spans="1:14" x14ac:dyDescent="0.2">
      <c r="A10" s="890" t="s">
        <v>1129</v>
      </c>
      <c r="B10" s="985" t="s">
        <v>1130</v>
      </c>
      <c r="C10" s="893"/>
      <c r="D10" s="973"/>
      <c r="E10" s="974"/>
      <c r="F10" s="995"/>
    </row>
    <row r="11" spans="1:14" s="239" customFormat="1" ht="16.5" customHeight="1" x14ac:dyDescent="0.25">
      <c r="A11" s="984" t="s">
        <v>1085</v>
      </c>
      <c r="B11" s="988" t="s">
        <v>1081</v>
      </c>
      <c r="C11" s="975" t="s">
        <v>43</v>
      </c>
      <c r="D11" s="959">
        <v>330</v>
      </c>
      <c r="E11" s="976">
        <v>34.22</v>
      </c>
      <c r="F11" s="995">
        <f t="shared" ref="F11" si="0">D11*E11</f>
        <v>11292.6</v>
      </c>
    </row>
    <row r="12" spans="1:14" s="239" customFormat="1" ht="16.5" customHeight="1" x14ac:dyDescent="0.2">
      <c r="A12" s="947" t="s">
        <v>1121</v>
      </c>
      <c r="B12" s="1002" t="s">
        <v>1128</v>
      </c>
      <c r="C12" s="893"/>
      <c r="D12" s="977"/>
      <c r="E12" s="974"/>
      <c r="F12" s="995"/>
    </row>
    <row r="13" spans="1:14" s="239" customFormat="1" ht="16.5" customHeight="1" x14ac:dyDescent="0.2">
      <c r="A13" s="949" t="s">
        <v>1122</v>
      </c>
      <c r="B13" s="987" t="s">
        <v>1130</v>
      </c>
      <c r="C13" s="893"/>
      <c r="D13" s="977"/>
      <c r="E13" s="974"/>
      <c r="F13" s="995"/>
    </row>
    <row r="14" spans="1:14" s="239" customFormat="1" ht="16.5" customHeight="1" x14ac:dyDescent="0.25">
      <c r="A14" s="948" t="s">
        <v>1073</v>
      </c>
      <c r="B14" s="971" t="s">
        <v>1106</v>
      </c>
      <c r="C14" s="901" t="s">
        <v>43</v>
      </c>
      <c r="D14" s="958">
        <v>10000</v>
      </c>
      <c r="E14" s="965">
        <v>10.210000000000001</v>
      </c>
      <c r="F14" s="995">
        <f>D14*E14</f>
        <v>102100.00000000001</v>
      </c>
    </row>
    <row r="15" spans="1:14" s="239" customFormat="1" ht="16.5" customHeight="1" x14ac:dyDescent="0.25">
      <c r="A15" s="998"/>
      <c r="B15" s="998"/>
      <c r="C15" s="905"/>
      <c r="D15" s="958"/>
      <c r="E15" s="952"/>
      <c r="F15" s="995"/>
    </row>
    <row r="16" spans="1:14" x14ac:dyDescent="0.2">
      <c r="A16" s="999"/>
      <c r="B16" s="971"/>
      <c r="C16" s="905"/>
      <c r="D16" s="958"/>
      <c r="E16" s="951"/>
      <c r="F16" s="995"/>
    </row>
    <row r="17" spans="1:6" s="242" customFormat="1" ht="16.5" customHeight="1" x14ac:dyDescent="0.25">
      <c r="A17" s="999"/>
      <c r="B17" s="1000"/>
      <c r="C17" s="901"/>
      <c r="D17" s="958"/>
      <c r="E17" s="974"/>
      <c r="F17" s="995"/>
    </row>
    <row r="18" spans="1:6" s="239" customFormat="1" ht="16.5" customHeight="1" x14ac:dyDescent="0.2">
      <c r="A18" s="972"/>
      <c r="B18" s="890"/>
      <c r="C18" s="893"/>
      <c r="D18" s="969"/>
      <c r="E18" s="970"/>
      <c r="F18" s="995"/>
    </row>
    <row r="19" spans="1:6" s="239" customFormat="1" x14ac:dyDescent="0.25">
      <c r="A19" s="938"/>
      <c r="B19" s="946"/>
      <c r="C19" s="905"/>
      <c r="D19" s="960"/>
      <c r="E19" s="952"/>
      <c r="F19" s="995"/>
    </row>
    <row r="20" spans="1:6" x14ac:dyDescent="0.2">
      <c r="A20" s="890"/>
      <c r="B20" s="888"/>
      <c r="C20" s="905"/>
      <c r="D20" s="960"/>
      <c r="E20" s="951"/>
      <c r="F20" s="995"/>
    </row>
    <row r="21" spans="1:6" s="242" customFormat="1" ht="16.5" customHeight="1" x14ac:dyDescent="0.25">
      <c r="A21" s="890"/>
      <c r="B21" s="888"/>
      <c r="C21" s="905"/>
      <c r="D21" s="960"/>
      <c r="E21" s="951"/>
      <c r="F21" s="995"/>
    </row>
    <row r="22" spans="1:6" s="239" customFormat="1" ht="16.5" customHeight="1" x14ac:dyDescent="0.25">
      <c r="A22" s="938"/>
      <c r="B22" s="946"/>
      <c r="C22" s="905"/>
      <c r="D22" s="960"/>
      <c r="E22" s="952"/>
      <c r="F22" s="995"/>
    </row>
    <row r="23" spans="1:6" s="239" customFormat="1" x14ac:dyDescent="0.25">
      <c r="A23" s="938"/>
      <c r="B23" s="946"/>
      <c r="C23" s="905"/>
      <c r="D23" s="960"/>
      <c r="E23" s="952"/>
      <c r="F23" s="995"/>
    </row>
    <row r="24" spans="1:6" s="239" customFormat="1" ht="16.5" customHeight="1" x14ac:dyDescent="0.25">
      <c r="A24" s="891"/>
      <c r="B24" s="944"/>
      <c r="C24" s="905"/>
      <c r="D24" s="961"/>
      <c r="E24" s="952"/>
      <c r="F24" s="995"/>
    </row>
    <row r="25" spans="1:6" s="239" customFormat="1" ht="16.5" customHeight="1" x14ac:dyDescent="0.25">
      <c r="A25" s="938"/>
      <c r="B25" s="946"/>
      <c r="C25" s="905"/>
      <c r="D25" s="960"/>
      <c r="E25" s="952"/>
      <c r="F25" s="995"/>
    </row>
    <row r="26" spans="1:6" x14ac:dyDescent="0.2">
      <c r="A26" s="891"/>
      <c r="B26" s="944"/>
      <c r="C26" s="905"/>
      <c r="D26" s="960"/>
      <c r="E26" s="951"/>
      <c r="F26" s="995"/>
    </row>
    <row r="27" spans="1:6" s="242" customFormat="1" ht="16.5" customHeight="1" x14ac:dyDescent="0.25">
      <c r="A27" s="942"/>
      <c r="B27" s="943"/>
      <c r="C27" s="905"/>
      <c r="D27" s="960"/>
      <c r="E27" s="951"/>
      <c r="F27" s="995"/>
    </row>
    <row r="28" spans="1:6" s="239" customFormat="1" ht="16.5" customHeight="1" x14ac:dyDescent="0.25">
      <c r="A28" s="938"/>
      <c r="B28" s="946"/>
      <c r="C28" s="905"/>
      <c r="D28" s="960"/>
      <c r="E28" s="952"/>
      <c r="F28" s="995"/>
    </row>
    <row r="29" spans="1:6" s="239" customFormat="1" ht="16.5" customHeight="1" x14ac:dyDescent="0.25">
      <c r="A29" s="942"/>
      <c r="B29" s="943"/>
      <c r="C29" s="905"/>
      <c r="D29" s="960"/>
      <c r="E29" s="952"/>
      <c r="F29" s="995"/>
    </row>
    <row r="30" spans="1:6" x14ac:dyDescent="0.2">
      <c r="A30" s="890"/>
      <c r="B30" s="888"/>
      <c r="C30" s="905"/>
      <c r="D30" s="960"/>
      <c r="E30" s="951"/>
      <c r="F30" s="995"/>
    </row>
    <row r="31" spans="1:6" s="242" customFormat="1" ht="16.5" customHeight="1" x14ac:dyDescent="0.25">
      <c r="A31" s="890"/>
      <c r="B31" s="888"/>
      <c r="C31" s="905"/>
      <c r="D31" s="960"/>
      <c r="E31" s="951"/>
      <c r="F31" s="996"/>
    </row>
    <row r="32" spans="1:6" s="239" customFormat="1" ht="16.5" customHeight="1" x14ac:dyDescent="0.25">
      <c r="A32" s="942"/>
      <c r="B32" s="943"/>
      <c r="C32" s="905"/>
      <c r="D32" s="960"/>
      <c r="E32" s="952"/>
      <c r="F32" s="996"/>
    </row>
    <row r="33" spans="1:6" s="239" customFormat="1" ht="16.5" customHeight="1" x14ac:dyDescent="0.25">
      <c r="A33" s="938"/>
      <c r="B33" s="946"/>
      <c r="C33" s="905"/>
      <c r="D33" s="960"/>
      <c r="E33" s="952"/>
      <c r="F33" s="996"/>
    </row>
    <row r="34" spans="1:6" s="239" customFormat="1" ht="16.5" customHeight="1" x14ac:dyDescent="0.25">
      <c r="A34" s="938"/>
      <c r="B34" s="946"/>
      <c r="C34" s="905"/>
      <c r="D34" s="960"/>
      <c r="E34" s="952"/>
      <c r="F34" s="996"/>
    </row>
    <row r="35" spans="1:6" s="239" customFormat="1" ht="16.5" customHeight="1" x14ac:dyDescent="0.25">
      <c r="A35" s="938"/>
      <c r="B35" s="946"/>
      <c r="C35" s="905"/>
      <c r="D35" s="960"/>
      <c r="E35" s="952"/>
      <c r="F35" s="996"/>
    </row>
    <row r="36" spans="1:6" x14ac:dyDescent="0.2">
      <c r="A36" s="891"/>
      <c r="B36" s="944"/>
      <c r="C36" s="905"/>
      <c r="D36" s="962"/>
      <c r="E36" s="951"/>
      <c r="F36" s="996"/>
    </row>
    <row r="37" spans="1:6" s="242" customFormat="1" ht="16.5" customHeight="1" x14ac:dyDescent="0.25">
      <c r="A37" s="942"/>
      <c r="B37" s="943"/>
      <c r="C37" s="905"/>
      <c r="D37" s="960"/>
      <c r="E37" s="951"/>
      <c r="F37" s="996"/>
    </row>
    <row r="38" spans="1:6" s="239" customFormat="1" x14ac:dyDescent="0.25">
      <c r="A38" s="938"/>
      <c r="B38" s="946"/>
      <c r="C38" s="905"/>
      <c r="D38" s="960"/>
      <c r="E38" s="952"/>
      <c r="F38" s="996"/>
    </row>
    <row r="39" spans="1:6" s="239" customFormat="1" ht="16.5" customHeight="1" x14ac:dyDescent="0.25">
      <c r="A39" s="938"/>
      <c r="B39" s="946"/>
      <c r="C39" s="905"/>
      <c r="D39" s="960"/>
      <c r="E39" s="952"/>
      <c r="F39" s="996"/>
    </row>
    <row r="40" spans="1:6" s="239" customFormat="1" x14ac:dyDescent="0.25">
      <c r="A40" s="938"/>
      <c r="B40" s="946"/>
      <c r="C40" s="905"/>
      <c r="D40" s="960"/>
      <c r="E40" s="952"/>
      <c r="F40" s="996"/>
    </row>
    <row r="41" spans="1:6" s="239" customFormat="1" x14ac:dyDescent="0.25">
      <c r="A41" s="938"/>
      <c r="B41" s="946"/>
      <c r="C41" s="905"/>
      <c r="D41" s="960"/>
      <c r="E41" s="952"/>
      <c r="F41" s="996"/>
    </row>
    <row r="42" spans="1:6" x14ac:dyDescent="0.2">
      <c r="A42" s="890"/>
      <c r="B42" s="888"/>
      <c r="C42" s="905"/>
      <c r="D42" s="960"/>
      <c r="E42" s="951"/>
      <c r="F42" s="996"/>
    </row>
    <row r="43" spans="1:6" s="242" customFormat="1" ht="16.5" customHeight="1" x14ac:dyDescent="0.25">
      <c r="A43" s="890"/>
      <c r="B43" s="888"/>
      <c r="C43" s="905"/>
      <c r="D43" s="960"/>
      <c r="E43" s="951"/>
      <c r="F43" s="996"/>
    </row>
    <row r="44" spans="1:6" s="239" customFormat="1" ht="16.5" customHeight="1" x14ac:dyDescent="0.25">
      <c r="A44" s="942"/>
      <c r="B44" s="943"/>
      <c r="C44" s="905"/>
      <c r="D44" s="961"/>
      <c r="E44" s="952"/>
      <c r="F44" s="996"/>
    </row>
    <row r="45" spans="1:6" s="239" customFormat="1" ht="16.5" customHeight="1" x14ac:dyDescent="0.25">
      <c r="A45" s="938"/>
      <c r="B45" s="946"/>
      <c r="C45" s="905"/>
      <c r="D45" s="960"/>
      <c r="E45" s="952"/>
      <c r="F45" s="996"/>
    </row>
    <row r="46" spans="1:6" s="239" customFormat="1" ht="16.5" customHeight="1" x14ac:dyDescent="0.25">
      <c r="A46" s="938"/>
      <c r="B46" s="946"/>
      <c r="C46" s="905"/>
      <c r="D46" s="960"/>
      <c r="E46" s="952"/>
      <c r="F46" s="996"/>
    </row>
    <row r="47" spans="1:6" x14ac:dyDescent="0.2">
      <c r="A47" s="942"/>
      <c r="B47" s="943"/>
      <c r="C47" s="905"/>
      <c r="D47" s="960"/>
      <c r="E47" s="951"/>
      <c r="F47" s="996"/>
    </row>
    <row r="48" spans="1:6" s="242" customFormat="1" ht="16.5" customHeight="1" x14ac:dyDescent="0.25">
      <c r="A48" s="890"/>
      <c r="B48" s="888"/>
      <c r="C48" s="905"/>
      <c r="D48" s="960"/>
      <c r="E48" s="951"/>
      <c r="F48" s="996"/>
    </row>
    <row r="49" spans="1:6" s="239" customFormat="1" ht="16.5" customHeight="1" x14ac:dyDescent="0.25">
      <c r="A49" s="938"/>
      <c r="B49" s="946"/>
      <c r="C49" s="905"/>
      <c r="D49" s="960"/>
      <c r="E49" s="952"/>
      <c r="F49" s="996"/>
    </row>
    <row r="50" spans="1:6" s="239" customFormat="1" ht="16.5" customHeight="1" x14ac:dyDescent="0.25">
      <c r="A50" s="938"/>
      <c r="B50" s="946"/>
      <c r="C50" s="905"/>
      <c r="D50" s="960"/>
      <c r="E50" s="952"/>
      <c r="F50" s="996"/>
    </row>
    <row r="51" spans="1:6" s="239" customFormat="1" ht="16.5" customHeight="1" x14ac:dyDescent="0.25">
      <c r="A51" s="938"/>
      <c r="B51" s="946"/>
      <c r="C51" s="905"/>
      <c r="D51" s="960"/>
      <c r="E51" s="952"/>
      <c r="F51" s="996"/>
    </row>
    <row r="52" spans="1:6" s="239" customFormat="1" ht="16.5" customHeight="1" x14ac:dyDescent="0.25">
      <c r="A52" s="938"/>
      <c r="B52" s="946"/>
      <c r="C52" s="905"/>
      <c r="D52" s="960"/>
      <c r="E52" s="952"/>
      <c r="F52" s="996"/>
    </row>
    <row r="53" spans="1:6" x14ac:dyDescent="0.2">
      <c r="A53" s="890"/>
      <c r="B53" s="888"/>
      <c r="C53" s="905"/>
      <c r="D53" s="960"/>
      <c r="E53" s="951"/>
      <c r="F53" s="996"/>
    </row>
    <row r="54" spans="1:6" s="242" customFormat="1" ht="16.5" customHeight="1" x14ac:dyDescent="0.25">
      <c r="A54" s="942"/>
      <c r="B54" s="943"/>
      <c r="C54" s="905"/>
      <c r="D54" s="960"/>
      <c r="E54" s="951"/>
      <c r="F54" s="996"/>
    </row>
    <row r="55" spans="1:6" s="239" customFormat="1" ht="16.5" customHeight="1" x14ac:dyDescent="0.25">
      <c r="A55" s="938"/>
      <c r="B55" s="946"/>
      <c r="C55" s="905"/>
      <c r="D55" s="960"/>
      <c r="E55" s="952"/>
      <c r="F55" s="996"/>
    </row>
    <row r="56" spans="1:6" s="239" customFormat="1" ht="16.5" customHeight="1" x14ac:dyDescent="0.25">
      <c r="A56" s="938"/>
      <c r="B56" s="946"/>
      <c r="C56" s="905"/>
      <c r="D56" s="960"/>
      <c r="E56" s="952"/>
      <c r="F56" s="996"/>
    </row>
  </sheetData>
  <mergeCells count="9">
    <mergeCell ref="A1:F1"/>
    <mergeCell ref="A2:F2"/>
    <mergeCell ref="F5:F7"/>
    <mergeCell ref="B3:F3"/>
    <mergeCell ref="A5:A7"/>
    <mergeCell ref="B5:B7"/>
    <mergeCell ref="C5:C7"/>
    <mergeCell ref="D5:D7"/>
    <mergeCell ref="E5:E7"/>
  </mergeCells>
  <conditionalFormatting sqref="C15">
    <cfRule type="expression" dxfId="24" priority="72">
      <formula>#REF!="T"</formula>
    </cfRule>
  </conditionalFormatting>
  <conditionalFormatting sqref="C15:C16 E16 E19:E23 C19:C35">
    <cfRule type="expression" dxfId="23" priority="43">
      <formula>#REF!="T"</formula>
    </cfRule>
  </conditionalFormatting>
  <conditionalFormatting sqref="C17">
    <cfRule type="expression" dxfId="22" priority="1">
      <formula>#REF!="T"</formula>
    </cfRule>
  </conditionalFormatting>
  <conditionalFormatting sqref="C11:E11">
    <cfRule type="expression" dxfId="21" priority="3">
      <formula>#REF!="T"</formula>
    </cfRule>
  </conditionalFormatting>
  <conditionalFormatting sqref="C14:F14 D15:D17 F15:F30">
    <cfRule type="expression" dxfId="20" priority="5">
      <formula>#REF!="T"</formula>
    </cfRule>
  </conditionalFormatting>
  <conditionalFormatting sqref="C36:F36 C37:E37">
    <cfRule type="expression" dxfId="19" priority="52">
      <formula>#REF!="T"</formula>
    </cfRule>
  </conditionalFormatting>
  <conditionalFormatting sqref="D19:D23">
    <cfRule type="expression" dxfId="18" priority="24">
      <formula>#REF!="T"</formula>
    </cfRule>
  </conditionalFormatting>
  <conditionalFormatting sqref="D24:E30 D31:F35">
    <cfRule type="expression" dxfId="17" priority="23">
      <formula>#REF!="T"</formula>
    </cfRule>
  </conditionalFormatting>
  <conditionalFormatting sqref="D38:E43">
    <cfRule type="expression" dxfId="16" priority="22">
      <formula>#REF!="T"</formula>
    </cfRule>
  </conditionalFormatting>
  <conditionalFormatting sqref="D44:F56">
    <cfRule type="expression" dxfId="15" priority="21">
      <formula>#REF!="T"</formula>
    </cfRule>
  </conditionalFormatting>
  <conditionalFormatting sqref="E15">
    <cfRule type="expression" dxfId="14" priority="117">
      <formula>#REF!="T"</formula>
    </cfRule>
  </conditionalFormatting>
  <conditionalFormatting sqref="F9:F13 C38:C56">
    <cfRule type="expression" dxfId="13" priority="53">
      <formula>#REF!="T"</formula>
    </cfRule>
  </conditionalFormatting>
  <conditionalFormatting sqref="F37:F43">
    <cfRule type="expression" dxfId="12" priority="36">
      <formula>#REF!="T"</formula>
    </cfRule>
  </conditionalFormatting>
  <pageMargins left="0.7" right="0.7" top="0.75" bottom="0.75" header="0.3" footer="0.3"/>
  <pageSetup paperSize="9" scale="5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EE08-3AA1-4355-B245-2ECD5595D655}">
  <sheetPr>
    <tabColor rgb="FF00B050"/>
  </sheetPr>
  <dimension ref="A1:N56"/>
  <sheetViews>
    <sheetView view="pageBreakPreview" topLeftCell="A10" zoomScale="85" zoomScaleNormal="85" zoomScaleSheetLayoutView="85" workbookViewId="0">
      <selection activeCell="B19" sqref="B19"/>
    </sheetView>
  </sheetViews>
  <sheetFormatPr baseColWidth="10" defaultColWidth="11.42578125" defaultRowHeight="15.75" x14ac:dyDescent="0.2"/>
  <cols>
    <col min="1" max="1" width="11.5703125" style="983" customWidth="1"/>
    <col min="2" max="2" width="98" style="940" customWidth="1"/>
    <col min="3" max="3" width="10.28515625" style="939" bestFit="1" customWidth="1"/>
    <col min="4" max="4" width="12" style="963" customWidth="1"/>
    <col min="5" max="5" width="12.28515625" style="1058" customWidth="1"/>
    <col min="6" max="6" width="16.5703125" style="218" customWidth="1"/>
    <col min="7" max="16384" width="11.42578125" style="218"/>
  </cols>
  <sheetData>
    <row r="1" spans="1:14" ht="59.25" customHeight="1" x14ac:dyDescent="0.2">
      <c r="A1" s="1135" t="s">
        <v>1091</v>
      </c>
      <c r="B1" s="1130"/>
      <c r="C1" s="1130"/>
      <c r="D1" s="1130"/>
      <c r="E1" s="1130"/>
      <c r="F1" s="1130"/>
      <c r="G1" s="225"/>
      <c r="H1" s="225"/>
      <c r="I1" s="225"/>
      <c r="J1" s="225"/>
      <c r="K1" s="225"/>
      <c r="L1" s="225"/>
      <c r="M1" s="225"/>
      <c r="N1" s="225"/>
    </row>
    <row r="2" spans="1:14" ht="22.5" customHeight="1" x14ac:dyDescent="0.2">
      <c r="A2" s="1131"/>
      <c r="B2" s="1131"/>
      <c r="C2" s="1131"/>
      <c r="D2" s="1131"/>
      <c r="E2" s="1131"/>
      <c r="F2" s="1131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25">
      <c r="A3" s="1074" t="s">
        <v>56</v>
      </c>
      <c r="B3" s="1137" t="s">
        <v>974</v>
      </c>
      <c r="C3" s="1137"/>
      <c r="D3" s="1137"/>
      <c r="E3" s="1137"/>
      <c r="F3" s="1137"/>
    </row>
    <row r="4" spans="1:14" s="6" customFormat="1" ht="20.100000000000001" customHeight="1" x14ac:dyDescent="0.2">
      <c r="A4" s="1075"/>
      <c r="B4" s="945"/>
      <c r="C4" s="1061"/>
      <c r="D4" s="957"/>
      <c r="E4" s="1056"/>
      <c r="F4" s="945"/>
    </row>
    <row r="5" spans="1:14" s="240" customFormat="1" ht="20.25" customHeight="1" x14ac:dyDescent="0.2">
      <c r="A5" s="1144" t="s">
        <v>25</v>
      </c>
      <c r="B5" s="1145" t="s">
        <v>1089</v>
      </c>
      <c r="C5" s="1136" t="s">
        <v>29</v>
      </c>
      <c r="D5" s="1140" t="s">
        <v>17</v>
      </c>
      <c r="E5" s="1146" t="s">
        <v>553</v>
      </c>
      <c r="F5" s="1136" t="s">
        <v>72</v>
      </c>
    </row>
    <row r="6" spans="1:14" s="240" customFormat="1" ht="20.25" customHeight="1" x14ac:dyDescent="0.2">
      <c r="A6" s="1144"/>
      <c r="B6" s="1145"/>
      <c r="C6" s="1136"/>
      <c r="D6" s="1140"/>
      <c r="E6" s="1146"/>
      <c r="F6" s="1136"/>
    </row>
    <row r="7" spans="1:14" s="240" customFormat="1" ht="20.25" customHeight="1" x14ac:dyDescent="0.2">
      <c r="A7" s="1144"/>
      <c r="B7" s="1145"/>
      <c r="C7" s="1136"/>
      <c r="D7" s="1140"/>
      <c r="E7" s="1146"/>
      <c r="F7" s="1136"/>
    </row>
    <row r="8" spans="1:14" s="240" customFormat="1" ht="20.25" customHeight="1" x14ac:dyDescent="0.2">
      <c r="A8" s="1030" t="s">
        <v>1193</v>
      </c>
      <c r="B8" s="1003" t="s">
        <v>1108</v>
      </c>
      <c r="C8" s="1004"/>
      <c r="D8" s="1005"/>
      <c r="E8" s="1006"/>
      <c r="F8" s="1059">
        <f>SUM(F10:F33)</f>
        <v>284101.17000000004</v>
      </c>
    </row>
    <row r="9" spans="1:14" s="240" customFormat="1" ht="20.25" customHeight="1" x14ac:dyDescent="0.2">
      <c r="A9" s="1069" t="s">
        <v>1194</v>
      </c>
      <c r="B9" s="1007" t="s">
        <v>1135</v>
      </c>
      <c r="C9" s="1004"/>
      <c r="D9" s="1005"/>
      <c r="E9" s="1006"/>
      <c r="F9" s="1006"/>
    </row>
    <row r="10" spans="1:14" s="242" customFormat="1" ht="16.5" customHeight="1" x14ac:dyDescent="0.25">
      <c r="A10" s="1054" t="s">
        <v>1195</v>
      </c>
      <c r="B10" s="1062" t="s">
        <v>1187</v>
      </c>
      <c r="C10" s="1063" t="s">
        <v>43</v>
      </c>
      <c r="D10" s="1064">
        <v>1</v>
      </c>
      <c r="E10" s="1064">
        <v>3200.61</v>
      </c>
      <c r="F10" s="1064">
        <v>3200.61</v>
      </c>
    </row>
    <row r="11" spans="1:14" s="242" customFormat="1" ht="16.5" customHeight="1" x14ac:dyDescent="0.25">
      <c r="A11" s="1054" t="s">
        <v>1196</v>
      </c>
      <c r="B11" s="1062" t="s">
        <v>1188</v>
      </c>
      <c r="C11" s="1063" t="s">
        <v>43</v>
      </c>
      <c r="D11" s="1064">
        <v>4</v>
      </c>
      <c r="E11" s="1064">
        <v>540</v>
      </c>
      <c r="F11" s="1064">
        <v>2160</v>
      </c>
    </row>
    <row r="12" spans="1:14" s="242" customFormat="1" ht="16.5" customHeight="1" x14ac:dyDescent="0.25">
      <c r="A12" s="1054" t="s">
        <v>1197</v>
      </c>
      <c r="B12" s="1062" t="s">
        <v>1189</v>
      </c>
      <c r="C12" s="1063" t="s">
        <v>43</v>
      </c>
      <c r="D12" s="1064">
        <v>23</v>
      </c>
      <c r="E12" s="1064">
        <v>753.49</v>
      </c>
      <c r="F12" s="1064">
        <v>17330.27</v>
      </c>
    </row>
    <row r="13" spans="1:14" s="242" customFormat="1" ht="16.5" customHeight="1" x14ac:dyDescent="0.25">
      <c r="A13" s="1054" t="s">
        <v>1198</v>
      </c>
      <c r="B13" s="1062" t="s">
        <v>1190</v>
      </c>
      <c r="C13" s="1063" t="s">
        <v>43</v>
      </c>
      <c r="D13" s="1064">
        <v>24</v>
      </c>
      <c r="E13" s="1064">
        <v>295.41000000000003</v>
      </c>
      <c r="F13" s="1064">
        <v>7089.84</v>
      </c>
    </row>
    <row r="14" spans="1:14" s="242" customFormat="1" ht="16.5" customHeight="1" x14ac:dyDescent="0.25">
      <c r="A14" s="1054" t="s">
        <v>1198</v>
      </c>
      <c r="B14" s="1062" t="s">
        <v>1190</v>
      </c>
      <c r="C14" s="1063" t="s">
        <v>43</v>
      </c>
      <c r="D14" s="1064">
        <v>9</v>
      </c>
      <c r="E14" s="1064">
        <v>295.41000000000003</v>
      </c>
      <c r="F14" s="1064">
        <v>2658.69</v>
      </c>
    </row>
    <row r="15" spans="1:14" s="242" customFormat="1" ht="16.5" customHeight="1" x14ac:dyDescent="0.25">
      <c r="A15" s="1054" t="s">
        <v>1199</v>
      </c>
      <c r="B15" s="1008" t="s">
        <v>1191</v>
      </c>
      <c r="C15" s="1009" t="s">
        <v>202</v>
      </c>
      <c r="D15" s="1010">
        <v>1</v>
      </c>
      <c r="E15" s="990">
        <v>3950.21</v>
      </c>
      <c r="F15" s="1011">
        <f t="shared" ref="F15" si="0">D15*E15</f>
        <v>3950.21</v>
      </c>
    </row>
    <row r="16" spans="1:14" s="242" customFormat="1" ht="16.5" customHeight="1" x14ac:dyDescent="0.25">
      <c r="A16" s="1035" t="s">
        <v>1200</v>
      </c>
      <c r="B16" s="1012" t="s">
        <v>1125</v>
      </c>
      <c r="C16" s="1009"/>
      <c r="D16" s="1010"/>
      <c r="E16" s="990"/>
      <c r="F16" s="1011"/>
    </row>
    <row r="17" spans="1:6" s="242" customFormat="1" ht="16.5" customHeight="1" x14ac:dyDescent="0.25">
      <c r="A17" s="1052" t="s">
        <v>1126</v>
      </c>
      <c r="B17" s="1046" t="s">
        <v>1127</v>
      </c>
      <c r="C17" s="1009"/>
      <c r="D17" s="1010"/>
      <c r="E17" s="990"/>
      <c r="F17" s="1011"/>
    </row>
    <row r="18" spans="1:6" s="1192" customFormat="1" ht="16.5" customHeight="1" x14ac:dyDescent="0.25">
      <c r="A18" s="1040" t="s">
        <v>1224</v>
      </c>
      <c r="B18" s="1193" t="s">
        <v>1225</v>
      </c>
      <c r="C18" s="1009" t="s">
        <v>43</v>
      </c>
      <c r="D18" s="1010">
        <v>7</v>
      </c>
      <c r="E18" s="990">
        <v>4289.3</v>
      </c>
      <c r="F18" s="1011">
        <f>D18*E18</f>
        <v>30025.100000000002</v>
      </c>
    </row>
    <row r="19" spans="1:6" s="242" customFormat="1" ht="16.5" customHeight="1" x14ac:dyDescent="0.25">
      <c r="A19" s="1052" t="s">
        <v>1099</v>
      </c>
      <c r="B19" s="1008" t="s">
        <v>1100</v>
      </c>
      <c r="C19" s="1009" t="s">
        <v>43</v>
      </c>
      <c r="D19" s="1010">
        <v>78</v>
      </c>
      <c r="E19" s="990">
        <v>885</v>
      </c>
      <c r="F19" s="1011">
        <f t="shared" ref="F19:F45" si="1">D19*E19</f>
        <v>69030</v>
      </c>
    </row>
    <row r="20" spans="1:6" s="242" customFormat="1" ht="16.5" customHeight="1" x14ac:dyDescent="0.25">
      <c r="A20" s="1052" t="s">
        <v>1123</v>
      </c>
      <c r="B20" s="1018" t="s">
        <v>1124</v>
      </c>
      <c r="C20" s="1009"/>
      <c r="D20" s="1010"/>
      <c r="E20" s="990"/>
      <c r="F20" s="1011"/>
    </row>
    <row r="21" spans="1:6" s="242" customFormat="1" ht="16.5" customHeight="1" x14ac:dyDescent="0.25">
      <c r="A21" s="1037" t="s">
        <v>1082</v>
      </c>
      <c r="B21" s="1008" t="s">
        <v>1077</v>
      </c>
      <c r="C21" s="1009" t="s">
        <v>43</v>
      </c>
      <c r="D21" s="1010">
        <v>1</v>
      </c>
      <c r="E21" s="990">
        <v>3250</v>
      </c>
      <c r="F21" s="1011">
        <f t="shared" si="1"/>
        <v>3250</v>
      </c>
    </row>
    <row r="22" spans="1:6" s="242" customFormat="1" ht="16.5" customHeight="1" x14ac:dyDescent="0.25">
      <c r="A22" s="1037" t="s">
        <v>1083</v>
      </c>
      <c r="B22" s="1008" t="s">
        <v>1079</v>
      </c>
      <c r="C22" s="1009" t="s">
        <v>43</v>
      </c>
      <c r="D22" s="1010">
        <v>1</v>
      </c>
      <c r="E22" s="990">
        <v>2461.11</v>
      </c>
      <c r="F22" s="1011">
        <f t="shared" si="1"/>
        <v>2461.11</v>
      </c>
    </row>
    <row r="23" spans="1:6" ht="31.5" x14ac:dyDescent="0.25">
      <c r="A23" s="1037" t="s">
        <v>1084</v>
      </c>
      <c r="B23" s="1008" t="s">
        <v>1080</v>
      </c>
      <c r="C23" s="1013" t="s">
        <v>43</v>
      </c>
      <c r="D23" s="1014">
        <v>10</v>
      </c>
      <c r="E23" s="1015">
        <v>102.3</v>
      </c>
      <c r="F23" s="1016">
        <f t="shared" si="1"/>
        <v>1023</v>
      </c>
    </row>
    <row r="24" spans="1:6" ht="17.25" customHeight="1" x14ac:dyDescent="0.25">
      <c r="A24" s="1035" t="s">
        <v>1136</v>
      </c>
      <c r="B24" s="1012" t="s">
        <v>1137</v>
      </c>
      <c r="C24" s="1013"/>
      <c r="D24" s="1014"/>
      <c r="E24" s="1015"/>
      <c r="F24" s="1016"/>
    </row>
    <row r="25" spans="1:6" s="242" customFormat="1" ht="16.5" customHeight="1" x14ac:dyDescent="0.25">
      <c r="A25" s="1037" t="s">
        <v>1092</v>
      </c>
      <c r="B25" s="1017" t="s">
        <v>1093</v>
      </c>
      <c r="C25" s="1009" t="s">
        <v>202</v>
      </c>
      <c r="D25" s="1010">
        <v>110</v>
      </c>
      <c r="E25" s="990">
        <v>127.12</v>
      </c>
      <c r="F25" s="1011">
        <f t="shared" si="1"/>
        <v>13983.2</v>
      </c>
    </row>
    <row r="26" spans="1:6" s="242" customFormat="1" ht="16.5" customHeight="1" x14ac:dyDescent="0.25">
      <c r="A26" s="1035">
        <v>6.4</v>
      </c>
      <c r="B26" s="1012" t="s">
        <v>1138</v>
      </c>
      <c r="C26" s="1009"/>
      <c r="D26" s="1010"/>
      <c r="E26" s="990"/>
      <c r="F26" s="1011"/>
    </row>
    <row r="27" spans="1:6" s="242" customFormat="1" ht="16.5" customHeight="1" x14ac:dyDescent="0.25">
      <c r="A27" s="1036" t="s">
        <v>1139</v>
      </c>
      <c r="B27" s="1018" t="s">
        <v>1140</v>
      </c>
      <c r="C27" s="1009"/>
      <c r="D27" s="1010"/>
      <c r="E27" s="990"/>
      <c r="F27" s="1011"/>
    </row>
    <row r="28" spans="1:6" s="242" customFormat="1" ht="16.5" customHeight="1" x14ac:dyDescent="0.25">
      <c r="A28" s="1037" t="s">
        <v>1094</v>
      </c>
      <c r="B28" s="1017" t="s">
        <v>1095</v>
      </c>
      <c r="C28" s="1009" t="s">
        <v>202</v>
      </c>
      <c r="D28" s="1010">
        <v>209</v>
      </c>
      <c r="E28" s="990">
        <v>84.75</v>
      </c>
      <c r="F28" s="1011">
        <f t="shared" si="1"/>
        <v>17712.75</v>
      </c>
    </row>
    <row r="29" spans="1:6" s="242" customFormat="1" ht="16.5" customHeight="1" x14ac:dyDescent="0.25">
      <c r="A29" s="1052">
        <v>6.6</v>
      </c>
      <c r="B29" s="1012" t="s">
        <v>1134</v>
      </c>
      <c r="C29" s="1009"/>
      <c r="D29" s="1010"/>
      <c r="E29" s="990"/>
      <c r="F29" s="1011"/>
    </row>
    <row r="30" spans="1:6" s="242" customFormat="1" ht="16.5" customHeight="1" x14ac:dyDescent="0.25">
      <c r="A30" s="1052" t="s">
        <v>1169</v>
      </c>
      <c r="B30" s="1017" t="s">
        <v>1170</v>
      </c>
      <c r="C30" s="1009" t="s">
        <v>43</v>
      </c>
      <c r="D30" s="1048">
        <v>48</v>
      </c>
      <c r="E30" s="990">
        <v>1650</v>
      </c>
      <c r="F30" s="1029">
        <f t="shared" ref="F30" si="2">+D30*E30</f>
        <v>79200</v>
      </c>
    </row>
    <row r="31" spans="1:6" s="242" customFormat="1" ht="16.5" customHeight="1" x14ac:dyDescent="0.25">
      <c r="A31" s="1037" t="s">
        <v>1096</v>
      </c>
      <c r="B31" s="1017" t="s">
        <v>1097</v>
      </c>
      <c r="C31" s="1009" t="s">
        <v>202</v>
      </c>
      <c r="D31" s="1010">
        <v>19</v>
      </c>
      <c r="E31" s="990">
        <v>865.23</v>
      </c>
      <c r="F31" s="1011">
        <f t="shared" si="1"/>
        <v>16439.37</v>
      </c>
    </row>
    <row r="32" spans="1:6" s="242" customFormat="1" ht="16.5" customHeight="1" x14ac:dyDescent="0.25">
      <c r="A32" s="1052" t="s">
        <v>1185</v>
      </c>
      <c r="B32" s="1012" t="s">
        <v>1186</v>
      </c>
      <c r="C32" s="1009"/>
      <c r="D32" s="1010"/>
      <c r="E32" s="990"/>
      <c r="F32" s="1011"/>
    </row>
    <row r="33" spans="1:6" s="242" customFormat="1" ht="16.5" customHeight="1" x14ac:dyDescent="0.25">
      <c r="A33" s="1052" t="s">
        <v>1183</v>
      </c>
      <c r="B33" s="1017" t="s">
        <v>1184</v>
      </c>
      <c r="C33" s="1009" t="s">
        <v>202</v>
      </c>
      <c r="D33" s="1028">
        <v>378</v>
      </c>
      <c r="E33" s="990">
        <v>38.590000000000003</v>
      </c>
      <c r="F33" s="1011">
        <f t="shared" si="1"/>
        <v>14587.02</v>
      </c>
    </row>
    <row r="34" spans="1:6" s="242" customFormat="1" ht="16.5" customHeight="1" x14ac:dyDescent="0.25">
      <c r="A34" s="1030" t="s">
        <v>31</v>
      </c>
      <c r="B34" s="1003" t="s">
        <v>1108</v>
      </c>
      <c r="C34" s="1009"/>
      <c r="D34" s="1010"/>
      <c r="E34" s="990"/>
      <c r="F34" s="1055">
        <f>SUM(F35:F53)</f>
        <v>1028233.3399999999</v>
      </c>
    </row>
    <row r="35" spans="1:6" s="242" customFormat="1" ht="16.5" customHeight="1" x14ac:dyDescent="0.25">
      <c r="A35" s="1039" t="s">
        <v>1141</v>
      </c>
      <c r="B35" s="1019" t="s">
        <v>1165</v>
      </c>
      <c r="C35" s="1009"/>
      <c r="D35" s="1010"/>
      <c r="E35" s="990"/>
      <c r="F35" s="1011"/>
    </row>
    <row r="36" spans="1:6" s="242" customFormat="1" ht="16.5" customHeight="1" x14ac:dyDescent="0.25">
      <c r="A36" s="1040" t="s">
        <v>1148</v>
      </c>
      <c r="B36" s="1001" t="s">
        <v>1163</v>
      </c>
      <c r="C36" s="989" t="s">
        <v>43</v>
      </c>
      <c r="D36" s="1049">
        <v>2</v>
      </c>
      <c r="E36" s="990">
        <v>228730</v>
      </c>
      <c r="F36" s="991">
        <f>E36*D36</f>
        <v>457460</v>
      </c>
    </row>
    <row r="37" spans="1:6" s="242" customFormat="1" ht="16.5" customHeight="1" x14ac:dyDescent="0.25">
      <c r="A37" s="1034" t="s">
        <v>1069</v>
      </c>
      <c r="B37" s="1020" t="s">
        <v>1101</v>
      </c>
      <c r="C37" s="989" t="s">
        <v>202</v>
      </c>
      <c r="D37" s="1021">
        <v>1</v>
      </c>
      <c r="E37" s="990">
        <v>10000</v>
      </c>
      <c r="F37" s="1011">
        <f t="shared" si="1"/>
        <v>10000</v>
      </c>
    </row>
    <row r="38" spans="1:6" s="242" customFormat="1" ht="16.5" customHeight="1" x14ac:dyDescent="0.25">
      <c r="A38" s="1039" t="s">
        <v>1111</v>
      </c>
      <c r="B38" s="1019" t="s">
        <v>1134</v>
      </c>
      <c r="C38" s="989"/>
      <c r="D38" s="1021"/>
      <c r="E38" s="990"/>
      <c r="F38" s="1011"/>
    </row>
    <row r="39" spans="1:6" s="242" customFormat="1" ht="16.5" customHeight="1" x14ac:dyDescent="0.25">
      <c r="A39" s="1040" t="s">
        <v>1113</v>
      </c>
      <c r="B39" s="1001" t="s">
        <v>1114</v>
      </c>
      <c r="C39" s="989" t="s">
        <v>43</v>
      </c>
      <c r="D39" s="1021">
        <v>2</v>
      </c>
      <c r="E39" s="990">
        <v>45007.23</v>
      </c>
      <c r="F39" s="1011">
        <f>D39*E39</f>
        <v>90014.46</v>
      </c>
    </row>
    <row r="40" spans="1:6" s="242" customFormat="1" ht="16.5" customHeight="1" x14ac:dyDescent="0.25">
      <c r="A40" s="1040" t="s">
        <v>1156</v>
      </c>
      <c r="B40" s="1001" t="s">
        <v>1157</v>
      </c>
      <c r="C40" s="989" t="s">
        <v>43</v>
      </c>
      <c r="D40" s="1021">
        <v>7</v>
      </c>
      <c r="E40" s="990">
        <v>11515</v>
      </c>
      <c r="F40" s="1011">
        <f>D40*E40</f>
        <v>80605</v>
      </c>
    </row>
    <row r="41" spans="1:6" s="242" customFormat="1" ht="16.5" customHeight="1" x14ac:dyDescent="0.25">
      <c r="A41" s="1040" t="s">
        <v>1115</v>
      </c>
      <c r="B41" s="1001" t="s">
        <v>1116</v>
      </c>
      <c r="C41" s="989" t="s">
        <v>43</v>
      </c>
      <c r="D41" s="1021">
        <v>12</v>
      </c>
      <c r="E41" s="990">
        <v>19800</v>
      </c>
      <c r="F41" s="1011">
        <f t="shared" ref="F41" si="3">D41*E41</f>
        <v>237600</v>
      </c>
    </row>
    <row r="42" spans="1:6" s="242" customFormat="1" ht="16.5" customHeight="1" x14ac:dyDescent="0.25">
      <c r="A42" s="1039" t="s">
        <v>1143</v>
      </c>
      <c r="B42" s="1019" t="s">
        <v>1164</v>
      </c>
      <c r="C42" s="989"/>
      <c r="D42" s="1021"/>
      <c r="E42" s="990"/>
      <c r="F42" s="1011"/>
    </row>
    <row r="43" spans="1:6" s="242" customFormat="1" ht="16.5" customHeight="1" x14ac:dyDescent="0.25">
      <c r="A43" s="1034" t="s">
        <v>1070</v>
      </c>
      <c r="B43" s="1020" t="s">
        <v>1102</v>
      </c>
      <c r="C43" s="989" t="s">
        <v>43</v>
      </c>
      <c r="D43" s="1021">
        <v>1</v>
      </c>
      <c r="E43" s="990">
        <v>15000</v>
      </c>
      <c r="F43" s="1011">
        <f t="shared" si="1"/>
        <v>15000</v>
      </c>
    </row>
    <row r="44" spans="1:6" s="242" customFormat="1" ht="16.5" customHeight="1" x14ac:dyDescent="0.25">
      <c r="A44" s="1034" t="s">
        <v>1071</v>
      </c>
      <c r="B44" s="1020" t="s">
        <v>1086</v>
      </c>
      <c r="C44" s="989" t="s">
        <v>43</v>
      </c>
      <c r="D44" s="1021">
        <v>2</v>
      </c>
      <c r="E44" s="990">
        <v>6130</v>
      </c>
      <c r="F44" s="1011">
        <f t="shared" si="1"/>
        <v>12260</v>
      </c>
    </row>
    <row r="45" spans="1:6" s="242" customFormat="1" ht="16.5" customHeight="1" x14ac:dyDescent="0.25">
      <c r="A45" s="1034" t="s">
        <v>1072</v>
      </c>
      <c r="B45" s="1020" t="s">
        <v>1087</v>
      </c>
      <c r="C45" s="989" t="s">
        <v>43</v>
      </c>
      <c r="D45" s="1021">
        <v>1</v>
      </c>
      <c r="E45" s="990">
        <v>10940</v>
      </c>
      <c r="F45" s="1011">
        <f t="shared" si="1"/>
        <v>10940</v>
      </c>
    </row>
    <row r="46" spans="1:6" s="242" customFormat="1" ht="16.5" customHeight="1" x14ac:dyDescent="0.25">
      <c r="A46" s="1053" t="s">
        <v>1153</v>
      </c>
      <c r="B46" s="1022" t="s">
        <v>1161</v>
      </c>
      <c r="C46" s="1023"/>
      <c r="D46" s="1024"/>
      <c r="E46" s="1057"/>
      <c r="F46" s="1025"/>
    </row>
    <row r="47" spans="1:6" s="242" customFormat="1" ht="16.5" customHeight="1" x14ac:dyDescent="0.25">
      <c r="A47" s="1040" t="s">
        <v>1154</v>
      </c>
      <c r="B47" s="1001" t="s">
        <v>1155</v>
      </c>
      <c r="C47" s="989" t="s">
        <v>43</v>
      </c>
      <c r="D47" s="1047">
        <v>2</v>
      </c>
      <c r="E47" s="990">
        <v>38906</v>
      </c>
      <c r="F47" s="1025">
        <f t="shared" ref="F47" si="4">E47*D47</f>
        <v>77812</v>
      </c>
    </row>
    <row r="48" spans="1:6" s="242" customFormat="1" ht="16.5" customHeight="1" x14ac:dyDescent="0.25">
      <c r="A48" s="1039" t="s">
        <v>1144</v>
      </c>
      <c r="B48" s="1019" t="s">
        <v>1166</v>
      </c>
      <c r="C48" s="989"/>
      <c r="D48" s="1021"/>
      <c r="E48" s="990"/>
      <c r="F48" s="1011"/>
    </row>
    <row r="49" spans="1:6" s="242" customFormat="1" ht="16.5" customHeight="1" x14ac:dyDescent="0.25">
      <c r="A49" s="1034" t="s">
        <v>1074</v>
      </c>
      <c r="B49" s="1026" t="s">
        <v>1103</v>
      </c>
      <c r="C49" s="989" t="s">
        <v>43</v>
      </c>
      <c r="D49" s="1021">
        <v>1</v>
      </c>
      <c r="E49" s="990">
        <v>24185.75</v>
      </c>
      <c r="F49" s="1011">
        <v>24185.75</v>
      </c>
    </row>
    <row r="50" spans="1:6" s="242" customFormat="1" ht="16.5" customHeight="1" x14ac:dyDescent="0.25">
      <c r="A50" s="1034" t="s">
        <v>1075</v>
      </c>
      <c r="B50" s="1026" t="s">
        <v>1104</v>
      </c>
      <c r="C50" s="989" t="s">
        <v>43</v>
      </c>
      <c r="D50" s="1021">
        <v>1</v>
      </c>
      <c r="E50" s="990">
        <v>8800.44</v>
      </c>
      <c r="F50" s="1011">
        <v>8800.44</v>
      </c>
    </row>
    <row r="51" spans="1:6" s="242" customFormat="1" ht="16.5" customHeight="1" x14ac:dyDescent="0.25">
      <c r="A51" s="1039" t="s">
        <v>1145</v>
      </c>
      <c r="B51" s="1019" t="s">
        <v>1167</v>
      </c>
      <c r="C51" s="989"/>
      <c r="D51" s="1021"/>
      <c r="E51" s="990"/>
      <c r="F51" s="1011"/>
    </row>
    <row r="52" spans="1:6" s="242" customFormat="1" x14ac:dyDescent="0.25">
      <c r="A52" s="1034" t="s">
        <v>1076</v>
      </c>
      <c r="B52" s="1020" t="s">
        <v>1105</v>
      </c>
      <c r="C52" s="989" t="s">
        <v>40</v>
      </c>
      <c r="D52" s="1021">
        <v>67</v>
      </c>
      <c r="E52" s="990">
        <v>53.07</v>
      </c>
      <c r="F52" s="1011">
        <v>3555.69</v>
      </c>
    </row>
    <row r="53" spans="1:6" s="242" customFormat="1" ht="16.5" customHeight="1" x14ac:dyDescent="0.25">
      <c r="A53" s="1054"/>
      <c r="B53" s="888"/>
      <c r="C53" s="901"/>
      <c r="D53" s="964"/>
      <c r="E53" s="951"/>
      <c r="F53" s="950"/>
    </row>
    <row r="54" spans="1:6" s="242" customFormat="1" ht="16.5" customHeight="1" x14ac:dyDescent="0.25">
      <c r="A54" s="1076"/>
      <c r="B54" s="943"/>
      <c r="C54" s="901"/>
      <c r="D54" s="964"/>
      <c r="E54" s="951"/>
      <c r="F54" s="950"/>
    </row>
    <row r="55" spans="1:6" s="242" customFormat="1" ht="16.5" customHeight="1" x14ac:dyDescent="0.25">
      <c r="A55" s="1052"/>
      <c r="B55" s="1060"/>
      <c r="C55" s="1009"/>
      <c r="D55" s="1028"/>
      <c r="E55" s="990"/>
      <c r="F55" s="950"/>
    </row>
    <row r="56" spans="1:6" s="242" customFormat="1" ht="16.5" customHeight="1" x14ac:dyDescent="0.25">
      <c r="A56" s="1054"/>
      <c r="B56" s="888"/>
      <c r="C56" s="901"/>
      <c r="D56" s="964"/>
      <c r="E56" s="951"/>
      <c r="F56" s="950"/>
    </row>
  </sheetData>
  <mergeCells count="9">
    <mergeCell ref="A1:F1"/>
    <mergeCell ref="A2:F2"/>
    <mergeCell ref="A5:A7"/>
    <mergeCell ref="B5:B7"/>
    <mergeCell ref="C5:C7"/>
    <mergeCell ref="D5:D7"/>
    <mergeCell ref="E5:E7"/>
    <mergeCell ref="F5:F7"/>
    <mergeCell ref="B3:F3"/>
  </mergeCells>
  <phoneticPr fontId="80" type="noConversion"/>
  <conditionalFormatting sqref="C37:E38 C42:E45">
    <cfRule type="expression" dxfId="11" priority="9">
      <formula>#REF!="T"</formula>
    </cfRule>
  </conditionalFormatting>
  <conditionalFormatting sqref="C48:E52">
    <cfRule type="expression" dxfId="10" priority="2">
      <formula>#REF!="T"</formula>
    </cfRule>
  </conditionalFormatting>
  <conditionalFormatting sqref="C36:F36">
    <cfRule type="expression" dxfId="9" priority="5">
      <formula>#REF!="T"</formula>
    </cfRule>
  </conditionalFormatting>
  <conditionalFormatting sqref="F10:F29 C46:F47">
    <cfRule type="expression" dxfId="8" priority="3">
      <formula>#REF!="T"</formula>
    </cfRule>
  </conditionalFormatting>
  <conditionalFormatting sqref="F31:F35 F37:F38 C39:F41 F42:F45">
    <cfRule type="expression" dxfId="7" priority="8">
      <formula>#REF!="T"</formula>
    </cfRule>
  </conditionalFormatting>
  <conditionalFormatting sqref="F48:F56">
    <cfRule type="expression" dxfId="6" priority="1">
      <formula>#REF!="T"</formula>
    </cfRule>
  </conditionalFormatting>
  <pageMargins left="0.7" right="0.7" top="0.75" bottom="0.75" header="0.3" footer="0.3"/>
  <pageSetup paperSize="9" scale="54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EB371-68E4-441F-AA98-04C8FF72FFC3}">
  <dimension ref="B3:C11"/>
  <sheetViews>
    <sheetView zoomScale="130" zoomScaleNormal="130" workbookViewId="0">
      <selection activeCell="C17" sqref="C17"/>
    </sheetView>
  </sheetViews>
  <sheetFormatPr baseColWidth="10" defaultRowHeight="15" x14ac:dyDescent="0.25"/>
  <cols>
    <col min="2" max="2" width="47.42578125" customWidth="1"/>
  </cols>
  <sheetData>
    <row r="3" spans="2:3" x14ac:dyDescent="0.25">
      <c r="C3" s="1051"/>
    </row>
    <row r="7" spans="2:3" x14ac:dyDescent="0.25">
      <c r="B7" s="1077" t="s">
        <v>1221</v>
      </c>
      <c r="C7" s="1082">
        <f>'PARTIDAS NUEVAS'!F8</f>
        <v>1022877.63</v>
      </c>
    </row>
    <row r="8" spans="2:3" x14ac:dyDescent="0.25">
      <c r="B8" s="1078" t="s">
        <v>1222</v>
      </c>
      <c r="C8" s="1083">
        <f>'MAYORES METRADOS'!F8</f>
        <v>113392.60000000002</v>
      </c>
    </row>
    <row r="9" spans="2:3" x14ac:dyDescent="0.25">
      <c r="B9" s="1079" t="s">
        <v>1223</v>
      </c>
      <c r="C9" s="1080">
        <f>DEDUCTIVOS!F8</f>
        <v>284101.17000000004</v>
      </c>
    </row>
    <row r="10" spans="2:3" x14ac:dyDescent="0.25">
      <c r="B10" s="1081"/>
      <c r="C10" s="1080">
        <f>DEDUCTIVOS!F34</f>
        <v>1028233.3399999999</v>
      </c>
    </row>
    <row r="11" spans="2:3" x14ac:dyDescent="0.25">
      <c r="C11" s="1084">
        <f>C7+C8-C9-C10</f>
        <v>-176064.27999999991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4">
    <tabColor theme="8" tint="-0.249977111117893"/>
    <pageSetUpPr fitToPage="1"/>
  </sheetPr>
  <dimension ref="A1:AR236"/>
  <sheetViews>
    <sheetView view="pageBreakPreview" topLeftCell="A221" zoomScale="106" zoomScaleNormal="100" zoomScaleSheetLayoutView="106" workbookViewId="0">
      <selection activeCell="B238" sqref="B238"/>
    </sheetView>
  </sheetViews>
  <sheetFormatPr baseColWidth="10" defaultRowHeight="15" x14ac:dyDescent="0.25"/>
  <cols>
    <col min="2" max="2" width="76.140625" customWidth="1"/>
    <col min="6" max="6" width="16.85546875" customWidth="1"/>
    <col min="7" max="7" width="17" customWidth="1"/>
    <col min="8" max="8" width="11.7109375" customWidth="1"/>
    <col min="9" max="9" width="19.28515625" customWidth="1"/>
    <col min="11" max="11" width="20.28515625" customWidth="1"/>
    <col min="13" max="13" width="16.5703125" customWidth="1"/>
    <col min="14" max="14" width="9.28515625" customWidth="1"/>
    <col min="15" max="15" width="17.28515625" customWidth="1"/>
    <col min="20" max="20" width="16.7109375" bestFit="1" customWidth="1"/>
  </cols>
  <sheetData>
    <row r="1" spans="1:44" x14ac:dyDescent="0.25">
      <c r="B1" s="1160" t="s">
        <v>942</v>
      </c>
      <c r="C1" s="1160"/>
      <c r="D1" s="1160"/>
      <c r="E1" s="1160"/>
      <c r="F1" s="1160"/>
      <c r="G1" s="1160"/>
      <c r="H1" s="1160"/>
      <c r="I1" s="1160"/>
      <c r="J1" s="1160"/>
      <c r="K1" s="1160"/>
      <c r="L1" s="1160"/>
      <c r="M1" s="1160"/>
      <c r="N1" s="1160"/>
    </row>
    <row r="2" spans="1:44" ht="19.5" customHeight="1" thickBot="1" x14ac:dyDescent="0.3">
      <c r="B2" s="1159" t="s">
        <v>943</v>
      </c>
      <c r="C2" s="1159"/>
      <c r="D2" s="1159"/>
      <c r="E2" s="1159"/>
      <c r="F2" s="1159"/>
      <c r="G2" s="1159"/>
      <c r="H2" s="1159"/>
      <c r="I2" s="1159"/>
      <c r="J2" s="1159"/>
      <c r="K2" s="1159"/>
      <c r="L2" s="1159"/>
      <c r="M2" s="1159"/>
      <c r="N2" s="1159"/>
      <c r="O2" s="815"/>
      <c r="P2" s="815"/>
      <c r="Q2" s="815"/>
      <c r="R2" s="815"/>
      <c r="S2" s="815"/>
      <c r="T2" s="815"/>
      <c r="U2" s="815"/>
      <c r="V2" s="815"/>
      <c r="W2" s="815"/>
      <c r="X2" s="815"/>
      <c r="Y2" s="815"/>
      <c r="Z2" s="815"/>
      <c r="AA2" s="815"/>
      <c r="AB2" s="815"/>
      <c r="AC2" s="815"/>
      <c r="AD2" s="815"/>
      <c r="AE2" s="815"/>
      <c r="AF2" s="815"/>
      <c r="AG2" s="815"/>
      <c r="AH2" s="815"/>
      <c r="AI2" s="815"/>
      <c r="AJ2" s="815"/>
      <c r="AK2" s="815"/>
      <c r="AL2" s="815"/>
      <c r="AM2" s="815"/>
      <c r="AN2" s="815"/>
      <c r="AO2" s="815"/>
      <c r="AP2" s="815"/>
      <c r="AQ2" s="815"/>
      <c r="AR2" s="815"/>
    </row>
    <row r="3" spans="1:44" ht="35.25" customHeight="1" thickBot="1" x14ac:dyDescent="0.3">
      <c r="A3" s="833" t="s">
        <v>564</v>
      </c>
      <c r="B3" s="1166" t="s">
        <v>930</v>
      </c>
      <c r="C3" s="1167"/>
      <c r="D3" s="1167"/>
      <c r="E3" s="1167"/>
      <c r="F3" s="1167"/>
      <c r="G3" s="1167"/>
      <c r="H3" s="1167"/>
      <c r="I3" s="1167"/>
      <c r="J3" s="1167"/>
      <c r="K3" s="1167"/>
      <c r="L3" s="1167"/>
      <c r="M3" s="1167"/>
      <c r="N3" s="1167"/>
      <c r="O3" s="1167"/>
      <c r="P3" s="1167"/>
      <c r="Q3" s="1167"/>
      <c r="R3" s="1168"/>
    </row>
    <row r="4" spans="1:44" ht="15.75" thickBot="1" x14ac:dyDescent="0.3">
      <c r="A4" s="729"/>
      <c r="B4" s="730"/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588"/>
    </row>
    <row r="5" spans="1:44" ht="15" customHeight="1" x14ac:dyDescent="0.25">
      <c r="A5" s="1147" t="s">
        <v>25</v>
      </c>
      <c r="B5" s="1150" t="s">
        <v>2</v>
      </c>
      <c r="C5" s="1153" t="s">
        <v>13</v>
      </c>
      <c r="D5" s="1156" t="s">
        <v>17</v>
      </c>
      <c r="E5" s="1156" t="s">
        <v>76</v>
      </c>
      <c r="F5" s="1162" t="s">
        <v>932</v>
      </c>
      <c r="G5" s="1170" t="s">
        <v>933</v>
      </c>
      <c r="H5" s="1171"/>
      <c r="I5" s="1171"/>
      <c r="J5" s="1171"/>
      <c r="K5" s="1171"/>
      <c r="L5" s="1171"/>
      <c r="M5" s="1171"/>
      <c r="N5" s="1171"/>
      <c r="O5" s="1171"/>
      <c r="P5" s="1171"/>
      <c r="Q5" s="1171"/>
      <c r="R5" s="1172"/>
    </row>
    <row r="6" spans="1:44" x14ac:dyDescent="0.25">
      <c r="A6" s="1148"/>
      <c r="B6" s="1151"/>
      <c r="C6" s="1154"/>
      <c r="D6" s="1157"/>
      <c r="E6" s="1157"/>
      <c r="F6" s="1163"/>
      <c r="G6" s="1165" t="s">
        <v>934</v>
      </c>
      <c r="H6" s="1161"/>
      <c r="I6" s="1161" t="s">
        <v>935</v>
      </c>
      <c r="J6" s="1161"/>
      <c r="K6" s="1161" t="s">
        <v>343</v>
      </c>
      <c r="L6" s="1161"/>
      <c r="M6" s="1161" t="s">
        <v>936</v>
      </c>
      <c r="N6" s="1161"/>
      <c r="O6" s="1161" t="s">
        <v>946</v>
      </c>
      <c r="P6" s="1161"/>
      <c r="Q6" s="1161" t="s">
        <v>951</v>
      </c>
      <c r="R6" s="1169"/>
    </row>
    <row r="7" spans="1:44" ht="15.75" thickBot="1" x14ac:dyDescent="0.3">
      <c r="A7" s="1149"/>
      <c r="B7" s="1152"/>
      <c r="C7" s="1155"/>
      <c r="D7" s="1158"/>
      <c r="E7" s="1158"/>
      <c r="F7" s="1164"/>
      <c r="G7" s="837" t="s">
        <v>60</v>
      </c>
      <c r="H7" s="838" t="s">
        <v>24</v>
      </c>
      <c r="I7" s="839" t="s">
        <v>60</v>
      </c>
      <c r="J7" s="838" t="s">
        <v>24</v>
      </c>
      <c r="K7" s="839" t="s">
        <v>60</v>
      </c>
      <c r="L7" s="838" t="s">
        <v>24</v>
      </c>
      <c r="M7" s="839" t="s">
        <v>60</v>
      </c>
      <c r="N7" s="838" t="s">
        <v>24</v>
      </c>
      <c r="O7" s="839" t="s">
        <v>60</v>
      </c>
      <c r="P7" s="838" t="s">
        <v>24</v>
      </c>
      <c r="Q7" s="839" t="s">
        <v>60</v>
      </c>
      <c r="R7" s="840" t="s">
        <v>24</v>
      </c>
    </row>
    <row r="8" spans="1:44" x14ac:dyDescent="0.25">
      <c r="A8" s="738"/>
      <c r="B8" s="739"/>
      <c r="C8" s="740"/>
      <c r="D8" s="740"/>
      <c r="E8" s="740"/>
      <c r="F8" s="741">
        <f>F9+F174+F215</f>
        <v>853658.71</v>
      </c>
      <c r="G8" s="834" t="e">
        <f>SUM(G10:G223)</f>
        <v>#REF!</v>
      </c>
      <c r="H8" s="835" t="e">
        <f>G8/F8</f>
        <v>#REF!</v>
      </c>
      <c r="I8" s="836" t="e">
        <f>SUM(I10:I223)</f>
        <v>#REF!</v>
      </c>
      <c r="J8" s="835" t="e">
        <f>I8/F8</f>
        <v>#REF!</v>
      </c>
      <c r="K8" s="836">
        <f>SUM(K9:K223)</f>
        <v>282925.99000000005</v>
      </c>
      <c r="L8" s="835">
        <f>K8/F8</f>
        <v>0.3314275209585808</v>
      </c>
      <c r="M8" s="836">
        <f>SUM(M9:M223)</f>
        <v>76689.840000000011</v>
      </c>
      <c r="N8" s="835">
        <f>M8/F8</f>
        <v>8.9836651464611672E-2</v>
      </c>
      <c r="O8" s="836">
        <v>27791.13</v>
      </c>
      <c r="P8" s="835">
        <v>3.2555317100905583E-2</v>
      </c>
      <c r="Q8" s="836">
        <v>27791.13</v>
      </c>
      <c r="R8" s="835">
        <v>3.2555317100905583E-2</v>
      </c>
      <c r="S8" s="3" t="e">
        <f>H8+J8+L8+N8+P8</f>
        <v>#REF!</v>
      </c>
      <c r="T8" s="817" t="e">
        <f>G8+I8+K8+M8+O8</f>
        <v>#REF!</v>
      </c>
    </row>
    <row r="9" spans="1:44" x14ac:dyDescent="0.25">
      <c r="A9" s="746" t="s">
        <v>27</v>
      </c>
      <c r="B9" s="747" t="s">
        <v>750</v>
      </c>
      <c r="C9" s="747"/>
      <c r="D9" s="747"/>
      <c r="E9" s="747"/>
      <c r="F9" s="822">
        <v>728635.23</v>
      </c>
      <c r="G9" s="749"/>
      <c r="H9" s="829"/>
      <c r="I9" s="749"/>
      <c r="J9" s="750"/>
      <c r="K9" s="749"/>
      <c r="L9" s="750"/>
      <c r="M9" s="749"/>
      <c r="N9" s="750"/>
      <c r="O9" s="749"/>
      <c r="P9" s="750"/>
      <c r="Q9" s="831"/>
      <c r="R9" s="750"/>
      <c r="S9" s="3">
        <f t="shared" ref="S9:S72" si="0">H9+J9+L9+N9+P9</f>
        <v>0</v>
      </c>
      <c r="T9" s="817">
        <f t="shared" ref="T9:T72" si="1">G9+I9+K9+M9+O9</f>
        <v>0</v>
      </c>
    </row>
    <row r="10" spans="1:44" x14ac:dyDescent="0.25">
      <c r="A10" s="752" t="s">
        <v>34</v>
      </c>
      <c r="B10" s="753" t="s">
        <v>383</v>
      </c>
      <c r="C10" s="753"/>
      <c r="D10" s="753"/>
      <c r="E10" s="753"/>
      <c r="F10" s="823">
        <v>3252.71</v>
      </c>
      <c r="G10" s="749"/>
      <c r="H10" s="829"/>
      <c r="I10" s="749"/>
      <c r="J10" s="750"/>
      <c r="K10" s="749"/>
      <c r="L10" s="750"/>
      <c r="M10" s="749"/>
      <c r="N10" s="750"/>
      <c r="O10" s="749"/>
      <c r="P10" s="750"/>
      <c r="Q10" s="831"/>
      <c r="R10" s="750"/>
      <c r="S10" s="3">
        <f t="shared" si="0"/>
        <v>0</v>
      </c>
      <c r="T10" s="817">
        <f t="shared" si="1"/>
        <v>0</v>
      </c>
    </row>
    <row r="11" spans="1:44" x14ac:dyDescent="0.25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824">
        <v>990.53</v>
      </c>
      <c r="G11" s="749" t="e">
        <f>#REF!</f>
        <v>#REF!</v>
      </c>
      <c r="H11" s="830" t="e">
        <f>G11/F11</f>
        <v>#REF!</v>
      </c>
      <c r="I11" s="749"/>
      <c r="J11" s="750"/>
      <c r="K11" s="749"/>
      <c r="L11" s="750"/>
      <c r="M11" s="749"/>
      <c r="N11" s="750"/>
      <c r="O11" s="749"/>
      <c r="P11" s="750"/>
      <c r="Q11" s="831"/>
      <c r="R11" s="750"/>
      <c r="S11" s="3" t="e">
        <f t="shared" si="0"/>
        <v>#REF!</v>
      </c>
      <c r="T11" s="817" t="e">
        <f t="shared" si="1"/>
        <v>#REF!</v>
      </c>
    </row>
    <row r="12" spans="1:44" x14ac:dyDescent="0.25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824">
        <v>1200</v>
      </c>
      <c r="G12" s="749" t="e">
        <f>#REF!</f>
        <v>#REF!</v>
      </c>
      <c r="H12" s="830" t="e">
        <f t="shared" ref="H12:H74" si="2">G12/F12</f>
        <v>#REF!</v>
      </c>
      <c r="I12" s="749">
        <v>300</v>
      </c>
      <c r="J12" s="750">
        <f>I12/F12</f>
        <v>0.25</v>
      </c>
      <c r="K12" s="749">
        <v>300</v>
      </c>
      <c r="L12" s="750">
        <v>0.25</v>
      </c>
      <c r="M12" s="749">
        <v>300</v>
      </c>
      <c r="N12" s="750">
        <v>0.25</v>
      </c>
      <c r="O12" s="749">
        <v>150</v>
      </c>
      <c r="P12" s="750">
        <v>0.125</v>
      </c>
      <c r="Q12" s="831"/>
      <c r="R12" s="750"/>
      <c r="S12" s="3" t="e">
        <f t="shared" si="0"/>
        <v>#REF!</v>
      </c>
      <c r="T12" s="817" t="e">
        <f t="shared" si="1"/>
        <v>#REF!</v>
      </c>
    </row>
    <row r="13" spans="1:44" x14ac:dyDescent="0.25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824">
        <v>138.37</v>
      </c>
      <c r="G13" s="749" t="e">
        <f>#REF!</f>
        <v>#REF!</v>
      </c>
      <c r="H13" s="830" t="e">
        <f t="shared" si="2"/>
        <v>#REF!</v>
      </c>
      <c r="I13" s="749"/>
      <c r="J13" s="750"/>
      <c r="K13" s="749"/>
      <c r="L13" s="750"/>
      <c r="M13" s="749"/>
      <c r="N13" s="750"/>
      <c r="O13" s="749"/>
      <c r="P13" s="750"/>
      <c r="Q13" s="831"/>
      <c r="R13" s="750"/>
      <c r="S13" s="3" t="e">
        <f t="shared" si="0"/>
        <v>#REF!</v>
      </c>
      <c r="T13" s="817" t="e">
        <f t="shared" si="1"/>
        <v>#REF!</v>
      </c>
    </row>
    <row r="14" spans="1:44" x14ac:dyDescent="0.25">
      <c r="A14" s="755" t="s">
        <v>389</v>
      </c>
      <c r="B14" s="756" t="s">
        <v>390</v>
      </c>
      <c r="C14" s="756" t="s">
        <v>43</v>
      </c>
      <c r="D14" s="757">
        <v>1</v>
      </c>
      <c r="E14" s="816"/>
      <c r="F14" s="824">
        <v>923.81</v>
      </c>
      <c r="G14" s="749"/>
      <c r="I14" s="749">
        <f>F14</f>
        <v>923.81</v>
      </c>
      <c r="J14" s="750">
        <f t="shared" ref="J14:J69" si="3">I14/F14</f>
        <v>1</v>
      </c>
      <c r="K14" s="749"/>
      <c r="L14" s="750"/>
      <c r="M14" s="749"/>
      <c r="N14" s="750"/>
      <c r="O14" s="749"/>
      <c r="P14" s="750"/>
      <c r="Q14" s="831"/>
      <c r="R14" s="750"/>
      <c r="S14" s="3">
        <f>H15+J14+L14+N14+P14</f>
        <v>1</v>
      </c>
      <c r="T14" s="817">
        <f t="shared" si="1"/>
        <v>923.81</v>
      </c>
    </row>
    <row r="15" spans="1:44" x14ac:dyDescent="0.25">
      <c r="A15" s="752" t="s">
        <v>35</v>
      </c>
      <c r="B15" s="753" t="s">
        <v>395</v>
      </c>
      <c r="C15" s="753"/>
      <c r="D15" s="760"/>
      <c r="E15" s="753"/>
      <c r="F15" s="823">
        <v>6304.85</v>
      </c>
      <c r="G15" s="749"/>
      <c r="H15" s="831"/>
      <c r="I15" s="749"/>
      <c r="J15" s="750">
        <f t="shared" si="3"/>
        <v>0</v>
      </c>
      <c r="K15" s="749"/>
      <c r="L15" s="750"/>
      <c r="M15" s="749"/>
      <c r="N15" s="750"/>
      <c r="O15" s="749"/>
      <c r="P15" s="750"/>
      <c r="Q15" s="831"/>
      <c r="R15" s="750"/>
      <c r="S15" s="3" t="e">
        <f>#REF!+J15+L15+N15+P15</f>
        <v>#REF!</v>
      </c>
      <c r="T15" s="817">
        <f t="shared" si="1"/>
        <v>0</v>
      </c>
    </row>
    <row r="16" spans="1:44" x14ac:dyDescent="0.25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824">
        <v>6304.85</v>
      </c>
      <c r="G16" s="749" t="e">
        <f>#REF!</f>
        <v>#REF!</v>
      </c>
      <c r="H16" s="830" t="e">
        <f t="shared" si="2"/>
        <v>#REF!</v>
      </c>
      <c r="I16" s="749" t="e">
        <f>F16-G16</f>
        <v>#REF!</v>
      </c>
      <c r="J16" s="750" t="e">
        <f t="shared" si="3"/>
        <v>#REF!</v>
      </c>
      <c r="K16" s="749"/>
      <c r="L16" s="750"/>
      <c r="M16" s="749"/>
      <c r="N16" s="750"/>
      <c r="O16" s="749"/>
      <c r="P16" s="750"/>
      <c r="Q16" s="831"/>
      <c r="R16" s="750"/>
      <c r="S16" s="3" t="e">
        <f t="shared" si="0"/>
        <v>#REF!</v>
      </c>
      <c r="T16" s="817" t="e">
        <f t="shared" si="1"/>
        <v>#REF!</v>
      </c>
    </row>
    <row r="17" spans="1:20" x14ac:dyDescent="0.25">
      <c r="A17" s="752" t="s">
        <v>394</v>
      </c>
      <c r="B17" s="753" t="s">
        <v>399</v>
      </c>
      <c r="C17" s="753"/>
      <c r="D17" s="760"/>
      <c r="E17" s="753"/>
      <c r="F17" s="823">
        <v>2000</v>
      </c>
      <c r="G17" s="749"/>
      <c r="H17" s="831"/>
      <c r="I17" s="749"/>
      <c r="J17" s="750">
        <f t="shared" si="3"/>
        <v>0</v>
      </c>
      <c r="K17" s="749"/>
      <c r="L17" s="750"/>
      <c r="M17" s="749"/>
      <c r="N17" s="750"/>
      <c r="O17" s="749"/>
      <c r="P17" s="750"/>
      <c r="Q17" s="831"/>
      <c r="R17" s="750"/>
      <c r="S17" s="3">
        <f t="shared" si="0"/>
        <v>0</v>
      </c>
      <c r="T17" s="817">
        <f t="shared" si="1"/>
        <v>0</v>
      </c>
    </row>
    <row r="18" spans="1:20" x14ac:dyDescent="0.25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824">
        <v>2000</v>
      </c>
      <c r="G18" s="749" t="e">
        <f>#REF!</f>
        <v>#REF!</v>
      </c>
      <c r="H18" s="830" t="e">
        <f t="shared" si="2"/>
        <v>#REF!</v>
      </c>
      <c r="I18" s="749">
        <v>1000</v>
      </c>
      <c r="J18" s="750">
        <f t="shared" si="3"/>
        <v>0.5</v>
      </c>
      <c r="K18" s="749"/>
      <c r="L18" s="750"/>
      <c r="M18" s="749"/>
      <c r="N18" s="750"/>
      <c r="O18" s="749"/>
      <c r="P18" s="750"/>
      <c r="Q18" s="831"/>
      <c r="R18" s="750"/>
      <c r="S18" s="3" t="e">
        <f t="shared" si="0"/>
        <v>#REF!</v>
      </c>
      <c r="T18" s="817" t="e">
        <f t="shared" si="1"/>
        <v>#REF!</v>
      </c>
    </row>
    <row r="19" spans="1:20" x14ac:dyDescent="0.25">
      <c r="A19" s="752" t="s">
        <v>398</v>
      </c>
      <c r="B19" s="753" t="s">
        <v>753</v>
      </c>
      <c r="C19" s="753"/>
      <c r="D19" s="760"/>
      <c r="E19" s="753"/>
      <c r="F19" s="823">
        <v>12845</v>
      </c>
      <c r="G19" s="749"/>
      <c r="H19" s="831"/>
      <c r="I19" s="749"/>
      <c r="J19" s="750">
        <f t="shared" si="3"/>
        <v>0</v>
      </c>
      <c r="K19" s="749"/>
      <c r="L19" s="750"/>
      <c r="M19" s="749"/>
      <c r="N19" s="750"/>
      <c r="O19" s="749"/>
      <c r="P19" s="750"/>
      <c r="Q19" s="831"/>
      <c r="R19" s="750"/>
      <c r="S19" s="3">
        <f t="shared" si="0"/>
        <v>0</v>
      </c>
      <c r="T19" s="817">
        <f t="shared" si="1"/>
        <v>0</v>
      </c>
    </row>
    <row r="20" spans="1:20" x14ac:dyDescent="0.25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824">
        <v>690</v>
      </c>
      <c r="G20" s="749" t="e">
        <f>#REF!</f>
        <v>#REF!</v>
      </c>
      <c r="H20" s="830" t="e">
        <f t="shared" si="2"/>
        <v>#REF!</v>
      </c>
      <c r="I20" s="749"/>
      <c r="J20" s="750">
        <f t="shared" si="3"/>
        <v>0</v>
      </c>
      <c r="K20" s="749"/>
      <c r="L20" s="750"/>
      <c r="M20" s="749"/>
      <c r="N20" s="750"/>
      <c r="O20" s="749"/>
      <c r="P20" s="750"/>
      <c r="Q20" s="831"/>
      <c r="R20" s="750"/>
      <c r="S20" s="3" t="e">
        <f t="shared" si="0"/>
        <v>#REF!</v>
      </c>
      <c r="T20" s="817" t="e">
        <f t="shared" si="1"/>
        <v>#REF!</v>
      </c>
    </row>
    <row r="21" spans="1:20" x14ac:dyDescent="0.25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824">
        <v>4800</v>
      </c>
      <c r="G21" s="749" t="e">
        <f>#REF!</f>
        <v>#REF!</v>
      </c>
      <c r="H21" s="830" t="e">
        <f t="shared" si="2"/>
        <v>#REF!</v>
      </c>
      <c r="I21" s="749">
        <v>1200</v>
      </c>
      <c r="J21" s="750">
        <f t="shared" si="3"/>
        <v>0.25</v>
      </c>
      <c r="K21" s="749">
        <v>1200</v>
      </c>
      <c r="L21" s="750">
        <v>0.25</v>
      </c>
      <c r="M21" s="749">
        <v>1200</v>
      </c>
      <c r="N21" s="750">
        <v>0.25</v>
      </c>
      <c r="O21" s="749">
        <v>600</v>
      </c>
      <c r="P21" s="750">
        <v>0.125</v>
      </c>
      <c r="Q21" s="831"/>
      <c r="R21" s="750"/>
      <c r="S21" s="3" t="e">
        <f t="shared" si="0"/>
        <v>#REF!</v>
      </c>
      <c r="T21" s="817" t="e">
        <f t="shared" si="1"/>
        <v>#REF!</v>
      </c>
    </row>
    <row r="22" spans="1:20" x14ac:dyDescent="0.25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824">
        <v>7355</v>
      </c>
      <c r="G22" s="749" t="e">
        <f>#REF!</f>
        <v>#REF!</v>
      </c>
      <c r="H22" s="830" t="e">
        <f t="shared" si="2"/>
        <v>#REF!</v>
      </c>
      <c r="I22" s="749"/>
      <c r="J22" s="750">
        <f t="shared" si="3"/>
        <v>0</v>
      </c>
      <c r="K22" s="749"/>
      <c r="L22" s="750"/>
      <c r="M22" s="749"/>
      <c r="N22" s="750"/>
      <c r="O22" s="749"/>
      <c r="P22" s="750"/>
      <c r="Q22" s="831"/>
      <c r="R22" s="750"/>
      <c r="S22" s="3" t="e">
        <f t="shared" si="0"/>
        <v>#REF!</v>
      </c>
      <c r="T22" s="817" t="e">
        <f t="shared" si="1"/>
        <v>#REF!</v>
      </c>
    </row>
    <row r="23" spans="1:20" x14ac:dyDescent="0.25">
      <c r="A23" s="752" t="s">
        <v>403</v>
      </c>
      <c r="B23" s="753" t="s">
        <v>755</v>
      </c>
      <c r="C23" s="753"/>
      <c r="D23" s="760"/>
      <c r="E23" s="753"/>
      <c r="F23" s="823">
        <v>392042.2</v>
      </c>
      <c r="G23" s="749"/>
      <c r="H23" s="831"/>
      <c r="I23" s="749"/>
      <c r="J23" s="750">
        <f t="shared" si="3"/>
        <v>0</v>
      </c>
      <c r="K23" s="749"/>
      <c r="L23" s="750"/>
      <c r="M23" s="749"/>
      <c r="N23" s="750"/>
      <c r="O23" s="749"/>
      <c r="P23" s="750"/>
      <c r="Q23" s="831"/>
      <c r="R23" s="750"/>
      <c r="S23" s="3">
        <f t="shared" si="0"/>
        <v>0</v>
      </c>
      <c r="T23" s="817">
        <f t="shared" si="1"/>
        <v>0</v>
      </c>
    </row>
    <row r="24" spans="1:20" x14ac:dyDescent="0.25">
      <c r="A24" s="761" t="s">
        <v>404</v>
      </c>
      <c r="B24" s="762" t="s">
        <v>342</v>
      </c>
      <c r="C24" s="762"/>
      <c r="D24" s="763"/>
      <c r="E24" s="762"/>
      <c r="F24" s="825">
        <v>2223.4499999999998</v>
      </c>
      <c r="G24" s="749"/>
      <c r="H24" s="831"/>
      <c r="I24" s="749"/>
      <c r="J24" s="750">
        <f t="shared" si="3"/>
        <v>0</v>
      </c>
      <c r="K24" s="749"/>
      <c r="L24" s="750"/>
      <c r="M24" s="749"/>
      <c r="N24" s="750"/>
      <c r="O24" s="749"/>
      <c r="P24" s="750"/>
      <c r="Q24" s="831"/>
      <c r="R24" s="750"/>
      <c r="S24" s="3">
        <f t="shared" si="0"/>
        <v>0</v>
      </c>
      <c r="T24" s="817">
        <f t="shared" si="1"/>
        <v>0</v>
      </c>
    </row>
    <row r="25" spans="1:20" x14ac:dyDescent="0.25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824">
        <v>2223.4499999999998</v>
      </c>
      <c r="G25" s="749" t="e">
        <f>#REF!</f>
        <v>#REF!</v>
      </c>
      <c r="H25" s="830" t="e">
        <f t="shared" si="2"/>
        <v>#REF!</v>
      </c>
      <c r="I25" s="749"/>
      <c r="J25" s="750">
        <f t="shared" si="3"/>
        <v>0</v>
      </c>
      <c r="K25" s="749"/>
      <c r="L25" s="750"/>
      <c r="M25" s="749"/>
      <c r="N25" s="750"/>
      <c r="O25" s="749"/>
      <c r="P25" s="750"/>
      <c r="Q25" s="831"/>
      <c r="R25" s="750"/>
      <c r="S25" s="3" t="e">
        <f t="shared" si="0"/>
        <v>#REF!</v>
      </c>
      <c r="T25" s="817" t="e">
        <f t="shared" si="1"/>
        <v>#REF!</v>
      </c>
    </row>
    <row r="26" spans="1:20" x14ac:dyDescent="0.25">
      <c r="A26" s="761" t="s">
        <v>407</v>
      </c>
      <c r="B26" s="762" t="s">
        <v>408</v>
      </c>
      <c r="C26" s="762"/>
      <c r="D26" s="763"/>
      <c r="E26" s="762"/>
      <c r="F26" s="825">
        <v>117805.27</v>
      </c>
      <c r="G26" s="749"/>
      <c r="H26" s="831"/>
      <c r="I26" s="749"/>
      <c r="J26" s="750">
        <f t="shared" si="3"/>
        <v>0</v>
      </c>
      <c r="K26" s="749"/>
      <c r="L26" s="750"/>
      <c r="M26" s="749"/>
      <c r="N26" s="750"/>
      <c r="O26" s="749"/>
      <c r="P26" s="750"/>
      <c r="Q26" s="831"/>
      <c r="R26" s="750"/>
      <c r="S26" s="3">
        <f t="shared" si="0"/>
        <v>0</v>
      </c>
      <c r="T26" s="817">
        <f t="shared" si="1"/>
        <v>0</v>
      </c>
    </row>
    <row r="27" spans="1:20" x14ac:dyDescent="0.25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824">
        <v>19531.650000000001</v>
      </c>
      <c r="G27" s="749" t="e">
        <f>#REF!</f>
        <v>#REF!</v>
      </c>
      <c r="H27" s="830" t="e">
        <f t="shared" si="2"/>
        <v>#REF!</v>
      </c>
      <c r="I27" s="749"/>
      <c r="J27" s="750">
        <f t="shared" si="3"/>
        <v>0</v>
      </c>
      <c r="K27" s="749"/>
      <c r="L27" s="750"/>
      <c r="M27" s="749"/>
      <c r="N27" s="750"/>
      <c r="O27" s="749"/>
      <c r="P27" s="750"/>
      <c r="Q27" s="831"/>
      <c r="R27" s="750"/>
      <c r="S27" s="3" t="e">
        <f t="shared" si="0"/>
        <v>#REF!</v>
      </c>
      <c r="T27" s="817" t="e">
        <f t="shared" si="1"/>
        <v>#REF!</v>
      </c>
    </row>
    <row r="28" spans="1:20" x14ac:dyDescent="0.25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824">
        <v>2543.2600000000002</v>
      </c>
      <c r="G28" s="749"/>
      <c r="H28" s="831"/>
      <c r="I28" s="749">
        <f>F28</f>
        <v>2543.2600000000002</v>
      </c>
      <c r="J28" s="750">
        <f t="shared" si="3"/>
        <v>1</v>
      </c>
      <c r="K28" s="749"/>
      <c r="L28" s="750"/>
      <c r="M28" s="749"/>
      <c r="N28" s="750"/>
      <c r="O28" s="749"/>
      <c r="P28" s="750"/>
      <c r="Q28" s="831"/>
      <c r="R28" s="750"/>
      <c r="S28" s="3">
        <f t="shared" si="0"/>
        <v>1</v>
      </c>
      <c r="T28" s="817">
        <f t="shared" si="1"/>
        <v>2543.2600000000002</v>
      </c>
    </row>
    <row r="29" spans="1:20" x14ac:dyDescent="0.25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824">
        <v>95730.36</v>
      </c>
      <c r="G29" s="749" t="e">
        <f>#REF!</f>
        <v>#REF!</v>
      </c>
      <c r="H29" s="830" t="e">
        <f t="shared" si="2"/>
        <v>#REF!</v>
      </c>
      <c r="I29" s="749"/>
      <c r="J29" s="750">
        <f t="shared" si="3"/>
        <v>0</v>
      </c>
      <c r="K29" s="749"/>
      <c r="L29" s="750"/>
      <c r="M29" s="749"/>
      <c r="N29" s="750"/>
      <c r="O29" s="749"/>
      <c r="P29" s="750"/>
      <c r="Q29" s="831"/>
      <c r="R29" s="750"/>
      <c r="S29" s="3" t="e">
        <f t="shared" si="0"/>
        <v>#REF!</v>
      </c>
      <c r="T29" s="817" t="e">
        <f t="shared" si="1"/>
        <v>#REF!</v>
      </c>
    </row>
    <row r="30" spans="1:20" x14ac:dyDescent="0.25">
      <c r="A30" s="761" t="s">
        <v>412</v>
      </c>
      <c r="B30" s="762" t="s">
        <v>758</v>
      </c>
      <c r="C30" s="762"/>
      <c r="D30" s="763"/>
      <c r="E30" s="762"/>
      <c r="F30" s="825">
        <v>26361.57</v>
      </c>
      <c r="G30" s="749"/>
      <c r="H30" s="831"/>
      <c r="I30" s="749"/>
      <c r="J30" s="750">
        <f t="shared" si="3"/>
        <v>0</v>
      </c>
      <c r="K30" s="749"/>
      <c r="L30" s="750"/>
      <c r="M30" s="749"/>
      <c r="N30" s="750"/>
      <c r="O30" s="749"/>
      <c r="P30" s="750"/>
      <c r="Q30" s="831"/>
      <c r="R30" s="750"/>
      <c r="S30" s="3">
        <f t="shared" si="0"/>
        <v>0</v>
      </c>
      <c r="T30" s="817">
        <f t="shared" si="1"/>
        <v>0</v>
      </c>
    </row>
    <row r="31" spans="1:20" x14ac:dyDescent="0.25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824">
        <v>26361.57</v>
      </c>
      <c r="G31" s="749"/>
      <c r="H31" s="831"/>
      <c r="I31" s="749">
        <v>26361.57</v>
      </c>
      <c r="J31" s="750">
        <f t="shared" si="3"/>
        <v>1</v>
      </c>
      <c r="K31" s="749"/>
      <c r="L31" s="750"/>
      <c r="M31" s="749"/>
      <c r="N31" s="750"/>
      <c r="O31" s="749"/>
      <c r="P31" s="750"/>
      <c r="Q31" s="831"/>
      <c r="R31" s="750"/>
      <c r="S31" s="3">
        <f t="shared" si="0"/>
        <v>1</v>
      </c>
      <c r="T31" s="817">
        <f t="shared" si="1"/>
        <v>26361.57</v>
      </c>
    </row>
    <row r="32" spans="1:20" x14ac:dyDescent="0.25">
      <c r="A32" s="761" t="s">
        <v>414</v>
      </c>
      <c r="B32" s="762" t="s">
        <v>760</v>
      </c>
      <c r="C32" s="762"/>
      <c r="D32" s="763"/>
      <c r="E32" s="762"/>
      <c r="F32" s="825">
        <v>36549.839999999997</v>
      </c>
      <c r="G32" s="749"/>
      <c r="H32" s="831"/>
      <c r="I32" s="749"/>
      <c r="J32" s="750"/>
      <c r="K32" s="749"/>
      <c r="L32" s="750"/>
      <c r="M32" s="749"/>
      <c r="N32" s="750"/>
      <c r="O32" s="749"/>
      <c r="P32" s="750"/>
      <c r="Q32" s="831"/>
      <c r="R32" s="750"/>
      <c r="S32" s="3">
        <f t="shared" si="0"/>
        <v>0</v>
      </c>
      <c r="T32" s="817">
        <f t="shared" si="1"/>
        <v>0</v>
      </c>
    </row>
    <row r="33" spans="1:20" x14ac:dyDescent="0.25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824">
        <v>36549.839999999997</v>
      </c>
      <c r="G33" s="749"/>
      <c r="H33" s="831"/>
      <c r="I33" s="749">
        <v>36549.839999999997</v>
      </c>
      <c r="J33" s="750">
        <f t="shared" si="3"/>
        <v>1</v>
      </c>
      <c r="K33" s="749"/>
      <c r="L33" s="750"/>
      <c r="M33" s="749"/>
      <c r="N33" s="750"/>
      <c r="O33" s="749"/>
      <c r="P33" s="750"/>
      <c r="Q33" s="831"/>
      <c r="R33" s="750"/>
      <c r="S33" s="3">
        <f t="shared" si="0"/>
        <v>1</v>
      </c>
      <c r="T33" s="817">
        <f t="shared" si="1"/>
        <v>36549.839999999997</v>
      </c>
    </row>
    <row r="34" spans="1:20" x14ac:dyDescent="0.25">
      <c r="A34" s="761" t="s">
        <v>839</v>
      </c>
      <c r="B34" s="762" t="s">
        <v>415</v>
      </c>
      <c r="C34" s="762"/>
      <c r="D34" s="763"/>
      <c r="E34" s="762"/>
      <c r="F34" s="825">
        <v>209102.07</v>
      </c>
      <c r="G34" s="749"/>
      <c r="H34" s="831"/>
      <c r="I34" s="749"/>
      <c r="J34" s="750"/>
      <c r="K34" s="749"/>
      <c r="L34" s="750"/>
      <c r="M34" s="749"/>
      <c r="N34" s="750"/>
      <c r="O34" s="749"/>
      <c r="P34" s="750"/>
      <c r="Q34" s="831"/>
      <c r="R34" s="750"/>
      <c r="S34" s="3">
        <f t="shared" si="0"/>
        <v>0</v>
      </c>
      <c r="T34" s="817">
        <f t="shared" si="1"/>
        <v>0</v>
      </c>
    </row>
    <row r="35" spans="1:20" x14ac:dyDescent="0.25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824">
        <v>9058.41</v>
      </c>
      <c r="G35" s="749"/>
      <c r="H35" s="831"/>
      <c r="I35" s="749">
        <v>9058.41</v>
      </c>
      <c r="J35" s="750">
        <f t="shared" si="3"/>
        <v>1</v>
      </c>
      <c r="K35" s="749"/>
      <c r="L35" s="750"/>
      <c r="M35" s="749"/>
      <c r="N35" s="750"/>
      <c r="O35" s="749"/>
      <c r="P35" s="750"/>
      <c r="Q35" s="831"/>
      <c r="R35" s="750"/>
      <c r="S35" s="3">
        <f t="shared" si="0"/>
        <v>1</v>
      </c>
      <c r="T35" s="817">
        <f t="shared" si="1"/>
        <v>9058.41</v>
      </c>
    </row>
    <row r="36" spans="1:20" x14ac:dyDescent="0.25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824">
        <v>149993.47</v>
      </c>
      <c r="G36" s="749"/>
      <c r="H36" s="831"/>
      <c r="I36" s="749">
        <f t="shared" ref="I36:I38" si="4">F36-K36</f>
        <v>67738.990000000005</v>
      </c>
      <c r="J36" s="750">
        <f t="shared" si="3"/>
        <v>0.45161292688275034</v>
      </c>
      <c r="K36" s="749">
        <v>82254.48</v>
      </c>
      <c r="L36" s="750">
        <v>0.54838707311724966</v>
      </c>
      <c r="M36" s="749"/>
      <c r="N36" s="750"/>
      <c r="O36" s="749"/>
      <c r="P36" s="750"/>
      <c r="Q36" s="831"/>
      <c r="R36" s="750"/>
      <c r="S36" s="3">
        <f t="shared" si="0"/>
        <v>1</v>
      </c>
      <c r="T36" s="817">
        <f t="shared" si="1"/>
        <v>149993.47</v>
      </c>
    </row>
    <row r="37" spans="1:20" x14ac:dyDescent="0.25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824">
        <v>8307.3799999999992</v>
      </c>
      <c r="G37" s="749"/>
      <c r="H37" s="831"/>
      <c r="I37" s="749">
        <f>F37/2</f>
        <v>4153.6899999999996</v>
      </c>
      <c r="J37" s="750">
        <f t="shared" si="3"/>
        <v>0.5</v>
      </c>
      <c r="K37" s="749">
        <f>8307.38/2</f>
        <v>4153.6899999999996</v>
      </c>
      <c r="L37" s="750">
        <f>K37/F37</f>
        <v>0.5</v>
      </c>
      <c r="M37" s="749"/>
      <c r="N37" s="750"/>
      <c r="O37" s="749"/>
      <c r="P37" s="750"/>
      <c r="Q37" s="831"/>
      <c r="R37" s="750"/>
      <c r="S37" s="3">
        <f t="shared" si="0"/>
        <v>1</v>
      </c>
      <c r="T37" s="817">
        <f t="shared" si="1"/>
        <v>8307.3799999999992</v>
      </c>
    </row>
    <row r="38" spans="1:20" x14ac:dyDescent="0.25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824">
        <v>10913.91</v>
      </c>
      <c r="G38" s="749"/>
      <c r="H38" s="831"/>
      <c r="I38" s="749">
        <f t="shared" si="4"/>
        <v>606.32999999999993</v>
      </c>
      <c r="J38" s="750">
        <f t="shared" si="3"/>
        <v>5.5555708265873548E-2</v>
      </c>
      <c r="K38" s="749">
        <v>10307.58</v>
      </c>
      <c r="L38" s="750">
        <v>0.94444429173412647</v>
      </c>
      <c r="M38" s="749"/>
      <c r="N38" s="750"/>
      <c r="O38" s="749"/>
      <c r="P38" s="750"/>
      <c r="Q38" s="831"/>
      <c r="R38" s="750"/>
      <c r="S38" s="3">
        <f t="shared" si="0"/>
        <v>1</v>
      </c>
      <c r="T38" s="817">
        <f t="shared" si="1"/>
        <v>10913.91</v>
      </c>
    </row>
    <row r="39" spans="1:20" x14ac:dyDescent="0.25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824">
        <v>13703.47</v>
      </c>
      <c r="G39" s="749"/>
      <c r="H39" s="831"/>
      <c r="I39" s="749">
        <f>F39-K39</f>
        <v>5938.1699999999992</v>
      </c>
      <c r="J39" s="750">
        <f t="shared" si="3"/>
        <v>0.43333330900859413</v>
      </c>
      <c r="K39" s="749">
        <v>7765.3</v>
      </c>
      <c r="L39" s="750">
        <v>0.56666669099140587</v>
      </c>
      <c r="M39" s="749"/>
      <c r="N39" s="750"/>
      <c r="O39" s="749"/>
      <c r="P39" s="750"/>
      <c r="Q39" s="831"/>
      <c r="R39" s="750"/>
      <c r="S39" s="3">
        <f t="shared" si="0"/>
        <v>1</v>
      </c>
      <c r="T39" s="817">
        <f t="shared" si="1"/>
        <v>13703.47</v>
      </c>
    </row>
    <row r="40" spans="1:20" x14ac:dyDescent="0.25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824">
        <v>5208.3500000000004</v>
      </c>
      <c r="G40" s="749"/>
      <c r="H40" s="831"/>
      <c r="I40" s="749">
        <f>F40-K40</f>
        <v>1802.8900000000003</v>
      </c>
      <c r="J40" s="750">
        <f t="shared" si="3"/>
        <v>0.34615377230792865</v>
      </c>
      <c r="K40" s="749">
        <v>3405.46</v>
      </c>
      <c r="L40" s="750">
        <v>0.65384622769207135</v>
      </c>
      <c r="M40" s="749"/>
      <c r="N40" s="750"/>
      <c r="O40" s="749"/>
      <c r="P40" s="750"/>
      <c r="Q40" s="831"/>
      <c r="R40" s="750"/>
      <c r="S40" s="3">
        <f t="shared" si="0"/>
        <v>1</v>
      </c>
      <c r="T40" s="817">
        <f t="shared" si="1"/>
        <v>5208.3500000000004</v>
      </c>
    </row>
    <row r="41" spans="1:20" x14ac:dyDescent="0.25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824">
        <v>3685.44</v>
      </c>
      <c r="G41" s="749"/>
      <c r="H41" s="831"/>
      <c r="I41" s="749"/>
      <c r="J41" s="750"/>
      <c r="K41" s="749">
        <v>3685.44</v>
      </c>
      <c r="L41" s="750">
        <v>1</v>
      </c>
      <c r="M41" s="749"/>
      <c r="N41" s="750"/>
      <c r="O41" s="749"/>
      <c r="P41" s="750"/>
      <c r="Q41" s="831"/>
      <c r="R41" s="750"/>
      <c r="S41" s="3">
        <f t="shared" si="0"/>
        <v>1</v>
      </c>
      <c r="T41" s="817">
        <f t="shared" si="1"/>
        <v>3685.44</v>
      </c>
    </row>
    <row r="42" spans="1:20" x14ac:dyDescent="0.25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824">
        <v>8231.64</v>
      </c>
      <c r="G42" s="749"/>
      <c r="H42" s="831"/>
      <c r="I42" s="749"/>
      <c r="J42" s="750"/>
      <c r="K42" s="749">
        <v>8231.64</v>
      </c>
      <c r="L42" s="750">
        <v>1</v>
      </c>
      <c r="M42" s="749"/>
      <c r="N42" s="750"/>
      <c r="O42" s="749"/>
      <c r="P42" s="750"/>
      <c r="Q42" s="831"/>
      <c r="R42" s="750"/>
      <c r="S42" s="3">
        <f t="shared" si="0"/>
        <v>1</v>
      </c>
      <c r="T42" s="817">
        <f t="shared" si="1"/>
        <v>8231.64</v>
      </c>
    </row>
    <row r="43" spans="1:20" x14ac:dyDescent="0.25">
      <c r="A43" s="752" t="s">
        <v>421</v>
      </c>
      <c r="B43" s="753" t="s">
        <v>766</v>
      </c>
      <c r="C43" s="753"/>
      <c r="D43" s="760"/>
      <c r="E43" s="753"/>
      <c r="F43" s="823">
        <v>37220.44</v>
      </c>
      <c r="G43" s="749"/>
      <c r="H43" s="831"/>
      <c r="I43" s="749"/>
      <c r="J43" s="750"/>
      <c r="K43" s="749"/>
      <c r="L43" s="750"/>
      <c r="M43" s="749"/>
      <c r="N43" s="750"/>
      <c r="O43" s="749"/>
      <c r="P43" s="750"/>
      <c r="Q43" s="831"/>
      <c r="R43" s="750"/>
      <c r="S43" s="3">
        <f t="shared" si="0"/>
        <v>0</v>
      </c>
      <c r="T43" s="817">
        <f t="shared" si="1"/>
        <v>0</v>
      </c>
    </row>
    <row r="44" spans="1:20" x14ac:dyDescent="0.25">
      <c r="A44" s="761" t="s">
        <v>422</v>
      </c>
      <c r="B44" s="762" t="s">
        <v>342</v>
      </c>
      <c r="C44" s="762"/>
      <c r="D44" s="763"/>
      <c r="E44" s="762"/>
      <c r="F44" s="825">
        <v>270.38</v>
      </c>
      <c r="G44" s="749"/>
      <c r="H44" s="831"/>
      <c r="I44" s="749"/>
      <c r="J44" s="750"/>
      <c r="K44" s="749"/>
      <c r="L44" s="750"/>
      <c r="M44" s="749"/>
      <c r="N44" s="750"/>
      <c r="O44" s="749"/>
      <c r="P44" s="750"/>
      <c r="Q44" s="831"/>
      <c r="R44" s="750"/>
      <c r="S44" s="3">
        <f t="shared" si="0"/>
        <v>0</v>
      </c>
      <c r="T44" s="817">
        <f t="shared" si="1"/>
        <v>0</v>
      </c>
    </row>
    <row r="45" spans="1:20" x14ac:dyDescent="0.25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824">
        <v>270.38</v>
      </c>
      <c r="G45" s="749" t="e">
        <f>#REF!</f>
        <v>#REF!</v>
      </c>
      <c r="H45" s="830" t="e">
        <f t="shared" si="2"/>
        <v>#REF!</v>
      </c>
      <c r="I45" s="749"/>
      <c r="J45" s="750"/>
      <c r="K45" s="749"/>
      <c r="L45" s="750"/>
      <c r="M45" s="749"/>
      <c r="N45" s="750"/>
      <c r="O45" s="749"/>
      <c r="P45" s="750"/>
      <c r="Q45" s="831"/>
      <c r="R45" s="750"/>
      <c r="S45" s="3" t="e">
        <f t="shared" si="0"/>
        <v>#REF!</v>
      </c>
      <c r="T45" s="817" t="e">
        <f t="shared" si="1"/>
        <v>#REF!</v>
      </c>
    </row>
    <row r="46" spans="1:20" x14ac:dyDescent="0.25">
      <c r="A46" s="761" t="s">
        <v>425</v>
      </c>
      <c r="B46" s="762" t="s">
        <v>408</v>
      </c>
      <c r="C46" s="762"/>
      <c r="D46" s="763"/>
      <c r="E46" s="762"/>
      <c r="F46" s="825">
        <v>4737.37</v>
      </c>
      <c r="G46" s="749"/>
      <c r="H46" s="831"/>
      <c r="I46" s="749"/>
      <c r="J46" s="750"/>
      <c r="K46" s="749"/>
      <c r="L46" s="750"/>
      <c r="M46" s="749"/>
      <c r="N46" s="750"/>
      <c r="O46" s="749"/>
      <c r="P46" s="750"/>
      <c r="Q46" s="831"/>
      <c r="R46" s="750"/>
      <c r="S46" s="3">
        <f t="shared" si="0"/>
        <v>0</v>
      </c>
      <c r="T46" s="817">
        <f t="shared" si="1"/>
        <v>0</v>
      </c>
    </row>
    <row r="47" spans="1:20" x14ac:dyDescent="0.25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824">
        <v>750.43</v>
      </c>
      <c r="G47" s="749" t="e">
        <f>#REF!</f>
        <v>#REF!</v>
      </c>
      <c r="H47" s="830" t="e">
        <f t="shared" si="2"/>
        <v>#REF!</v>
      </c>
      <c r="I47" s="749"/>
      <c r="J47" s="750"/>
      <c r="K47" s="749"/>
      <c r="L47" s="750"/>
      <c r="M47" s="749"/>
      <c r="N47" s="750"/>
      <c r="O47" s="749"/>
      <c r="P47" s="750"/>
      <c r="Q47" s="831"/>
      <c r="R47" s="750"/>
      <c r="S47" s="3" t="e">
        <f t="shared" si="0"/>
        <v>#REF!</v>
      </c>
      <c r="T47" s="817" t="e">
        <f t="shared" si="1"/>
        <v>#REF!</v>
      </c>
    </row>
    <row r="48" spans="1:20" x14ac:dyDescent="0.25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824">
        <v>309.27</v>
      </c>
      <c r="G48" s="749" t="e">
        <f>#REF!</f>
        <v>#REF!</v>
      </c>
      <c r="H48" s="830" t="e">
        <f t="shared" si="2"/>
        <v>#REF!</v>
      </c>
      <c r="I48" s="749"/>
      <c r="J48" s="750"/>
      <c r="K48" s="749"/>
      <c r="L48" s="750"/>
      <c r="M48" s="749"/>
      <c r="N48" s="750"/>
      <c r="O48" s="749"/>
      <c r="P48" s="750"/>
      <c r="Q48" s="831"/>
      <c r="R48" s="750"/>
      <c r="S48" s="3" t="e">
        <f t="shared" si="0"/>
        <v>#REF!</v>
      </c>
      <c r="T48" s="817" t="e">
        <f t="shared" si="1"/>
        <v>#REF!</v>
      </c>
    </row>
    <row r="49" spans="1:20" x14ac:dyDescent="0.25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824">
        <v>3677.67</v>
      </c>
      <c r="G49" s="749"/>
      <c r="H49" s="831"/>
      <c r="I49" s="749">
        <f>F49</f>
        <v>3677.67</v>
      </c>
      <c r="J49" s="750">
        <f t="shared" si="3"/>
        <v>1</v>
      </c>
      <c r="K49" s="749"/>
      <c r="L49" s="750"/>
      <c r="M49" s="749"/>
      <c r="N49" s="750"/>
      <c r="O49" s="749"/>
      <c r="P49" s="750"/>
      <c r="Q49" s="831"/>
      <c r="R49" s="750"/>
      <c r="S49" s="3">
        <f t="shared" si="0"/>
        <v>1</v>
      </c>
      <c r="T49" s="817">
        <f t="shared" si="1"/>
        <v>3677.67</v>
      </c>
    </row>
    <row r="50" spans="1:20" x14ac:dyDescent="0.25">
      <c r="A50" s="761" t="s">
        <v>848</v>
      </c>
      <c r="B50" s="762" t="s">
        <v>758</v>
      </c>
      <c r="C50" s="762"/>
      <c r="D50" s="763"/>
      <c r="E50" s="762"/>
      <c r="F50" s="825">
        <v>3205.64</v>
      </c>
      <c r="G50" s="749"/>
      <c r="H50" s="831"/>
      <c r="I50" s="749"/>
      <c r="J50" s="750"/>
      <c r="K50" s="749"/>
      <c r="L50" s="750"/>
      <c r="M50" s="749"/>
      <c r="N50" s="750"/>
      <c r="O50" s="749"/>
      <c r="P50" s="750"/>
      <c r="Q50" s="831"/>
      <c r="R50" s="750"/>
      <c r="S50" s="3">
        <f t="shared" si="0"/>
        <v>0</v>
      </c>
      <c r="T50" s="817">
        <f t="shared" si="1"/>
        <v>0</v>
      </c>
    </row>
    <row r="51" spans="1:20" x14ac:dyDescent="0.25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824">
        <v>3205.64</v>
      </c>
      <c r="G51" s="749"/>
      <c r="H51" s="831"/>
      <c r="I51" s="749">
        <v>3205.64</v>
      </c>
      <c r="J51" s="750">
        <f t="shared" si="3"/>
        <v>1</v>
      </c>
      <c r="K51" s="749"/>
      <c r="L51" s="750"/>
      <c r="M51" s="749"/>
      <c r="N51" s="750"/>
      <c r="O51" s="749"/>
      <c r="P51" s="750"/>
      <c r="Q51" s="831"/>
      <c r="R51" s="750"/>
      <c r="S51" s="3">
        <f t="shared" si="0"/>
        <v>1</v>
      </c>
      <c r="T51" s="817">
        <f t="shared" si="1"/>
        <v>3205.64</v>
      </c>
    </row>
    <row r="52" spans="1:20" x14ac:dyDescent="0.25">
      <c r="A52" s="761" t="s">
        <v>850</v>
      </c>
      <c r="B52" s="762" t="s">
        <v>760</v>
      </c>
      <c r="C52" s="762"/>
      <c r="D52" s="763"/>
      <c r="E52" s="762"/>
      <c r="F52" s="825">
        <v>4444.5600000000004</v>
      </c>
      <c r="G52" s="749"/>
      <c r="H52" s="831"/>
      <c r="I52" s="749"/>
      <c r="J52" s="750">
        <f t="shared" si="3"/>
        <v>0</v>
      </c>
      <c r="K52" s="749"/>
      <c r="L52" s="750"/>
      <c r="M52" s="749"/>
      <c r="N52" s="750"/>
      <c r="O52" s="749"/>
      <c r="P52" s="750"/>
      <c r="Q52" s="831"/>
      <c r="R52" s="750"/>
      <c r="S52" s="3">
        <f t="shared" si="0"/>
        <v>0</v>
      </c>
      <c r="T52" s="817">
        <f t="shared" si="1"/>
        <v>0</v>
      </c>
    </row>
    <row r="53" spans="1:20" x14ac:dyDescent="0.25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824">
        <v>4444.5600000000004</v>
      </c>
      <c r="G53" s="749"/>
      <c r="H53" s="831"/>
      <c r="I53" s="749">
        <v>4444.5600000000004</v>
      </c>
      <c r="J53" s="750">
        <f t="shared" si="3"/>
        <v>1</v>
      </c>
      <c r="K53" s="749"/>
      <c r="L53" s="750"/>
      <c r="M53" s="749"/>
      <c r="N53" s="750"/>
      <c r="O53" s="749"/>
      <c r="P53" s="750"/>
      <c r="Q53" s="831"/>
      <c r="R53" s="750"/>
      <c r="S53" s="3">
        <f t="shared" si="0"/>
        <v>1</v>
      </c>
      <c r="T53" s="817">
        <f t="shared" si="1"/>
        <v>4444.5600000000004</v>
      </c>
    </row>
    <row r="54" spans="1:20" x14ac:dyDescent="0.25">
      <c r="A54" s="761" t="s">
        <v>852</v>
      </c>
      <c r="B54" s="762" t="s">
        <v>767</v>
      </c>
      <c r="C54" s="762"/>
      <c r="D54" s="763"/>
      <c r="E54" s="762"/>
      <c r="F54" s="825">
        <v>24562.49</v>
      </c>
      <c r="G54" s="749"/>
      <c r="H54" s="831"/>
      <c r="I54" s="749"/>
      <c r="J54" s="750"/>
      <c r="K54" s="749"/>
      <c r="L54" s="750"/>
      <c r="M54" s="749"/>
      <c r="N54" s="750"/>
      <c r="O54" s="749"/>
      <c r="P54" s="750"/>
      <c r="Q54" s="831"/>
      <c r="R54" s="750"/>
      <c r="S54" s="3">
        <f t="shared" si="0"/>
        <v>0</v>
      </c>
      <c r="T54" s="817">
        <f t="shared" si="1"/>
        <v>0</v>
      </c>
    </row>
    <row r="55" spans="1:20" x14ac:dyDescent="0.25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824">
        <v>4757.6899999999996</v>
      </c>
      <c r="G55" s="749"/>
      <c r="H55" s="831"/>
      <c r="I55" s="749">
        <v>4757.6899999999996</v>
      </c>
      <c r="J55" s="750">
        <f t="shared" si="3"/>
        <v>1</v>
      </c>
      <c r="K55" s="749"/>
      <c r="L55" s="750"/>
      <c r="M55" s="749"/>
      <c r="N55" s="750"/>
      <c r="O55" s="749"/>
      <c r="P55" s="750"/>
      <c r="Q55" s="831"/>
      <c r="R55" s="750"/>
      <c r="S55" s="3">
        <f t="shared" si="0"/>
        <v>1</v>
      </c>
      <c r="T55" s="817">
        <f t="shared" si="1"/>
        <v>4757.6899999999996</v>
      </c>
    </row>
    <row r="56" spans="1:20" x14ac:dyDescent="0.25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824">
        <v>17193.23</v>
      </c>
      <c r="G56" s="749"/>
      <c r="H56" s="831"/>
      <c r="I56" s="749">
        <v>17193.23</v>
      </c>
      <c r="J56" s="750">
        <f t="shared" si="3"/>
        <v>1</v>
      </c>
      <c r="K56" s="749"/>
      <c r="L56" s="750"/>
      <c r="M56" s="749"/>
      <c r="N56" s="750"/>
      <c r="O56" s="749"/>
      <c r="P56" s="750"/>
      <c r="Q56" s="831"/>
      <c r="R56" s="750"/>
      <c r="S56" s="3">
        <f t="shared" si="0"/>
        <v>1</v>
      </c>
      <c r="T56" s="817">
        <f t="shared" si="1"/>
        <v>17193.23</v>
      </c>
    </row>
    <row r="57" spans="1:20" x14ac:dyDescent="0.25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824">
        <v>633.35</v>
      </c>
      <c r="G57" s="749"/>
      <c r="H57" s="831"/>
      <c r="I57" s="749"/>
      <c r="J57" s="750"/>
      <c r="K57" s="749">
        <v>633.35</v>
      </c>
      <c r="L57" s="750">
        <v>1</v>
      </c>
      <c r="M57" s="749"/>
      <c r="N57" s="750"/>
      <c r="O57" s="749"/>
      <c r="P57" s="750"/>
      <c r="Q57" s="831"/>
      <c r="R57" s="750"/>
      <c r="S57" s="3">
        <f t="shared" si="0"/>
        <v>1</v>
      </c>
      <c r="T57" s="817">
        <f t="shared" si="1"/>
        <v>633.35</v>
      </c>
    </row>
    <row r="58" spans="1:20" x14ac:dyDescent="0.25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824">
        <v>448.16</v>
      </c>
      <c r="G58" s="749"/>
      <c r="H58" s="831"/>
      <c r="I58" s="749"/>
      <c r="J58" s="750"/>
      <c r="K58" s="749">
        <v>448.16</v>
      </c>
      <c r="L58" s="750">
        <v>1</v>
      </c>
      <c r="M58" s="749"/>
      <c r="N58" s="750"/>
      <c r="O58" s="749"/>
      <c r="P58" s="750"/>
      <c r="Q58" s="831"/>
      <c r="R58" s="750"/>
      <c r="S58" s="3">
        <f t="shared" si="0"/>
        <v>1</v>
      </c>
      <c r="T58" s="817">
        <f t="shared" si="1"/>
        <v>448.16</v>
      </c>
    </row>
    <row r="59" spans="1:20" x14ac:dyDescent="0.25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824">
        <v>1530.06</v>
      </c>
      <c r="G59" s="749"/>
      <c r="H59" s="831"/>
      <c r="I59" s="749"/>
      <c r="J59" s="750"/>
      <c r="K59" s="749">
        <v>1530.06</v>
      </c>
      <c r="L59" s="750">
        <v>1</v>
      </c>
      <c r="M59" s="749"/>
      <c r="N59" s="750"/>
      <c r="O59" s="749"/>
      <c r="P59" s="750"/>
      <c r="Q59" s="831"/>
      <c r="R59" s="750"/>
      <c r="S59" s="3">
        <f t="shared" si="0"/>
        <v>1</v>
      </c>
      <c r="T59" s="817">
        <f t="shared" si="1"/>
        <v>1530.06</v>
      </c>
    </row>
    <row r="60" spans="1:20" x14ac:dyDescent="0.25">
      <c r="A60" s="752" t="s">
        <v>429</v>
      </c>
      <c r="B60" s="753" t="s">
        <v>442</v>
      </c>
      <c r="C60" s="753"/>
      <c r="D60" s="760"/>
      <c r="E60" s="753"/>
      <c r="F60" s="823">
        <v>6921.11</v>
      </c>
      <c r="G60" s="749"/>
      <c r="H60" s="831"/>
      <c r="I60" s="749"/>
      <c r="J60" s="750"/>
      <c r="K60" s="749"/>
      <c r="L60" s="750"/>
      <c r="M60" s="749"/>
      <c r="N60" s="750"/>
      <c r="O60" s="749"/>
      <c r="P60" s="750"/>
      <c r="Q60" s="831"/>
      <c r="R60" s="750"/>
      <c r="S60" s="3">
        <f t="shared" si="0"/>
        <v>0</v>
      </c>
      <c r="T60" s="817">
        <f t="shared" si="1"/>
        <v>0</v>
      </c>
    </row>
    <row r="61" spans="1:20" x14ac:dyDescent="0.25">
      <c r="A61" s="761" t="s">
        <v>430</v>
      </c>
      <c r="B61" s="762" t="s">
        <v>408</v>
      </c>
      <c r="C61" s="762"/>
      <c r="D61" s="763"/>
      <c r="E61" s="762"/>
      <c r="F61" s="825">
        <v>3011.81</v>
      </c>
      <c r="G61" s="749"/>
      <c r="H61" s="831"/>
      <c r="I61" s="749"/>
      <c r="J61" s="750"/>
      <c r="K61" s="749"/>
      <c r="L61" s="750"/>
      <c r="M61" s="749"/>
      <c r="N61" s="750"/>
      <c r="O61" s="749"/>
      <c r="P61" s="750"/>
      <c r="Q61" s="831"/>
      <c r="R61" s="750"/>
      <c r="S61" s="3">
        <f t="shared" si="0"/>
        <v>0</v>
      </c>
      <c r="T61" s="817">
        <f t="shared" si="1"/>
        <v>0</v>
      </c>
    </row>
    <row r="62" spans="1:20" x14ac:dyDescent="0.25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824">
        <v>1111.97</v>
      </c>
      <c r="G62" s="749" t="e">
        <f>#REF!</f>
        <v>#REF!</v>
      </c>
      <c r="H62" s="830" t="e">
        <f t="shared" si="2"/>
        <v>#REF!</v>
      </c>
      <c r="I62" s="749"/>
      <c r="J62" s="750"/>
      <c r="K62" s="749"/>
      <c r="L62" s="750"/>
      <c r="M62" s="749"/>
      <c r="N62" s="750"/>
      <c r="O62" s="749"/>
      <c r="P62" s="750"/>
      <c r="Q62" s="831"/>
      <c r="R62" s="750"/>
      <c r="S62" s="3" t="e">
        <f t="shared" si="0"/>
        <v>#REF!</v>
      </c>
      <c r="T62" s="817" t="e">
        <f t="shared" si="1"/>
        <v>#REF!</v>
      </c>
    </row>
    <row r="63" spans="1:20" x14ac:dyDescent="0.25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824">
        <v>129.84</v>
      </c>
      <c r="G63" s="749" t="e">
        <f>#REF!</f>
        <v>#REF!</v>
      </c>
      <c r="H63" s="830" t="e">
        <f t="shared" si="2"/>
        <v>#REF!</v>
      </c>
      <c r="I63" s="749"/>
      <c r="J63" s="750"/>
      <c r="K63" s="749"/>
      <c r="L63" s="750"/>
      <c r="M63" s="749"/>
      <c r="N63" s="750"/>
      <c r="O63" s="749"/>
      <c r="P63" s="750"/>
      <c r="Q63" s="831"/>
      <c r="R63" s="750"/>
      <c r="S63" s="3" t="e">
        <f t="shared" si="0"/>
        <v>#REF!</v>
      </c>
      <c r="T63" s="817" t="e">
        <f t="shared" si="1"/>
        <v>#REF!</v>
      </c>
    </row>
    <row r="64" spans="1:20" x14ac:dyDescent="0.25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824">
        <v>102.84</v>
      </c>
      <c r="G64" s="749" t="e">
        <f>#REF!</f>
        <v>#REF!</v>
      </c>
      <c r="H64" s="830" t="e">
        <f t="shared" si="2"/>
        <v>#REF!</v>
      </c>
      <c r="I64" s="749"/>
      <c r="J64" s="750"/>
      <c r="K64" s="749"/>
      <c r="L64" s="750"/>
      <c r="M64" s="749"/>
      <c r="N64" s="750"/>
      <c r="O64" s="749"/>
      <c r="P64" s="750"/>
      <c r="Q64" s="831"/>
      <c r="R64" s="750"/>
      <c r="S64" s="3" t="e">
        <f t="shared" si="0"/>
        <v>#REF!</v>
      </c>
      <c r="T64" s="817" t="e">
        <f t="shared" si="1"/>
        <v>#REF!</v>
      </c>
    </row>
    <row r="65" spans="1:20" x14ac:dyDescent="0.25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824">
        <v>952.2</v>
      </c>
      <c r="G65" s="749"/>
      <c r="H65" s="831"/>
      <c r="I65" s="749">
        <f>F65</f>
        <v>952.2</v>
      </c>
      <c r="J65" s="750">
        <f t="shared" si="3"/>
        <v>1</v>
      </c>
      <c r="K65" s="749"/>
      <c r="L65" s="750"/>
      <c r="M65" s="749"/>
      <c r="N65" s="750"/>
      <c r="O65" s="749"/>
      <c r="P65" s="750"/>
      <c r="Q65" s="831"/>
      <c r="R65" s="750"/>
      <c r="S65" s="3">
        <f t="shared" si="0"/>
        <v>1</v>
      </c>
      <c r="T65" s="817">
        <f t="shared" si="1"/>
        <v>952.2</v>
      </c>
    </row>
    <row r="66" spans="1:20" x14ac:dyDescent="0.25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824">
        <v>714.96</v>
      </c>
      <c r="G66" s="749"/>
      <c r="H66" s="831"/>
      <c r="I66" s="749">
        <f>F66</f>
        <v>714.96</v>
      </c>
      <c r="J66" s="750">
        <f t="shared" si="3"/>
        <v>1</v>
      </c>
      <c r="K66" s="749"/>
      <c r="L66" s="750"/>
      <c r="M66" s="749"/>
      <c r="N66" s="750"/>
      <c r="O66" s="749"/>
      <c r="P66" s="750"/>
      <c r="Q66" s="831"/>
      <c r="R66" s="750"/>
      <c r="S66" s="3">
        <f t="shared" si="0"/>
        <v>1</v>
      </c>
      <c r="T66" s="817">
        <f t="shared" si="1"/>
        <v>714.96</v>
      </c>
    </row>
    <row r="67" spans="1:20" x14ac:dyDescent="0.25">
      <c r="A67" s="761" t="s">
        <v>439</v>
      </c>
      <c r="B67" s="762" t="s">
        <v>772</v>
      </c>
      <c r="C67" s="762"/>
      <c r="D67" s="763"/>
      <c r="E67" s="762"/>
      <c r="F67" s="825">
        <v>3909.3</v>
      </c>
      <c r="G67" s="749"/>
      <c r="H67" s="831"/>
      <c r="I67" s="749"/>
      <c r="J67" s="750"/>
      <c r="K67" s="749"/>
      <c r="L67" s="750"/>
      <c r="M67" s="749"/>
      <c r="N67" s="750"/>
      <c r="O67" s="749"/>
      <c r="P67" s="750"/>
      <c r="Q67" s="831"/>
      <c r="R67" s="750"/>
      <c r="S67" s="3">
        <f t="shared" si="0"/>
        <v>0</v>
      </c>
      <c r="T67" s="817">
        <f t="shared" si="1"/>
        <v>0</v>
      </c>
    </row>
    <row r="68" spans="1:20" x14ac:dyDescent="0.25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824">
        <v>1986.6</v>
      </c>
      <c r="G68" s="749"/>
      <c r="H68" s="831"/>
      <c r="I68" s="749">
        <v>1986.6</v>
      </c>
      <c r="J68" s="750">
        <f t="shared" si="3"/>
        <v>1</v>
      </c>
      <c r="K68" s="749"/>
      <c r="L68" s="750"/>
      <c r="M68" s="749"/>
      <c r="N68" s="750"/>
      <c r="O68" s="749"/>
      <c r="P68" s="750"/>
      <c r="Q68" s="831"/>
      <c r="R68" s="750"/>
      <c r="S68" s="3">
        <f t="shared" si="0"/>
        <v>1</v>
      </c>
      <c r="T68" s="817">
        <f t="shared" si="1"/>
        <v>1986.6</v>
      </c>
    </row>
    <row r="69" spans="1:20" x14ac:dyDescent="0.25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824">
        <v>1922.7</v>
      </c>
      <c r="G69" s="749"/>
      <c r="H69" s="831"/>
      <c r="I69" s="749">
        <v>1922.7</v>
      </c>
      <c r="J69" s="750">
        <f t="shared" si="3"/>
        <v>1</v>
      </c>
      <c r="K69" s="749"/>
      <c r="L69" s="750"/>
      <c r="M69" s="749"/>
      <c r="N69" s="750"/>
      <c r="O69" s="749"/>
      <c r="P69" s="750"/>
      <c r="Q69" s="831"/>
      <c r="R69" s="750"/>
      <c r="S69" s="3">
        <f t="shared" si="0"/>
        <v>1</v>
      </c>
      <c r="T69" s="817">
        <f t="shared" si="1"/>
        <v>1922.7</v>
      </c>
    </row>
    <row r="70" spans="1:20" x14ac:dyDescent="0.25">
      <c r="A70" s="752" t="s">
        <v>441</v>
      </c>
      <c r="B70" s="753" t="s">
        <v>773</v>
      </c>
      <c r="C70" s="753"/>
      <c r="D70" s="760"/>
      <c r="E70" s="753"/>
      <c r="F70" s="823">
        <v>3677.9</v>
      </c>
      <c r="G70" s="749"/>
      <c r="H70" s="831"/>
      <c r="I70" s="749"/>
      <c r="J70" s="750"/>
      <c r="K70" s="749"/>
      <c r="L70" s="750"/>
      <c r="M70" s="749"/>
      <c r="N70" s="750"/>
      <c r="O70" s="749"/>
      <c r="P70" s="750"/>
      <c r="Q70" s="831"/>
      <c r="R70" s="750"/>
      <c r="S70" s="3">
        <f t="shared" si="0"/>
        <v>0</v>
      </c>
      <c r="T70" s="817">
        <f t="shared" si="1"/>
        <v>0</v>
      </c>
    </row>
    <row r="71" spans="1:20" x14ac:dyDescent="0.25">
      <c r="A71" s="761" t="s">
        <v>443</v>
      </c>
      <c r="B71" s="762" t="s">
        <v>408</v>
      </c>
      <c r="C71" s="762"/>
      <c r="D71" s="763"/>
      <c r="E71" s="762"/>
      <c r="F71" s="825">
        <v>2038</v>
      </c>
      <c r="G71" s="749"/>
      <c r="H71" s="831"/>
      <c r="I71" s="749"/>
      <c r="J71" s="750"/>
      <c r="K71" s="749"/>
      <c r="L71" s="750"/>
      <c r="M71" s="749"/>
      <c r="N71" s="750"/>
      <c r="O71" s="749"/>
      <c r="P71" s="750"/>
      <c r="Q71" s="831"/>
      <c r="R71" s="750"/>
      <c r="S71" s="3">
        <f t="shared" si="0"/>
        <v>0</v>
      </c>
      <c r="T71" s="817">
        <f t="shared" si="1"/>
        <v>0</v>
      </c>
    </row>
    <row r="72" spans="1:20" x14ac:dyDescent="0.25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824">
        <v>772.2</v>
      </c>
      <c r="G72" s="749" t="e">
        <f>#REF!</f>
        <v>#REF!</v>
      </c>
      <c r="H72" s="830" t="e">
        <f t="shared" si="2"/>
        <v>#REF!</v>
      </c>
      <c r="I72" s="749"/>
      <c r="J72" s="750"/>
      <c r="K72" s="749"/>
      <c r="L72" s="750"/>
      <c r="M72" s="749"/>
      <c r="N72" s="750"/>
      <c r="O72" s="749"/>
      <c r="P72" s="750"/>
      <c r="Q72" s="831"/>
      <c r="R72" s="750"/>
      <c r="S72" s="3" t="e">
        <f t="shared" si="0"/>
        <v>#REF!</v>
      </c>
      <c r="T72" s="817" t="e">
        <f t="shared" si="1"/>
        <v>#REF!</v>
      </c>
    </row>
    <row r="73" spans="1:20" x14ac:dyDescent="0.25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824">
        <v>108.2</v>
      </c>
      <c r="G73" s="749" t="e">
        <f>#REF!</f>
        <v>#REF!</v>
      </c>
      <c r="H73" s="830" t="e">
        <f t="shared" si="2"/>
        <v>#REF!</v>
      </c>
      <c r="I73" s="749"/>
      <c r="J73" s="750"/>
      <c r="K73" s="749"/>
      <c r="L73" s="750"/>
      <c r="M73" s="749"/>
      <c r="N73" s="750"/>
      <c r="O73" s="749"/>
      <c r="P73" s="750"/>
      <c r="Q73" s="831"/>
      <c r="R73" s="750"/>
      <c r="S73" s="3" t="e">
        <f t="shared" ref="S73:S136" si="5">H73+J73+L73+N73+P73</f>
        <v>#REF!</v>
      </c>
      <c r="T73" s="817" t="e">
        <f t="shared" ref="T73:T136" si="6">G73+I73+K73+M73+O73</f>
        <v>#REF!</v>
      </c>
    </row>
    <row r="74" spans="1:20" x14ac:dyDescent="0.25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824">
        <v>85.7</v>
      </c>
      <c r="G74" s="749" t="e">
        <f>#REF!</f>
        <v>#REF!</v>
      </c>
      <c r="H74" s="830" t="e">
        <f t="shared" si="2"/>
        <v>#REF!</v>
      </c>
      <c r="I74" s="749"/>
      <c r="J74" s="750"/>
      <c r="K74" s="749"/>
      <c r="L74" s="750"/>
      <c r="M74" s="749"/>
      <c r="N74" s="750"/>
      <c r="O74" s="749"/>
      <c r="P74" s="750"/>
      <c r="Q74" s="831"/>
      <c r="R74" s="750"/>
      <c r="S74" s="3" t="e">
        <f t="shared" si="5"/>
        <v>#REF!</v>
      </c>
      <c r="T74" s="817" t="e">
        <f t="shared" si="6"/>
        <v>#REF!</v>
      </c>
    </row>
    <row r="75" spans="1:20" x14ac:dyDescent="0.25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824">
        <v>476.1</v>
      </c>
      <c r="G75" s="749"/>
      <c r="H75" s="831"/>
      <c r="I75" s="749">
        <f>F75</f>
        <v>476.1</v>
      </c>
      <c r="J75" s="750">
        <f t="shared" ref="J75:J76" si="7">I75/F75</f>
        <v>1</v>
      </c>
      <c r="K75" s="749"/>
      <c r="L75" s="750"/>
      <c r="M75" s="749"/>
      <c r="N75" s="750"/>
      <c r="O75" s="749"/>
      <c r="P75" s="750"/>
      <c r="Q75" s="831"/>
      <c r="R75" s="750"/>
      <c r="S75" s="3">
        <f t="shared" si="5"/>
        <v>1</v>
      </c>
      <c r="T75" s="817">
        <f t="shared" si="6"/>
        <v>476.1</v>
      </c>
    </row>
    <row r="76" spans="1:20" x14ac:dyDescent="0.25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824">
        <v>595.79999999999995</v>
      </c>
      <c r="G76" s="749"/>
      <c r="H76" s="831"/>
      <c r="I76" s="749">
        <f>F76</f>
        <v>595.79999999999995</v>
      </c>
      <c r="J76" s="750">
        <f t="shared" si="7"/>
        <v>1</v>
      </c>
      <c r="K76" s="749"/>
      <c r="L76" s="750"/>
      <c r="M76" s="749"/>
      <c r="N76" s="750"/>
      <c r="O76" s="749"/>
      <c r="P76" s="750"/>
      <c r="Q76" s="831"/>
      <c r="R76" s="750"/>
      <c r="S76" s="3">
        <f t="shared" si="5"/>
        <v>1</v>
      </c>
      <c r="T76" s="817">
        <f t="shared" si="6"/>
        <v>595.79999999999995</v>
      </c>
    </row>
    <row r="77" spans="1:20" x14ac:dyDescent="0.25">
      <c r="A77" s="761" t="s">
        <v>448</v>
      </c>
      <c r="B77" s="762" t="s">
        <v>774</v>
      </c>
      <c r="C77" s="762"/>
      <c r="D77" s="763"/>
      <c r="E77" s="762"/>
      <c r="F77" s="825">
        <v>1639.9</v>
      </c>
      <c r="G77" s="749"/>
      <c r="H77" s="831"/>
      <c r="I77" s="749"/>
      <c r="J77" s="750"/>
      <c r="K77" s="749"/>
      <c r="L77" s="750"/>
      <c r="M77" s="749"/>
      <c r="N77" s="750"/>
      <c r="O77" s="749"/>
      <c r="P77" s="750"/>
      <c r="Q77" s="831"/>
      <c r="R77" s="750"/>
      <c r="S77" s="3">
        <f t="shared" si="5"/>
        <v>0</v>
      </c>
      <c r="T77" s="817">
        <f t="shared" si="6"/>
        <v>0</v>
      </c>
    </row>
    <row r="78" spans="1:20" x14ac:dyDescent="0.25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824">
        <v>559</v>
      </c>
      <c r="G78" s="749"/>
      <c r="H78" s="831"/>
      <c r="I78" s="749">
        <v>559</v>
      </c>
      <c r="J78" s="750">
        <f t="shared" ref="J78:J140" si="8">I78/F78</f>
        <v>1</v>
      </c>
      <c r="K78" s="749"/>
      <c r="L78" s="750"/>
      <c r="M78" s="749"/>
      <c r="N78" s="750"/>
      <c r="O78" s="749"/>
      <c r="P78" s="750"/>
      <c r="Q78" s="831"/>
      <c r="R78" s="750"/>
      <c r="S78" s="3">
        <f t="shared" si="5"/>
        <v>1</v>
      </c>
      <c r="T78" s="817">
        <f t="shared" si="6"/>
        <v>559</v>
      </c>
    </row>
    <row r="79" spans="1:20" x14ac:dyDescent="0.25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824">
        <v>1080.9000000000001</v>
      </c>
      <c r="G79" s="749"/>
      <c r="H79" s="831"/>
      <c r="I79" s="749">
        <v>1080.9000000000001</v>
      </c>
      <c r="J79" s="750">
        <f t="shared" si="8"/>
        <v>1</v>
      </c>
      <c r="K79" s="749"/>
      <c r="L79" s="750"/>
      <c r="M79" s="749"/>
      <c r="N79" s="750"/>
      <c r="O79" s="749"/>
      <c r="P79" s="750"/>
      <c r="Q79" s="831"/>
      <c r="R79" s="750"/>
      <c r="S79" s="3">
        <f t="shared" si="5"/>
        <v>1</v>
      </c>
      <c r="T79" s="817">
        <f t="shared" si="6"/>
        <v>1080.9000000000001</v>
      </c>
    </row>
    <row r="80" spans="1:20" x14ac:dyDescent="0.25">
      <c r="A80" s="752" t="s">
        <v>453</v>
      </c>
      <c r="B80" s="753" t="s">
        <v>473</v>
      </c>
      <c r="C80" s="753"/>
      <c r="D80" s="760"/>
      <c r="E80" s="753"/>
      <c r="F80" s="823">
        <v>11006.36</v>
      </c>
      <c r="G80" s="749"/>
      <c r="H80" s="831"/>
      <c r="I80" s="749"/>
      <c r="J80" s="750"/>
      <c r="K80" s="749"/>
      <c r="L80" s="750"/>
      <c r="M80" s="749"/>
      <c r="N80" s="750"/>
      <c r="O80" s="749"/>
      <c r="P80" s="750"/>
      <c r="Q80" s="831"/>
      <c r="R80" s="750"/>
      <c r="S80" s="3">
        <f t="shared" si="5"/>
        <v>0</v>
      </c>
      <c r="T80" s="817">
        <f t="shared" si="6"/>
        <v>0</v>
      </c>
    </row>
    <row r="81" spans="1:20" x14ac:dyDescent="0.25">
      <c r="A81" s="761" t="s">
        <v>454</v>
      </c>
      <c r="B81" s="762" t="s">
        <v>408</v>
      </c>
      <c r="C81" s="762"/>
      <c r="D81" s="763"/>
      <c r="E81" s="762"/>
      <c r="F81" s="825">
        <v>796.88</v>
      </c>
      <c r="G81" s="749"/>
      <c r="H81" s="831"/>
      <c r="I81" s="749"/>
      <c r="J81" s="750"/>
      <c r="K81" s="749"/>
      <c r="L81" s="750"/>
      <c r="M81" s="749"/>
      <c r="N81" s="750"/>
      <c r="O81" s="749"/>
      <c r="P81" s="750"/>
      <c r="Q81" s="831"/>
      <c r="R81" s="750"/>
      <c r="S81" s="3">
        <f t="shared" si="5"/>
        <v>0</v>
      </c>
      <c r="T81" s="817">
        <f t="shared" si="6"/>
        <v>0</v>
      </c>
    </row>
    <row r="82" spans="1:20" x14ac:dyDescent="0.25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824">
        <v>523.54999999999995</v>
      </c>
      <c r="G82" s="749"/>
      <c r="H82" s="831"/>
      <c r="I82" s="749">
        <v>523.54999999999995</v>
      </c>
      <c r="J82" s="750">
        <f t="shared" si="8"/>
        <v>1</v>
      </c>
      <c r="K82" s="749"/>
      <c r="L82" s="750"/>
      <c r="M82" s="749"/>
      <c r="N82" s="750"/>
      <c r="O82" s="749"/>
      <c r="P82" s="750"/>
      <c r="Q82" s="831"/>
      <c r="R82" s="750"/>
      <c r="S82" s="3">
        <f t="shared" si="5"/>
        <v>1</v>
      </c>
      <c r="T82" s="817">
        <f t="shared" si="6"/>
        <v>523.54999999999995</v>
      </c>
    </row>
    <row r="83" spans="1:20" x14ac:dyDescent="0.25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824">
        <v>48.91</v>
      </c>
      <c r="G83" s="749"/>
      <c r="H83" s="831"/>
      <c r="I83" s="749">
        <v>48.91</v>
      </c>
      <c r="J83" s="750">
        <f t="shared" si="8"/>
        <v>1</v>
      </c>
      <c r="K83" s="749"/>
      <c r="L83" s="750"/>
      <c r="M83" s="749"/>
      <c r="N83" s="750"/>
      <c r="O83" s="749"/>
      <c r="P83" s="750"/>
      <c r="Q83" s="831"/>
      <c r="R83" s="750"/>
      <c r="S83" s="3">
        <f t="shared" si="5"/>
        <v>1</v>
      </c>
      <c r="T83" s="817">
        <f t="shared" si="6"/>
        <v>48.91</v>
      </c>
    </row>
    <row r="84" spans="1:20" x14ac:dyDescent="0.25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824">
        <v>224.42</v>
      </c>
      <c r="G84" s="749"/>
      <c r="H84" s="831"/>
      <c r="I84" s="749">
        <v>224.42</v>
      </c>
      <c r="J84" s="750">
        <f t="shared" si="8"/>
        <v>1</v>
      </c>
      <c r="K84" s="749"/>
      <c r="L84" s="750"/>
      <c r="M84" s="749"/>
      <c r="N84" s="750"/>
      <c r="O84" s="749"/>
      <c r="P84" s="750"/>
      <c r="Q84" s="831"/>
      <c r="R84" s="750"/>
      <c r="S84" s="3">
        <f t="shared" si="5"/>
        <v>1</v>
      </c>
      <c r="T84" s="817">
        <f t="shared" si="6"/>
        <v>224.42</v>
      </c>
    </row>
    <row r="85" spans="1:20" x14ac:dyDescent="0.25">
      <c r="A85" s="761" t="s">
        <v>458</v>
      </c>
      <c r="B85" s="762" t="s">
        <v>479</v>
      </c>
      <c r="C85" s="762"/>
      <c r="D85" s="763"/>
      <c r="E85" s="762"/>
      <c r="F85" s="825">
        <v>10209.48</v>
      </c>
      <c r="G85" s="749"/>
      <c r="H85" s="831"/>
      <c r="I85" s="749"/>
      <c r="J85" s="750"/>
      <c r="K85" s="749"/>
      <c r="L85" s="750"/>
      <c r="M85" s="749"/>
      <c r="N85" s="750"/>
      <c r="O85" s="749"/>
      <c r="P85" s="750"/>
      <c r="Q85" s="831"/>
      <c r="R85" s="750"/>
      <c r="S85" s="3">
        <f t="shared" si="5"/>
        <v>0</v>
      </c>
      <c r="T85" s="817">
        <f t="shared" si="6"/>
        <v>0</v>
      </c>
    </row>
    <row r="86" spans="1:20" x14ac:dyDescent="0.25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824">
        <v>1264.72</v>
      </c>
      <c r="G86" s="749"/>
      <c r="H86" s="831"/>
      <c r="I86" s="749">
        <v>1264.72</v>
      </c>
      <c r="J86" s="750">
        <f t="shared" si="8"/>
        <v>1</v>
      </c>
      <c r="K86" s="749"/>
      <c r="L86" s="750"/>
      <c r="M86" s="749"/>
      <c r="N86" s="750"/>
      <c r="O86" s="749"/>
      <c r="P86" s="750"/>
      <c r="Q86" s="831"/>
      <c r="R86" s="750"/>
      <c r="S86" s="3">
        <f t="shared" si="5"/>
        <v>1</v>
      </c>
      <c r="T86" s="817">
        <f t="shared" si="6"/>
        <v>1264.72</v>
      </c>
    </row>
    <row r="87" spans="1:20" x14ac:dyDescent="0.25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824">
        <v>3509.2</v>
      </c>
      <c r="G87" s="749"/>
      <c r="H87" s="831"/>
      <c r="I87" s="749">
        <v>3509.2</v>
      </c>
      <c r="J87" s="750">
        <f t="shared" si="8"/>
        <v>1</v>
      </c>
      <c r="K87" s="749"/>
      <c r="L87" s="750"/>
      <c r="M87" s="749"/>
      <c r="N87" s="750"/>
      <c r="O87" s="749"/>
      <c r="P87" s="750"/>
      <c r="Q87" s="831"/>
      <c r="R87" s="750"/>
      <c r="S87" s="3">
        <f t="shared" si="5"/>
        <v>1</v>
      </c>
      <c r="T87" s="817">
        <f t="shared" si="6"/>
        <v>3509.2</v>
      </c>
    </row>
    <row r="88" spans="1:20" x14ac:dyDescent="0.25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824">
        <v>393.97</v>
      </c>
      <c r="G88" s="749"/>
      <c r="H88" s="831"/>
      <c r="I88" s="749">
        <v>393.97</v>
      </c>
      <c r="J88" s="750">
        <f t="shared" si="8"/>
        <v>1</v>
      </c>
      <c r="K88" s="749"/>
      <c r="L88" s="750"/>
      <c r="M88" s="749"/>
      <c r="N88" s="750"/>
      <c r="O88" s="749"/>
      <c r="P88" s="750"/>
      <c r="Q88" s="831"/>
      <c r="R88" s="750"/>
      <c r="S88" s="3">
        <f t="shared" si="5"/>
        <v>1</v>
      </c>
      <c r="T88" s="817">
        <f t="shared" si="6"/>
        <v>393.97</v>
      </c>
    </row>
    <row r="89" spans="1:20" x14ac:dyDescent="0.25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824">
        <v>901.03</v>
      </c>
      <c r="G89" s="749"/>
      <c r="H89" s="831"/>
      <c r="I89" s="749">
        <v>901.03</v>
      </c>
      <c r="J89" s="750">
        <f t="shared" si="8"/>
        <v>1</v>
      </c>
      <c r="K89" s="749"/>
      <c r="L89" s="750"/>
      <c r="M89" s="749"/>
      <c r="N89" s="750"/>
      <c r="O89" s="749"/>
      <c r="P89" s="750"/>
      <c r="Q89" s="831"/>
      <c r="R89" s="750"/>
      <c r="S89" s="3">
        <f t="shared" si="5"/>
        <v>1</v>
      </c>
      <c r="T89" s="817">
        <f t="shared" si="6"/>
        <v>901.03</v>
      </c>
    </row>
    <row r="90" spans="1:20" x14ac:dyDescent="0.25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824">
        <v>4140.5600000000004</v>
      </c>
      <c r="G90" s="749"/>
      <c r="H90" s="831"/>
      <c r="I90" s="749">
        <v>4140.5600000000004</v>
      </c>
      <c r="J90" s="750">
        <f t="shared" si="8"/>
        <v>1</v>
      </c>
      <c r="K90" s="749"/>
      <c r="L90" s="750"/>
      <c r="M90" s="749"/>
      <c r="N90" s="750"/>
      <c r="O90" s="749"/>
      <c r="P90" s="750"/>
      <c r="Q90" s="831"/>
      <c r="R90" s="750"/>
      <c r="S90" s="3">
        <f t="shared" si="5"/>
        <v>1</v>
      </c>
      <c r="T90" s="817">
        <f t="shared" si="6"/>
        <v>4140.5600000000004</v>
      </c>
    </row>
    <row r="91" spans="1:20" x14ac:dyDescent="0.25">
      <c r="A91" s="752" t="s">
        <v>461</v>
      </c>
      <c r="B91" s="753" t="s">
        <v>777</v>
      </c>
      <c r="C91" s="753"/>
      <c r="D91" s="760"/>
      <c r="E91" s="753"/>
      <c r="F91" s="823">
        <v>21205.33</v>
      </c>
      <c r="G91" s="749"/>
      <c r="H91" s="831"/>
      <c r="I91" s="749"/>
      <c r="J91" s="750"/>
      <c r="K91" s="749"/>
      <c r="L91" s="750"/>
      <c r="M91" s="749"/>
      <c r="N91" s="750"/>
      <c r="O91" s="749"/>
      <c r="P91" s="750"/>
      <c r="Q91" s="831"/>
      <c r="R91" s="750"/>
      <c r="S91" s="3">
        <f t="shared" si="5"/>
        <v>0</v>
      </c>
      <c r="T91" s="817">
        <f t="shared" si="6"/>
        <v>0</v>
      </c>
    </row>
    <row r="92" spans="1:20" x14ac:dyDescent="0.25">
      <c r="A92" s="761" t="s">
        <v>462</v>
      </c>
      <c r="B92" s="762" t="s">
        <v>408</v>
      </c>
      <c r="C92" s="762"/>
      <c r="D92" s="763"/>
      <c r="E92" s="762"/>
      <c r="F92" s="825">
        <v>631.91999999999996</v>
      </c>
      <c r="G92" s="749"/>
      <c r="H92" s="831"/>
      <c r="I92" s="749"/>
      <c r="J92" s="750"/>
      <c r="K92" s="749"/>
      <c r="L92" s="750"/>
      <c r="M92" s="749"/>
      <c r="N92" s="750"/>
      <c r="O92" s="749"/>
      <c r="P92" s="750"/>
      <c r="Q92" s="831"/>
      <c r="R92" s="750"/>
      <c r="S92" s="3">
        <f t="shared" si="5"/>
        <v>0</v>
      </c>
      <c r="T92" s="817">
        <f t="shared" si="6"/>
        <v>0</v>
      </c>
    </row>
    <row r="93" spans="1:20" x14ac:dyDescent="0.25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824">
        <v>221.62</v>
      </c>
      <c r="G93" s="749"/>
      <c r="H93" s="831"/>
      <c r="I93" s="749">
        <v>221.62</v>
      </c>
      <c r="J93" s="750">
        <f t="shared" si="8"/>
        <v>1</v>
      </c>
      <c r="K93" s="749"/>
      <c r="L93" s="750"/>
      <c r="M93" s="749"/>
      <c r="N93" s="750"/>
      <c r="O93" s="749"/>
      <c r="P93" s="750"/>
      <c r="Q93" s="831"/>
      <c r="R93" s="750"/>
      <c r="S93" s="3">
        <f t="shared" si="5"/>
        <v>1</v>
      </c>
      <c r="T93" s="817">
        <f t="shared" si="6"/>
        <v>221.62</v>
      </c>
    </row>
    <row r="94" spans="1:20" x14ac:dyDescent="0.25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824">
        <v>44.15</v>
      </c>
      <c r="G94" s="749"/>
      <c r="H94" s="831"/>
      <c r="I94" s="749">
        <v>44.15</v>
      </c>
      <c r="J94" s="750">
        <f t="shared" si="8"/>
        <v>1</v>
      </c>
      <c r="K94" s="749"/>
      <c r="L94" s="750"/>
      <c r="M94" s="749"/>
      <c r="N94" s="750"/>
      <c r="O94" s="749"/>
      <c r="P94" s="750"/>
      <c r="Q94" s="831"/>
      <c r="R94" s="750"/>
      <c r="S94" s="3">
        <f t="shared" si="5"/>
        <v>1</v>
      </c>
      <c r="T94" s="817">
        <f t="shared" si="6"/>
        <v>44.15</v>
      </c>
    </row>
    <row r="95" spans="1:20" x14ac:dyDescent="0.25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824">
        <v>81.36</v>
      </c>
      <c r="G95" s="749"/>
      <c r="H95" s="831"/>
      <c r="I95" s="749">
        <v>81.36</v>
      </c>
      <c r="J95" s="750">
        <f t="shared" si="8"/>
        <v>1</v>
      </c>
      <c r="K95" s="749"/>
      <c r="L95" s="750"/>
      <c r="M95" s="749"/>
      <c r="N95" s="750"/>
      <c r="O95" s="749"/>
      <c r="P95" s="750"/>
      <c r="Q95" s="831"/>
      <c r="R95" s="750"/>
      <c r="S95" s="3">
        <f t="shared" si="5"/>
        <v>1</v>
      </c>
      <c r="T95" s="817">
        <f t="shared" si="6"/>
        <v>81.36</v>
      </c>
    </row>
    <row r="96" spans="1:20" x14ac:dyDescent="0.25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824">
        <v>284.79000000000002</v>
      </c>
      <c r="G96" s="749"/>
      <c r="H96" s="831"/>
      <c r="I96" s="749">
        <v>284.79000000000002</v>
      </c>
      <c r="J96" s="750">
        <f t="shared" si="8"/>
        <v>1</v>
      </c>
      <c r="K96" s="749"/>
      <c r="L96" s="750"/>
      <c r="M96" s="749"/>
      <c r="N96" s="750"/>
      <c r="O96" s="749"/>
      <c r="P96" s="750"/>
      <c r="Q96" s="831"/>
      <c r="R96" s="750"/>
      <c r="S96" s="3">
        <f t="shared" si="5"/>
        <v>1</v>
      </c>
      <c r="T96" s="817">
        <f t="shared" si="6"/>
        <v>284.79000000000002</v>
      </c>
    </row>
    <row r="97" spans="1:20" x14ac:dyDescent="0.25">
      <c r="A97" s="761" t="s">
        <v>467</v>
      </c>
      <c r="B97" s="762" t="s">
        <v>778</v>
      </c>
      <c r="C97" s="762"/>
      <c r="D97" s="763"/>
      <c r="E97" s="762"/>
      <c r="F97" s="825">
        <v>852.83</v>
      </c>
      <c r="G97" s="749"/>
      <c r="H97" s="831"/>
      <c r="I97" s="749"/>
      <c r="J97" s="750"/>
      <c r="K97" s="749"/>
      <c r="L97" s="750"/>
      <c r="M97" s="749"/>
      <c r="N97" s="750"/>
      <c r="O97" s="749"/>
      <c r="P97" s="750"/>
      <c r="Q97" s="831"/>
      <c r="R97" s="750"/>
      <c r="S97" s="3">
        <f t="shared" si="5"/>
        <v>0</v>
      </c>
      <c r="T97" s="817">
        <f t="shared" si="6"/>
        <v>0</v>
      </c>
    </row>
    <row r="98" spans="1:20" x14ac:dyDescent="0.25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824">
        <v>353.74</v>
      </c>
      <c r="G98" s="749"/>
      <c r="H98" s="831"/>
      <c r="I98" s="749">
        <v>353.74</v>
      </c>
      <c r="J98" s="750">
        <f t="shared" si="8"/>
        <v>1</v>
      </c>
      <c r="K98" s="749"/>
      <c r="L98" s="750"/>
      <c r="M98" s="749"/>
      <c r="N98" s="750"/>
      <c r="O98" s="749"/>
      <c r="P98" s="750"/>
      <c r="Q98" s="831"/>
      <c r="R98" s="750"/>
      <c r="S98" s="3">
        <f t="shared" si="5"/>
        <v>1</v>
      </c>
      <c r="T98" s="817">
        <f t="shared" si="6"/>
        <v>353.74</v>
      </c>
    </row>
    <row r="99" spans="1:20" x14ac:dyDescent="0.25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824">
        <v>478.11</v>
      </c>
      <c r="G99" s="749"/>
      <c r="H99" s="831"/>
      <c r="I99" s="749">
        <v>478.11</v>
      </c>
      <c r="J99" s="750">
        <f t="shared" si="8"/>
        <v>1</v>
      </c>
      <c r="K99" s="749"/>
      <c r="L99" s="750"/>
      <c r="M99" s="749"/>
      <c r="N99" s="750"/>
      <c r="O99" s="749"/>
      <c r="P99" s="750"/>
      <c r="Q99" s="831"/>
      <c r="R99" s="750"/>
      <c r="S99" s="3">
        <f t="shared" si="5"/>
        <v>1</v>
      </c>
      <c r="T99" s="817">
        <f t="shared" si="6"/>
        <v>478.11</v>
      </c>
    </row>
    <row r="100" spans="1:20" x14ac:dyDescent="0.25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824">
        <v>20.98</v>
      </c>
      <c r="G100" s="749"/>
      <c r="H100" s="831"/>
      <c r="I100" s="749">
        <v>20.98</v>
      </c>
      <c r="J100" s="750">
        <f t="shared" si="8"/>
        <v>1</v>
      </c>
      <c r="K100" s="749"/>
      <c r="L100" s="750"/>
      <c r="M100" s="749"/>
      <c r="N100" s="750"/>
      <c r="O100" s="749"/>
      <c r="P100" s="750"/>
      <c r="Q100" s="831"/>
      <c r="R100" s="750"/>
      <c r="S100" s="3">
        <f t="shared" si="5"/>
        <v>1</v>
      </c>
      <c r="T100" s="817">
        <f t="shared" si="6"/>
        <v>20.98</v>
      </c>
    </row>
    <row r="101" spans="1:20" x14ac:dyDescent="0.25">
      <c r="A101" s="761" t="s">
        <v>865</v>
      </c>
      <c r="B101" s="762" t="s">
        <v>781</v>
      </c>
      <c r="C101" s="762"/>
      <c r="D101" s="763"/>
      <c r="E101" s="762"/>
      <c r="F101" s="825">
        <v>2763.71</v>
      </c>
      <c r="G101" s="749"/>
      <c r="H101" s="831"/>
      <c r="I101" s="749"/>
      <c r="J101" s="750"/>
      <c r="K101" s="749"/>
      <c r="L101" s="750"/>
      <c r="M101" s="749"/>
      <c r="N101" s="750"/>
      <c r="O101" s="749"/>
      <c r="P101" s="750"/>
      <c r="Q101" s="831"/>
      <c r="R101" s="750"/>
      <c r="S101" s="3">
        <f t="shared" si="5"/>
        <v>0</v>
      </c>
      <c r="T101" s="817">
        <f t="shared" si="6"/>
        <v>0</v>
      </c>
    </row>
    <row r="102" spans="1:20" x14ac:dyDescent="0.25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824">
        <v>689.52</v>
      </c>
      <c r="G102" s="749"/>
      <c r="H102" s="831"/>
      <c r="I102" s="749">
        <v>689.52</v>
      </c>
      <c r="J102" s="750">
        <f t="shared" si="8"/>
        <v>1</v>
      </c>
      <c r="K102" s="749"/>
      <c r="L102" s="750"/>
      <c r="M102" s="749"/>
      <c r="N102" s="750"/>
      <c r="O102" s="749"/>
      <c r="P102" s="750"/>
      <c r="Q102" s="831"/>
      <c r="R102" s="750"/>
      <c r="S102" s="3">
        <f t="shared" si="5"/>
        <v>1</v>
      </c>
      <c r="T102" s="817">
        <f t="shared" si="6"/>
        <v>689.52</v>
      </c>
    </row>
    <row r="103" spans="1:20" x14ac:dyDescent="0.25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824">
        <v>1141.8800000000001</v>
      </c>
      <c r="G103" s="749"/>
      <c r="H103" s="831"/>
      <c r="I103" s="749">
        <v>1141.8800000000001</v>
      </c>
      <c r="J103" s="750">
        <f t="shared" si="8"/>
        <v>1</v>
      </c>
      <c r="K103" s="749"/>
      <c r="L103" s="750"/>
      <c r="M103" s="749"/>
      <c r="N103" s="750"/>
      <c r="O103" s="749"/>
      <c r="P103" s="750"/>
      <c r="Q103" s="831"/>
      <c r="R103" s="750"/>
      <c r="S103" s="3">
        <f t="shared" si="5"/>
        <v>1</v>
      </c>
      <c r="T103" s="817">
        <f t="shared" si="6"/>
        <v>1141.8800000000001</v>
      </c>
    </row>
    <row r="104" spans="1:20" x14ac:dyDescent="0.25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824">
        <v>922.44</v>
      </c>
      <c r="G104" s="749"/>
      <c r="H104" s="831"/>
      <c r="I104" s="749">
        <v>922.44</v>
      </c>
      <c r="J104" s="750">
        <f t="shared" si="8"/>
        <v>1</v>
      </c>
      <c r="K104" s="749"/>
      <c r="L104" s="750"/>
      <c r="M104" s="749"/>
      <c r="N104" s="750"/>
      <c r="O104" s="749"/>
      <c r="P104" s="750"/>
      <c r="Q104" s="831"/>
      <c r="R104" s="750"/>
      <c r="S104" s="3">
        <f t="shared" si="5"/>
        <v>1</v>
      </c>
      <c r="T104" s="817">
        <f t="shared" si="6"/>
        <v>922.44</v>
      </c>
    </row>
    <row r="105" spans="1:20" x14ac:dyDescent="0.25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824">
        <v>9.8699999999999992</v>
      </c>
      <c r="G105" s="749"/>
      <c r="H105" s="831"/>
      <c r="I105" s="749">
        <v>9.8699999999999992</v>
      </c>
      <c r="J105" s="750">
        <f t="shared" si="8"/>
        <v>1</v>
      </c>
      <c r="K105" s="749"/>
      <c r="L105" s="750"/>
      <c r="M105" s="749"/>
      <c r="N105" s="750"/>
      <c r="O105" s="749"/>
      <c r="P105" s="750"/>
      <c r="Q105" s="831"/>
      <c r="R105" s="750"/>
      <c r="S105" s="3">
        <f t="shared" si="5"/>
        <v>1</v>
      </c>
      <c r="T105" s="817">
        <f t="shared" si="6"/>
        <v>9.8699999999999992</v>
      </c>
    </row>
    <row r="106" spans="1:20" x14ac:dyDescent="0.25">
      <c r="A106" s="761" t="s">
        <v>870</v>
      </c>
      <c r="B106" s="762" t="s">
        <v>498</v>
      </c>
      <c r="C106" s="762"/>
      <c r="D106" s="763"/>
      <c r="E106" s="762"/>
      <c r="F106" s="825">
        <v>1118.46</v>
      </c>
      <c r="G106" s="749"/>
      <c r="H106" s="831"/>
      <c r="I106" s="749"/>
      <c r="J106" s="750"/>
      <c r="K106" s="749"/>
      <c r="L106" s="750"/>
      <c r="M106" s="749"/>
      <c r="N106" s="750"/>
      <c r="O106" s="749"/>
      <c r="P106" s="750"/>
      <c r="Q106" s="831"/>
      <c r="R106" s="750"/>
      <c r="S106" s="3">
        <f t="shared" si="5"/>
        <v>0</v>
      </c>
      <c r="T106" s="817">
        <f t="shared" si="6"/>
        <v>0</v>
      </c>
    </row>
    <row r="107" spans="1:20" x14ac:dyDescent="0.25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824">
        <v>1118.46</v>
      </c>
      <c r="G107" s="749"/>
      <c r="H107" s="831"/>
      <c r="I107" s="749">
        <v>1118.46</v>
      </c>
      <c r="J107" s="750">
        <f t="shared" si="8"/>
        <v>1</v>
      </c>
      <c r="K107" s="749"/>
      <c r="L107" s="750"/>
      <c r="M107" s="749"/>
      <c r="N107" s="750"/>
      <c r="O107" s="749"/>
      <c r="P107" s="750"/>
      <c r="Q107" s="831"/>
      <c r="R107" s="750"/>
      <c r="S107" s="3">
        <f t="shared" si="5"/>
        <v>1</v>
      </c>
      <c r="T107" s="817">
        <f t="shared" si="6"/>
        <v>1118.46</v>
      </c>
    </row>
    <row r="108" spans="1:20" x14ac:dyDescent="0.25">
      <c r="A108" s="761" t="s">
        <v>872</v>
      </c>
      <c r="B108" s="762" t="s">
        <v>496</v>
      </c>
      <c r="C108" s="762"/>
      <c r="D108" s="763"/>
      <c r="E108" s="762"/>
      <c r="F108" s="825">
        <v>15838.41</v>
      </c>
      <c r="G108" s="749"/>
      <c r="H108" s="831"/>
      <c r="I108" s="749"/>
      <c r="J108" s="750"/>
      <c r="K108" s="749"/>
      <c r="L108" s="750"/>
      <c r="M108" s="749"/>
      <c r="N108" s="750"/>
      <c r="O108" s="749"/>
      <c r="P108" s="750"/>
      <c r="Q108" s="831"/>
      <c r="R108" s="750"/>
      <c r="S108" s="3">
        <f t="shared" si="5"/>
        <v>0</v>
      </c>
      <c r="T108" s="817">
        <f t="shared" si="6"/>
        <v>0</v>
      </c>
    </row>
    <row r="109" spans="1:20" x14ac:dyDescent="0.25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824">
        <v>15838.41</v>
      </c>
      <c r="G109" s="749"/>
      <c r="H109" s="831"/>
      <c r="I109" s="749">
        <v>15838.41</v>
      </c>
      <c r="J109" s="750">
        <f t="shared" si="8"/>
        <v>1</v>
      </c>
      <c r="K109" s="749"/>
      <c r="L109" s="750"/>
      <c r="M109" s="749"/>
      <c r="N109" s="750"/>
      <c r="O109" s="749"/>
      <c r="P109" s="750"/>
      <c r="Q109" s="831"/>
      <c r="R109" s="750"/>
      <c r="S109" s="3">
        <f t="shared" si="5"/>
        <v>1</v>
      </c>
      <c r="T109" s="817">
        <f t="shared" si="6"/>
        <v>15838.41</v>
      </c>
    </row>
    <row r="110" spans="1:20" x14ac:dyDescent="0.25">
      <c r="A110" s="752" t="s">
        <v>472</v>
      </c>
      <c r="B110" s="753" t="s">
        <v>501</v>
      </c>
      <c r="C110" s="753"/>
      <c r="D110" s="760"/>
      <c r="E110" s="753"/>
      <c r="F110" s="823">
        <v>116015.77</v>
      </c>
      <c r="G110" s="749"/>
      <c r="H110" s="831"/>
      <c r="I110" s="749"/>
      <c r="J110" s="750"/>
      <c r="K110" s="749"/>
      <c r="L110" s="750"/>
      <c r="M110" s="749"/>
      <c r="N110" s="750"/>
      <c r="O110" s="749"/>
      <c r="P110" s="750"/>
      <c r="Q110" s="831"/>
      <c r="R110" s="750"/>
      <c r="S110" s="3">
        <f t="shared" si="5"/>
        <v>0</v>
      </c>
      <c r="T110" s="817">
        <f t="shared" si="6"/>
        <v>0</v>
      </c>
    </row>
    <row r="111" spans="1:20" x14ac:dyDescent="0.25">
      <c r="A111" s="761" t="s">
        <v>474</v>
      </c>
      <c r="B111" s="762" t="s">
        <v>408</v>
      </c>
      <c r="C111" s="762"/>
      <c r="D111" s="763"/>
      <c r="E111" s="762"/>
      <c r="F111" s="825">
        <v>20122.07</v>
      </c>
      <c r="G111" s="749"/>
      <c r="H111" s="831"/>
      <c r="I111" s="749"/>
      <c r="J111" s="750"/>
      <c r="K111" s="749"/>
      <c r="L111" s="750"/>
      <c r="M111" s="749"/>
      <c r="N111" s="750"/>
      <c r="O111" s="749"/>
      <c r="P111" s="750"/>
      <c r="Q111" s="831"/>
      <c r="R111" s="750"/>
      <c r="S111" s="3">
        <f t="shared" si="5"/>
        <v>0</v>
      </c>
      <c r="T111" s="817">
        <f t="shared" si="6"/>
        <v>0</v>
      </c>
    </row>
    <row r="112" spans="1:20" x14ac:dyDescent="0.25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824">
        <v>7305.01</v>
      </c>
      <c r="G112" s="749"/>
      <c r="H112" s="831"/>
      <c r="I112" s="749">
        <f>F112-K112</f>
        <v>4967.41</v>
      </c>
      <c r="J112" s="750">
        <f t="shared" si="8"/>
        <v>0.68000043805552624</v>
      </c>
      <c r="K112" s="749">
        <v>2337.6</v>
      </c>
      <c r="L112" s="750">
        <v>0.31999956194447371</v>
      </c>
      <c r="M112" s="749"/>
      <c r="N112" s="750"/>
      <c r="O112" s="749"/>
      <c r="P112" s="750"/>
      <c r="Q112" s="831"/>
      <c r="R112" s="750"/>
      <c r="S112" s="3">
        <f t="shared" si="5"/>
        <v>1</v>
      </c>
      <c r="T112" s="817">
        <f t="shared" si="6"/>
        <v>7305.01</v>
      </c>
    </row>
    <row r="113" spans="1:20" x14ac:dyDescent="0.25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824">
        <v>1204.1600000000001</v>
      </c>
      <c r="G113" s="749"/>
      <c r="H113" s="831"/>
      <c r="I113" s="749">
        <v>1204.1600000000001</v>
      </c>
      <c r="J113" s="750">
        <f t="shared" si="8"/>
        <v>1</v>
      </c>
      <c r="K113" s="749"/>
      <c r="L113" s="750"/>
      <c r="M113" s="749"/>
      <c r="N113" s="750"/>
      <c r="O113" s="749"/>
      <c r="P113" s="750"/>
      <c r="Q113" s="831"/>
      <c r="R113" s="750"/>
      <c r="S113" s="3">
        <f t="shared" si="5"/>
        <v>1</v>
      </c>
      <c r="T113" s="817">
        <f t="shared" si="6"/>
        <v>1204.1600000000001</v>
      </c>
    </row>
    <row r="114" spans="1:20" x14ac:dyDescent="0.25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824">
        <v>2219.12</v>
      </c>
      <c r="G114" s="749"/>
      <c r="H114" s="831"/>
      <c r="I114" s="749">
        <v>2219.12</v>
      </c>
      <c r="J114" s="750">
        <f t="shared" si="8"/>
        <v>1</v>
      </c>
      <c r="K114" s="749"/>
      <c r="L114" s="750"/>
      <c r="M114" s="749"/>
      <c r="N114" s="750"/>
      <c r="O114" s="749"/>
      <c r="P114" s="750"/>
      <c r="Q114" s="831"/>
      <c r="R114" s="750"/>
      <c r="S114" s="3">
        <f t="shared" si="5"/>
        <v>1</v>
      </c>
      <c r="T114" s="817">
        <f t="shared" si="6"/>
        <v>2219.12</v>
      </c>
    </row>
    <row r="115" spans="1:20" x14ac:dyDescent="0.25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824">
        <v>9393.7800000000007</v>
      </c>
      <c r="G115" s="749"/>
      <c r="H115" s="831"/>
      <c r="I115" s="749">
        <v>9393.7800000000007</v>
      </c>
      <c r="J115" s="750">
        <f t="shared" si="8"/>
        <v>1</v>
      </c>
      <c r="K115" s="749"/>
      <c r="L115" s="750"/>
      <c r="M115" s="749"/>
      <c r="N115" s="750"/>
      <c r="O115" s="749"/>
      <c r="P115" s="750"/>
      <c r="Q115" s="831"/>
      <c r="R115" s="750"/>
      <c r="S115" s="3">
        <f t="shared" si="5"/>
        <v>1</v>
      </c>
      <c r="T115" s="817">
        <f t="shared" si="6"/>
        <v>9393.7800000000007</v>
      </c>
    </row>
    <row r="116" spans="1:20" x14ac:dyDescent="0.25">
      <c r="A116" s="761" t="s">
        <v>478</v>
      </c>
      <c r="B116" s="762" t="s">
        <v>778</v>
      </c>
      <c r="C116" s="762"/>
      <c r="D116" s="763"/>
      <c r="E116" s="762"/>
      <c r="F116" s="825">
        <v>68758.759999999995</v>
      </c>
      <c r="G116" s="749"/>
      <c r="H116" s="831"/>
      <c r="I116" s="749"/>
      <c r="J116" s="750"/>
      <c r="K116" s="749"/>
      <c r="L116" s="750" t="s">
        <v>217</v>
      </c>
      <c r="M116" s="749"/>
      <c r="N116" s="750"/>
      <c r="O116" s="749"/>
      <c r="P116" s="750"/>
      <c r="Q116" s="831"/>
      <c r="R116" s="750"/>
      <c r="S116" s="3"/>
      <c r="T116" s="817">
        <f t="shared" si="6"/>
        <v>0</v>
      </c>
    </row>
    <row r="117" spans="1:20" x14ac:dyDescent="0.25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824">
        <v>19297.990000000002</v>
      </c>
      <c r="G117" s="749"/>
      <c r="H117" s="831"/>
      <c r="I117" s="749"/>
      <c r="J117" s="750"/>
      <c r="K117" s="749">
        <v>19297.990000000002</v>
      </c>
      <c r="L117" s="750">
        <v>1</v>
      </c>
      <c r="M117" s="749"/>
      <c r="N117" s="750"/>
      <c r="O117" s="749"/>
      <c r="P117" s="750"/>
      <c r="Q117" s="831"/>
      <c r="R117" s="750"/>
      <c r="S117" s="3">
        <f t="shared" si="5"/>
        <v>1</v>
      </c>
      <c r="T117" s="817">
        <f t="shared" si="6"/>
        <v>19297.990000000002</v>
      </c>
    </row>
    <row r="118" spans="1:20" x14ac:dyDescent="0.25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824">
        <v>45201.85</v>
      </c>
      <c r="G118" s="749"/>
      <c r="H118" s="831"/>
      <c r="I118" s="749"/>
      <c r="J118" s="750"/>
      <c r="K118" s="749">
        <v>1458.12</v>
      </c>
      <c r="L118" s="750">
        <v>3.2257971742307004E-2</v>
      </c>
      <c r="M118" s="749">
        <v>43743.73</v>
      </c>
      <c r="N118" s="750">
        <v>0.96774202825769307</v>
      </c>
      <c r="O118" s="749"/>
      <c r="P118" s="750"/>
      <c r="Q118" s="831"/>
      <c r="R118" s="750"/>
      <c r="S118" s="3">
        <f t="shared" si="5"/>
        <v>1</v>
      </c>
      <c r="T118" s="817">
        <f t="shared" si="6"/>
        <v>45201.850000000006</v>
      </c>
    </row>
    <row r="119" spans="1:20" x14ac:dyDescent="0.25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824">
        <v>1144.6400000000001</v>
      </c>
      <c r="G119" s="749"/>
      <c r="H119" s="831"/>
      <c r="I119" s="749"/>
      <c r="J119" s="750"/>
      <c r="K119" s="749"/>
      <c r="L119" s="750"/>
      <c r="M119" s="749">
        <v>1144.6400000000001</v>
      </c>
      <c r="N119" s="750">
        <v>1</v>
      </c>
      <c r="O119" s="749"/>
      <c r="P119" s="750"/>
      <c r="Q119" s="831"/>
      <c r="R119" s="750"/>
      <c r="S119" s="3">
        <f t="shared" si="5"/>
        <v>1</v>
      </c>
      <c r="T119" s="817">
        <f t="shared" si="6"/>
        <v>1144.6400000000001</v>
      </c>
    </row>
    <row r="120" spans="1:20" x14ac:dyDescent="0.25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824">
        <v>3114.28</v>
      </c>
      <c r="G120" s="749"/>
      <c r="H120" s="831"/>
      <c r="I120" s="749"/>
      <c r="J120" s="750"/>
      <c r="K120" s="749"/>
      <c r="L120" s="750"/>
      <c r="M120" s="749">
        <v>3114.28</v>
      </c>
      <c r="N120" s="750">
        <v>1</v>
      </c>
      <c r="O120" s="749"/>
      <c r="P120" s="750"/>
      <c r="Q120" s="831"/>
      <c r="R120" s="750"/>
      <c r="S120" s="3">
        <f t="shared" si="5"/>
        <v>1</v>
      </c>
      <c r="T120" s="817">
        <f t="shared" si="6"/>
        <v>3114.28</v>
      </c>
    </row>
    <row r="121" spans="1:20" x14ac:dyDescent="0.25">
      <c r="A121" s="761" t="s">
        <v>875</v>
      </c>
      <c r="B121" s="762" t="s">
        <v>786</v>
      </c>
      <c r="C121" s="762"/>
      <c r="D121" s="763"/>
      <c r="E121" s="762"/>
      <c r="F121" s="825">
        <v>4389.83</v>
      </c>
      <c r="G121" s="749"/>
      <c r="H121" s="831"/>
      <c r="I121" s="749"/>
      <c r="J121" s="750"/>
      <c r="K121" s="749"/>
      <c r="L121" s="750"/>
      <c r="M121" s="749"/>
      <c r="N121" s="750"/>
      <c r="O121" s="749"/>
      <c r="P121" s="750"/>
      <c r="Q121" s="831"/>
      <c r="R121" s="750"/>
      <c r="S121" s="3">
        <f t="shared" si="5"/>
        <v>0</v>
      </c>
      <c r="T121" s="817">
        <f t="shared" si="6"/>
        <v>0</v>
      </c>
    </row>
    <row r="122" spans="1:20" x14ac:dyDescent="0.25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824">
        <v>4240.99</v>
      </c>
      <c r="G122" s="749"/>
      <c r="H122" s="831"/>
      <c r="I122" s="749"/>
      <c r="J122" s="750"/>
      <c r="K122" s="749"/>
      <c r="L122" s="750"/>
      <c r="M122" s="749">
        <v>4240.99</v>
      </c>
      <c r="N122" s="750">
        <v>1</v>
      </c>
      <c r="O122" s="749"/>
      <c r="P122" s="750"/>
      <c r="Q122" s="831"/>
      <c r="R122" s="750"/>
      <c r="S122" s="3">
        <f t="shared" si="5"/>
        <v>1</v>
      </c>
      <c r="T122" s="817">
        <f t="shared" si="6"/>
        <v>4240.99</v>
      </c>
    </row>
    <row r="123" spans="1:20" x14ac:dyDescent="0.25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824">
        <v>148.84</v>
      </c>
      <c r="G123" s="749"/>
      <c r="H123" s="831"/>
      <c r="I123" s="749"/>
      <c r="J123" s="750"/>
      <c r="K123" s="749"/>
      <c r="L123" s="750"/>
      <c r="M123" s="749"/>
      <c r="N123" s="750"/>
      <c r="O123" s="749">
        <v>148.84</v>
      </c>
      <c r="P123" s="750">
        <v>1</v>
      </c>
      <c r="Q123" s="831"/>
      <c r="R123" s="750"/>
      <c r="S123" s="3">
        <f t="shared" si="5"/>
        <v>1</v>
      </c>
      <c r="T123" s="817">
        <f t="shared" si="6"/>
        <v>148.84</v>
      </c>
    </row>
    <row r="124" spans="1:20" x14ac:dyDescent="0.25">
      <c r="A124" s="761" t="s">
        <v>878</v>
      </c>
      <c r="B124" s="762" t="s">
        <v>788</v>
      </c>
      <c r="C124" s="762"/>
      <c r="D124" s="763"/>
      <c r="E124" s="762"/>
      <c r="F124" s="825">
        <v>22745.11</v>
      </c>
      <c r="G124" s="749"/>
      <c r="H124" s="831"/>
      <c r="I124" s="749"/>
      <c r="J124" s="750"/>
      <c r="K124" s="749"/>
      <c r="L124" s="750"/>
      <c r="M124" s="749"/>
      <c r="N124" s="750"/>
      <c r="O124" s="749"/>
      <c r="P124" s="750"/>
      <c r="Q124" s="831"/>
      <c r="R124" s="750"/>
      <c r="S124" s="3">
        <f t="shared" si="5"/>
        <v>0</v>
      </c>
      <c r="T124" s="817">
        <f t="shared" si="6"/>
        <v>0</v>
      </c>
    </row>
    <row r="125" spans="1:20" x14ac:dyDescent="0.25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824">
        <v>1764.61</v>
      </c>
      <c r="G125" s="749"/>
      <c r="H125" s="831"/>
      <c r="I125" s="749"/>
      <c r="J125" s="750"/>
      <c r="K125" s="749"/>
      <c r="L125" s="750"/>
      <c r="M125" s="749">
        <v>1764.61</v>
      </c>
      <c r="N125" s="750">
        <v>1</v>
      </c>
      <c r="O125" s="749"/>
      <c r="P125" s="750"/>
      <c r="Q125" s="831"/>
      <c r="R125" s="750"/>
      <c r="S125" s="3">
        <f t="shared" si="5"/>
        <v>1</v>
      </c>
      <c r="T125" s="817">
        <f t="shared" si="6"/>
        <v>1764.61</v>
      </c>
    </row>
    <row r="126" spans="1:20" x14ac:dyDescent="0.25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824">
        <v>10714.75</v>
      </c>
      <c r="G126" s="749"/>
      <c r="H126" s="831"/>
      <c r="I126" s="749"/>
      <c r="J126" s="750"/>
      <c r="K126" s="749"/>
      <c r="L126" s="750"/>
      <c r="M126" s="749">
        <v>10714.75</v>
      </c>
      <c r="N126" s="750">
        <v>1</v>
      </c>
      <c r="O126" s="749"/>
      <c r="P126" s="750"/>
      <c r="Q126" s="831"/>
      <c r="R126" s="750"/>
      <c r="S126" s="3">
        <f t="shared" si="5"/>
        <v>1</v>
      </c>
      <c r="T126" s="817">
        <f t="shared" si="6"/>
        <v>10714.75</v>
      </c>
    </row>
    <row r="127" spans="1:20" x14ac:dyDescent="0.25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824">
        <v>9274.32</v>
      </c>
      <c r="G127" s="749"/>
      <c r="H127" s="831"/>
      <c r="I127" s="749"/>
      <c r="J127" s="750"/>
      <c r="K127" s="749"/>
      <c r="L127" s="750"/>
      <c r="M127" s="749">
        <v>9274.32</v>
      </c>
      <c r="N127" s="750">
        <v>1</v>
      </c>
      <c r="O127" s="749"/>
      <c r="P127" s="750"/>
      <c r="Q127" s="831"/>
      <c r="R127" s="750"/>
      <c r="S127" s="3">
        <f t="shared" si="5"/>
        <v>1</v>
      </c>
      <c r="T127" s="817">
        <f t="shared" si="6"/>
        <v>9274.32</v>
      </c>
    </row>
    <row r="128" spans="1:20" x14ac:dyDescent="0.25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824">
        <v>483.47</v>
      </c>
      <c r="G128" s="749"/>
      <c r="H128" s="831"/>
      <c r="I128" s="749"/>
      <c r="J128" s="750"/>
      <c r="K128" s="749"/>
      <c r="L128" s="750"/>
      <c r="M128" s="749"/>
      <c r="N128" s="750"/>
      <c r="O128" s="749">
        <v>483.47</v>
      </c>
      <c r="P128" s="750">
        <v>1</v>
      </c>
      <c r="Q128" s="831"/>
      <c r="R128" s="750"/>
      <c r="S128" s="3">
        <f t="shared" si="5"/>
        <v>1</v>
      </c>
      <c r="T128" s="817">
        <f t="shared" si="6"/>
        <v>483.47</v>
      </c>
    </row>
    <row r="129" spans="1:20" x14ac:dyDescent="0.25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824">
        <v>507.96</v>
      </c>
      <c r="G129" s="749"/>
      <c r="H129" s="831"/>
      <c r="I129" s="749"/>
      <c r="J129" s="750"/>
      <c r="K129" s="749"/>
      <c r="L129" s="750"/>
      <c r="M129" s="749"/>
      <c r="N129" s="750"/>
      <c r="O129" s="749">
        <v>507.96</v>
      </c>
      <c r="P129" s="750">
        <v>1</v>
      </c>
      <c r="Q129" s="831"/>
      <c r="R129" s="750"/>
      <c r="S129" s="3">
        <f t="shared" si="5"/>
        <v>1</v>
      </c>
      <c r="T129" s="817">
        <f t="shared" si="6"/>
        <v>507.96</v>
      </c>
    </row>
    <row r="130" spans="1:20" x14ac:dyDescent="0.25">
      <c r="A130" s="752" t="s">
        <v>487</v>
      </c>
      <c r="B130" s="753" t="s">
        <v>791</v>
      </c>
      <c r="C130" s="753"/>
      <c r="D130" s="760"/>
      <c r="E130" s="753"/>
      <c r="F130" s="823">
        <v>85589.33</v>
      </c>
      <c r="G130" s="749"/>
      <c r="H130" s="831"/>
      <c r="I130" s="749"/>
      <c r="J130" s="750"/>
      <c r="K130" s="749"/>
      <c r="L130" s="750"/>
      <c r="M130" s="749"/>
      <c r="N130" s="750"/>
      <c r="O130" s="749"/>
      <c r="P130" s="750"/>
      <c r="Q130" s="831"/>
      <c r="R130" s="750"/>
      <c r="S130" s="3">
        <f t="shared" si="5"/>
        <v>0</v>
      </c>
      <c r="T130" s="817">
        <f t="shared" si="6"/>
        <v>0</v>
      </c>
    </row>
    <row r="131" spans="1:20" x14ac:dyDescent="0.25">
      <c r="A131" s="761" t="s">
        <v>488</v>
      </c>
      <c r="B131" s="762" t="s">
        <v>792</v>
      </c>
      <c r="C131" s="762"/>
      <c r="D131" s="763"/>
      <c r="E131" s="762"/>
      <c r="F131" s="825">
        <v>80419.47</v>
      </c>
      <c r="G131" s="749"/>
      <c r="H131" s="831"/>
      <c r="I131" s="749"/>
      <c r="J131" s="750"/>
      <c r="K131" s="749"/>
      <c r="L131" s="750"/>
      <c r="M131" s="749"/>
      <c r="N131" s="750"/>
      <c r="O131" s="749"/>
      <c r="P131" s="750"/>
      <c r="Q131" s="831"/>
      <c r="R131" s="750"/>
      <c r="S131" s="3">
        <f t="shared" si="5"/>
        <v>0</v>
      </c>
      <c r="T131" s="817">
        <f t="shared" si="6"/>
        <v>0</v>
      </c>
    </row>
    <row r="132" spans="1:20" x14ac:dyDescent="0.25">
      <c r="A132" s="765" t="s">
        <v>489</v>
      </c>
      <c r="B132" s="766" t="s">
        <v>793</v>
      </c>
      <c r="C132" s="766"/>
      <c r="D132" s="767"/>
      <c r="E132" s="766"/>
      <c r="F132" s="826">
        <v>127.69</v>
      </c>
      <c r="G132" s="749"/>
      <c r="H132" s="831"/>
      <c r="I132" s="749"/>
      <c r="J132" s="750"/>
      <c r="K132" s="749"/>
      <c r="L132" s="750"/>
      <c r="M132" s="749"/>
      <c r="N132" s="750"/>
      <c r="O132" s="749"/>
      <c r="P132" s="750"/>
      <c r="Q132" s="831"/>
      <c r="R132" s="750"/>
      <c r="S132" s="3">
        <f t="shared" si="5"/>
        <v>0</v>
      </c>
      <c r="T132" s="817">
        <f t="shared" si="6"/>
        <v>0</v>
      </c>
    </row>
    <row r="133" spans="1:20" x14ac:dyDescent="0.25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824">
        <v>127.69</v>
      </c>
      <c r="G133" s="749" t="e">
        <f>#REF!</f>
        <v>#REF!</v>
      </c>
      <c r="H133" s="830" t="e">
        <f t="shared" ref="H133" si="9">G133/F133</f>
        <v>#REF!</v>
      </c>
      <c r="I133" s="749"/>
      <c r="J133" s="750"/>
      <c r="K133" s="749"/>
      <c r="L133" s="750"/>
      <c r="M133" s="749"/>
      <c r="N133" s="750"/>
      <c r="O133" s="749"/>
      <c r="P133" s="750"/>
      <c r="Q133" s="831"/>
      <c r="R133" s="750"/>
      <c r="S133" s="3" t="e">
        <f t="shared" si="5"/>
        <v>#REF!</v>
      </c>
      <c r="T133" s="817" t="e">
        <f t="shared" si="6"/>
        <v>#REF!</v>
      </c>
    </row>
    <row r="134" spans="1:20" x14ac:dyDescent="0.25">
      <c r="A134" s="765" t="s">
        <v>490</v>
      </c>
      <c r="B134" s="766" t="s">
        <v>795</v>
      </c>
      <c r="C134" s="766"/>
      <c r="D134" s="767"/>
      <c r="E134" s="766"/>
      <c r="F134" s="826">
        <v>10232.700000000001</v>
      </c>
      <c r="G134" s="749"/>
      <c r="H134" s="831"/>
      <c r="I134" s="749"/>
      <c r="J134" s="750"/>
      <c r="K134" s="749"/>
      <c r="L134" s="750"/>
      <c r="M134" s="749"/>
      <c r="N134" s="750"/>
      <c r="O134" s="749"/>
      <c r="P134" s="750"/>
      <c r="Q134" s="831"/>
      <c r="R134" s="750"/>
      <c r="S134" s="3">
        <f t="shared" si="5"/>
        <v>0</v>
      </c>
      <c r="T134" s="817">
        <f t="shared" si="6"/>
        <v>0</v>
      </c>
    </row>
    <row r="135" spans="1:20" x14ac:dyDescent="0.25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824">
        <v>6233.21</v>
      </c>
      <c r="G135" s="749"/>
      <c r="H135" s="831"/>
      <c r="I135" s="749">
        <f>F135</f>
        <v>6233.21</v>
      </c>
      <c r="J135" s="750">
        <f t="shared" si="8"/>
        <v>1</v>
      </c>
      <c r="K135" s="749"/>
      <c r="L135" s="750"/>
      <c r="M135" s="749"/>
      <c r="N135" s="750"/>
      <c r="O135" s="749"/>
      <c r="P135" s="750"/>
      <c r="Q135" s="831"/>
      <c r="R135" s="750"/>
      <c r="S135" s="3">
        <f t="shared" si="5"/>
        <v>1</v>
      </c>
      <c r="T135" s="817">
        <f t="shared" si="6"/>
        <v>6233.21</v>
      </c>
    </row>
    <row r="136" spans="1:20" x14ac:dyDescent="0.25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824">
        <v>964.09</v>
      </c>
      <c r="G136" s="749"/>
      <c r="H136" s="831"/>
      <c r="I136" s="749">
        <f>F136</f>
        <v>964.09</v>
      </c>
      <c r="J136" s="750">
        <f t="shared" si="8"/>
        <v>1</v>
      </c>
      <c r="K136" s="749"/>
      <c r="L136" s="750"/>
      <c r="M136" s="749"/>
      <c r="N136" s="750"/>
      <c r="O136" s="749"/>
      <c r="P136" s="750"/>
      <c r="Q136" s="831"/>
      <c r="R136" s="750"/>
      <c r="S136" s="3">
        <f t="shared" si="5"/>
        <v>1</v>
      </c>
      <c r="T136" s="817">
        <f t="shared" si="6"/>
        <v>964.09</v>
      </c>
    </row>
    <row r="137" spans="1:20" x14ac:dyDescent="0.25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824">
        <v>3035.4</v>
      </c>
      <c r="G137" s="749"/>
      <c r="H137" s="831"/>
      <c r="I137" s="749">
        <f>F137</f>
        <v>3035.4</v>
      </c>
      <c r="J137" s="750"/>
      <c r="K137" s="749"/>
      <c r="L137" s="750"/>
      <c r="M137" s="749"/>
      <c r="N137" s="750"/>
      <c r="O137" s="749"/>
      <c r="P137" s="750"/>
      <c r="Q137" s="831"/>
      <c r="R137" s="750"/>
      <c r="S137" s="3">
        <f t="shared" ref="S137:S200" si="10">H137+J137+L137+N137+P137</f>
        <v>0</v>
      </c>
      <c r="T137" s="817">
        <f t="shared" ref="T137:T200" si="11">G137+I137+K137+M137+O137</f>
        <v>3035.4</v>
      </c>
    </row>
    <row r="138" spans="1:20" x14ac:dyDescent="0.25">
      <c r="A138" s="765" t="s">
        <v>491</v>
      </c>
      <c r="B138" s="766" t="s">
        <v>799</v>
      </c>
      <c r="C138" s="766"/>
      <c r="D138" s="767"/>
      <c r="E138" s="766"/>
      <c r="F138" s="826">
        <v>70059.08</v>
      </c>
      <c r="G138" s="749"/>
      <c r="H138" s="831"/>
      <c r="I138" s="749"/>
      <c r="J138" s="750">
        <f t="shared" si="8"/>
        <v>0</v>
      </c>
      <c r="K138" s="749"/>
      <c r="L138" s="750"/>
      <c r="M138" s="749"/>
      <c r="N138" s="750"/>
      <c r="O138" s="749"/>
      <c r="P138" s="750"/>
      <c r="Q138" s="831"/>
      <c r="R138" s="750"/>
      <c r="S138" s="3">
        <f t="shared" si="10"/>
        <v>0</v>
      </c>
      <c r="T138" s="817">
        <f t="shared" si="11"/>
        <v>0</v>
      </c>
    </row>
    <row r="139" spans="1:20" x14ac:dyDescent="0.25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824">
        <v>1774</v>
      </c>
      <c r="G139" s="749"/>
      <c r="H139" s="831"/>
      <c r="I139" s="749">
        <v>1774</v>
      </c>
      <c r="J139" s="750">
        <f t="shared" si="8"/>
        <v>1</v>
      </c>
      <c r="K139" s="749"/>
      <c r="L139" s="750"/>
      <c r="M139" s="749"/>
      <c r="N139" s="750"/>
      <c r="O139" s="749"/>
      <c r="P139" s="750"/>
      <c r="Q139" s="831"/>
      <c r="R139" s="750"/>
      <c r="S139" s="3">
        <f t="shared" si="10"/>
        <v>1</v>
      </c>
      <c r="T139" s="817">
        <f t="shared" si="11"/>
        <v>1774</v>
      </c>
    </row>
    <row r="140" spans="1:20" x14ac:dyDescent="0.25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824">
        <v>7079.13</v>
      </c>
      <c r="G140" s="749"/>
      <c r="H140" s="831"/>
      <c r="I140" s="749">
        <v>7079.13</v>
      </c>
      <c r="J140" s="750">
        <f t="shared" si="8"/>
        <v>1</v>
      </c>
      <c r="K140" s="749"/>
      <c r="L140" s="750"/>
      <c r="M140" s="749"/>
      <c r="N140" s="750"/>
      <c r="O140" s="749"/>
      <c r="P140" s="750"/>
      <c r="Q140" s="831"/>
      <c r="R140" s="750"/>
      <c r="S140" s="3">
        <f t="shared" si="10"/>
        <v>1</v>
      </c>
      <c r="T140" s="817">
        <f t="shared" si="11"/>
        <v>7079.13</v>
      </c>
    </row>
    <row r="141" spans="1:20" x14ac:dyDescent="0.25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824">
        <v>38712.28</v>
      </c>
      <c r="G141" s="749"/>
      <c r="H141" s="831"/>
      <c r="I141" s="749"/>
      <c r="J141" s="750"/>
      <c r="K141" s="749">
        <v>38712.28</v>
      </c>
      <c r="L141" s="750">
        <v>1</v>
      </c>
      <c r="M141" s="749"/>
      <c r="N141" s="750"/>
      <c r="O141" s="749"/>
      <c r="P141" s="750"/>
      <c r="Q141" s="831"/>
      <c r="R141" s="750"/>
      <c r="S141" s="3">
        <f t="shared" si="10"/>
        <v>1</v>
      </c>
      <c r="T141" s="817">
        <f t="shared" si="11"/>
        <v>38712.28</v>
      </c>
    </row>
    <row r="142" spans="1:20" x14ac:dyDescent="0.25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824">
        <v>21780.6</v>
      </c>
      <c r="G142" s="749"/>
      <c r="H142" s="831"/>
      <c r="I142" s="749">
        <v>11463.47</v>
      </c>
      <c r="J142" s="750">
        <f t="shared" ref="J142:J204" si="12">I142/F142</f>
        <v>0.52631562032267243</v>
      </c>
      <c r="K142" s="749">
        <v>10317.129999999999</v>
      </c>
      <c r="L142" s="750">
        <v>0.47368437967732752</v>
      </c>
      <c r="M142" s="749"/>
      <c r="N142" s="750"/>
      <c r="O142" s="749"/>
      <c r="P142" s="750"/>
      <c r="Q142" s="831"/>
      <c r="R142" s="750"/>
      <c r="S142" s="3">
        <f t="shared" si="10"/>
        <v>1</v>
      </c>
      <c r="T142" s="817">
        <f t="shared" si="11"/>
        <v>21780.6</v>
      </c>
    </row>
    <row r="143" spans="1:20" x14ac:dyDescent="0.25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824">
        <v>521.82000000000005</v>
      </c>
      <c r="G143" s="749"/>
      <c r="H143" s="831"/>
      <c r="I143" s="749"/>
      <c r="J143" s="750"/>
      <c r="K143" s="749">
        <v>521.82000000000005</v>
      </c>
      <c r="L143" s="750">
        <v>1</v>
      </c>
      <c r="M143" s="749"/>
      <c r="N143" s="750"/>
      <c r="O143" s="749"/>
      <c r="P143" s="750"/>
      <c r="Q143" s="831"/>
      <c r="R143" s="750"/>
      <c r="S143" s="3">
        <f t="shared" si="10"/>
        <v>1</v>
      </c>
      <c r="T143" s="817">
        <f t="shared" si="11"/>
        <v>521.82000000000005</v>
      </c>
    </row>
    <row r="144" spans="1:20" x14ac:dyDescent="0.25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824">
        <v>191.25</v>
      </c>
      <c r="G144" s="749"/>
      <c r="H144" s="831"/>
      <c r="I144" s="749"/>
      <c r="J144" s="750"/>
      <c r="K144" s="749">
        <v>191.25</v>
      </c>
      <c r="L144" s="750">
        <v>1</v>
      </c>
      <c r="M144" s="749"/>
      <c r="N144" s="750"/>
      <c r="O144" s="749"/>
      <c r="P144" s="750"/>
      <c r="Q144" s="831"/>
      <c r="R144" s="750"/>
      <c r="S144" s="3">
        <f t="shared" si="10"/>
        <v>1</v>
      </c>
      <c r="T144" s="817">
        <f t="shared" si="11"/>
        <v>191.25</v>
      </c>
    </row>
    <row r="145" spans="1:20" x14ac:dyDescent="0.25">
      <c r="A145" s="761" t="s">
        <v>492</v>
      </c>
      <c r="B145" s="762" t="s">
        <v>806</v>
      </c>
      <c r="C145" s="762"/>
      <c r="D145" s="763"/>
      <c r="E145" s="762"/>
      <c r="F145" s="825">
        <v>5169.8599999999997</v>
      </c>
      <c r="G145" s="749"/>
      <c r="H145" s="831"/>
      <c r="I145" s="749"/>
      <c r="J145" s="750"/>
      <c r="K145" s="749"/>
      <c r="L145" s="750"/>
      <c r="M145" s="749"/>
      <c r="N145" s="750"/>
      <c r="O145" s="749"/>
      <c r="P145" s="750"/>
      <c r="Q145" s="831"/>
      <c r="R145" s="750"/>
      <c r="S145" s="3">
        <f t="shared" si="10"/>
        <v>0</v>
      </c>
      <c r="T145" s="817">
        <f t="shared" si="11"/>
        <v>0</v>
      </c>
    </row>
    <row r="146" spans="1:20" x14ac:dyDescent="0.25">
      <c r="A146" s="765" t="s">
        <v>493</v>
      </c>
      <c r="B146" s="766" t="s">
        <v>793</v>
      </c>
      <c r="C146" s="766"/>
      <c r="D146" s="767"/>
      <c r="E146" s="766"/>
      <c r="F146" s="826">
        <v>15.42</v>
      </c>
      <c r="G146" s="749"/>
      <c r="H146" s="831"/>
      <c r="I146" s="749"/>
      <c r="J146" s="750"/>
      <c r="K146" s="749"/>
      <c r="L146" s="750"/>
      <c r="M146" s="749"/>
      <c r="N146" s="750"/>
      <c r="O146" s="749"/>
      <c r="P146" s="750"/>
      <c r="Q146" s="831"/>
      <c r="R146" s="750"/>
      <c r="S146" s="3">
        <f t="shared" si="10"/>
        <v>0</v>
      </c>
      <c r="T146" s="817">
        <f t="shared" si="11"/>
        <v>0</v>
      </c>
    </row>
    <row r="147" spans="1:20" x14ac:dyDescent="0.25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824">
        <v>15.42</v>
      </c>
      <c r="G147" s="749" t="e">
        <f>#REF!</f>
        <v>#REF!</v>
      </c>
      <c r="H147" s="830" t="e">
        <f t="shared" ref="H147:H189" si="13">G147/F147</f>
        <v>#REF!</v>
      </c>
      <c r="I147" s="749"/>
      <c r="J147" s="750"/>
      <c r="K147" s="749"/>
      <c r="L147" s="750"/>
      <c r="M147" s="749"/>
      <c r="N147" s="750"/>
      <c r="O147" s="749"/>
      <c r="P147" s="750"/>
      <c r="Q147" s="831"/>
      <c r="R147" s="750"/>
      <c r="S147" s="3" t="e">
        <f t="shared" si="10"/>
        <v>#REF!</v>
      </c>
      <c r="T147" s="817" t="e">
        <f t="shared" si="11"/>
        <v>#REF!</v>
      </c>
    </row>
    <row r="148" spans="1:20" x14ac:dyDescent="0.25">
      <c r="A148" s="765" t="s">
        <v>494</v>
      </c>
      <c r="B148" s="766" t="s">
        <v>795</v>
      </c>
      <c r="C148" s="766"/>
      <c r="D148" s="767"/>
      <c r="E148" s="766"/>
      <c r="F148" s="826">
        <v>751.92</v>
      </c>
      <c r="G148" s="749"/>
      <c r="H148" s="831"/>
      <c r="I148" s="749"/>
      <c r="J148" s="750"/>
      <c r="K148" s="749"/>
      <c r="L148" s="750"/>
      <c r="M148" s="749"/>
      <c r="N148" s="750"/>
      <c r="O148" s="749"/>
      <c r="P148" s="750"/>
      <c r="Q148" s="831"/>
      <c r="R148" s="750"/>
      <c r="S148" s="3">
        <f t="shared" si="10"/>
        <v>0</v>
      </c>
      <c r="T148" s="817">
        <f t="shared" si="11"/>
        <v>0</v>
      </c>
    </row>
    <row r="149" spans="1:20" x14ac:dyDescent="0.25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824">
        <v>156.77000000000001</v>
      </c>
      <c r="G149" s="749"/>
      <c r="H149" s="831"/>
      <c r="I149" s="749">
        <f>F149</f>
        <v>156.77000000000001</v>
      </c>
      <c r="J149" s="750">
        <f t="shared" si="12"/>
        <v>1</v>
      </c>
      <c r="K149" s="749"/>
      <c r="L149" s="750"/>
      <c r="M149" s="749"/>
      <c r="N149" s="750"/>
      <c r="O149" s="749"/>
      <c r="P149" s="750"/>
      <c r="Q149" s="831"/>
      <c r="R149" s="750"/>
      <c r="S149" s="3">
        <f t="shared" si="10"/>
        <v>1</v>
      </c>
      <c r="T149" s="817">
        <f t="shared" si="11"/>
        <v>156.77000000000001</v>
      </c>
    </row>
    <row r="150" spans="1:20" x14ac:dyDescent="0.25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824">
        <v>53.77</v>
      </c>
      <c r="G150" s="749"/>
      <c r="H150" s="831"/>
      <c r="I150" s="749">
        <f>F150</f>
        <v>53.77</v>
      </c>
      <c r="J150" s="750"/>
      <c r="K150" s="749"/>
      <c r="L150" s="750"/>
      <c r="M150" s="749"/>
      <c r="N150" s="750"/>
      <c r="O150" s="749"/>
      <c r="P150" s="750"/>
      <c r="Q150" s="831"/>
      <c r="R150" s="750"/>
      <c r="S150" s="3">
        <f t="shared" si="10"/>
        <v>0</v>
      </c>
      <c r="T150" s="817">
        <f t="shared" si="11"/>
        <v>53.77</v>
      </c>
    </row>
    <row r="151" spans="1:20" x14ac:dyDescent="0.25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824">
        <v>541.38</v>
      </c>
      <c r="G151" s="749"/>
      <c r="H151" s="831"/>
      <c r="I151" s="749">
        <f>F151</f>
        <v>541.38</v>
      </c>
      <c r="J151" s="750"/>
      <c r="K151" s="749"/>
      <c r="L151" s="750"/>
      <c r="M151" s="749"/>
      <c r="N151" s="750"/>
      <c r="O151" s="749"/>
      <c r="P151" s="750"/>
      <c r="Q151" s="831"/>
      <c r="R151" s="750"/>
      <c r="S151" s="3">
        <f t="shared" si="10"/>
        <v>0</v>
      </c>
      <c r="T151" s="817">
        <f t="shared" si="11"/>
        <v>541.38</v>
      </c>
    </row>
    <row r="152" spans="1:20" x14ac:dyDescent="0.25">
      <c r="A152" s="765" t="s">
        <v>495</v>
      </c>
      <c r="B152" s="766" t="s">
        <v>807</v>
      </c>
      <c r="C152" s="766"/>
      <c r="D152" s="767"/>
      <c r="E152" s="766"/>
      <c r="F152" s="826">
        <v>4402.5200000000004</v>
      </c>
      <c r="G152" s="749"/>
      <c r="H152" s="831"/>
      <c r="I152" s="749"/>
      <c r="J152" s="750"/>
      <c r="K152" s="749"/>
      <c r="L152" s="750"/>
      <c r="M152" s="749"/>
      <c r="N152" s="750"/>
      <c r="O152" s="749"/>
      <c r="P152" s="750"/>
      <c r="Q152" s="831"/>
      <c r="R152" s="750"/>
      <c r="S152" s="3">
        <f t="shared" si="10"/>
        <v>0</v>
      </c>
      <c r="T152" s="817">
        <f t="shared" si="11"/>
        <v>0</v>
      </c>
    </row>
    <row r="153" spans="1:20" x14ac:dyDescent="0.25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824">
        <v>1480.63</v>
      </c>
      <c r="G153" s="749"/>
      <c r="H153" s="831"/>
      <c r="I153" s="749">
        <v>1480.63</v>
      </c>
      <c r="J153" s="750">
        <f t="shared" si="12"/>
        <v>1</v>
      </c>
      <c r="K153" s="749"/>
      <c r="L153" s="750"/>
      <c r="M153" s="749"/>
      <c r="N153" s="750"/>
      <c r="O153" s="749"/>
      <c r="P153" s="750"/>
      <c r="Q153" s="831"/>
      <c r="R153" s="750"/>
      <c r="S153" s="3">
        <f t="shared" si="10"/>
        <v>1</v>
      </c>
      <c r="T153" s="817">
        <f t="shared" si="11"/>
        <v>1480.63</v>
      </c>
    </row>
    <row r="154" spans="1:20" x14ac:dyDescent="0.25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824">
        <v>2787.66</v>
      </c>
      <c r="G154" s="749"/>
      <c r="H154" s="831"/>
      <c r="I154" s="749">
        <v>2787.66</v>
      </c>
      <c r="J154" s="750">
        <f t="shared" si="12"/>
        <v>1</v>
      </c>
      <c r="K154" s="749"/>
      <c r="L154" s="750"/>
      <c r="M154" s="749"/>
      <c r="N154" s="750"/>
      <c r="O154" s="749"/>
      <c r="P154" s="750"/>
      <c r="Q154" s="831"/>
      <c r="R154" s="750"/>
      <c r="S154" s="3">
        <f t="shared" si="10"/>
        <v>1</v>
      </c>
      <c r="T154" s="817">
        <f t="shared" si="11"/>
        <v>2787.66</v>
      </c>
    </row>
    <row r="155" spans="1:20" x14ac:dyDescent="0.25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824">
        <v>109.14</v>
      </c>
      <c r="G155" s="749"/>
      <c r="H155" s="831"/>
      <c r="I155" s="749">
        <v>109.14</v>
      </c>
      <c r="J155" s="750">
        <f t="shared" si="12"/>
        <v>1</v>
      </c>
      <c r="K155" s="749"/>
      <c r="L155" s="750"/>
      <c r="M155" s="749"/>
      <c r="N155" s="750"/>
      <c r="O155" s="749"/>
      <c r="P155" s="750"/>
      <c r="Q155" s="831"/>
      <c r="R155" s="750"/>
      <c r="S155" s="3">
        <f t="shared" si="10"/>
        <v>1</v>
      </c>
      <c r="T155" s="817">
        <f t="shared" si="11"/>
        <v>109.14</v>
      </c>
    </row>
    <row r="156" spans="1:20" x14ac:dyDescent="0.25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824">
        <v>25.09</v>
      </c>
      <c r="G156" s="749"/>
      <c r="H156" s="831"/>
      <c r="I156" s="749">
        <v>25.09</v>
      </c>
      <c r="J156" s="750">
        <f t="shared" si="12"/>
        <v>1</v>
      </c>
      <c r="K156" s="749"/>
      <c r="L156" s="750"/>
      <c r="M156" s="749"/>
      <c r="N156" s="750"/>
      <c r="O156" s="749"/>
      <c r="P156" s="750"/>
      <c r="Q156" s="831"/>
      <c r="R156" s="750"/>
      <c r="S156" s="3">
        <f t="shared" si="10"/>
        <v>1</v>
      </c>
      <c r="T156" s="817">
        <f t="shared" si="11"/>
        <v>25.09</v>
      </c>
    </row>
    <row r="157" spans="1:20" x14ac:dyDescent="0.25">
      <c r="A157" s="752" t="s">
        <v>500</v>
      </c>
      <c r="B157" s="753" t="s">
        <v>510</v>
      </c>
      <c r="C157" s="753"/>
      <c r="D157" s="760"/>
      <c r="E157" s="753"/>
      <c r="F157" s="823">
        <v>1970</v>
      </c>
      <c r="G157" s="749"/>
      <c r="H157" s="831"/>
      <c r="I157" s="749"/>
      <c r="J157" s="750"/>
      <c r="K157" s="749"/>
      <c r="L157" s="750"/>
      <c r="M157" s="749"/>
      <c r="N157" s="750"/>
      <c r="O157" s="749"/>
      <c r="P157" s="750"/>
      <c r="Q157" s="831"/>
      <c r="R157" s="750"/>
      <c r="S157" s="3">
        <f t="shared" si="10"/>
        <v>0</v>
      </c>
      <c r="T157" s="817">
        <f t="shared" si="11"/>
        <v>0</v>
      </c>
    </row>
    <row r="158" spans="1:20" x14ac:dyDescent="0.25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824">
        <v>630</v>
      </c>
      <c r="G158" s="749"/>
      <c r="H158" s="831"/>
      <c r="I158" s="749"/>
      <c r="J158" s="750"/>
      <c r="K158" s="749"/>
      <c r="L158" s="750"/>
      <c r="M158" s="749">
        <v>105</v>
      </c>
      <c r="N158" s="750">
        <v>0.16666666666666666</v>
      </c>
      <c r="O158" s="749">
        <v>525</v>
      </c>
      <c r="P158" s="750">
        <v>0.83333333333333337</v>
      </c>
      <c r="Q158" s="831"/>
      <c r="R158" s="750"/>
      <c r="S158" s="3">
        <f t="shared" si="10"/>
        <v>1</v>
      </c>
      <c r="T158" s="817">
        <f t="shared" si="11"/>
        <v>630</v>
      </c>
    </row>
    <row r="159" spans="1:20" x14ac:dyDescent="0.25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824">
        <v>140</v>
      </c>
      <c r="G159" s="749"/>
      <c r="H159" s="831"/>
      <c r="I159" s="749">
        <v>140</v>
      </c>
      <c r="J159" s="750">
        <f t="shared" si="12"/>
        <v>1</v>
      </c>
      <c r="K159" s="749"/>
      <c r="L159" s="750"/>
      <c r="M159" s="749"/>
      <c r="N159" s="750"/>
      <c r="O159" s="749"/>
      <c r="P159" s="750"/>
      <c r="Q159" s="831"/>
      <c r="R159" s="750"/>
      <c r="S159" s="3">
        <f t="shared" si="10"/>
        <v>1</v>
      </c>
      <c r="T159" s="817">
        <f t="shared" si="11"/>
        <v>140</v>
      </c>
    </row>
    <row r="160" spans="1:20" x14ac:dyDescent="0.25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824">
        <v>900</v>
      </c>
      <c r="G160" s="749"/>
      <c r="H160" s="831"/>
      <c r="I160" s="749">
        <v>900</v>
      </c>
      <c r="J160" s="750">
        <f t="shared" si="12"/>
        <v>1</v>
      </c>
      <c r="K160" s="749"/>
      <c r="L160" s="750"/>
      <c r="M160" s="749"/>
      <c r="N160" s="750"/>
      <c r="O160" s="749"/>
      <c r="P160" s="750"/>
      <c r="Q160" s="831"/>
      <c r="R160" s="750"/>
      <c r="S160" s="3">
        <f t="shared" si="10"/>
        <v>1</v>
      </c>
      <c r="T160" s="817">
        <f t="shared" si="11"/>
        <v>900</v>
      </c>
    </row>
    <row r="161" spans="1:20" x14ac:dyDescent="0.25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824">
        <v>300</v>
      </c>
      <c r="G161" s="749"/>
      <c r="H161" s="831"/>
      <c r="I161" s="749">
        <v>300</v>
      </c>
      <c r="J161" s="750">
        <f t="shared" si="12"/>
        <v>1</v>
      </c>
      <c r="K161" s="749"/>
      <c r="L161" s="750"/>
      <c r="M161" s="749"/>
      <c r="N161" s="750"/>
      <c r="O161" s="749"/>
      <c r="P161" s="750"/>
      <c r="Q161" s="831"/>
      <c r="R161" s="750"/>
      <c r="S161" s="3">
        <f t="shared" si="10"/>
        <v>1</v>
      </c>
      <c r="T161" s="817">
        <f t="shared" si="11"/>
        <v>300</v>
      </c>
    </row>
    <row r="162" spans="1:20" x14ac:dyDescent="0.25">
      <c r="A162" s="752" t="s">
        <v>507</v>
      </c>
      <c r="B162" s="753" t="s">
        <v>552</v>
      </c>
      <c r="C162" s="753"/>
      <c r="D162" s="760"/>
      <c r="E162" s="753"/>
      <c r="F162" s="823">
        <v>548.25</v>
      </c>
      <c r="G162" s="749"/>
      <c r="H162" s="831"/>
      <c r="I162" s="749"/>
      <c r="J162" s="750"/>
      <c r="K162" s="749"/>
      <c r="L162" s="750"/>
      <c r="M162" s="749"/>
      <c r="N162" s="750"/>
      <c r="O162" s="749"/>
      <c r="P162" s="750"/>
      <c r="Q162" s="831"/>
      <c r="R162" s="750"/>
      <c r="S162" s="3">
        <f t="shared" si="10"/>
        <v>0</v>
      </c>
      <c r="T162" s="817">
        <f t="shared" si="11"/>
        <v>0</v>
      </c>
    </row>
    <row r="163" spans="1:20" x14ac:dyDescent="0.25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824">
        <v>548.25</v>
      </c>
      <c r="G163" s="749"/>
      <c r="H163" s="831"/>
      <c r="I163" s="749"/>
      <c r="J163" s="750"/>
      <c r="K163" s="749"/>
      <c r="L163" s="750"/>
      <c r="M163" s="749"/>
      <c r="N163" s="750"/>
      <c r="O163" s="749">
        <v>548.25</v>
      </c>
      <c r="P163" s="750">
        <v>1</v>
      </c>
      <c r="Q163" s="831"/>
      <c r="R163" s="750"/>
      <c r="S163" s="3">
        <f t="shared" si="10"/>
        <v>1</v>
      </c>
      <c r="T163" s="817">
        <f t="shared" si="11"/>
        <v>548.25</v>
      </c>
    </row>
    <row r="164" spans="1:20" x14ac:dyDescent="0.25">
      <c r="A164" s="752" t="s">
        <v>509</v>
      </c>
      <c r="B164" s="753" t="s">
        <v>811</v>
      </c>
      <c r="C164" s="753"/>
      <c r="D164" s="760"/>
      <c r="E164" s="753"/>
      <c r="F164" s="823">
        <v>16205.35</v>
      </c>
      <c r="G164" s="749"/>
      <c r="H164" s="831"/>
      <c r="I164" s="749"/>
      <c r="J164" s="750"/>
      <c r="K164" s="749"/>
      <c r="L164" s="750"/>
      <c r="M164" s="749"/>
      <c r="N164" s="750"/>
      <c r="O164" s="749"/>
      <c r="P164" s="750"/>
      <c r="Q164" s="831"/>
      <c r="R164" s="750"/>
      <c r="S164" s="3">
        <f t="shared" si="10"/>
        <v>0</v>
      </c>
      <c r="T164" s="817">
        <f t="shared" si="11"/>
        <v>0</v>
      </c>
    </row>
    <row r="165" spans="1:20" x14ac:dyDescent="0.25">
      <c r="A165" s="761" t="s">
        <v>511</v>
      </c>
      <c r="B165" s="762" t="s">
        <v>812</v>
      </c>
      <c r="C165" s="762"/>
      <c r="D165" s="763"/>
      <c r="E165" s="762"/>
      <c r="F165" s="825">
        <v>16205.35</v>
      </c>
      <c r="G165" s="749"/>
      <c r="H165" s="831"/>
      <c r="I165" s="749"/>
      <c r="J165" s="750"/>
      <c r="K165" s="749"/>
      <c r="L165" s="750"/>
      <c r="M165" s="749"/>
      <c r="N165" s="750"/>
      <c r="O165" s="749"/>
      <c r="P165" s="750"/>
      <c r="Q165" s="831"/>
      <c r="R165" s="750"/>
      <c r="S165" s="3">
        <f t="shared" si="10"/>
        <v>0</v>
      </c>
      <c r="T165" s="821">
        <f>SUM(T166:T169)</f>
        <v>16205.350000000002</v>
      </c>
    </row>
    <row r="166" spans="1:20" x14ac:dyDescent="0.25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824">
        <v>757.86</v>
      </c>
      <c r="G166" s="749"/>
      <c r="H166" s="831"/>
      <c r="I166" s="749"/>
      <c r="J166" s="750"/>
      <c r="K166" s="749"/>
      <c r="L166" s="750"/>
      <c r="M166" s="749"/>
      <c r="N166" s="750"/>
      <c r="O166" s="749">
        <v>757.86</v>
      </c>
      <c r="P166" s="750">
        <v>1</v>
      </c>
      <c r="Q166" s="831"/>
      <c r="R166" s="750"/>
      <c r="S166" s="3">
        <f t="shared" si="10"/>
        <v>1</v>
      </c>
      <c r="T166" s="817">
        <f t="shared" si="11"/>
        <v>757.86</v>
      </c>
    </row>
    <row r="167" spans="1:20" x14ac:dyDescent="0.25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824">
        <v>8718.7900000000009</v>
      </c>
      <c r="G167" s="749"/>
      <c r="H167" s="831"/>
      <c r="I167" s="749"/>
      <c r="J167" s="750"/>
      <c r="K167" s="749"/>
      <c r="L167" s="750"/>
      <c r="M167" s="749"/>
      <c r="N167" s="750"/>
      <c r="O167" s="749">
        <v>8718.7900000000009</v>
      </c>
      <c r="P167" s="750">
        <v>1</v>
      </c>
      <c r="Q167" s="831"/>
      <c r="R167" s="750"/>
      <c r="S167" s="3">
        <f t="shared" si="10"/>
        <v>1</v>
      </c>
      <c r="T167" s="817">
        <f t="shared" si="11"/>
        <v>8718.7900000000009</v>
      </c>
    </row>
    <row r="168" spans="1:20" x14ac:dyDescent="0.25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824">
        <v>6024.7</v>
      </c>
      <c r="G168" s="749"/>
      <c r="H168" s="831"/>
      <c r="I168" s="749"/>
      <c r="J168" s="750"/>
      <c r="K168" s="749"/>
      <c r="L168" s="750"/>
      <c r="M168" s="749"/>
      <c r="N168" s="750"/>
      <c r="O168" s="749">
        <v>6024.7</v>
      </c>
      <c r="P168" s="750">
        <v>1</v>
      </c>
      <c r="Q168" s="831"/>
      <c r="R168" s="750"/>
      <c r="S168" s="3">
        <f t="shared" si="10"/>
        <v>1</v>
      </c>
      <c r="T168" s="817">
        <f t="shared" si="11"/>
        <v>6024.7</v>
      </c>
    </row>
    <row r="169" spans="1:20" x14ac:dyDescent="0.25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824">
        <v>704</v>
      </c>
      <c r="G169" s="749"/>
      <c r="H169" s="831"/>
      <c r="I169" s="749"/>
      <c r="J169" s="750"/>
      <c r="K169" s="749"/>
      <c r="L169" s="750"/>
      <c r="M169" s="749"/>
      <c r="N169" s="750"/>
      <c r="O169" s="749">
        <v>704</v>
      </c>
      <c r="P169" s="750">
        <v>1</v>
      </c>
      <c r="Q169" s="831"/>
      <c r="R169" s="750"/>
      <c r="S169" s="3">
        <f t="shared" si="10"/>
        <v>1</v>
      </c>
      <c r="T169" s="817">
        <f t="shared" si="11"/>
        <v>704</v>
      </c>
    </row>
    <row r="170" spans="1:20" x14ac:dyDescent="0.25">
      <c r="A170" s="752" t="s">
        <v>515</v>
      </c>
      <c r="B170" s="753" t="s">
        <v>518</v>
      </c>
      <c r="C170" s="753"/>
      <c r="D170" s="760"/>
      <c r="E170" s="753"/>
      <c r="F170" s="823">
        <v>450</v>
      </c>
      <c r="G170" s="749"/>
      <c r="H170" s="831"/>
      <c r="I170" s="749"/>
      <c r="J170" s="750"/>
      <c r="K170" s="749"/>
      <c r="L170" s="750"/>
      <c r="M170" s="749"/>
      <c r="N170" s="750"/>
      <c r="O170" s="749"/>
      <c r="P170" s="750"/>
      <c r="Q170" s="831"/>
      <c r="R170" s="750"/>
      <c r="S170" s="3">
        <f t="shared" si="10"/>
        <v>0</v>
      </c>
      <c r="T170" s="817">
        <f t="shared" si="11"/>
        <v>0</v>
      </c>
    </row>
    <row r="171" spans="1:20" x14ac:dyDescent="0.25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824">
        <v>450</v>
      </c>
      <c r="G171" s="749"/>
      <c r="H171" s="831"/>
      <c r="I171" s="749">
        <v>450</v>
      </c>
      <c r="J171" s="750">
        <f t="shared" si="12"/>
        <v>1</v>
      </c>
      <c r="K171" s="749"/>
      <c r="L171" s="750"/>
      <c r="M171" s="749"/>
      <c r="N171" s="750"/>
      <c r="O171" s="749"/>
      <c r="P171" s="750"/>
      <c r="Q171" s="831"/>
      <c r="R171" s="750"/>
      <c r="S171" s="3">
        <f t="shared" si="10"/>
        <v>1</v>
      </c>
      <c r="T171" s="817">
        <f t="shared" si="11"/>
        <v>450</v>
      </c>
    </row>
    <row r="172" spans="1:20" x14ac:dyDescent="0.25">
      <c r="A172" s="752" t="s">
        <v>517</v>
      </c>
      <c r="B172" s="753" t="s">
        <v>817</v>
      </c>
      <c r="C172" s="753"/>
      <c r="D172" s="760"/>
      <c r="E172" s="753"/>
      <c r="F172" s="823">
        <v>11380.63</v>
      </c>
      <c r="G172" s="749"/>
      <c r="H172" s="831"/>
      <c r="I172" s="749"/>
      <c r="J172" s="750"/>
      <c r="K172" s="749"/>
      <c r="L172" s="750"/>
      <c r="M172" s="749"/>
      <c r="N172" s="750"/>
      <c r="O172" s="749"/>
      <c r="P172" s="750"/>
      <c r="Q172" s="831"/>
      <c r="R172" s="750"/>
      <c r="S172" s="3">
        <f t="shared" si="10"/>
        <v>0</v>
      </c>
      <c r="T172" s="817">
        <f t="shared" si="11"/>
        <v>0</v>
      </c>
    </row>
    <row r="173" spans="1:20" x14ac:dyDescent="0.25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824">
        <v>11380.63</v>
      </c>
      <c r="G173" s="749"/>
      <c r="H173" s="831"/>
      <c r="I173" s="749">
        <v>11380.63</v>
      </c>
      <c r="J173" s="750">
        <f t="shared" si="12"/>
        <v>1</v>
      </c>
      <c r="K173" s="749"/>
      <c r="L173" s="750"/>
      <c r="M173" s="749"/>
      <c r="N173" s="750"/>
      <c r="O173" s="749"/>
      <c r="P173" s="750"/>
      <c r="Q173" s="831"/>
      <c r="R173" s="750"/>
      <c r="S173" s="3">
        <f t="shared" si="10"/>
        <v>1</v>
      </c>
      <c r="T173" s="817">
        <f t="shared" si="11"/>
        <v>11380.63</v>
      </c>
    </row>
    <row r="174" spans="1:20" x14ac:dyDescent="0.25">
      <c r="A174" s="769" t="s">
        <v>28</v>
      </c>
      <c r="B174" s="770" t="s">
        <v>819</v>
      </c>
      <c r="C174" s="770"/>
      <c r="D174" s="771"/>
      <c r="E174" s="770"/>
      <c r="F174" s="827">
        <v>115313.7</v>
      </c>
      <c r="G174" s="749"/>
      <c r="H174" s="831"/>
      <c r="I174" s="749"/>
      <c r="J174" s="750"/>
      <c r="K174" s="749"/>
      <c r="L174" s="750"/>
      <c r="M174" s="749"/>
      <c r="N174" s="750"/>
      <c r="O174" s="749"/>
      <c r="P174" s="750"/>
      <c r="Q174" s="831"/>
      <c r="R174" s="750"/>
      <c r="S174" s="3">
        <f t="shared" si="10"/>
        <v>0</v>
      </c>
      <c r="T174" s="820" t="e">
        <f>SUM(T175:T214)</f>
        <v>#REF!</v>
      </c>
    </row>
    <row r="175" spans="1:20" x14ac:dyDescent="0.25">
      <c r="A175" s="752" t="s">
        <v>36</v>
      </c>
      <c r="B175" s="753" t="s">
        <v>535</v>
      </c>
      <c r="C175" s="753"/>
      <c r="D175" s="760"/>
      <c r="E175" s="753"/>
      <c r="F175" s="823">
        <v>38013.22</v>
      </c>
      <c r="G175" s="749"/>
      <c r="H175" s="831"/>
      <c r="I175" s="749"/>
      <c r="J175" s="750"/>
      <c r="K175" s="749"/>
      <c r="L175" s="750"/>
      <c r="M175" s="749"/>
      <c r="N175" s="750"/>
      <c r="O175" s="749"/>
      <c r="P175" s="750"/>
      <c r="Q175" s="831"/>
      <c r="R175" s="750"/>
      <c r="S175" s="3">
        <f t="shared" si="10"/>
        <v>0</v>
      </c>
      <c r="T175" s="817">
        <f t="shared" si="11"/>
        <v>0</v>
      </c>
    </row>
    <row r="176" spans="1:20" x14ac:dyDescent="0.25">
      <c r="A176" s="761" t="s">
        <v>522</v>
      </c>
      <c r="B176" s="762" t="s">
        <v>408</v>
      </c>
      <c r="C176" s="762"/>
      <c r="D176" s="763"/>
      <c r="E176" s="762"/>
      <c r="F176" s="825">
        <v>2336.59</v>
      </c>
      <c r="G176" s="749"/>
      <c r="H176" s="831"/>
      <c r="I176" s="749"/>
      <c r="J176" s="750"/>
      <c r="K176" s="749"/>
      <c r="L176" s="750"/>
      <c r="M176" s="749"/>
      <c r="N176" s="750"/>
      <c r="O176" s="749"/>
      <c r="P176" s="750"/>
      <c r="Q176" s="831"/>
      <c r="R176" s="750"/>
      <c r="S176" s="3">
        <f t="shared" si="10"/>
        <v>0</v>
      </c>
      <c r="T176" s="817">
        <f t="shared" si="11"/>
        <v>0</v>
      </c>
    </row>
    <row r="177" spans="1:20" x14ac:dyDescent="0.25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824">
        <v>1470.27</v>
      </c>
      <c r="G177" s="749"/>
      <c r="H177" s="831"/>
      <c r="I177" s="749">
        <v>1470.27</v>
      </c>
      <c r="J177" s="750">
        <f t="shared" si="12"/>
        <v>1</v>
      </c>
      <c r="K177" s="749"/>
      <c r="L177" s="750"/>
      <c r="M177" s="749"/>
      <c r="N177" s="750"/>
      <c r="O177" s="749"/>
      <c r="P177" s="750"/>
      <c r="Q177" s="831"/>
      <c r="R177" s="750"/>
      <c r="S177" s="3">
        <f t="shared" si="10"/>
        <v>1</v>
      </c>
      <c r="T177" s="817">
        <f t="shared" si="11"/>
        <v>1470.27</v>
      </c>
    </row>
    <row r="178" spans="1:20" x14ac:dyDescent="0.25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824">
        <v>866.32</v>
      </c>
      <c r="G178" s="749"/>
      <c r="H178" s="831"/>
      <c r="I178" s="749">
        <v>866.32</v>
      </c>
      <c r="J178" s="750">
        <f t="shared" si="12"/>
        <v>1</v>
      </c>
      <c r="K178" s="749"/>
      <c r="L178" s="750"/>
      <c r="M178" s="749"/>
      <c r="N178" s="750"/>
      <c r="O178" s="749"/>
      <c r="P178" s="750"/>
      <c r="Q178" s="831"/>
      <c r="R178" s="750"/>
      <c r="S178" s="3">
        <f t="shared" si="10"/>
        <v>1</v>
      </c>
      <c r="T178" s="817">
        <f t="shared" si="11"/>
        <v>866.32</v>
      </c>
    </row>
    <row r="179" spans="1:20" x14ac:dyDescent="0.25">
      <c r="A179" s="761" t="s">
        <v>526</v>
      </c>
      <c r="B179" s="762" t="s">
        <v>541</v>
      </c>
      <c r="C179" s="762"/>
      <c r="D179" s="763"/>
      <c r="E179" s="762"/>
      <c r="F179" s="825">
        <v>35676.629999999997</v>
      </c>
      <c r="G179" s="749"/>
      <c r="H179" s="831"/>
      <c r="I179" s="749"/>
      <c r="J179" s="750"/>
      <c r="K179" s="749"/>
      <c r="L179" s="750"/>
      <c r="M179" s="749"/>
      <c r="N179" s="750"/>
      <c r="O179" s="749"/>
      <c r="P179" s="750"/>
      <c r="Q179" s="831"/>
      <c r="R179" s="750"/>
      <c r="S179" s="3">
        <f t="shared" si="10"/>
        <v>0</v>
      </c>
      <c r="T179" s="817">
        <f t="shared" si="11"/>
        <v>0</v>
      </c>
    </row>
    <row r="180" spans="1:20" x14ac:dyDescent="0.25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824">
        <v>9011.14</v>
      </c>
      <c r="G180" s="749"/>
      <c r="H180" s="831"/>
      <c r="I180" s="749">
        <f>F180-K180</f>
        <v>1930.9599999999991</v>
      </c>
      <c r="J180" s="750">
        <f t="shared" si="12"/>
        <v>0.21428587281964315</v>
      </c>
      <c r="K180" s="749">
        <v>7080.18</v>
      </c>
      <c r="L180" s="750">
        <v>0.78571412718035682</v>
      </c>
      <c r="M180" s="749"/>
      <c r="N180" s="750"/>
      <c r="O180" s="749"/>
      <c r="P180" s="750"/>
      <c r="Q180" s="831"/>
      <c r="R180" s="750"/>
      <c r="S180" s="3">
        <f t="shared" si="10"/>
        <v>1</v>
      </c>
      <c r="T180" s="817">
        <f t="shared" si="11"/>
        <v>9011.14</v>
      </c>
    </row>
    <row r="181" spans="1:20" x14ac:dyDescent="0.25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824">
        <v>23993.46</v>
      </c>
      <c r="G181" s="749"/>
      <c r="H181" s="831"/>
      <c r="I181" s="749"/>
      <c r="J181" s="750"/>
      <c r="K181" s="749">
        <v>23993.46</v>
      </c>
      <c r="L181" s="750">
        <v>1</v>
      </c>
      <c r="M181" s="749"/>
      <c r="N181" s="750"/>
      <c r="O181" s="749"/>
      <c r="P181" s="750"/>
      <c r="Q181" s="831"/>
      <c r="R181" s="750"/>
      <c r="S181" s="3">
        <f t="shared" si="10"/>
        <v>1</v>
      </c>
      <c r="T181" s="817">
        <f t="shared" si="11"/>
        <v>23993.46</v>
      </c>
    </row>
    <row r="182" spans="1:20" x14ac:dyDescent="0.25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824">
        <v>1853.03</v>
      </c>
      <c r="G182" s="749"/>
      <c r="H182" s="831"/>
      <c r="I182" s="749"/>
      <c r="J182" s="750"/>
      <c r="K182" s="749">
        <v>1853.03</v>
      </c>
      <c r="L182" s="750">
        <v>1</v>
      </c>
      <c r="M182" s="749"/>
      <c r="N182" s="750"/>
      <c r="O182" s="749"/>
      <c r="P182" s="750"/>
      <c r="Q182" s="831"/>
      <c r="R182" s="750"/>
      <c r="S182" s="3">
        <f t="shared" si="10"/>
        <v>1</v>
      </c>
      <c r="T182" s="817">
        <f t="shared" si="11"/>
        <v>1853.03</v>
      </c>
    </row>
    <row r="183" spans="1:20" x14ac:dyDescent="0.25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824">
        <v>819</v>
      </c>
      <c r="G183" s="749"/>
      <c r="H183" s="831"/>
      <c r="I183" s="749"/>
      <c r="J183" s="750"/>
      <c r="K183" s="749">
        <v>819</v>
      </c>
      <c r="L183" s="750">
        <v>1</v>
      </c>
      <c r="M183" s="749"/>
      <c r="N183" s="750"/>
      <c r="O183" s="749"/>
      <c r="P183" s="750"/>
      <c r="Q183" s="831"/>
      <c r="R183" s="750"/>
      <c r="S183" s="3">
        <f t="shared" si="10"/>
        <v>1</v>
      </c>
      <c r="T183" s="817">
        <f t="shared" si="11"/>
        <v>819</v>
      </c>
    </row>
    <row r="184" spans="1:20" x14ac:dyDescent="0.25">
      <c r="A184" s="752" t="s">
        <v>63</v>
      </c>
      <c r="B184" s="753" t="s">
        <v>521</v>
      </c>
      <c r="C184" s="753"/>
      <c r="D184" s="760"/>
      <c r="E184" s="753"/>
      <c r="F184" s="823">
        <v>72868.899999999994</v>
      </c>
      <c r="G184" s="749"/>
      <c r="H184" s="831"/>
      <c r="I184" s="749"/>
      <c r="J184" s="750"/>
      <c r="K184" s="749"/>
      <c r="L184" s="750"/>
      <c r="M184" s="749"/>
      <c r="N184" s="750"/>
      <c r="O184" s="749"/>
      <c r="P184" s="750"/>
      <c r="Q184" s="831"/>
      <c r="R184" s="750"/>
      <c r="S184" s="3">
        <f t="shared" si="10"/>
        <v>0</v>
      </c>
      <c r="T184" s="817">
        <f t="shared" si="11"/>
        <v>0</v>
      </c>
    </row>
    <row r="185" spans="1:20" x14ac:dyDescent="0.25">
      <c r="A185" s="761" t="s">
        <v>536</v>
      </c>
      <c r="B185" s="762" t="s">
        <v>342</v>
      </c>
      <c r="C185" s="762"/>
      <c r="D185" s="763"/>
      <c r="E185" s="762"/>
      <c r="F185" s="825">
        <v>3350.37</v>
      </c>
      <c r="G185" s="749"/>
      <c r="H185" s="831"/>
      <c r="I185" s="749"/>
      <c r="J185" s="750"/>
      <c r="K185" s="749"/>
      <c r="L185" s="750"/>
      <c r="M185" s="749"/>
      <c r="N185" s="750"/>
      <c r="O185" s="749"/>
      <c r="P185" s="750"/>
      <c r="Q185" s="831"/>
      <c r="R185" s="750"/>
      <c r="S185" s="3">
        <f t="shared" si="10"/>
        <v>0</v>
      </c>
      <c r="T185" s="817">
        <f t="shared" si="11"/>
        <v>0</v>
      </c>
    </row>
    <row r="186" spans="1:20" x14ac:dyDescent="0.25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824">
        <v>873.49</v>
      </c>
      <c r="G186" s="749" t="e">
        <f>#REF!</f>
        <v>#REF!</v>
      </c>
      <c r="H186" s="830" t="e">
        <f t="shared" si="13"/>
        <v>#REF!</v>
      </c>
      <c r="I186" s="749"/>
      <c r="J186" s="750"/>
      <c r="K186" s="749"/>
      <c r="L186" s="750"/>
      <c r="M186" s="749"/>
      <c r="N186" s="750"/>
      <c r="O186" s="749"/>
      <c r="P186" s="750"/>
      <c r="Q186" s="831"/>
      <c r="R186" s="750"/>
      <c r="S186" s="3" t="e">
        <f t="shared" si="10"/>
        <v>#REF!</v>
      </c>
      <c r="T186" s="817" t="e">
        <f t="shared" si="11"/>
        <v>#REF!</v>
      </c>
    </row>
    <row r="187" spans="1:20" x14ac:dyDescent="0.25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824">
        <v>2476.88</v>
      </c>
      <c r="G187" s="749" t="e">
        <f>#REF!</f>
        <v>#REF!</v>
      </c>
      <c r="H187" s="830" t="e">
        <f t="shared" si="13"/>
        <v>#REF!</v>
      </c>
      <c r="I187" s="749" t="e">
        <f>G187</f>
        <v>#REF!</v>
      </c>
      <c r="J187" s="750" t="e">
        <f t="shared" si="12"/>
        <v>#REF!</v>
      </c>
      <c r="K187" s="749"/>
      <c r="L187" s="750"/>
      <c r="M187" s="749"/>
      <c r="N187" s="750"/>
      <c r="O187" s="749"/>
      <c r="P187" s="750"/>
      <c r="Q187" s="831"/>
      <c r="R187" s="750"/>
      <c r="S187" s="3" t="e">
        <f t="shared" si="10"/>
        <v>#REF!</v>
      </c>
      <c r="T187" s="817" t="e">
        <f t="shared" si="11"/>
        <v>#REF!</v>
      </c>
    </row>
    <row r="188" spans="1:20" x14ac:dyDescent="0.25">
      <c r="A188" s="761" t="s">
        <v>540</v>
      </c>
      <c r="B188" s="762" t="s">
        <v>408</v>
      </c>
      <c r="C188" s="762"/>
      <c r="D188" s="763"/>
      <c r="E188" s="762"/>
      <c r="F188" s="825">
        <v>17089.560000000001</v>
      </c>
      <c r="G188" s="749"/>
      <c r="H188" s="831"/>
      <c r="I188" s="749"/>
      <c r="J188" s="750"/>
      <c r="K188" s="749"/>
      <c r="L188" s="750"/>
      <c r="M188" s="749"/>
      <c r="N188" s="750"/>
      <c r="O188" s="749"/>
      <c r="P188" s="750"/>
      <c r="Q188" s="831"/>
      <c r="R188" s="750"/>
      <c r="S188" s="3">
        <f t="shared" si="10"/>
        <v>0</v>
      </c>
      <c r="T188" s="817">
        <f t="shared" si="11"/>
        <v>0</v>
      </c>
    </row>
    <row r="189" spans="1:20" x14ac:dyDescent="0.25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824">
        <v>6360.86</v>
      </c>
      <c r="G189" s="749" t="e">
        <f>#REF!</f>
        <v>#REF!</v>
      </c>
      <c r="H189" s="830" t="e">
        <f t="shared" si="13"/>
        <v>#REF!</v>
      </c>
      <c r="I189" s="749" t="e">
        <f>F189-G189</f>
        <v>#REF!</v>
      </c>
      <c r="J189" s="750" t="e">
        <f t="shared" si="12"/>
        <v>#REF!</v>
      </c>
      <c r="K189" s="749"/>
      <c r="L189" s="750"/>
      <c r="M189" s="749"/>
      <c r="N189" s="750"/>
      <c r="O189" s="749"/>
      <c r="P189" s="750"/>
      <c r="Q189" s="831"/>
      <c r="R189" s="750"/>
      <c r="S189" s="3" t="e">
        <f t="shared" si="10"/>
        <v>#REF!</v>
      </c>
      <c r="T189" s="817" t="e">
        <f t="shared" si="11"/>
        <v>#REF!</v>
      </c>
    </row>
    <row r="190" spans="1:20" x14ac:dyDescent="0.25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824">
        <v>5964.85</v>
      </c>
      <c r="G190" s="749"/>
      <c r="H190" s="831"/>
      <c r="I190" s="749">
        <v>5964.85</v>
      </c>
      <c r="J190" s="750">
        <f t="shared" si="12"/>
        <v>1</v>
      </c>
      <c r="K190" s="749"/>
      <c r="L190" s="750"/>
      <c r="M190" s="749"/>
      <c r="N190" s="750"/>
      <c r="O190" s="749"/>
      <c r="P190" s="750"/>
      <c r="Q190" s="831"/>
      <c r="R190" s="750"/>
      <c r="S190" s="3">
        <f t="shared" si="10"/>
        <v>1</v>
      </c>
      <c r="T190" s="817">
        <f t="shared" si="11"/>
        <v>5964.85</v>
      </c>
    </row>
    <row r="191" spans="1:20" x14ac:dyDescent="0.25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824">
        <v>4763.8500000000004</v>
      </c>
      <c r="G191" s="749"/>
      <c r="H191" s="831"/>
      <c r="I191" s="749">
        <f>F191-G191</f>
        <v>4763.8500000000004</v>
      </c>
      <c r="J191" s="750">
        <f t="shared" si="12"/>
        <v>1</v>
      </c>
      <c r="K191" s="749"/>
      <c r="L191" s="750"/>
      <c r="M191" s="749"/>
      <c r="N191" s="750"/>
      <c r="O191" s="749"/>
      <c r="P191" s="750"/>
      <c r="Q191" s="831"/>
      <c r="R191" s="750"/>
      <c r="S191" s="3">
        <f t="shared" si="10"/>
        <v>1</v>
      </c>
      <c r="T191" s="817">
        <f t="shared" si="11"/>
        <v>4763.8500000000004</v>
      </c>
    </row>
    <row r="192" spans="1:20" x14ac:dyDescent="0.25">
      <c r="A192" s="761" t="s">
        <v>906</v>
      </c>
      <c r="B192" s="762" t="s">
        <v>527</v>
      </c>
      <c r="C192" s="762"/>
      <c r="D192" s="763"/>
      <c r="E192" s="762"/>
      <c r="F192" s="825">
        <v>52428.97</v>
      </c>
      <c r="G192" s="749"/>
      <c r="H192" s="831"/>
      <c r="I192" s="749"/>
      <c r="J192" s="750"/>
      <c r="K192" s="749"/>
      <c r="L192" s="750"/>
      <c r="M192" s="749"/>
      <c r="N192" s="750"/>
      <c r="O192" s="749"/>
      <c r="P192" s="750"/>
      <c r="Q192" s="831"/>
      <c r="R192" s="750"/>
      <c r="S192" s="3">
        <f t="shared" si="10"/>
        <v>0</v>
      </c>
      <c r="T192" s="817">
        <f t="shared" si="11"/>
        <v>0</v>
      </c>
    </row>
    <row r="193" spans="1:20" x14ac:dyDescent="0.25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824">
        <v>8160.54</v>
      </c>
      <c r="G193" s="749"/>
      <c r="H193" s="831"/>
      <c r="I193" s="749"/>
      <c r="J193" s="750"/>
      <c r="K193" s="749">
        <v>8160.54</v>
      </c>
      <c r="L193" s="750">
        <v>1</v>
      </c>
      <c r="M193" s="749"/>
      <c r="N193" s="750"/>
      <c r="O193" s="749"/>
      <c r="P193" s="750"/>
      <c r="Q193" s="831"/>
      <c r="R193" s="750"/>
      <c r="S193" s="3">
        <f t="shared" si="10"/>
        <v>1</v>
      </c>
      <c r="T193" s="817">
        <f t="shared" si="11"/>
        <v>8160.54</v>
      </c>
    </row>
    <row r="194" spans="1:20" x14ac:dyDescent="0.25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824">
        <v>3046.54</v>
      </c>
      <c r="G194" s="749"/>
      <c r="H194" s="831"/>
      <c r="I194" s="749"/>
      <c r="J194" s="750"/>
      <c r="K194" s="749">
        <v>3046.54</v>
      </c>
      <c r="L194" s="750">
        <v>1</v>
      </c>
      <c r="M194" s="749"/>
      <c r="N194" s="750"/>
      <c r="O194" s="749"/>
      <c r="P194" s="750"/>
      <c r="Q194" s="831"/>
      <c r="R194" s="750"/>
      <c r="S194" s="3">
        <f t="shared" si="10"/>
        <v>1</v>
      </c>
      <c r="T194" s="817">
        <f t="shared" si="11"/>
        <v>3046.54</v>
      </c>
    </row>
    <row r="195" spans="1:20" x14ac:dyDescent="0.25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824">
        <v>27771.89</v>
      </c>
      <c r="G195" s="749"/>
      <c r="H195" s="831"/>
      <c r="I195" s="749"/>
      <c r="J195" s="750"/>
      <c r="K195" s="749">
        <v>27771.89</v>
      </c>
      <c r="L195" s="750">
        <v>1</v>
      </c>
      <c r="M195" s="749"/>
      <c r="N195" s="750"/>
      <c r="O195" s="749"/>
      <c r="P195" s="750"/>
      <c r="Q195" s="831"/>
      <c r="R195" s="750"/>
      <c r="S195" s="3">
        <f t="shared" si="10"/>
        <v>1</v>
      </c>
      <c r="T195" s="817">
        <f t="shared" si="11"/>
        <v>27771.89</v>
      </c>
    </row>
    <row r="196" spans="1:20" x14ac:dyDescent="0.25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824">
        <v>4307.62</v>
      </c>
      <c r="G196" s="749"/>
      <c r="H196" s="831"/>
      <c r="I196" s="749"/>
      <c r="J196" s="750"/>
      <c r="K196" s="749">
        <v>4307.62</v>
      </c>
      <c r="L196" s="750">
        <v>1</v>
      </c>
      <c r="M196" s="749"/>
      <c r="N196" s="750"/>
      <c r="O196" s="749"/>
      <c r="P196" s="750"/>
      <c r="Q196" s="831"/>
      <c r="R196" s="750"/>
      <c r="S196" s="3">
        <f t="shared" si="10"/>
        <v>1</v>
      </c>
      <c r="T196" s="817">
        <f t="shared" si="11"/>
        <v>4307.62</v>
      </c>
    </row>
    <row r="197" spans="1:20" x14ac:dyDescent="0.25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824">
        <v>3068.83</v>
      </c>
      <c r="G197" s="749"/>
      <c r="H197" s="831"/>
      <c r="I197" s="749"/>
      <c r="J197" s="750"/>
      <c r="K197" s="749">
        <v>3068.83</v>
      </c>
      <c r="L197" s="750">
        <v>1</v>
      </c>
      <c r="M197" s="749"/>
      <c r="N197" s="750"/>
      <c r="O197" s="749"/>
      <c r="P197" s="750"/>
      <c r="Q197" s="831"/>
      <c r="R197" s="750"/>
      <c r="S197" s="3">
        <f t="shared" si="10"/>
        <v>1</v>
      </c>
      <c r="T197" s="817">
        <f t="shared" si="11"/>
        <v>3068.83</v>
      </c>
    </row>
    <row r="198" spans="1:20" x14ac:dyDescent="0.25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824">
        <v>4678.55</v>
      </c>
      <c r="G198" s="749"/>
      <c r="H198" s="831"/>
      <c r="I198" s="749"/>
      <c r="J198" s="750"/>
      <c r="K198" s="749">
        <v>4678.55</v>
      </c>
      <c r="L198" s="750">
        <v>1</v>
      </c>
      <c r="M198" s="749"/>
      <c r="N198" s="750"/>
      <c r="O198" s="749"/>
      <c r="P198" s="750"/>
      <c r="Q198" s="831"/>
      <c r="R198" s="750"/>
      <c r="S198" s="3">
        <f t="shared" si="10"/>
        <v>1</v>
      </c>
      <c r="T198" s="817">
        <f t="shared" si="11"/>
        <v>4678.55</v>
      </c>
    </row>
    <row r="199" spans="1:20" x14ac:dyDescent="0.25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824">
        <v>1395</v>
      </c>
      <c r="G199" s="749"/>
      <c r="H199" s="831"/>
      <c r="I199" s="749"/>
      <c r="J199" s="750"/>
      <c r="K199" s="749">
        <v>1395</v>
      </c>
      <c r="L199" s="750">
        <v>1</v>
      </c>
      <c r="M199" s="749"/>
      <c r="N199" s="750"/>
      <c r="O199" s="749"/>
      <c r="P199" s="750"/>
      <c r="Q199" s="831"/>
      <c r="R199" s="750"/>
      <c r="S199" s="3">
        <f t="shared" si="10"/>
        <v>1</v>
      </c>
      <c r="T199" s="817">
        <f t="shared" si="11"/>
        <v>1395</v>
      </c>
    </row>
    <row r="200" spans="1:20" x14ac:dyDescent="0.25">
      <c r="A200" s="752" t="s">
        <v>546</v>
      </c>
      <c r="B200" s="753" t="s">
        <v>824</v>
      </c>
      <c r="C200" s="753"/>
      <c r="D200" s="760"/>
      <c r="E200" s="753"/>
      <c r="F200" s="823">
        <v>1283.71</v>
      </c>
      <c r="G200" s="749"/>
      <c r="H200" s="831"/>
      <c r="I200" s="749"/>
      <c r="J200" s="750"/>
      <c r="K200" s="749"/>
      <c r="L200" s="750"/>
      <c r="M200" s="749"/>
      <c r="N200" s="750"/>
      <c r="O200" s="749"/>
      <c r="P200" s="750"/>
      <c r="Q200" s="831"/>
      <c r="R200" s="750"/>
      <c r="S200" s="3">
        <f t="shared" si="10"/>
        <v>0</v>
      </c>
      <c r="T200" s="817">
        <f t="shared" si="11"/>
        <v>0</v>
      </c>
    </row>
    <row r="201" spans="1:20" x14ac:dyDescent="0.25">
      <c r="A201" s="761" t="s">
        <v>547</v>
      </c>
      <c r="B201" s="762" t="s">
        <v>408</v>
      </c>
      <c r="C201" s="762"/>
      <c r="D201" s="763"/>
      <c r="E201" s="762"/>
      <c r="F201" s="825">
        <v>156.41</v>
      </c>
      <c r="G201" s="749"/>
      <c r="H201" s="831"/>
      <c r="I201" s="749"/>
      <c r="J201" s="750"/>
      <c r="K201" s="749"/>
      <c r="L201" s="750"/>
      <c r="M201" s="749"/>
      <c r="N201" s="750"/>
      <c r="O201" s="749"/>
      <c r="P201" s="750"/>
      <c r="Q201" s="831"/>
      <c r="R201" s="750"/>
      <c r="S201" s="3">
        <f t="shared" ref="S201:S223" si="14">H201+J201+L201+N201+P201</f>
        <v>0</v>
      </c>
      <c r="T201" s="817">
        <f t="shared" ref="T201:T223" si="15">G201+I201+K201+M201+O201</f>
        <v>0</v>
      </c>
    </row>
    <row r="202" spans="1:20" x14ac:dyDescent="0.25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824">
        <v>42</v>
      </c>
      <c r="G202" s="749"/>
      <c r="H202" s="831"/>
      <c r="I202" s="749">
        <v>42</v>
      </c>
      <c r="J202" s="750">
        <f t="shared" si="12"/>
        <v>1</v>
      </c>
      <c r="K202" s="749"/>
      <c r="L202" s="750"/>
      <c r="M202" s="749"/>
      <c r="N202" s="750"/>
      <c r="O202" s="749"/>
      <c r="P202" s="750"/>
      <c r="Q202" s="831"/>
      <c r="R202" s="750"/>
      <c r="S202" s="3">
        <f t="shared" si="14"/>
        <v>1</v>
      </c>
      <c r="T202" s="817">
        <f t="shared" si="15"/>
        <v>42</v>
      </c>
    </row>
    <row r="203" spans="1:20" x14ac:dyDescent="0.25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824">
        <v>78.56</v>
      </c>
      <c r="G203" s="749"/>
      <c r="H203" s="831"/>
      <c r="I203" s="749">
        <v>78.56</v>
      </c>
      <c r="J203" s="750">
        <f t="shared" si="12"/>
        <v>1</v>
      </c>
      <c r="K203" s="749"/>
      <c r="L203" s="750"/>
      <c r="M203" s="749"/>
      <c r="N203" s="750"/>
      <c r="O203" s="749"/>
      <c r="P203" s="750"/>
      <c r="Q203" s="831"/>
      <c r="R203" s="750"/>
      <c r="S203" s="3">
        <f t="shared" si="14"/>
        <v>1</v>
      </c>
      <c r="T203" s="817">
        <f t="shared" si="15"/>
        <v>78.56</v>
      </c>
    </row>
    <row r="204" spans="1:20" x14ac:dyDescent="0.25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824">
        <v>35.85</v>
      </c>
      <c r="G204" s="749"/>
      <c r="H204" s="831"/>
      <c r="I204" s="749">
        <v>35.85</v>
      </c>
      <c r="J204" s="750">
        <f t="shared" si="12"/>
        <v>1</v>
      </c>
      <c r="K204" s="749"/>
      <c r="L204" s="750"/>
      <c r="M204" s="749"/>
      <c r="N204" s="750"/>
      <c r="O204" s="749"/>
      <c r="P204" s="750"/>
      <c r="Q204" s="831"/>
      <c r="R204" s="750"/>
      <c r="S204" s="3">
        <f t="shared" si="14"/>
        <v>1</v>
      </c>
      <c r="T204" s="817">
        <f t="shared" si="15"/>
        <v>35.85</v>
      </c>
    </row>
    <row r="205" spans="1:20" x14ac:dyDescent="0.25">
      <c r="A205" s="761" t="s">
        <v>548</v>
      </c>
      <c r="B205" s="762" t="s">
        <v>826</v>
      </c>
      <c r="C205" s="762"/>
      <c r="D205" s="763"/>
      <c r="E205" s="762"/>
      <c r="F205" s="825">
        <v>1127.3</v>
      </c>
      <c r="G205" s="749"/>
      <c r="H205" s="831"/>
      <c r="I205" s="749"/>
      <c r="J205" s="750"/>
      <c r="K205" s="749"/>
      <c r="L205" s="750"/>
      <c r="M205" s="749"/>
      <c r="N205" s="750"/>
      <c r="O205" s="749"/>
      <c r="P205" s="750"/>
      <c r="Q205" s="831"/>
      <c r="R205" s="750"/>
      <c r="S205" s="3">
        <f t="shared" si="14"/>
        <v>0</v>
      </c>
      <c r="T205" s="817">
        <f t="shared" si="15"/>
        <v>0</v>
      </c>
    </row>
    <row r="206" spans="1:20" x14ac:dyDescent="0.25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824">
        <v>107.48</v>
      </c>
      <c r="G206" s="749"/>
      <c r="H206" s="831"/>
      <c r="I206" s="749">
        <v>107.48</v>
      </c>
      <c r="J206" s="750">
        <f t="shared" ref="J206:J214" si="16">I206/F206</f>
        <v>1</v>
      </c>
      <c r="K206" s="749"/>
      <c r="L206" s="750"/>
      <c r="M206" s="749"/>
      <c r="N206" s="750"/>
      <c r="O206" s="749"/>
      <c r="P206" s="750"/>
      <c r="Q206" s="831"/>
      <c r="R206" s="750"/>
      <c r="S206" s="3">
        <f t="shared" si="14"/>
        <v>1</v>
      </c>
      <c r="T206" s="817">
        <f t="shared" si="15"/>
        <v>107.48</v>
      </c>
    </row>
    <row r="207" spans="1:20" x14ac:dyDescent="0.25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824">
        <v>109.34</v>
      </c>
      <c r="G207" s="749"/>
      <c r="H207" s="831"/>
      <c r="I207" s="749">
        <v>109.34</v>
      </c>
      <c r="J207" s="750">
        <f t="shared" si="16"/>
        <v>1</v>
      </c>
      <c r="K207" s="749"/>
      <c r="L207" s="750"/>
      <c r="M207" s="749"/>
      <c r="N207" s="750"/>
      <c r="O207" s="749"/>
      <c r="P207" s="750"/>
      <c r="Q207" s="831"/>
      <c r="R207" s="750"/>
      <c r="S207" s="3">
        <f t="shared" si="14"/>
        <v>1</v>
      </c>
      <c r="T207" s="817">
        <f t="shared" si="15"/>
        <v>109.34</v>
      </c>
    </row>
    <row r="208" spans="1:20" x14ac:dyDescent="0.25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824">
        <v>547.73</v>
      </c>
      <c r="G208" s="749"/>
      <c r="H208" s="831"/>
      <c r="I208" s="749">
        <v>547.73</v>
      </c>
      <c r="J208" s="750">
        <f t="shared" si="16"/>
        <v>1</v>
      </c>
      <c r="K208" s="749"/>
      <c r="L208" s="750"/>
      <c r="M208" s="749"/>
      <c r="N208" s="750"/>
      <c r="O208" s="749"/>
      <c r="P208" s="750"/>
      <c r="Q208" s="831"/>
      <c r="R208" s="750"/>
      <c r="S208" s="3">
        <f t="shared" si="14"/>
        <v>1</v>
      </c>
      <c r="T208" s="817">
        <f t="shared" si="15"/>
        <v>547.73</v>
      </c>
    </row>
    <row r="209" spans="1:20" x14ac:dyDescent="0.25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824">
        <v>56.74</v>
      </c>
      <c r="G209" s="749"/>
      <c r="H209" s="831"/>
      <c r="I209" s="749">
        <v>56.74</v>
      </c>
      <c r="J209" s="750">
        <f t="shared" si="16"/>
        <v>1</v>
      </c>
      <c r="K209" s="749"/>
      <c r="L209" s="750"/>
      <c r="M209" s="749"/>
      <c r="N209" s="750"/>
      <c r="O209" s="749"/>
      <c r="P209" s="750"/>
      <c r="Q209" s="831"/>
      <c r="R209" s="750"/>
      <c r="S209" s="3">
        <f t="shared" si="14"/>
        <v>1</v>
      </c>
      <c r="T209" s="817">
        <f t="shared" si="15"/>
        <v>56.74</v>
      </c>
    </row>
    <row r="210" spans="1:20" x14ac:dyDescent="0.25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824">
        <v>80.59</v>
      </c>
      <c r="G210" s="749"/>
      <c r="H210" s="831"/>
      <c r="I210" s="749">
        <v>80.59</v>
      </c>
      <c r="J210" s="750">
        <f t="shared" si="16"/>
        <v>1</v>
      </c>
      <c r="K210" s="749"/>
      <c r="L210" s="750"/>
      <c r="M210" s="749"/>
      <c r="N210" s="750"/>
      <c r="O210" s="749"/>
      <c r="P210" s="750"/>
      <c r="Q210" s="831"/>
      <c r="R210" s="750"/>
      <c r="S210" s="3">
        <f t="shared" si="14"/>
        <v>1</v>
      </c>
      <c r="T210" s="817">
        <f t="shared" si="15"/>
        <v>80.59</v>
      </c>
    </row>
    <row r="211" spans="1:20" x14ac:dyDescent="0.25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824">
        <v>61.62</v>
      </c>
      <c r="G211" s="749"/>
      <c r="H211" s="831"/>
      <c r="I211" s="749">
        <v>61.62</v>
      </c>
      <c r="J211" s="750">
        <f t="shared" si="16"/>
        <v>1</v>
      </c>
      <c r="K211" s="749"/>
      <c r="L211" s="750"/>
      <c r="M211" s="749"/>
      <c r="N211" s="750"/>
      <c r="O211" s="749"/>
      <c r="P211" s="750"/>
      <c r="Q211" s="831"/>
      <c r="R211" s="750"/>
      <c r="S211" s="3">
        <f t="shared" si="14"/>
        <v>1</v>
      </c>
      <c r="T211" s="817">
        <f t="shared" si="15"/>
        <v>61.62</v>
      </c>
    </row>
    <row r="212" spans="1:20" x14ac:dyDescent="0.25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824">
        <v>163.80000000000001</v>
      </c>
      <c r="G212" s="749"/>
      <c r="H212" s="831"/>
      <c r="I212" s="749">
        <v>163.80000000000001</v>
      </c>
      <c r="J212" s="750">
        <f t="shared" si="16"/>
        <v>1</v>
      </c>
      <c r="K212" s="749"/>
      <c r="L212" s="750"/>
      <c r="M212" s="749"/>
      <c r="N212" s="750"/>
      <c r="O212" s="749"/>
      <c r="P212" s="750"/>
      <c r="Q212" s="831"/>
      <c r="R212" s="750"/>
      <c r="S212" s="3">
        <f t="shared" si="14"/>
        <v>1</v>
      </c>
      <c r="T212" s="817">
        <f t="shared" si="15"/>
        <v>163.80000000000001</v>
      </c>
    </row>
    <row r="213" spans="1:20" x14ac:dyDescent="0.25">
      <c r="A213" s="752" t="s">
        <v>924</v>
      </c>
      <c r="B213" s="753" t="s">
        <v>817</v>
      </c>
      <c r="C213" s="753"/>
      <c r="D213" s="760"/>
      <c r="E213" s="753"/>
      <c r="F213" s="823">
        <v>3147.87</v>
      </c>
      <c r="G213" s="749"/>
      <c r="H213" s="831"/>
      <c r="I213" s="749"/>
      <c r="J213" s="750"/>
      <c r="K213" s="749"/>
      <c r="L213" s="750"/>
      <c r="M213" s="749"/>
      <c r="N213" s="750"/>
      <c r="O213" s="749"/>
      <c r="P213" s="750"/>
      <c r="Q213" s="831"/>
      <c r="R213" s="750"/>
      <c r="S213" s="3">
        <f t="shared" si="14"/>
        <v>0</v>
      </c>
      <c r="T213" s="817">
        <f t="shared" si="15"/>
        <v>0</v>
      </c>
    </row>
    <row r="214" spans="1:20" x14ac:dyDescent="0.25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824">
        <v>3147.87</v>
      </c>
      <c r="G214" s="749" t="e">
        <f>#REF!</f>
        <v>#REF!</v>
      </c>
      <c r="H214" s="830" t="e">
        <f t="shared" ref="H214" si="17">G214/F214</f>
        <v>#REF!</v>
      </c>
      <c r="I214" s="749" t="e">
        <f>F214-G214</f>
        <v>#REF!</v>
      </c>
      <c r="J214" s="750" t="e">
        <f t="shared" si="16"/>
        <v>#REF!</v>
      </c>
      <c r="K214" s="749"/>
      <c r="L214" s="750"/>
      <c r="M214" s="749"/>
      <c r="N214" s="750"/>
      <c r="O214" s="749"/>
      <c r="P214" s="750"/>
      <c r="Q214" s="831"/>
      <c r="R214" s="750"/>
      <c r="S214" s="3" t="e">
        <f t="shared" si="14"/>
        <v>#REF!</v>
      </c>
      <c r="T214" s="817" t="e">
        <f t="shared" si="15"/>
        <v>#REF!</v>
      </c>
    </row>
    <row r="215" spans="1:20" x14ac:dyDescent="0.25">
      <c r="A215" s="769" t="s">
        <v>37</v>
      </c>
      <c r="B215" s="770" t="s">
        <v>832</v>
      </c>
      <c r="C215" s="770"/>
      <c r="D215" s="771"/>
      <c r="E215" s="770"/>
      <c r="F215" s="827">
        <v>9709.7800000000007</v>
      </c>
      <c r="G215" s="749"/>
      <c r="H215" s="829"/>
      <c r="I215" s="749"/>
      <c r="J215" s="750"/>
      <c r="K215" s="749"/>
      <c r="L215" s="750"/>
      <c r="M215" s="749"/>
      <c r="N215" s="750"/>
      <c r="O215" s="749"/>
      <c r="P215" s="750"/>
      <c r="Q215" s="831"/>
      <c r="R215" s="750"/>
      <c r="S215" s="3">
        <f t="shared" si="14"/>
        <v>0</v>
      </c>
      <c r="T215" s="820">
        <f>SUM(T216:T223)</f>
        <v>9709.7800000000007</v>
      </c>
    </row>
    <row r="216" spans="1:20" x14ac:dyDescent="0.25">
      <c r="A216" s="752" t="s">
        <v>38</v>
      </c>
      <c r="B216" s="753" t="s">
        <v>234</v>
      </c>
      <c r="C216" s="753"/>
      <c r="D216" s="760"/>
      <c r="E216" s="753"/>
      <c r="F216" s="823">
        <v>3460.1</v>
      </c>
      <c r="G216" s="749"/>
      <c r="H216" s="829"/>
      <c r="I216" s="749"/>
      <c r="J216" s="750"/>
      <c r="K216" s="749"/>
      <c r="L216" s="750"/>
      <c r="M216" s="749"/>
      <c r="N216" s="750"/>
      <c r="O216" s="749"/>
      <c r="P216" s="750"/>
      <c r="Q216" s="831"/>
      <c r="R216" s="750"/>
      <c r="S216" s="3">
        <f t="shared" si="14"/>
        <v>0</v>
      </c>
      <c r="T216" s="817">
        <f t="shared" si="15"/>
        <v>0</v>
      </c>
    </row>
    <row r="217" spans="1:20" x14ac:dyDescent="0.25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824">
        <v>1864.32</v>
      </c>
      <c r="G217" s="749"/>
      <c r="H217" s="829"/>
      <c r="I217" s="749"/>
      <c r="J217" s="750"/>
      <c r="K217" s="749"/>
      <c r="L217" s="750"/>
      <c r="M217" s="749">
        <v>1087.52</v>
      </c>
      <c r="N217" s="750">
        <v>0.58333333333333337</v>
      </c>
      <c r="O217" s="749">
        <v>776.8</v>
      </c>
      <c r="P217" s="750">
        <v>0.41666666666666663</v>
      </c>
      <c r="Q217" s="831"/>
      <c r="R217" s="750"/>
      <c r="S217" s="3">
        <f t="shared" si="14"/>
        <v>1</v>
      </c>
      <c r="T217" s="817">
        <f t="shared" si="15"/>
        <v>1864.32</v>
      </c>
    </row>
    <row r="218" spans="1:20" x14ac:dyDescent="0.25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824">
        <v>1595.78</v>
      </c>
      <c r="G218" s="749"/>
      <c r="H218" s="829"/>
      <c r="I218" s="749"/>
      <c r="J218" s="750"/>
      <c r="K218" s="749"/>
      <c r="L218" s="750"/>
      <c r="M218" s="749"/>
      <c r="N218" s="750"/>
      <c r="O218" s="749">
        <v>1595.78</v>
      </c>
      <c r="P218" s="750">
        <v>1</v>
      </c>
      <c r="Q218" s="831"/>
      <c r="R218" s="750"/>
      <c r="S218" s="3">
        <f t="shared" si="14"/>
        <v>1</v>
      </c>
      <c r="T218" s="817">
        <f t="shared" si="15"/>
        <v>1595.78</v>
      </c>
    </row>
    <row r="219" spans="1:20" x14ac:dyDescent="0.25">
      <c r="A219" s="752" t="s">
        <v>39</v>
      </c>
      <c r="B219" s="753" t="s">
        <v>835</v>
      </c>
      <c r="C219" s="753"/>
      <c r="D219" s="760"/>
      <c r="E219" s="753"/>
      <c r="F219" s="823">
        <v>6249.68</v>
      </c>
      <c r="G219" s="749"/>
      <c r="H219" s="829"/>
      <c r="I219" s="749"/>
      <c r="J219" s="750"/>
      <c r="K219" s="749"/>
      <c r="L219" s="750"/>
      <c r="M219" s="749"/>
      <c r="N219" s="750"/>
      <c r="O219" s="749"/>
      <c r="P219" s="750"/>
      <c r="Q219" s="831"/>
      <c r="R219" s="750"/>
      <c r="S219" s="3">
        <f t="shared" si="14"/>
        <v>0</v>
      </c>
      <c r="T219" s="817">
        <f t="shared" si="15"/>
        <v>0</v>
      </c>
    </row>
    <row r="220" spans="1:20" x14ac:dyDescent="0.25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824">
        <v>1465.22</v>
      </c>
      <c r="G220" s="749"/>
      <c r="H220" s="829"/>
      <c r="I220" s="749"/>
      <c r="J220" s="750"/>
      <c r="K220" s="749"/>
      <c r="L220" s="750"/>
      <c r="M220" s="749"/>
      <c r="N220" s="750"/>
      <c r="O220" s="749">
        <v>1465.22</v>
      </c>
      <c r="P220" s="750">
        <v>1</v>
      </c>
      <c r="Q220" s="831"/>
      <c r="R220" s="750"/>
      <c r="S220" s="3">
        <f t="shared" si="14"/>
        <v>1</v>
      </c>
      <c r="T220" s="817">
        <f t="shared" si="15"/>
        <v>1465.22</v>
      </c>
    </row>
    <row r="221" spans="1:20" x14ac:dyDescent="0.25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824">
        <v>1788.62</v>
      </c>
      <c r="G221" s="749"/>
      <c r="H221" s="829"/>
      <c r="I221" s="749"/>
      <c r="J221" s="750"/>
      <c r="K221" s="749"/>
      <c r="L221" s="750"/>
      <c r="M221" s="749"/>
      <c r="N221" s="750"/>
      <c r="O221" s="749">
        <v>1788.62</v>
      </c>
      <c r="P221" s="750">
        <v>1</v>
      </c>
      <c r="Q221" s="831"/>
      <c r="R221" s="750"/>
      <c r="S221" s="3">
        <f t="shared" si="14"/>
        <v>1</v>
      </c>
      <c r="T221" s="817">
        <f t="shared" si="15"/>
        <v>1788.62</v>
      </c>
    </row>
    <row r="222" spans="1:20" x14ac:dyDescent="0.25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824">
        <v>1848.24</v>
      </c>
      <c r="G222" s="749"/>
      <c r="H222" s="829"/>
      <c r="I222" s="773"/>
      <c r="J222" s="750"/>
      <c r="K222" s="773"/>
      <c r="L222" s="774"/>
      <c r="M222" s="773"/>
      <c r="N222" s="750"/>
      <c r="O222" s="773">
        <v>1848.24</v>
      </c>
      <c r="P222" s="774">
        <v>1</v>
      </c>
      <c r="Q222" s="841"/>
      <c r="R222" s="750"/>
      <c r="S222" s="3">
        <f t="shared" si="14"/>
        <v>1</v>
      </c>
      <c r="T222" s="817">
        <f t="shared" si="15"/>
        <v>1848.24</v>
      </c>
    </row>
    <row r="223" spans="1:20" ht="15.75" thickBot="1" x14ac:dyDescent="0.3">
      <c r="A223" s="775" t="s">
        <v>929</v>
      </c>
      <c r="B223" s="776" t="s">
        <v>836</v>
      </c>
      <c r="C223" s="776"/>
      <c r="D223" s="777">
        <v>40</v>
      </c>
      <c r="E223" s="776"/>
      <c r="F223" s="828">
        <v>1147.5999999999999</v>
      </c>
      <c r="G223" s="779"/>
      <c r="H223" s="832"/>
      <c r="I223" s="779"/>
      <c r="J223" s="779"/>
      <c r="K223" s="779"/>
      <c r="L223" s="780"/>
      <c r="M223" s="779"/>
      <c r="N223" s="779"/>
      <c r="O223" s="779">
        <v>1147.5999999999999</v>
      </c>
      <c r="P223" s="780">
        <v>1</v>
      </c>
      <c r="Q223" s="832"/>
      <c r="R223" s="779"/>
      <c r="S223" s="3">
        <f t="shared" si="14"/>
        <v>1</v>
      </c>
      <c r="T223" s="817">
        <f t="shared" si="15"/>
        <v>1147.5999999999999</v>
      </c>
    </row>
    <row r="224" spans="1:20" x14ac:dyDescent="0.25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9" ht="15.75" thickBot="1" x14ac:dyDescent="0.3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9" x14ac:dyDescent="0.25">
      <c r="A226" s="730"/>
      <c r="B226" s="842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282925.99000000005</v>
      </c>
      <c r="L226" s="789">
        <f>K226/F226</f>
        <v>0.3314275209585808</v>
      </c>
      <c r="M226" s="788">
        <f>SUM(M9:M223)</f>
        <v>76689.840000000011</v>
      </c>
      <c r="N226" s="789">
        <f>M226/F226</f>
        <v>8.9836651464611672E-2</v>
      </c>
      <c r="O226" s="788">
        <f>SUM(O10:O223)</f>
        <v>27791.13</v>
      </c>
      <c r="P226" s="790">
        <f t="shared" ref="P226:P234" si="18">O226/F226</f>
        <v>3.2555317100905583E-2</v>
      </c>
      <c r="Q226" s="788">
        <f>SUM(Q10:Q223)</f>
        <v>0</v>
      </c>
      <c r="R226" s="790" t="e">
        <f t="shared" ref="R226:R232" si="19">Q226/H226</f>
        <v>#REF!</v>
      </c>
      <c r="S226" s="3" t="e">
        <f>H226+J226+L226+N226+P226</f>
        <v>#REF!</v>
      </c>
    </row>
    <row r="227" spans="1:19" x14ac:dyDescent="0.25">
      <c r="A227" s="730"/>
      <c r="B227" s="843" t="s">
        <v>55</v>
      </c>
      <c r="C227" s="792"/>
      <c r="D227" s="792"/>
      <c r="E227" s="792"/>
      <c r="F227" s="793">
        <v>63004.26</v>
      </c>
      <c r="G227" s="794">
        <f>I227/2</f>
        <v>7875.5325000000003</v>
      </c>
      <c r="H227" s="795">
        <f>G227/F227</f>
        <v>0.125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5">
        <f>M227/F227</f>
        <v>0.25</v>
      </c>
      <c r="O227" s="796">
        <f>G227</f>
        <v>7875.5325000000003</v>
      </c>
      <c r="P227" s="797">
        <f t="shared" si="18"/>
        <v>0.125</v>
      </c>
      <c r="Q227" s="796">
        <f>I227</f>
        <v>15751.065000000001</v>
      </c>
      <c r="R227" s="797">
        <f t="shared" si="19"/>
        <v>126008.52</v>
      </c>
      <c r="S227" s="3">
        <f t="shared" ref="S227:S234" si="20">H227+J227+L227+N227+P227</f>
        <v>1</v>
      </c>
    </row>
    <row r="228" spans="1:19" x14ac:dyDescent="0.25">
      <c r="A228" s="730"/>
      <c r="B228" s="843" t="s">
        <v>65</v>
      </c>
      <c r="C228" s="792"/>
      <c r="D228" s="792"/>
      <c r="E228" s="792"/>
      <c r="F228" s="793">
        <v>18958.25</v>
      </c>
      <c r="G228" s="794">
        <f>I228/2</f>
        <v>2369.78125</v>
      </c>
      <c r="H228" s="795">
        <f>G228/F228</f>
        <v>0.125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5">
        <f>M228/F228</f>
        <v>0.25</v>
      </c>
      <c r="O228" s="796">
        <f>M228/2</f>
        <v>2369.78125</v>
      </c>
      <c r="P228" s="797">
        <f t="shared" si="18"/>
        <v>0.125</v>
      </c>
      <c r="Q228" s="796">
        <f>O228/2</f>
        <v>1184.890625</v>
      </c>
      <c r="R228" s="797">
        <f t="shared" si="19"/>
        <v>9479.125</v>
      </c>
      <c r="S228" s="3">
        <f t="shared" si="20"/>
        <v>1</v>
      </c>
    </row>
    <row r="229" spans="1:19" x14ac:dyDescent="0.25">
      <c r="A229" s="730"/>
      <c r="B229" s="843" t="s">
        <v>947</v>
      </c>
      <c r="C229" s="792"/>
      <c r="D229" s="792"/>
      <c r="E229" s="792"/>
      <c r="F229" s="793"/>
      <c r="G229" s="794"/>
      <c r="H229" s="795"/>
      <c r="I229" s="794"/>
      <c r="J229" s="795"/>
      <c r="K229" s="796"/>
      <c r="L229" s="795"/>
      <c r="M229" s="796"/>
      <c r="N229" s="795"/>
      <c r="O229" s="796"/>
      <c r="P229" s="797"/>
      <c r="Q229" s="796"/>
      <c r="R229" s="797"/>
      <c r="S229" s="3"/>
    </row>
    <row r="230" spans="1:19" x14ac:dyDescent="0.25">
      <c r="A230" s="730"/>
      <c r="B230" s="843" t="s">
        <v>950</v>
      </c>
      <c r="C230" s="792"/>
      <c r="D230" s="792"/>
      <c r="E230" s="792"/>
      <c r="F230" s="793"/>
      <c r="G230" s="794"/>
      <c r="H230" s="795"/>
      <c r="I230" s="794"/>
      <c r="J230" s="795"/>
      <c r="K230" s="796"/>
      <c r="L230" s="795"/>
      <c r="M230" s="796"/>
      <c r="N230" s="795"/>
      <c r="O230" s="796"/>
      <c r="P230" s="797"/>
      <c r="Q230" s="796"/>
      <c r="R230" s="797"/>
      <c r="S230" s="3"/>
    </row>
    <row r="231" spans="1:19" x14ac:dyDescent="0.25">
      <c r="A231" s="730"/>
      <c r="B231" s="843" t="s">
        <v>948</v>
      </c>
      <c r="C231" s="792"/>
      <c r="D231" s="792"/>
      <c r="E231" s="792"/>
      <c r="F231" s="793"/>
      <c r="G231" s="794"/>
      <c r="H231" s="795"/>
      <c r="I231" s="794"/>
      <c r="J231" s="795"/>
      <c r="K231" s="796"/>
      <c r="L231" s="795"/>
      <c r="M231" s="796"/>
      <c r="N231" s="795"/>
      <c r="O231" s="796"/>
      <c r="P231" s="797"/>
      <c r="Q231" s="796"/>
      <c r="R231" s="797"/>
      <c r="S231" s="3"/>
    </row>
    <row r="232" spans="1:19" ht="15.75" thickBot="1" x14ac:dyDescent="0.3">
      <c r="A232" s="730"/>
      <c r="B232" s="844" t="s">
        <v>949</v>
      </c>
      <c r="C232" s="799"/>
      <c r="D232" s="799"/>
      <c r="E232" s="799"/>
      <c r="F232" s="845">
        <v>7254.05</v>
      </c>
      <c r="G232" s="846"/>
      <c r="H232" s="803"/>
      <c r="I232" s="846"/>
      <c r="J232" s="803"/>
      <c r="K232" s="802"/>
      <c r="L232" s="803"/>
      <c r="M232" s="802"/>
      <c r="N232" s="803"/>
      <c r="O232" s="802">
        <f>F232</f>
        <v>7254.05</v>
      </c>
      <c r="P232" s="804">
        <f t="shared" si="18"/>
        <v>1</v>
      </c>
      <c r="Q232" s="802">
        <f>H232</f>
        <v>0</v>
      </c>
      <c r="R232" s="804" t="e">
        <f t="shared" si="19"/>
        <v>#DIV/0!</v>
      </c>
      <c r="S232" s="3">
        <f t="shared" si="20"/>
        <v>1</v>
      </c>
    </row>
    <row r="233" spans="1:19" ht="15.75" thickBot="1" x14ac:dyDescent="0.3">
      <c r="A233" s="730"/>
      <c r="B233" s="805"/>
      <c r="C233" s="805"/>
      <c r="D233" s="805"/>
      <c r="E233" s="805"/>
      <c r="F233" s="806"/>
      <c r="G233" s="805"/>
      <c r="H233" s="805"/>
      <c r="I233" s="805"/>
      <c r="J233" s="805"/>
      <c r="K233" s="807"/>
      <c r="L233" s="808"/>
      <c r="M233" s="807"/>
      <c r="N233" s="808"/>
      <c r="O233" s="589"/>
      <c r="P233" s="819"/>
      <c r="Q233" s="819"/>
      <c r="R233" s="819"/>
      <c r="S233" s="3"/>
    </row>
    <row r="234" spans="1:19" ht="15.75" thickBot="1" x14ac:dyDescent="0.3">
      <c r="A234" s="730"/>
      <c r="B234" s="809" t="s">
        <v>941</v>
      </c>
      <c r="C234" s="810"/>
      <c r="D234" s="810"/>
      <c r="E234" s="810"/>
      <c r="F234" s="811">
        <f>SUM(F226:F232)</f>
        <v>942875.27</v>
      </c>
      <c r="G234" s="812" t="e">
        <f>SUM(G226:G228)</f>
        <v>#REF!</v>
      </c>
      <c r="H234" s="813" t="e">
        <f>G234/F234</f>
        <v>#REF!</v>
      </c>
      <c r="I234" s="812" t="e">
        <f>SUM(I226:I228)</f>
        <v>#REF!</v>
      </c>
      <c r="J234" s="813" t="e">
        <f>I234/F234</f>
        <v>#REF!</v>
      </c>
      <c r="K234" s="812">
        <f>SUM(K226:K232)</f>
        <v>303416.61750000005</v>
      </c>
      <c r="L234" s="813">
        <f>K234/F234</f>
        <v>0.32179931657344246</v>
      </c>
      <c r="M234" s="812">
        <f>SUM(M226:M232)</f>
        <v>97180.467500000013</v>
      </c>
      <c r="N234" s="814">
        <f>M234/F234</f>
        <v>0.10306821123858728</v>
      </c>
      <c r="O234" s="812">
        <f>SUM(O226:O232)</f>
        <v>45290.493750000001</v>
      </c>
      <c r="P234" s="814">
        <f t="shared" si="18"/>
        <v>4.803444866042568E-2</v>
      </c>
      <c r="Q234" s="812"/>
      <c r="R234" s="814"/>
      <c r="S234" s="3" t="e">
        <f t="shared" si="20"/>
        <v>#REF!</v>
      </c>
    </row>
    <row r="235" spans="1:19" x14ac:dyDescent="0.25">
      <c r="A235" s="730"/>
      <c r="B235" s="730"/>
      <c r="C235" s="731"/>
      <c r="D235" s="731"/>
      <c r="E235" s="731"/>
      <c r="F235" s="732"/>
      <c r="G235" s="732"/>
      <c r="H235" s="733"/>
      <c r="I235" s="732"/>
      <c r="J235" s="733"/>
      <c r="K235" s="732"/>
      <c r="L235" s="733"/>
      <c r="M235" s="588"/>
      <c r="N235" s="589"/>
    </row>
    <row r="236" spans="1:19" x14ac:dyDescent="0.25">
      <c r="A236" s="730"/>
      <c r="B236" s="730"/>
      <c r="C236" s="731"/>
      <c r="D236" s="731"/>
      <c r="E236" s="731"/>
      <c r="F236" s="732"/>
      <c r="G236" s="732"/>
      <c r="H236" s="733"/>
      <c r="I236" s="732"/>
      <c r="J236" s="733"/>
      <c r="K236" s="732"/>
      <c r="L236" s="733"/>
      <c r="M236" s="588"/>
      <c r="N236" s="589"/>
    </row>
  </sheetData>
  <mergeCells count="16">
    <mergeCell ref="B2:N2"/>
    <mergeCell ref="B1:N1"/>
    <mergeCell ref="K6:L6"/>
    <mergeCell ref="M6:N6"/>
    <mergeCell ref="F5:F7"/>
    <mergeCell ref="G6:H6"/>
    <mergeCell ref="I6:J6"/>
    <mergeCell ref="B3:R3"/>
    <mergeCell ref="Q6:R6"/>
    <mergeCell ref="G5:R5"/>
    <mergeCell ref="O6:P6"/>
    <mergeCell ref="A5:A7"/>
    <mergeCell ref="B5:B7"/>
    <mergeCell ref="C5:C7"/>
    <mergeCell ref="D5:D7"/>
    <mergeCell ref="E5:E7"/>
  </mergeCells>
  <conditionalFormatting sqref="G8:G224">
    <cfRule type="cellIs" dxfId="5" priority="51" operator="greaterThan">
      <formula>0</formula>
    </cfRule>
  </conditionalFormatting>
  <conditionalFormatting sqref="H8:H13">
    <cfRule type="cellIs" dxfId="4" priority="402" operator="greaterThan">
      <formula>0</formula>
    </cfRule>
  </conditionalFormatting>
  <conditionalFormatting sqref="H15:H224">
    <cfRule type="cellIs" dxfId="3" priority="69" operator="greaterThan">
      <formula>0</formula>
    </cfRule>
  </conditionalFormatting>
  <conditionalFormatting sqref="I8:N224">
    <cfRule type="cellIs" dxfId="2" priority="60" operator="greaterThan">
      <formula>0</formula>
    </cfRule>
  </conditionalFormatting>
  <conditionalFormatting sqref="O8:R223">
    <cfRule type="cellIs" dxfId="1" priority="1" operator="greaterThan">
      <formula>0</formula>
    </cfRule>
  </conditionalFormatting>
  <pageMargins left="0.7" right="0.7" top="0.75" bottom="0.75" header="0.3" footer="0.3"/>
  <pageSetup paperSize="9" scale="42" fitToHeight="0" orientation="landscape" horizontalDpi="4294967293" verticalDpi="4294967293" r:id="rId1"/>
  <rowBreaks count="2" manualBreakCount="2">
    <brk id="142" max="17" man="1"/>
    <brk id="218" max="17" man="1"/>
  </rowBreaks>
  <colBreaks count="1" manualBreakCount="1">
    <brk id="18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5">
    <tabColor rgb="FF92D050"/>
  </sheetPr>
  <dimension ref="A1:AP233"/>
  <sheetViews>
    <sheetView topLeftCell="A208" zoomScale="71" zoomScaleNormal="71" workbookViewId="0">
      <selection activeCell="O216" sqref="O216"/>
    </sheetView>
  </sheetViews>
  <sheetFormatPr baseColWidth="10" defaultRowHeight="15" x14ac:dyDescent="0.25"/>
  <cols>
    <col min="2" max="2" width="67.140625" customWidth="1"/>
    <col min="6" max="6" width="17" customWidth="1"/>
    <col min="7" max="7" width="16.7109375" customWidth="1"/>
    <col min="8" max="8" width="14.7109375" customWidth="1"/>
    <col min="9" max="9" width="17.42578125" customWidth="1"/>
    <col min="10" max="10" width="13" customWidth="1"/>
    <col min="11" max="11" width="17.28515625" customWidth="1"/>
    <col min="13" max="13" width="16.85546875" customWidth="1"/>
    <col min="15" max="15" width="17.28515625" customWidth="1"/>
  </cols>
  <sheetData>
    <row r="1" spans="1:42" ht="19.5" customHeight="1" x14ac:dyDescent="0.25">
      <c r="E1" s="225" t="s">
        <v>66</v>
      </c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ht="33" customHeight="1" thickBot="1" x14ac:dyDescent="0.3">
      <c r="C2" s="1173" t="s">
        <v>945</v>
      </c>
      <c r="D2" s="1173"/>
      <c r="E2" s="1173"/>
      <c r="F2" s="1173"/>
      <c r="G2" s="1173"/>
    </row>
    <row r="3" spans="1:42" ht="35.25" customHeight="1" x14ac:dyDescent="0.25">
      <c r="A3" s="728" t="s">
        <v>564</v>
      </c>
      <c r="B3" s="1174" t="s">
        <v>930</v>
      </c>
      <c r="C3" s="1174"/>
      <c r="D3" s="1174"/>
      <c r="E3" s="1174"/>
      <c r="F3" s="1174"/>
      <c r="G3" s="1174"/>
      <c r="H3" s="1174"/>
      <c r="I3" s="1174"/>
      <c r="J3" s="1174"/>
      <c r="K3" s="1174"/>
      <c r="L3" s="1174"/>
      <c r="M3" s="1174"/>
      <c r="N3" s="1175"/>
    </row>
    <row r="4" spans="1:42" ht="15.75" thickBot="1" x14ac:dyDescent="0.3">
      <c r="A4" s="729" t="s">
        <v>931</v>
      </c>
      <c r="B4" s="730" t="s">
        <v>47</v>
      </c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734"/>
    </row>
    <row r="5" spans="1:42" x14ac:dyDescent="0.25">
      <c r="A5" s="1147" t="s">
        <v>25</v>
      </c>
      <c r="B5" s="1150" t="s">
        <v>2</v>
      </c>
      <c r="C5" s="1153" t="s">
        <v>13</v>
      </c>
      <c r="D5" s="1156" t="s">
        <v>17</v>
      </c>
      <c r="E5" s="1156" t="s">
        <v>76</v>
      </c>
      <c r="F5" s="1176" t="s">
        <v>932</v>
      </c>
      <c r="G5" s="1179" t="s">
        <v>933</v>
      </c>
      <c r="H5" s="1171"/>
      <c r="I5" s="1171"/>
      <c r="J5" s="1171"/>
      <c r="K5" s="1171"/>
      <c r="L5" s="1171"/>
      <c r="M5" s="1171"/>
      <c r="N5" s="1172"/>
    </row>
    <row r="6" spans="1:42" x14ac:dyDescent="0.25">
      <c r="A6" s="1148"/>
      <c r="B6" s="1151"/>
      <c r="C6" s="1154"/>
      <c r="D6" s="1157"/>
      <c r="E6" s="1157"/>
      <c r="F6" s="1177"/>
      <c r="G6" s="1161" t="s">
        <v>934</v>
      </c>
      <c r="H6" s="1161"/>
      <c r="I6" s="1161" t="s">
        <v>935</v>
      </c>
      <c r="J6" s="1161"/>
      <c r="K6" s="1161" t="s">
        <v>343</v>
      </c>
      <c r="L6" s="1161"/>
      <c r="M6" s="1161" t="s">
        <v>936</v>
      </c>
      <c r="N6" s="1169"/>
    </row>
    <row r="7" spans="1:42" ht="15.75" thickBot="1" x14ac:dyDescent="0.3">
      <c r="A7" s="1149"/>
      <c r="B7" s="1152"/>
      <c r="C7" s="1155"/>
      <c r="D7" s="1158"/>
      <c r="E7" s="1158"/>
      <c r="F7" s="1178"/>
      <c r="G7" s="735" t="s">
        <v>60</v>
      </c>
      <c r="H7" s="736" t="s">
        <v>24</v>
      </c>
      <c r="I7" s="735" t="s">
        <v>60</v>
      </c>
      <c r="J7" s="736" t="s">
        <v>24</v>
      </c>
      <c r="K7" s="735" t="s">
        <v>60</v>
      </c>
      <c r="L7" s="736" t="s">
        <v>24</v>
      </c>
      <c r="M7" s="735" t="s">
        <v>60</v>
      </c>
      <c r="N7" s="737" t="s">
        <v>24</v>
      </c>
    </row>
    <row r="8" spans="1:42" x14ac:dyDescent="0.25">
      <c r="A8" s="738"/>
      <c r="B8" s="739"/>
      <c r="C8" s="740"/>
      <c r="D8" s="740"/>
      <c r="E8" s="740"/>
      <c r="F8" s="741">
        <f>F9+F174+F215</f>
        <v>853658.71</v>
      </c>
      <c r="G8" s="742" t="e">
        <f>G226</f>
        <v>#REF!</v>
      </c>
      <c r="H8" s="743" t="e">
        <f>G8/$G8</f>
        <v>#REF!</v>
      </c>
      <c r="I8" s="744" t="e">
        <f>I226</f>
        <v>#REF!</v>
      </c>
      <c r="J8" s="743" t="e">
        <f>I8/$G8</f>
        <v>#REF!</v>
      </c>
      <c r="K8" s="744">
        <f>K226</f>
        <v>288267.37999999995</v>
      </c>
      <c r="L8" s="743" t="e">
        <f>K8/$G8</f>
        <v>#REF!</v>
      </c>
      <c r="M8" s="744">
        <f>M226</f>
        <v>26276.39</v>
      </c>
      <c r="N8" s="745" t="e">
        <f>M8/$G8</f>
        <v>#REF!</v>
      </c>
      <c r="O8" s="817"/>
    </row>
    <row r="9" spans="1:42" x14ac:dyDescent="0.25">
      <c r="A9" s="746" t="s">
        <v>27</v>
      </c>
      <c r="B9" s="747" t="s">
        <v>750</v>
      </c>
      <c r="C9" s="747"/>
      <c r="D9" s="747"/>
      <c r="E9" s="747"/>
      <c r="F9" s="748">
        <v>728635.23</v>
      </c>
      <c r="G9" s="749"/>
      <c r="H9" s="750"/>
      <c r="I9" s="749"/>
      <c r="J9" s="750"/>
      <c r="K9" s="749"/>
      <c r="L9" s="750"/>
      <c r="M9" s="749"/>
      <c r="N9" s="751"/>
      <c r="O9" s="817"/>
    </row>
    <row r="10" spans="1:42" x14ac:dyDescent="0.25">
      <c r="A10" s="752" t="s">
        <v>34</v>
      </c>
      <c r="B10" s="753" t="s">
        <v>383</v>
      </c>
      <c r="C10" s="753"/>
      <c r="D10" s="753"/>
      <c r="E10" s="753"/>
      <c r="F10" s="754">
        <v>3252.71</v>
      </c>
      <c r="G10" s="749"/>
      <c r="H10" s="750"/>
      <c r="I10" s="749"/>
      <c r="J10" s="750"/>
      <c r="K10" s="749"/>
      <c r="L10" s="750"/>
      <c r="M10" s="749"/>
      <c r="N10" s="751"/>
      <c r="O10" s="817"/>
    </row>
    <row r="11" spans="1:42" x14ac:dyDescent="0.25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758">
        <v>990.53</v>
      </c>
      <c r="G11" s="749" t="e">
        <f>#REF!</f>
        <v>#REF!</v>
      </c>
      <c r="H11" s="750" t="e">
        <f>G11/F11</f>
        <v>#REF!</v>
      </c>
      <c r="I11" s="749"/>
      <c r="J11" s="750"/>
      <c r="K11" s="749"/>
      <c r="L11" s="750"/>
      <c r="M11" s="749"/>
      <c r="N11" s="759"/>
      <c r="O11" s="817"/>
    </row>
    <row r="12" spans="1:42" x14ac:dyDescent="0.25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758">
        <v>1200</v>
      </c>
      <c r="G12" s="749" t="e">
        <f>#REF!</f>
        <v>#REF!</v>
      </c>
      <c r="H12" s="750" t="e">
        <f>G12/F12</f>
        <v>#REF!</v>
      </c>
      <c r="I12" s="749">
        <v>300</v>
      </c>
      <c r="J12" s="750">
        <f>I12/F12</f>
        <v>0.25</v>
      </c>
      <c r="K12" s="749">
        <v>300</v>
      </c>
      <c r="L12" s="750">
        <f>K12/F12</f>
        <v>0.25</v>
      </c>
      <c r="M12" s="749">
        <v>300</v>
      </c>
      <c r="N12" s="759">
        <f>M12/F12</f>
        <v>0.25</v>
      </c>
      <c r="O12" s="817"/>
    </row>
    <row r="13" spans="1:42" x14ac:dyDescent="0.25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758">
        <v>138.37</v>
      </c>
      <c r="G13" s="749" t="e">
        <f>#REF!</f>
        <v>#REF!</v>
      </c>
      <c r="H13" s="750" t="e">
        <f>G13/F13</f>
        <v>#REF!</v>
      </c>
      <c r="I13" s="749"/>
      <c r="J13" s="750"/>
      <c r="K13" s="749"/>
      <c r="L13" s="750"/>
      <c r="M13" s="749"/>
      <c r="N13" s="759"/>
      <c r="O13" s="817"/>
    </row>
    <row r="14" spans="1:42" x14ac:dyDescent="0.25">
      <c r="A14" s="755" t="s">
        <v>389</v>
      </c>
      <c r="B14" s="756" t="s">
        <v>390</v>
      </c>
      <c r="C14" s="756" t="s">
        <v>43</v>
      </c>
      <c r="D14" s="757">
        <v>1</v>
      </c>
      <c r="E14" s="756"/>
      <c r="F14" s="758">
        <v>923.81</v>
      </c>
      <c r="G14" s="749" t="e">
        <f>#REF!</f>
        <v>#REF!</v>
      </c>
      <c r="H14" s="750" t="e">
        <f>G14/F14</f>
        <v>#REF!</v>
      </c>
      <c r="I14" s="749"/>
      <c r="J14" s="750"/>
      <c r="K14" s="749"/>
      <c r="L14" s="750"/>
      <c r="M14" s="749"/>
      <c r="N14" s="759"/>
      <c r="O14" s="817"/>
    </row>
    <row r="15" spans="1:42" x14ac:dyDescent="0.25">
      <c r="A15" s="752" t="s">
        <v>35</v>
      </c>
      <c r="B15" s="753" t="s">
        <v>395</v>
      </c>
      <c r="C15" s="753"/>
      <c r="D15" s="760"/>
      <c r="E15" s="753"/>
      <c r="F15" s="754">
        <v>6304.85</v>
      </c>
      <c r="G15" s="749"/>
      <c r="H15" s="750"/>
      <c r="I15" s="749"/>
      <c r="J15" s="750"/>
      <c r="K15" s="749"/>
      <c r="L15" s="750"/>
      <c r="M15" s="749"/>
      <c r="N15" s="759"/>
      <c r="O15" s="817"/>
    </row>
    <row r="16" spans="1:42" x14ac:dyDescent="0.25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758">
        <v>6304.85</v>
      </c>
      <c r="G16" s="749" t="e">
        <f>#REF!</f>
        <v>#REF!</v>
      </c>
      <c r="H16" s="750" t="e">
        <f>G16/F16</f>
        <v>#REF!</v>
      </c>
      <c r="I16" s="749" t="e">
        <f>F16-G16</f>
        <v>#REF!</v>
      </c>
      <c r="J16" s="750" t="e">
        <f>I16/F16</f>
        <v>#REF!</v>
      </c>
      <c r="K16" s="749"/>
      <c r="L16" s="750"/>
      <c r="M16" s="749"/>
      <c r="N16" s="759"/>
      <c r="O16" s="817"/>
    </row>
    <row r="17" spans="1:15" x14ac:dyDescent="0.25">
      <c r="A17" s="752" t="s">
        <v>394</v>
      </c>
      <c r="B17" s="753" t="s">
        <v>399</v>
      </c>
      <c r="C17" s="753"/>
      <c r="D17" s="760"/>
      <c r="E17" s="753"/>
      <c r="F17" s="754">
        <v>2000</v>
      </c>
      <c r="G17" s="749"/>
      <c r="H17" s="750"/>
      <c r="I17" s="749"/>
      <c r="J17" s="750"/>
      <c r="K17" s="749"/>
      <c r="L17" s="750"/>
      <c r="M17" s="749"/>
      <c r="N17" s="759"/>
      <c r="O17" s="817"/>
    </row>
    <row r="18" spans="1:15" x14ac:dyDescent="0.25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758">
        <v>2000</v>
      </c>
      <c r="G18" s="749" t="e">
        <f>#REF!</f>
        <v>#REF!</v>
      </c>
      <c r="H18" s="750" t="e">
        <f>G18/F18</f>
        <v>#REF!</v>
      </c>
      <c r="I18" s="749">
        <v>1000</v>
      </c>
      <c r="J18" s="750">
        <f>I18/F18</f>
        <v>0.5</v>
      </c>
      <c r="K18" s="749"/>
      <c r="L18" s="750"/>
      <c r="M18" s="749"/>
      <c r="N18" s="759"/>
      <c r="O18" s="817"/>
    </row>
    <row r="19" spans="1:15" x14ac:dyDescent="0.25">
      <c r="A19" s="752" t="s">
        <v>398</v>
      </c>
      <c r="B19" s="753" t="s">
        <v>753</v>
      </c>
      <c r="C19" s="753"/>
      <c r="D19" s="760"/>
      <c r="E19" s="753"/>
      <c r="F19" s="754">
        <v>12845</v>
      </c>
      <c r="G19" s="749"/>
      <c r="H19" s="750"/>
      <c r="I19" s="749"/>
      <c r="J19" s="750"/>
      <c r="K19" s="749"/>
      <c r="L19" s="750"/>
      <c r="M19" s="749"/>
      <c r="N19" s="759"/>
      <c r="O19" s="817"/>
    </row>
    <row r="20" spans="1:15" x14ac:dyDescent="0.25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758">
        <v>690</v>
      </c>
      <c r="G20" s="749" t="e">
        <f>#REF!</f>
        <v>#REF!</v>
      </c>
      <c r="H20" s="750" t="e">
        <f>G20/F20</f>
        <v>#REF!</v>
      </c>
      <c r="I20" s="749"/>
      <c r="J20" s="750"/>
      <c r="K20" s="749"/>
      <c r="L20" s="750"/>
      <c r="M20" s="749"/>
      <c r="N20" s="759"/>
      <c r="O20" s="817"/>
    </row>
    <row r="21" spans="1:15" x14ac:dyDescent="0.25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758">
        <v>4800</v>
      </c>
      <c r="G21" s="749" t="e">
        <f>#REF!</f>
        <v>#REF!</v>
      </c>
      <c r="H21" s="750" t="e">
        <f>G21/F21</f>
        <v>#REF!</v>
      </c>
      <c r="I21" s="749">
        <v>1200</v>
      </c>
      <c r="J21" s="750">
        <f>I21/F21</f>
        <v>0.25</v>
      </c>
      <c r="K21" s="749">
        <v>1200</v>
      </c>
      <c r="L21" s="750">
        <f>K21/F21</f>
        <v>0.25</v>
      </c>
      <c r="M21" s="749">
        <v>1200</v>
      </c>
      <c r="N21" s="759">
        <f>M21/F21</f>
        <v>0.25</v>
      </c>
      <c r="O21" s="817"/>
    </row>
    <row r="22" spans="1:15" x14ac:dyDescent="0.25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758">
        <v>7355</v>
      </c>
      <c r="G22" s="749" t="e">
        <f>#REF!</f>
        <v>#REF!</v>
      </c>
      <c r="H22" s="750" t="e">
        <f>G22/F22</f>
        <v>#REF!</v>
      </c>
      <c r="I22" s="749"/>
      <c r="J22" s="750"/>
      <c r="K22" s="749"/>
      <c r="L22" s="750"/>
      <c r="M22" s="749"/>
      <c r="N22" s="759"/>
      <c r="O22" s="817"/>
    </row>
    <row r="23" spans="1:15" x14ac:dyDescent="0.25">
      <c r="A23" s="752" t="s">
        <v>403</v>
      </c>
      <c r="B23" s="753" t="s">
        <v>755</v>
      </c>
      <c r="C23" s="753"/>
      <c r="D23" s="760"/>
      <c r="E23" s="753"/>
      <c r="F23" s="754">
        <v>392042.2</v>
      </c>
      <c r="G23" s="749"/>
      <c r="H23" s="750"/>
      <c r="I23" s="749"/>
      <c r="J23" s="750"/>
      <c r="K23" s="749"/>
      <c r="L23" s="750"/>
      <c r="M23" s="749"/>
      <c r="N23" s="759"/>
      <c r="O23" s="817"/>
    </row>
    <row r="24" spans="1:15" x14ac:dyDescent="0.25">
      <c r="A24" s="761" t="s">
        <v>404</v>
      </c>
      <c r="B24" s="762" t="s">
        <v>342</v>
      </c>
      <c r="C24" s="762"/>
      <c r="D24" s="763"/>
      <c r="E24" s="762"/>
      <c r="F24" s="764">
        <v>2223.4499999999998</v>
      </c>
      <c r="G24" s="749"/>
      <c r="H24" s="750"/>
      <c r="I24" s="749"/>
      <c r="J24" s="750"/>
      <c r="K24" s="749"/>
      <c r="L24" s="750"/>
      <c r="M24" s="749"/>
      <c r="N24" s="759"/>
      <c r="O24" s="817"/>
    </row>
    <row r="25" spans="1:15" x14ac:dyDescent="0.25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758">
        <v>2223.4499999999998</v>
      </c>
      <c r="G25" s="749" t="e">
        <f>#REF!</f>
        <v>#REF!</v>
      </c>
      <c r="H25" s="750" t="e">
        <f>G25/F25</f>
        <v>#REF!</v>
      </c>
      <c r="I25" s="749"/>
      <c r="J25" s="750"/>
      <c r="K25" s="749"/>
      <c r="L25" s="750"/>
      <c r="M25" s="749"/>
      <c r="N25" s="759"/>
      <c r="O25" s="817"/>
    </row>
    <row r="26" spans="1:15" x14ac:dyDescent="0.25">
      <c r="A26" s="761" t="s">
        <v>407</v>
      </c>
      <c r="B26" s="762" t="s">
        <v>408</v>
      </c>
      <c r="C26" s="762"/>
      <c r="D26" s="763"/>
      <c r="E26" s="762"/>
      <c r="F26" s="764">
        <v>117805.27</v>
      </c>
      <c r="G26" s="749"/>
      <c r="H26" s="750"/>
      <c r="I26" s="749"/>
      <c r="J26" s="750"/>
      <c r="K26" s="749"/>
      <c r="L26" s="750"/>
      <c r="M26" s="749"/>
      <c r="N26" s="759"/>
      <c r="O26" s="817"/>
    </row>
    <row r="27" spans="1:15" x14ac:dyDescent="0.25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758">
        <v>19531.650000000001</v>
      </c>
      <c r="G27" s="749" t="e">
        <f>#REF!</f>
        <v>#REF!</v>
      </c>
      <c r="H27" s="750" t="e">
        <f>G27/F27</f>
        <v>#REF!</v>
      </c>
      <c r="I27" s="749"/>
      <c r="J27" s="750"/>
      <c r="K27" s="749"/>
      <c r="L27" s="750"/>
      <c r="M27" s="749"/>
      <c r="N27" s="759"/>
      <c r="O27" s="817"/>
    </row>
    <row r="28" spans="1:15" x14ac:dyDescent="0.25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758">
        <v>2543.2600000000002</v>
      </c>
      <c r="G28" s="749" t="e">
        <f>#REF!</f>
        <v>#REF!</v>
      </c>
      <c r="H28" s="750" t="e">
        <f>G28/F28</f>
        <v>#REF!</v>
      </c>
      <c r="I28" s="749"/>
      <c r="J28" s="750"/>
      <c r="K28" s="749"/>
      <c r="L28" s="750"/>
      <c r="M28" s="749"/>
      <c r="N28" s="759"/>
      <c r="O28" s="817"/>
    </row>
    <row r="29" spans="1:15" x14ac:dyDescent="0.25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758">
        <v>95730.36</v>
      </c>
      <c r="G29" s="749" t="e">
        <f>#REF!</f>
        <v>#REF!</v>
      </c>
      <c r="H29" s="750" t="e">
        <f>G29/F29</f>
        <v>#REF!</v>
      </c>
      <c r="I29" s="749"/>
      <c r="J29" s="750"/>
      <c r="K29" s="749"/>
      <c r="L29" s="750"/>
      <c r="M29" s="749"/>
      <c r="N29" s="759"/>
      <c r="O29" s="817"/>
    </row>
    <row r="30" spans="1:15" x14ac:dyDescent="0.25">
      <c r="A30" s="761" t="s">
        <v>412</v>
      </c>
      <c r="B30" s="762" t="s">
        <v>758</v>
      </c>
      <c r="C30" s="762"/>
      <c r="D30" s="763"/>
      <c r="E30" s="762"/>
      <c r="F30" s="764">
        <v>26361.57</v>
      </c>
      <c r="G30" s="749"/>
      <c r="H30" s="750"/>
      <c r="I30" s="749"/>
      <c r="J30" s="750"/>
      <c r="K30" s="749"/>
      <c r="L30" s="750"/>
      <c r="M30" s="749"/>
      <c r="N30" s="759"/>
      <c r="O30" s="817"/>
    </row>
    <row r="31" spans="1:15" x14ac:dyDescent="0.25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758">
        <v>26361.57</v>
      </c>
      <c r="G31" s="749"/>
      <c r="H31" s="750">
        <f>G31/F31</f>
        <v>0</v>
      </c>
      <c r="I31" s="749">
        <f>F31-G31</f>
        <v>26361.57</v>
      </c>
      <c r="J31" s="750">
        <f>I31/F31</f>
        <v>1</v>
      </c>
      <c r="K31" s="749"/>
      <c r="L31" s="750"/>
      <c r="M31" s="749"/>
      <c r="N31" s="759"/>
      <c r="O31" s="817"/>
    </row>
    <row r="32" spans="1:15" x14ac:dyDescent="0.25">
      <c r="A32" s="761" t="s">
        <v>414</v>
      </c>
      <c r="B32" s="762" t="s">
        <v>760</v>
      </c>
      <c r="C32" s="762"/>
      <c r="D32" s="763"/>
      <c r="E32" s="762"/>
      <c r="F32" s="764">
        <v>36549.839999999997</v>
      </c>
      <c r="G32" s="749"/>
      <c r="H32" s="750"/>
      <c r="I32" s="749"/>
      <c r="J32" s="750"/>
      <c r="K32" s="749"/>
      <c r="L32" s="750"/>
      <c r="M32" s="749"/>
      <c r="N32" s="759"/>
      <c r="O32" s="817"/>
    </row>
    <row r="33" spans="1:15" x14ac:dyDescent="0.25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758">
        <v>36549.839999999997</v>
      </c>
      <c r="G33" s="749"/>
      <c r="H33" s="750"/>
      <c r="I33" s="749">
        <f>F33</f>
        <v>36549.839999999997</v>
      </c>
      <c r="J33" s="750">
        <f>I33/F33</f>
        <v>1</v>
      </c>
      <c r="K33" s="749"/>
      <c r="L33" s="750"/>
      <c r="M33" s="749"/>
      <c r="N33" s="759"/>
      <c r="O33" s="817"/>
    </row>
    <row r="34" spans="1:15" x14ac:dyDescent="0.25">
      <c r="A34" s="761" t="s">
        <v>839</v>
      </c>
      <c r="B34" s="762" t="s">
        <v>415</v>
      </c>
      <c r="C34" s="762"/>
      <c r="D34" s="763"/>
      <c r="E34" s="762"/>
      <c r="F34" s="764">
        <v>209102.07</v>
      </c>
      <c r="G34" s="749"/>
      <c r="H34" s="750"/>
      <c r="I34" s="749"/>
      <c r="J34" s="750"/>
      <c r="K34" s="749"/>
      <c r="L34" s="750"/>
      <c r="M34" s="749"/>
      <c r="N34" s="759"/>
      <c r="O34" s="817"/>
    </row>
    <row r="35" spans="1:15" x14ac:dyDescent="0.25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758">
        <v>9058.41</v>
      </c>
      <c r="G35" s="749"/>
      <c r="H35" s="750"/>
      <c r="I35" s="749">
        <v>9058.41</v>
      </c>
      <c r="J35" s="750">
        <f t="shared" ref="J35:J40" si="0">I35/F35</f>
        <v>1</v>
      </c>
      <c r="K35" s="749"/>
      <c r="L35" s="750"/>
      <c r="M35" s="749"/>
      <c r="N35" s="759"/>
      <c r="O35" s="817"/>
    </row>
    <row r="36" spans="1:15" x14ac:dyDescent="0.25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758">
        <v>149993.47</v>
      </c>
      <c r="G36" s="749"/>
      <c r="H36" s="750"/>
      <c r="I36" s="749">
        <v>109086.16</v>
      </c>
      <c r="J36" s="750">
        <f t="shared" si="0"/>
        <v>0.72727272727272729</v>
      </c>
      <c r="K36" s="749">
        <v>40907.31</v>
      </c>
      <c r="L36" s="750">
        <f>K36/F36</f>
        <v>0.27272727272727271</v>
      </c>
      <c r="M36" s="749"/>
      <c r="N36" s="759"/>
      <c r="O36" s="817"/>
    </row>
    <row r="37" spans="1:15" x14ac:dyDescent="0.25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758">
        <v>8307.3799999999992</v>
      </c>
      <c r="G37" s="749"/>
      <c r="H37" s="750"/>
      <c r="I37" s="749">
        <v>6329.43</v>
      </c>
      <c r="J37" s="750">
        <f t="shared" si="0"/>
        <v>0.76190447529786776</v>
      </c>
      <c r="K37" s="749">
        <v>1977.95</v>
      </c>
      <c r="L37" s="750">
        <f t="shared" ref="L37:L42" si="1">K37/F37</f>
        <v>0.23809552470213236</v>
      </c>
      <c r="M37" s="749"/>
      <c r="N37" s="759"/>
      <c r="O37" s="817"/>
    </row>
    <row r="38" spans="1:15" x14ac:dyDescent="0.25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758">
        <v>10913.91</v>
      </c>
      <c r="G38" s="749"/>
      <c r="H38" s="750"/>
      <c r="I38" s="749">
        <v>8315.36</v>
      </c>
      <c r="J38" s="750">
        <f t="shared" si="0"/>
        <v>0.76190476190476197</v>
      </c>
      <c r="K38" s="749">
        <v>2598.5500000000002</v>
      </c>
      <c r="L38" s="750">
        <f t="shared" si="1"/>
        <v>0.23809523809523811</v>
      </c>
      <c r="M38" s="749"/>
      <c r="N38" s="759"/>
      <c r="O38" s="817"/>
    </row>
    <row r="39" spans="1:15" x14ac:dyDescent="0.25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758">
        <v>13703.47</v>
      </c>
      <c r="G39" s="749"/>
      <c r="H39" s="750"/>
      <c r="I39" s="749">
        <v>10440.74</v>
      </c>
      <c r="J39" s="750">
        <f t="shared" si="0"/>
        <v>0.76190483140401666</v>
      </c>
      <c r="K39" s="749">
        <v>3262.73</v>
      </c>
      <c r="L39" s="750">
        <f t="shared" si="1"/>
        <v>0.23809516859598337</v>
      </c>
      <c r="M39" s="749"/>
      <c r="N39" s="759"/>
      <c r="O39" s="817"/>
    </row>
    <row r="40" spans="1:15" x14ac:dyDescent="0.25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758">
        <v>5208.3500000000004</v>
      </c>
      <c r="G40" s="749"/>
      <c r="H40" s="750"/>
      <c r="I40" s="749">
        <v>3787.89</v>
      </c>
      <c r="J40" s="750">
        <f t="shared" si="0"/>
        <v>0.7272725527278312</v>
      </c>
      <c r="K40" s="749">
        <v>1420.46</v>
      </c>
      <c r="L40" s="750">
        <f t="shared" si="1"/>
        <v>0.27272744727216874</v>
      </c>
      <c r="M40" s="749"/>
      <c r="N40" s="759"/>
      <c r="O40" s="817"/>
    </row>
    <row r="41" spans="1:15" x14ac:dyDescent="0.25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758">
        <v>3685.44</v>
      </c>
      <c r="G41" s="749"/>
      <c r="H41" s="750"/>
      <c r="I41" s="749">
        <v>1906.26</v>
      </c>
      <c r="J41" s="750"/>
      <c r="K41" s="749">
        <v>1779.18</v>
      </c>
      <c r="L41" s="750">
        <f t="shared" si="1"/>
        <v>0.4827591820786663</v>
      </c>
      <c r="M41" s="749"/>
      <c r="N41" s="759"/>
      <c r="O41" s="817"/>
    </row>
    <row r="42" spans="1:15" x14ac:dyDescent="0.25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758">
        <v>8231.64</v>
      </c>
      <c r="G42" s="749"/>
      <c r="H42" s="750"/>
      <c r="I42" s="749"/>
      <c r="J42" s="750"/>
      <c r="K42" s="749">
        <v>8231.64</v>
      </c>
      <c r="L42" s="750">
        <f t="shared" si="1"/>
        <v>1</v>
      </c>
      <c r="M42" s="749"/>
      <c r="N42" s="759"/>
      <c r="O42" s="817"/>
    </row>
    <row r="43" spans="1:15" x14ac:dyDescent="0.25">
      <c r="A43" s="752" t="s">
        <v>421</v>
      </c>
      <c r="B43" s="753" t="s">
        <v>766</v>
      </c>
      <c r="C43" s="753"/>
      <c r="D43" s="760"/>
      <c r="E43" s="753"/>
      <c r="F43" s="754">
        <v>37220.44</v>
      </c>
      <c r="G43" s="749"/>
      <c r="H43" s="750"/>
      <c r="I43" s="749"/>
      <c r="J43" s="750"/>
      <c r="K43" s="749"/>
      <c r="L43" s="750"/>
      <c r="M43" s="749"/>
      <c r="N43" s="759"/>
      <c r="O43" s="817"/>
    </row>
    <row r="44" spans="1:15" x14ac:dyDescent="0.25">
      <c r="A44" s="761" t="s">
        <v>422</v>
      </c>
      <c r="B44" s="762" t="s">
        <v>342</v>
      </c>
      <c r="C44" s="762"/>
      <c r="D44" s="763"/>
      <c r="E44" s="762"/>
      <c r="F44" s="764">
        <v>270.38</v>
      </c>
      <c r="G44" s="749"/>
      <c r="H44" s="750"/>
      <c r="I44" s="749"/>
      <c r="J44" s="750"/>
      <c r="K44" s="749"/>
      <c r="L44" s="750"/>
      <c r="M44" s="749"/>
      <c r="N44" s="759"/>
      <c r="O44" s="817"/>
    </row>
    <row r="45" spans="1:15" x14ac:dyDescent="0.25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758">
        <v>270.38</v>
      </c>
      <c r="G45" s="749" t="e">
        <f>#REF!</f>
        <v>#REF!</v>
      </c>
      <c r="H45" s="750" t="e">
        <f>G45/F45</f>
        <v>#REF!</v>
      </c>
      <c r="I45" s="749"/>
      <c r="J45" s="750"/>
      <c r="K45" s="749"/>
      <c r="L45" s="750"/>
      <c r="M45" s="749"/>
      <c r="N45" s="759"/>
      <c r="O45" s="817"/>
    </row>
    <row r="46" spans="1:15" x14ac:dyDescent="0.25">
      <c r="A46" s="761" t="s">
        <v>425</v>
      </c>
      <c r="B46" s="762" t="s">
        <v>408</v>
      </c>
      <c r="C46" s="762"/>
      <c r="D46" s="763"/>
      <c r="E46" s="762"/>
      <c r="F46" s="764">
        <v>4737.37</v>
      </c>
      <c r="G46" s="749"/>
      <c r="H46" s="750"/>
      <c r="I46" s="749"/>
      <c r="J46" s="750"/>
      <c r="K46" s="749"/>
      <c r="L46" s="750"/>
      <c r="M46" s="749"/>
      <c r="N46" s="759"/>
      <c r="O46" s="817"/>
    </row>
    <row r="47" spans="1:15" x14ac:dyDescent="0.25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758">
        <v>750.43</v>
      </c>
      <c r="G47" s="749" t="e">
        <f>#REF!</f>
        <v>#REF!</v>
      </c>
      <c r="H47" s="750" t="e">
        <f>G47/F47</f>
        <v>#REF!</v>
      </c>
      <c r="I47" s="749"/>
      <c r="J47" s="750"/>
      <c r="K47" s="749"/>
      <c r="L47" s="750"/>
      <c r="M47" s="749"/>
      <c r="N47" s="759"/>
      <c r="O47" s="817"/>
    </row>
    <row r="48" spans="1:15" x14ac:dyDescent="0.25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758">
        <v>309.27</v>
      </c>
      <c r="G48" s="749" t="e">
        <f>#REF!</f>
        <v>#REF!</v>
      </c>
      <c r="H48" s="750" t="e">
        <f>G48/F48</f>
        <v>#REF!</v>
      </c>
      <c r="I48" s="749"/>
      <c r="J48" s="750"/>
      <c r="K48" s="749"/>
      <c r="L48" s="750"/>
      <c r="M48" s="749"/>
      <c r="N48" s="759"/>
      <c r="O48" s="817"/>
    </row>
    <row r="49" spans="1:17" x14ac:dyDescent="0.25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758">
        <v>3677.67</v>
      </c>
      <c r="G49" s="749" t="e">
        <f>#REF!</f>
        <v>#REF!</v>
      </c>
      <c r="H49" s="750" t="e">
        <f>G49/F49</f>
        <v>#REF!</v>
      </c>
      <c r="I49" s="749"/>
      <c r="J49" s="750"/>
      <c r="K49" s="749"/>
      <c r="L49" s="750"/>
      <c r="M49" s="749"/>
      <c r="N49" s="759"/>
      <c r="O49" s="817"/>
    </row>
    <row r="50" spans="1:17" x14ac:dyDescent="0.25">
      <c r="A50" s="761" t="s">
        <v>848</v>
      </c>
      <c r="B50" s="762" t="s">
        <v>758</v>
      </c>
      <c r="C50" s="762"/>
      <c r="D50" s="763"/>
      <c r="E50" s="762"/>
      <c r="F50" s="764">
        <v>3205.64</v>
      </c>
      <c r="G50" s="749"/>
      <c r="H50" s="750"/>
      <c r="I50" s="749"/>
      <c r="J50" s="750"/>
      <c r="K50" s="749"/>
      <c r="L50" s="750"/>
      <c r="M50" s="749"/>
      <c r="N50" s="759"/>
      <c r="O50" s="817"/>
    </row>
    <row r="51" spans="1:17" x14ac:dyDescent="0.25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758">
        <v>3205.64</v>
      </c>
      <c r="G51" s="749"/>
      <c r="H51" s="750"/>
      <c r="I51" s="749">
        <v>3205.64</v>
      </c>
      <c r="J51" s="750">
        <f t="shared" ref="J51" si="2">I51/F51</f>
        <v>1</v>
      </c>
      <c r="K51" s="749"/>
      <c r="L51" s="750"/>
      <c r="M51" s="749"/>
      <c r="N51" s="759"/>
      <c r="O51" s="817"/>
    </row>
    <row r="52" spans="1:17" x14ac:dyDescent="0.25">
      <c r="A52" s="761" t="s">
        <v>850</v>
      </c>
      <c r="B52" s="762" t="s">
        <v>760</v>
      </c>
      <c r="C52" s="762"/>
      <c r="D52" s="763"/>
      <c r="E52" s="762"/>
      <c r="F52" s="764">
        <v>4444.5600000000004</v>
      </c>
      <c r="G52" s="749"/>
      <c r="H52" s="750"/>
      <c r="I52" s="749"/>
      <c r="J52" s="750"/>
      <c r="K52" s="749"/>
      <c r="L52" s="750"/>
      <c r="M52" s="749"/>
      <c r="N52" s="759"/>
      <c r="O52" s="817"/>
    </row>
    <row r="53" spans="1:17" x14ac:dyDescent="0.25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758">
        <v>4444.5600000000004</v>
      </c>
      <c r="G53" s="749"/>
      <c r="H53" s="750"/>
      <c r="I53" s="749">
        <v>4444.5600000000004</v>
      </c>
      <c r="J53" s="750">
        <f>I53/F53</f>
        <v>1</v>
      </c>
      <c r="K53" s="749"/>
      <c r="L53" s="750"/>
      <c r="M53" s="749"/>
      <c r="N53" s="759"/>
      <c r="O53" s="817"/>
    </row>
    <row r="54" spans="1:17" x14ac:dyDescent="0.25">
      <c r="A54" s="761" t="s">
        <v>852</v>
      </c>
      <c r="B54" s="762" t="s">
        <v>767</v>
      </c>
      <c r="C54" s="762"/>
      <c r="D54" s="763"/>
      <c r="E54" s="762"/>
      <c r="F54" s="764">
        <v>24562.49</v>
      </c>
      <c r="G54" s="749"/>
      <c r="H54" s="750"/>
      <c r="I54" s="749"/>
      <c r="J54" s="750"/>
      <c r="K54" s="749"/>
      <c r="L54" s="750"/>
      <c r="M54" s="749"/>
      <c r="N54" s="759"/>
      <c r="O54" s="817"/>
    </row>
    <row r="55" spans="1:17" x14ac:dyDescent="0.25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758">
        <v>4757.6899999999996</v>
      </c>
      <c r="G55" s="749"/>
      <c r="H55" s="750"/>
      <c r="I55" s="749">
        <v>4757.6899999999996</v>
      </c>
      <c r="J55" s="750">
        <f>I55/F55</f>
        <v>1</v>
      </c>
      <c r="K55" s="749"/>
      <c r="L55" s="750"/>
      <c r="M55" s="749"/>
      <c r="N55" s="759"/>
      <c r="O55" s="817"/>
    </row>
    <row r="56" spans="1:17" x14ac:dyDescent="0.25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758">
        <v>17193.23</v>
      </c>
      <c r="G56" s="749"/>
      <c r="H56" s="750"/>
      <c r="I56" s="749">
        <v>17193.23</v>
      </c>
      <c r="J56" s="750">
        <f>I56/F56</f>
        <v>1</v>
      </c>
      <c r="K56" s="749"/>
      <c r="L56" s="750"/>
      <c r="M56" s="749"/>
      <c r="N56" s="759"/>
      <c r="O56" s="817"/>
    </row>
    <row r="57" spans="1:17" x14ac:dyDescent="0.25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758">
        <v>633.35</v>
      </c>
      <c r="G57" s="749"/>
      <c r="H57" s="750"/>
      <c r="I57" s="749">
        <v>158.34</v>
      </c>
      <c r="J57" s="750">
        <f>I57/F57</f>
        <v>0.25000394726454567</v>
      </c>
      <c r="K57" s="749">
        <v>475.01</v>
      </c>
      <c r="L57" s="750"/>
      <c r="M57" s="749"/>
      <c r="N57" s="759"/>
      <c r="O57" s="817"/>
      <c r="P57">
        <v>983692500</v>
      </c>
      <c r="Q57" t="s">
        <v>944</v>
      </c>
    </row>
    <row r="58" spans="1:17" x14ac:dyDescent="0.25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758">
        <v>448.16</v>
      </c>
      <c r="G58" s="749"/>
      <c r="H58" s="750"/>
      <c r="I58" s="749"/>
      <c r="J58" s="750"/>
      <c r="K58" s="749">
        <v>448.16</v>
      </c>
      <c r="L58" s="750"/>
      <c r="M58" s="749"/>
      <c r="N58" s="759"/>
      <c r="O58" s="817"/>
    </row>
    <row r="59" spans="1:17" x14ac:dyDescent="0.25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758">
        <v>1530.06</v>
      </c>
      <c r="G59" s="749"/>
      <c r="H59" s="750"/>
      <c r="I59" s="749"/>
      <c r="J59" s="750"/>
      <c r="K59" s="749">
        <v>1530.06</v>
      </c>
      <c r="L59" s="750"/>
      <c r="M59" s="749"/>
      <c r="N59" s="759"/>
      <c r="O59" s="817"/>
    </row>
    <row r="60" spans="1:17" x14ac:dyDescent="0.25">
      <c r="A60" s="752" t="s">
        <v>429</v>
      </c>
      <c r="B60" s="753" t="s">
        <v>442</v>
      </c>
      <c r="C60" s="753"/>
      <c r="D60" s="760"/>
      <c r="E60" s="753"/>
      <c r="F60" s="754">
        <v>6921.11</v>
      </c>
      <c r="G60" s="749"/>
      <c r="H60" s="750"/>
      <c r="I60" s="749"/>
      <c r="J60" s="750"/>
      <c r="K60" s="749"/>
      <c r="L60" s="750"/>
      <c r="M60" s="749"/>
      <c r="N60" s="759"/>
      <c r="O60" s="817"/>
    </row>
    <row r="61" spans="1:17" x14ac:dyDescent="0.25">
      <c r="A61" s="761" t="s">
        <v>430</v>
      </c>
      <c r="B61" s="762" t="s">
        <v>408</v>
      </c>
      <c r="C61" s="762"/>
      <c r="D61" s="763"/>
      <c r="E61" s="762"/>
      <c r="F61" s="764">
        <v>3011.81</v>
      </c>
      <c r="G61" s="749"/>
      <c r="H61" s="750"/>
      <c r="I61" s="749"/>
      <c r="J61" s="750"/>
      <c r="K61" s="749"/>
      <c r="L61" s="750"/>
      <c r="M61" s="749"/>
      <c r="N61" s="759"/>
      <c r="O61" s="817"/>
    </row>
    <row r="62" spans="1:17" x14ac:dyDescent="0.25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758">
        <v>1111.97</v>
      </c>
      <c r="G62" s="749" t="e">
        <f>#REF!</f>
        <v>#REF!</v>
      </c>
      <c r="H62" s="750" t="e">
        <f>G62/F62</f>
        <v>#REF!</v>
      </c>
      <c r="I62" s="749"/>
      <c r="J62" s="750"/>
      <c r="K62" s="749"/>
      <c r="L62" s="750"/>
      <c r="M62" s="749"/>
      <c r="N62" s="759"/>
      <c r="O62" s="817"/>
    </row>
    <row r="63" spans="1:17" x14ac:dyDescent="0.25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758">
        <v>129.84</v>
      </c>
      <c r="G63" s="749" t="e">
        <f>#REF!</f>
        <v>#REF!</v>
      </c>
      <c r="H63" s="750" t="e">
        <f>G63/F63</f>
        <v>#REF!</v>
      </c>
      <c r="I63" s="749"/>
      <c r="J63" s="750"/>
      <c r="K63" s="749"/>
      <c r="L63" s="750"/>
      <c r="M63" s="749"/>
      <c r="N63" s="759"/>
      <c r="O63" s="817"/>
    </row>
    <row r="64" spans="1:17" x14ac:dyDescent="0.25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758">
        <v>102.84</v>
      </c>
      <c r="G64" s="749" t="e">
        <f>#REF!</f>
        <v>#REF!</v>
      </c>
      <c r="H64" s="750" t="e">
        <f>G64/F64</f>
        <v>#REF!</v>
      </c>
      <c r="I64" s="749"/>
      <c r="J64" s="750"/>
      <c r="K64" s="749"/>
      <c r="L64" s="750"/>
      <c r="M64" s="749"/>
      <c r="N64" s="759"/>
      <c r="O64" s="817"/>
    </row>
    <row r="65" spans="1:15" x14ac:dyDescent="0.25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758">
        <v>952.2</v>
      </c>
      <c r="G65" s="749" t="e">
        <f>#REF!</f>
        <v>#REF!</v>
      </c>
      <c r="H65" s="750" t="e">
        <f>G65/F65</f>
        <v>#REF!</v>
      </c>
      <c r="I65" s="749"/>
      <c r="J65" s="750"/>
      <c r="K65" s="749"/>
      <c r="L65" s="750"/>
      <c r="M65" s="749"/>
      <c r="N65" s="759"/>
      <c r="O65" s="817"/>
    </row>
    <row r="66" spans="1:15" x14ac:dyDescent="0.25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758">
        <v>714.96</v>
      </c>
      <c r="G66" s="749" t="e">
        <f>#REF!</f>
        <v>#REF!</v>
      </c>
      <c r="H66" s="750" t="e">
        <f>G66/F66</f>
        <v>#REF!</v>
      </c>
      <c r="I66" s="749"/>
      <c r="J66" s="750"/>
      <c r="K66" s="749"/>
      <c r="L66" s="750"/>
      <c r="M66" s="749"/>
      <c r="N66" s="759"/>
      <c r="O66" s="817"/>
    </row>
    <row r="67" spans="1:15" x14ac:dyDescent="0.25">
      <c r="A67" s="761" t="s">
        <v>439</v>
      </c>
      <c r="B67" s="762" t="s">
        <v>772</v>
      </c>
      <c r="C67" s="762"/>
      <c r="D67" s="763"/>
      <c r="E67" s="762"/>
      <c r="F67" s="764">
        <v>3909.3</v>
      </c>
      <c r="G67" s="749"/>
      <c r="H67" s="750"/>
      <c r="I67" s="749"/>
      <c r="J67" s="750"/>
      <c r="K67" s="749"/>
      <c r="L67" s="750"/>
      <c r="M67" s="749"/>
      <c r="N67" s="759"/>
      <c r="O67" s="817"/>
    </row>
    <row r="68" spans="1:15" x14ac:dyDescent="0.25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758">
        <v>1986.6</v>
      </c>
      <c r="G68" s="749"/>
      <c r="H68" s="750"/>
      <c r="I68" s="749">
        <v>1986.6</v>
      </c>
      <c r="J68" s="750"/>
      <c r="K68" s="749"/>
      <c r="L68" s="750"/>
      <c r="M68" s="749"/>
      <c r="N68" s="759"/>
      <c r="O68" s="817"/>
    </row>
    <row r="69" spans="1:15" x14ac:dyDescent="0.25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758">
        <v>1922.7</v>
      </c>
      <c r="G69" s="749"/>
      <c r="H69" s="750"/>
      <c r="I69" s="749">
        <v>1922.7</v>
      </c>
      <c r="J69" s="750">
        <f>I69/F69</f>
        <v>1</v>
      </c>
      <c r="K69" s="749"/>
      <c r="L69" s="750"/>
      <c r="M69" s="749"/>
      <c r="N69" s="759"/>
      <c r="O69" s="817"/>
    </row>
    <row r="70" spans="1:15" x14ac:dyDescent="0.25">
      <c r="A70" s="752" t="s">
        <v>441</v>
      </c>
      <c r="B70" s="753" t="s">
        <v>773</v>
      </c>
      <c r="C70" s="753"/>
      <c r="D70" s="760"/>
      <c r="E70" s="753"/>
      <c r="F70" s="754">
        <v>3677.9</v>
      </c>
      <c r="G70" s="749"/>
      <c r="H70" s="750"/>
      <c r="I70" s="749"/>
      <c r="J70" s="750"/>
      <c r="K70" s="749"/>
      <c r="L70" s="750"/>
      <c r="M70" s="749"/>
      <c r="N70" s="759"/>
      <c r="O70" s="817"/>
    </row>
    <row r="71" spans="1:15" x14ac:dyDescent="0.25">
      <c r="A71" s="761" t="s">
        <v>443</v>
      </c>
      <c r="B71" s="762" t="s">
        <v>408</v>
      </c>
      <c r="C71" s="762"/>
      <c r="D71" s="763"/>
      <c r="E71" s="762"/>
      <c r="F71" s="764">
        <v>2038</v>
      </c>
      <c r="G71" s="749"/>
      <c r="H71" s="750"/>
      <c r="I71" s="749"/>
      <c r="J71" s="750"/>
      <c r="K71" s="749"/>
      <c r="L71" s="750"/>
      <c r="M71" s="749"/>
      <c r="N71" s="759"/>
      <c r="O71" s="817"/>
    </row>
    <row r="72" spans="1:15" x14ac:dyDescent="0.25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758">
        <v>772.2</v>
      </c>
      <c r="G72" s="749" t="e">
        <f>#REF!</f>
        <v>#REF!</v>
      </c>
      <c r="H72" s="750" t="e">
        <f>G72/F72</f>
        <v>#REF!</v>
      </c>
      <c r="I72" s="749"/>
      <c r="J72" s="750"/>
      <c r="K72" s="749"/>
      <c r="L72" s="750"/>
      <c r="M72" s="749"/>
      <c r="N72" s="759"/>
      <c r="O72" s="817"/>
    </row>
    <row r="73" spans="1:15" x14ac:dyDescent="0.25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758">
        <v>108.2</v>
      </c>
      <c r="G73" s="749" t="e">
        <f>#REF!</f>
        <v>#REF!</v>
      </c>
      <c r="H73" s="750" t="e">
        <f>G73/F73</f>
        <v>#REF!</v>
      </c>
      <c r="I73" s="749"/>
      <c r="J73" s="750"/>
      <c r="K73" s="749"/>
      <c r="L73" s="750"/>
      <c r="M73" s="749"/>
      <c r="N73" s="759"/>
      <c r="O73" s="817"/>
    </row>
    <row r="74" spans="1:15" x14ac:dyDescent="0.25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758">
        <v>85.7</v>
      </c>
      <c r="G74" s="749" t="e">
        <f>#REF!</f>
        <v>#REF!</v>
      </c>
      <c r="H74" s="750" t="e">
        <f>G74/F74</f>
        <v>#REF!</v>
      </c>
      <c r="I74" s="749"/>
      <c r="J74" s="750"/>
      <c r="K74" s="749"/>
      <c r="L74" s="750"/>
      <c r="M74" s="749"/>
      <c r="N74" s="759"/>
      <c r="O74" s="817"/>
    </row>
    <row r="75" spans="1:15" x14ac:dyDescent="0.25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758">
        <v>476.1</v>
      </c>
      <c r="G75" s="749" t="e">
        <f>#REF!</f>
        <v>#REF!</v>
      </c>
      <c r="H75" s="750" t="e">
        <f>G75/F75</f>
        <v>#REF!</v>
      </c>
      <c r="I75" s="749"/>
      <c r="J75" s="750"/>
      <c r="K75" s="749"/>
      <c r="L75" s="750"/>
      <c r="M75" s="749"/>
      <c r="N75" s="759"/>
      <c r="O75" s="817"/>
    </row>
    <row r="76" spans="1:15" x14ac:dyDescent="0.25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758">
        <v>595.79999999999995</v>
      </c>
      <c r="G76" s="749" t="e">
        <f>#REF!</f>
        <v>#REF!</v>
      </c>
      <c r="H76" s="750" t="e">
        <f>G76/F76</f>
        <v>#REF!</v>
      </c>
      <c r="I76" s="749"/>
      <c r="J76" s="750"/>
      <c r="K76" s="749"/>
      <c r="L76" s="750"/>
      <c r="M76" s="749"/>
      <c r="N76" s="759"/>
      <c r="O76" s="817"/>
    </row>
    <row r="77" spans="1:15" x14ac:dyDescent="0.25">
      <c r="A77" s="761" t="s">
        <v>448</v>
      </c>
      <c r="B77" s="762" t="s">
        <v>774</v>
      </c>
      <c r="C77" s="762"/>
      <c r="D77" s="763"/>
      <c r="E77" s="762"/>
      <c r="F77" s="764">
        <v>1639.9</v>
      </c>
      <c r="G77" s="749"/>
      <c r="H77" s="750"/>
      <c r="I77" s="749"/>
      <c r="J77" s="750"/>
      <c r="K77" s="749"/>
      <c r="L77" s="750"/>
      <c r="M77" s="749"/>
      <c r="N77" s="759"/>
      <c r="O77" s="817"/>
    </row>
    <row r="78" spans="1:15" x14ac:dyDescent="0.25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758">
        <v>559</v>
      </c>
      <c r="G78" s="749"/>
      <c r="H78" s="750"/>
      <c r="I78" s="749">
        <v>559</v>
      </c>
      <c r="J78" s="750"/>
      <c r="K78" s="749"/>
      <c r="L78" s="750"/>
      <c r="M78" s="749"/>
      <c r="N78" s="759"/>
      <c r="O78" s="817"/>
    </row>
    <row r="79" spans="1:15" x14ac:dyDescent="0.25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758">
        <v>1080.9000000000001</v>
      </c>
      <c r="G79" s="749"/>
      <c r="H79" s="750"/>
      <c r="I79" s="749">
        <v>1080.9000000000001</v>
      </c>
      <c r="J79" s="750"/>
      <c r="K79" s="749"/>
      <c r="L79" s="750"/>
      <c r="M79" s="749"/>
      <c r="N79" s="759"/>
      <c r="O79" s="817"/>
    </row>
    <row r="80" spans="1:15" x14ac:dyDescent="0.25">
      <c r="A80" s="752" t="s">
        <v>453</v>
      </c>
      <c r="B80" s="753" t="s">
        <v>473</v>
      </c>
      <c r="C80" s="753"/>
      <c r="D80" s="760"/>
      <c r="E80" s="753"/>
      <c r="F80" s="754">
        <v>11006.36</v>
      </c>
      <c r="G80" s="749"/>
      <c r="H80" s="750"/>
      <c r="I80" s="749"/>
      <c r="J80" s="750"/>
      <c r="K80" s="749"/>
      <c r="L80" s="750"/>
      <c r="M80" s="749"/>
      <c r="N80" s="759"/>
      <c r="O80" s="817"/>
    </row>
    <row r="81" spans="1:15" x14ac:dyDescent="0.25">
      <c r="A81" s="761" t="s">
        <v>454</v>
      </c>
      <c r="B81" s="762" t="s">
        <v>408</v>
      </c>
      <c r="C81" s="762"/>
      <c r="D81" s="763"/>
      <c r="E81" s="762"/>
      <c r="F81" s="764">
        <v>796.88</v>
      </c>
      <c r="G81" s="749"/>
      <c r="H81" s="750"/>
      <c r="I81" s="749"/>
      <c r="J81" s="750"/>
      <c r="K81" s="749"/>
      <c r="L81" s="750"/>
      <c r="M81" s="749"/>
      <c r="N81" s="759"/>
      <c r="O81" s="817"/>
    </row>
    <row r="82" spans="1:15" x14ac:dyDescent="0.25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758">
        <v>523.54999999999995</v>
      </c>
      <c r="G82" s="749"/>
      <c r="H82" s="750"/>
      <c r="I82" s="749">
        <v>523.54999999999995</v>
      </c>
      <c r="J82" s="750">
        <f t="shared" ref="J82:J90" si="3">I82/F82</f>
        <v>1</v>
      </c>
      <c r="K82" s="749"/>
      <c r="L82" s="750"/>
      <c r="M82" s="749"/>
      <c r="N82" s="759"/>
      <c r="O82" s="817"/>
    </row>
    <row r="83" spans="1:15" x14ac:dyDescent="0.25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758">
        <v>48.91</v>
      </c>
      <c r="G83" s="749"/>
      <c r="H83" s="750"/>
      <c r="I83" s="749">
        <v>48.91</v>
      </c>
      <c r="J83" s="750">
        <f t="shared" si="3"/>
        <v>1</v>
      </c>
      <c r="K83" s="749"/>
      <c r="L83" s="750"/>
      <c r="M83" s="749"/>
      <c r="N83" s="759"/>
      <c r="O83" s="817"/>
    </row>
    <row r="84" spans="1:15" x14ac:dyDescent="0.25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758">
        <v>224.42</v>
      </c>
      <c r="G84" s="749"/>
      <c r="H84" s="750"/>
      <c r="I84" s="749">
        <v>224.42</v>
      </c>
      <c r="J84" s="750">
        <f t="shared" si="3"/>
        <v>1</v>
      </c>
      <c r="K84" s="749"/>
      <c r="L84" s="750"/>
      <c r="M84" s="749"/>
      <c r="N84" s="759"/>
      <c r="O84" s="817"/>
    </row>
    <row r="85" spans="1:15" x14ac:dyDescent="0.25">
      <c r="A85" s="761" t="s">
        <v>458</v>
      </c>
      <c r="B85" s="762" t="s">
        <v>479</v>
      </c>
      <c r="C85" s="762"/>
      <c r="D85" s="763"/>
      <c r="E85" s="762"/>
      <c r="F85" s="764">
        <v>10209.48</v>
      </c>
      <c r="G85" s="749"/>
      <c r="H85" s="750"/>
      <c r="I85" s="749"/>
      <c r="J85" s="750"/>
      <c r="K85" s="749"/>
      <c r="L85" s="750"/>
      <c r="M85" s="749"/>
      <c r="N85" s="759"/>
      <c r="O85" s="817"/>
    </row>
    <row r="86" spans="1:15" x14ac:dyDescent="0.25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758">
        <v>1264.72</v>
      </c>
      <c r="G86" s="749"/>
      <c r="H86" s="750"/>
      <c r="I86" s="749">
        <v>1264.72</v>
      </c>
      <c r="J86" s="750">
        <f t="shared" si="3"/>
        <v>1</v>
      </c>
      <c r="K86" s="749"/>
      <c r="L86" s="750"/>
      <c r="M86" s="749"/>
      <c r="N86" s="759"/>
      <c r="O86" s="817"/>
    </row>
    <row r="87" spans="1:15" x14ac:dyDescent="0.25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758">
        <v>3509.2</v>
      </c>
      <c r="G87" s="749"/>
      <c r="H87" s="750"/>
      <c r="I87" s="749">
        <v>3509.2</v>
      </c>
      <c r="J87" s="750">
        <f t="shared" si="3"/>
        <v>1</v>
      </c>
      <c r="K87" s="749"/>
      <c r="L87" s="750"/>
      <c r="M87" s="749"/>
      <c r="N87" s="759"/>
      <c r="O87" s="817"/>
    </row>
    <row r="88" spans="1:15" x14ac:dyDescent="0.25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758">
        <v>393.97</v>
      </c>
      <c r="G88" s="749"/>
      <c r="H88" s="750"/>
      <c r="I88" s="749">
        <v>393.97</v>
      </c>
      <c r="J88" s="750">
        <f t="shared" si="3"/>
        <v>1</v>
      </c>
      <c r="K88" s="749"/>
      <c r="L88" s="750"/>
      <c r="M88" s="749"/>
      <c r="N88" s="759"/>
      <c r="O88" s="817"/>
    </row>
    <row r="89" spans="1:15" x14ac:dyDescent="0.25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758">
        <v>901.03</v>
      </c>
      <c r="G89" s="749"/>
      <c r="H89" s="750"/>
      <c r="I89" s="749">
        <v>901.03</v>
      </c>
      <c r="J89" s="750">
        <f t="shared" si="3"/>
        <v>1</v>
      </c>
      <c r="K89" s="749"/>
      <c r="L89" s="750"/>
      <c r="M89" s="749"/>
      <c r="N89" s="759"/>
      <c r="O89" s="817"/>
    </row>
    <row r="90" spans="1:15" x14ac:dyDescent="0.25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758">
        <v>4140.5600000000004</v>
      </c>
      <c r="G90" s="749"/>
      <c r="H90" s="750"/>
      <c r="I90" s="749">
        <v>4140.5600000000004</v>
      </c>
      <c r="J90" s="750">
        <f t="shared" si="3"/>
        <v>1</v>
      </c>
      <c r="K90" s="749"/>
      <c r="L90" s="750"/>
      <c r="M90" s="749"/>
      <c r="N90" s="759"/>
      <c r="O90" s="817"/>
    </row>
    <row r="91" spans="1:15" x14ac:dyDescent="0.25">
      <c r="A91" s="752" t="s">
        <v>461</v>
      </c>
      <c r="B91" s="753" t="s">
        <v>777</v>
      </c>
      <c r="C91" s="753"/>
      <c r="D91" s="760"/>
      <c r="E91" s="753"/>
      <c r="F91" s="754">
        <v>21205.33</v>
      </c>
      <c r="G91" s="749"/>
      <c r="H91" s="750"/>
      <c r="I91" s="749"/>
      <c r="J91" s="750"/>
      <c r="K91" s="749"/>
      <c r="L91" s="750"/>
      <c r="M91" s="749"/>
      <c r="N91" s="759"/>
      <c r="O91" s="817"/>
    </row>
    <row r="92" spans="1:15" x14ac:dyDescent="0.25">
      <c r="A92" s="761" t="s">
        <v>462</v>
      </c>
      <c r="B92" s="762" t="s">
        <v>408</v>
      </c>
      <c r="C92" s="762"/>
      <c r="D92" s="763"/>
      <c r="E92" s="762"/>
      <c r="F92" s="764">
        <v>631.91999999999996</v>
      </c>
      <c r="G92" s="749"/>
      <c r="H92" s="750"/>
      <c r="I92" s="749"/>
      <c r="J92" s="750"/>
      <c r="K92" s="749"/>
      <c r="L92" s="750"/>
      <c r="M92" s="749"/>
      <c r="N92" s="759"/>
      <c r="O92" s="817"/>
    </row>
    <row r="93" spans="1:15" x14ac:dyDescent="0.25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758">
        <v>221.62</v>
      </c>
      <c r="G93" s="749"/>
      <c r="H93" s="750"/>
      <c r="I93" s="749">
        <v>221.62</v>
      </c>
      <c r="J93" s="750"/>
      <c r="K93" s="749"/>
      <c r="L93" s="750"/>
      <c r="M93" s="749"/>
      <c r="N93" s="759"/>
      <c r="O93" s="817"/>
    </row>
    <row r="94" spans="1:15" x14ac:dyDescent="0.25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758">
        <v>44.15</v>
      </c>
      <c r="G94" s="749"/>
      <c r="H94" s="750"/>
      <c r="I94" s="749">
        <v>44.15</v>
      </c>
      <c r="J94" s="750"/>
      <c r="K94" s="749"/>
      <c r="L94" s="750"/>
      <c r="M94" s="749"/>
      <c r="N94" s="759"/>
      <c r="O94" s="817"/>
    </row>
    <row r="95" spans="1:15" x14ac:dyDescent="0.25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758">
        <v>81.36</v>
      </c>
      <c r="G95" s="749"/>
      <c r="H95" s="750"/>
      <c r="I95" s="749">
        <v>81.36</v>
      </c>
      <c r="J95" s="750">
        <f t="shared" ref="J95:J109" si="4">I95/F95</f>
        <v>1</v>
      </c>
      <c r="K95" s="749"/>
      <c r="L95" s="750"/>
      <c r="M95" s="749"/>
      <c r="N95" s="759"/>
      <c r="O95" s="817"/>
    </row>
    <row r="96" spans="1:15" x14ac:dyDescent="0.25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758">
        <v>284.79000000000002</v>
      </c>
      <c r="G96" s="749"/>
      <c r="H96" s="750"/>
      <c r="I96" s="749">
        <v>284.79000000000002</v>
      </c>
      <c r="J96" s="750">
        <f t="shared" si="4"/>
        <v>1</v>
      </c>
      <c r="K96" s="749"/>
      <c r="L96" s="750"/>
      <c r="M96" s="749"/>
      <c r="N96" s="759"/>
      <c r="O96" s="817"/>
    </row>
    <row r="97" spans="1:15" x14ac:dyDescent="0.25">
      <c r="A97" s="761" t="s">
        <v>467</v>
      </c>
      <c r="B97" s="762" t="s">
        <v>778</v>
      </c>
      <c r="C97" s="762"/>
      <c r="D97" s="763"/>
      <c r="E97" s="762"/>
      <c r="F97" s="764">
        <v>852.83</v>
      </c>
      <c r="G97" s="749"/>
      <c r="H97" s="750"/>
      <c r="I97" s="749"/>
      <c r="J97" s="750"/>
      <c r="K97" s="749"/>
      <c r="L97" s="750"/>
      <c r="M97" s="749"/>
      <c r="N97" s="759"/>
      <c r="O97" s="817"/>
    </row>
    <row r="98" spans="1:15" x14ac:dyDescent="0.25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758">
        <v>353.74</v>
      </c>
      <c r="G98" s="749"/>
      <c r="H98" s="750"/>
      <c r="I98" s="749">
        <v>353.74</v>
      </c>
      <c r="J98" s="750">
        <f t="shared" si="4"/>
        <v>1</v>
      </c>
      <c r="K98" s="749"/>
      <c r="L98" s="750"/>
      <c r="M98" s="749"/>
      <c r="N98" s="759"/>
      <c r="O98" s="817"/>
    </row>
    <row r="99" spans="1:15" x14ac:dyDescent="0.25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758">
        <v>478.11</v>
      </c>
      <c r="G99" s="749"/>
      <c r="H99" s="750"/>
      <c r="I99" s="749">
        <v>478.11</v>
      </c>
      <c r="J99" s="750">
        <f t="shared" si="4"/>
        <v>1</v>
      </c>
      <c r="K99" s="749"/>
      <c r="L99" s="750"/>
      <c r="M99" s="749"/>
      <c r="N99" s="759"/>
      <c r="O99" s="817"/>
    </row>
    <row r="100" spans="1:15" x14ac:dyDescent="0.25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758">
        <v>20.98</v>
      </c>
      <c r="G100" s="749"/>
      <c r="H100" s="750"/>
      <c r="I100" s="749">
        <v>20.98</v>
      </c>
      <c r="J100" s="750">
        <f t="shared" si="4"/>
        <v>1</v>
      </c>
      <c r="K100" s="749"/>
      <c r="L100" s="750"/>
      <c r="M100" s="749"/>
      <c r="N100" s="759"/>
      <c r="O100" s="817"/>
    </row>
    <row r="101" spans="1:15" x14ac:dyDescent="0.25">
      <c r="A101" s="761" t="s">
        <v>865</v>
      </c>
      <c r="B101" s="762" t="s">
        <v>781</v>
      </c>
      <c r="C101" s="762"/>
      <c r="D101" s="763"/>
      <c r="E101" s="762"/>
      <c r="F101" s="764">
        <v>2763.71</v>
      </c>
      <c r="G101" s="749"/>
      <c r="H101" s="750"/>
      <c r="I101" s="749"/>
      <c r="J101" s="750"/>
      <c r="K101" s="749"/>
      <c r="L101" s="750"/>
      <c r="M101" s="749"/>
      <c r="N101" s="759"/>
      <c r="O101" s="817"/>
    </row>
    <row r="102" spans="1:15" x14ac:dyDescent="0.25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758">
        <v>689.52</v>
      </c>
      <c r="G102" s="749"/>
      <c r="H102" s="750"/>
      <c r="I102" s="749">
        <v>689.52</v>
      </c>
      <c r="J102" s="750">
        <f t="shared" si="4"/>
        <v>1</v>
      </c>
      <c r="K102" s="749"/>
      <c r="L102" s="750"/>
      <c r="M102" s="749"/>
      <c r="N102" s="759"/>
      <c r="O102" s="817"/>
    </row>
    <row r="103" spans="1:15" x14ac:dyDescent="0.25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758">
        <v>1141.8800000000001</v>
      </c>
      <c r="G103" s="749"/>
      <c r="H103" s="750"/>
      <c r="I103" s="749">
        <v>1141.8800000000001</v>
      </c>
      <c r="J103" s="750">
        <f t="shared" si="4"/>
        <v>1</v>
      </c>
      <c r="K103" s="749"/>
      <c r="L103" s="750"/>
      <c r="M103" s="749"/>
      <c r="N103" s="759"/>
      <c r="O103" s="817"/>
    </row>
    <row r="104" spans="1:15" x14ac:dyDescent="0.25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758">
        <v>922.44</v>
      </c>
      <c r="G104" s="749"/>
      <c r="H104" s="750"/>
      <c r="I104" s="749">
        <v>922.44</v>
      </c>
      <c r="J104" s="750">
        <f t="shared" si="4"/>
        <v>1</v>
      </c>
      <c r="K104" s="749"/>
      <c r="L104" s="750"/>
      <c r="M104" s="749"/>
      <c r="N104" s="759"/>
      <c r="O104" s="817"/>
    </row>
    <row r="105" spans="1:15" x14ac:dyDescent="0.25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758">
        <v>9.8699999999999992</v>
      </c>
      <c r="G105" s="749"/>
      <c r="H105" s="750"/>
      <c r="I105" s="749">
        <v>9.8699999999999992</v>
      </c>
      <c r="J105" s="750">
        <f t="shared" si="4"/>
        <v>1</v>
      </c>
      <c r="K105" s="749"/>
      <c r="L105" s="750"/>
      <c r="M105" s="749"/>
      <c r="N105" s="759"/>
      <c r="O105" s="817"/>
    </row>
    <row r="106" spans="1:15" x14ac:dyDescent="0.25">
      <c r="A106" s="761" t="s">
        <v>870</v>
      </c>
      <c r="B106" s="762" t="s">
        <v>498</v>
      </c>
      <c r="C106" s="762"/>
      <c r="D106" s="763"/>
      <c r="E106" s="762"/>
      <c r="F106" s="764">
        <v>1118.46</v>
      </c>
      <c r="G106" s="749"/>
      <c r="H106" s="750"/>
      <c r="I106" s="749"/>
      <c r="J106" s="750"/>
      <c r="K106" s="749"/>
      <c r="L106" s="750"/>
      <c r="M106" s="749"/>
      <c r="N106" s="759"/>
      <c r="O106" s="817"/>
    </row>
    <row r="107" spans="1:15" x14ac:dyDescent="0.25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758">
        <v>1118.46</v>
      </c>
      <c r="G107" s="749"/>
      <c r="H107" s="750"/>
      <c r="I107" s="749">
        <v>1118.46</v>
      </c>
      <c r="J107" s="750">
        <f t="shared" si="4"/>
        <v>1</v>
      </c>
      <c r="K107" s="749"/>
      <c r="L107" s="750"/>
      <c r="M107" s="749"/>
      <c r="N107" s="759"/>
      <c r="O107" s="817"/>
    </row>
    <row r="108" spans="1:15" x14ac:dyDescent="0.25">
      <c r="A108" s="761" t="s">
        <v>872</v>
      </c>
      <c r="B108" s="762" t="s">
        <v>496</v>
      </c>
      <c r="C108" s="762"/>
      <c r="D108" s="763"/>
      <c r="E108" s="762"/>
      <c r="F108" s="764">
        <v>15838.41</v>
      </c>
      <c r="G108" s="749"/>
      <c r="H108" s="750"/>
      <c r="I108" s="749"/>
      <c r="J108" s="750"/>
      <c r="K108" s="749"/>
      <c r="L108" s="750"/>
      <c r="M108" s="749"/>
      <c r="N108" s="759"/>
      <c r="O108" s="817"/>
    </row>
    <row r="109" spans="1:15" x14ac:dyDescent="0.25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758">
        <v>15838.41</v>
      </c>
      <c r="G109" s="749"/>
      <c r="H109" s="750"/>
      <c r="I109" s="749">
        <v>15838.41</v>
      </c>
      <c r="J109" s="750">
        <f t="shared" si="4"/>
        <v>1</v>
      </c>
      <c r="K109" s="749"/>
      <c r="L109" s="750"/>
      <c r="M109" s="749"/>
      <c r="N109" s="759"/>
      <c r="O109" s="817"/>
    </row>
    <row r="110" spans="1:15" x14ac:dyDescent="0.25">
      <c r="A110" s="752" t="s">
        <v>472</v>
      </c>
      <c r="B110" s="753" t="s">
        <v>501</v>
      </c>
      <c r="C110" s="753"/>
      <c r="D110" s="760"/>
      <c r="E110" s="753"/>
      <c r="F110" s="754">
        <v>116015.77</v>
      </c>
      <c r="G110" s="749"/>
      <c r="H110" s="750"/>
      <c r="I110" s="749"/>
      <c r="J110" s="750"/>
      <c r="K110" s="749"/>
      <c r="L110" s="750"/>
      <c r="M110" s="749"/>
      <c r="N110" s="759"/>
      <c r="O110" s="817"/>
    </row>
    <row r="111" spans="1:15" x14ac:dyDescent="0.25">
      <c r="A111" s="761" t="s">
        <v>474</v>
      </c>
      <c r="B111" s="762" t="s">
        <v>408</v>
      </c>
      <c r="C111" s="762"/>
      <c r="D111" s="763"/>
      <c r="E111" s="762"/>
      <c r="F111" s="764">
        <v>20122.07</v>
      </c>
      <c r="G111" s="749"/>
      <c r="H111" s="750"/>
      <c r="I111" s="749"/>
      <c r="J111" s="750"/>
      <c r="K111" s="749"/>
      <c r="L111" s="750"/>
      <c r="M111" s="749"/>
      <c r="N111" s="759"/>
      <c r="O111" s="817"/>
    </row>
    <row r="112" spans="1:15" x14ac:dyDescent="0.25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758">
        <v>7305.01</v>
      </c>
      <c r="G112" s="749"/>
      <c r="H112" s="750"/>
      <c r="I112" s="749">
        <v>7305.01</v>
      </c>
      <c r="J112" s="750">
        <f t="shared" ref="J112:J123" si="5">I112/F112</f>
        <v>1</v>
      </c>
      <c r="K112" s="749"/>
      <c r="L112" s="750"/>
      <c r="M112" s="749"/>
      <c r="N112" s="759"/>
      <c r="O112" s="817"/>
    </row>
    <row r="113" spans="1:15" x14ac:dyDescent="0.25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758">
        <v>1204.1600000000001</v>
      </c>
      <c r="G113" s="749"/>
      <c r="H113" s="750"/>
      <c r="I113" s="749">
        <v>1204.1600000000001</v>
      </c>
      <c r="J113" s="750">
        <f t="shared" si="5"/>
        <v>1</v>
      </c>
      <c r="K113" s="749"/>
      <c r="L113" s="750"/>
      <c r="M113" s="749"/>
      <c r="N113" s="759"/>
      <c r="O113" s="817"/>
    </row>
    <row r="114" spans="1:15" x14ac:dyDescent="0.25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758">
        <v>2219.12</v>
      </c>
      <c r="G114" s="749"/>
      <c r="H114" s="750"/>
      <c r="I114" s="749">
        <v>2219.12</v>
      </c>
      <c r="J114" s="750">
        <f t="shared" si="5"/>
        <v>1</v>
      </c>
      <c r="K114" s="749"/>
      <c r="L114" s="750"/>
      <c r="M114" s="749"/>
      <c r="N114" s="759"/>
      <c r="O114" s="817"/>
    </row>
    <row r="115" spans="1:15" x14ac:dyDescent="0.25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758">
        <v>9393.7800000000007</v>
      </c>
      <c r="G115" s="749"/>
      <c r="H115" s="750"/>
      <c r="I115" s="749">
        <v>9393.7800000000007</v>
      </c>
      <c r="J115" s="750">
        <f t="shared" si="5"/>
        <v>1</v>
      </c>
      <c r="K115" s="749"/>
      <c r="L115" s="750"/>
      <c r="M115" s="749"/>
      <c r="N115" s="751"/>
      <c r="O115" s="817"/>
    </row>
    <row r="116" spans="1:15" x14ac:dyDescent="0.25">
      <c r="A116" s="761" t="s">
        <v>478</v>
      </c>
      <c r="B116" s="762" t="s">
        <v>778</v>
      </c>
      <c r="C116" s="762"/>
      <c r="D116" s="763"/>
      <c r="E116" s="762"/>
      <c r="F116" s="764">
        <v>68758.759999999995</v>
      </c>
      <c r="G116" s="749"/>
      <c r="H116" s="750"/>
      <c r="I116" s="749"/>
      <c r="J116" s="750"/>
      <c r="K116" s="749"/>
      <c r="L116" s="750"/>
      <c r="M116" s="749"/>
      <c r="N116" s="759"/>
      <c r="O116" s="817"/>
    </row>
    <row r="117" spans="1:15" x14ac:dyDescent="0.25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758">
        <v>19297.990000000002</v>
      </c>
      <c r="G117" s="749"/>
      <c r="H117" s="750"/>
      <c r="I117" s="749">
        <v>9649</v>
      </c>
      <c r="J117" s="750">
        <f t="shared" si="5"/>
        <v>0.50000025909434087</v>
      </c>
      <c r="K117" s="749">
        <v>9649</v>
      </c>
      <c r="L117" s="750">
        <f>K117/F117</f>
        <v>0.50000025909434087</v>
      </c>
      <c r="M117" s="749"/>
      <c r="N117" s="759"/>
      <c r="O117" s="817"/>
    </row>
    <row r="118" spans="1:15" x14ac:dyDescent="0.25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758">
        <v>45201.85</v>
      </c>
      <c r="G118" s="749"/>
      <c r="H118" s="750"/>
      <c r="I118" s="749"/>
      <c r="J118" s="750"/>
      <c r="K118" s="749">
        <v>45201.85</v>
      </c>
      <c r="L118" s="750">
        <f>K118/F118</f>
        <v>1</v>
      </c>
      <c r="M118" s="749"/>
      <c r="N118" s="759">
        <f>M118/F118</f>
        <v>0</v>
      </c>
      <c r="O118" s="817"/>
    </row>
    <row r="119" spans="1:15" x14ac:dyDescent="0.25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758">
        <v>1144.6400000000001</v>
      </c>
      <c r="G119" s="749"/>
      <c r="H119" s="750"/>
      <c r="I119" s="749"/>
      <c r="J119" s="750"/>
      <c r="K119" s="749">
        <v>763.09</v>
      </c>
      <c r="L119" s="750">
        <f>K119/F119</f>
        <v>0.66666375454291305</v>
      </c>
      <c r="M119" s="749">
        <v>381.55</v>
      </c>
      <c r="N119" s="759">
        <f>M119/F119</f>
        <v>0.3333362454570869</v>
      </c>
      <c r="O119" s="817"/>
    </row>
    <row r="120" spans="1:15" x14ac:dyDescent="0.25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758">
        <v>3114.28</v>
      </c>
      <c r="G120" s="749"/>
      <c r="H120" s="750"/>
      <c r="I120" s="749"/>
      <c r="J120" s="750"/>
      <c r="K120" s="749"/>
      <c r="L120" s="750"/>
      <c r="M120" s="749">
        <v>3114.28</v>
      </c>
      <c r="N120" s="759">
        <f>M120/F120</f>
        <v>1</v>
      </c>
      <c r="O120" s="817"/>
    </row>
    <row r="121" spans="1:15" x14ac:dyDescent="0.25">
      <c r="A121" s="761" t="s">
        <v>875</v>
      </c>
      <c r="B121" s="762" t="s">
        <v>786</v>
      </c>
      <c r="C121" s="762"/>
      <c r="D121" s="763"/>
      <c r="E121" s="762"/>
      <c r="F121" s="764">
        <v>4389.83</v>
      </c>
      <c r="G121" s="749"/>
      <c r="H121" s="750"/>
      <c r="I121" s="749"/>
      <c r="J121" s="750"/>
      <c r="K121" s="749"/>
      <c r="L121" s="750"/>
      <c r="M121" s="749"/>
      <c r="N121" s="759"/>
      <c r="O121" s="817"/>
    </row>
    <row r="122" spans="1:15" x14ac:dyDescent="0.25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758">
        <v>4240.99</v>
      </c>
      <c r="G122" s="749"/>
      <c r="H122" s="750"/>
      <c r="I122" s="749"/>
      <c r="J122" s="750"/>
      <c r="K122" s="749"/>
      <c r="L122" s="750"/>
      <c r="M122" s="749">
        <v>4240.99</v>
      </c>
      <c r="N122" s="759">
        <f>M122/F122</f>
        <v>1</v>
      </c>
      <c r="O122" s="817"/>
    </row>
    <row r="123" spans="1:15" x14ac:dyDescent="0.25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758">
        <v>148.84</v>
      </c>
      <c r="G123" s="749"/>
      <c r="H123" s="750"/>
      <c r="I123" s="749">
        <v>148.84</v>
      </c>
      <c r="J123" s="750">
        <f t="shared" si="5"/>
        <v>1</v>
      </c>
      <c r="K123" s="749"/>
      <c r="L123" s="750"/>
      <c r="M123" s="749"/>
      <c r="N123" s="759"/>
      <c r="O123" s="817"/>
    </row>
    <row r="124" spans="1:15" x14ac:dyDescent="0.25">
      <c r="A124" s="761" t="s">
        <v>878</v>
      </c>
      <c r="B124" s="762" t="s">
        <v>788</v>
      </c>
      <c r="C124" s="762"/>
      <c r="D124" s="763"/>
      <c r="E124" s="762"/>
      <c r="F124" s="764">
        <v>22745.11</v>
      </c>
      <c r="G124" s="749"/>
      <c r="H124" s="750"/>
      <c r="I124" s="749"/>
      <c r="J124" s="750"/>
      <c r="K124" s="749"/>
      <c r="L124" s="750"/>
      <c r="M124" s="749"/>
      <c r="N124" s="759"/>
      <c r="O124" s="817"/>
    </row>
    <row r="125" spans="1:15" x14ac:dyDescent="0.25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758">
        <v>1764.61</v>
      </c>
      <c r="G125" s="749"/>
      <c r="H125" s="750"/>
      <c r="I125" s="749"/>
      <c r="J125" s="750"/>
      <c r="K125" s="749">
        <v>1764.61</v>
      </c>
      <c r="L125" s="750"/>
      <c r="M125" s="749"/>
      <c r="N125" s="759">
        <f>M125/F125</f>
        <v>0</v>
      </c>
      <c r="O125" s="817"/>
    </row>
    <row r="126" spans="1:15" x14ac:dyDescent="0.25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758">
        <v>10714.75</v>
      </c>
      <c r="G126" s="749"/>
      <c r="H126" s="750"/>
      <c r="I126" s="749"/>
      <c r="J126" s="750"/>
      <c r="K126" s="749">
        <v>10714.75</v>
      </c>
      <c r="L126" s="750"/>
      <c r="M126" s="749"/>
      <c r="N126" s="759">
        <f>M126/F126</f>
        <v>0</v>
      </c>
      <c r="O126" s="817"/>
    </row>
    <row r="127" spans="1:15" x14ac:dyDescent="0.25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758">
        <v>9274.32</v>
      </c>
      <c r="G127" s="749"/>
      <c r="H127" s="750"/>
      <c r="I127" s="749"/>
      <c r="J127" s="750"/>
      <c r="K127" s="749">
        <v>9274.32</v>
      </c>
      <c r="L127" s="750"/>
      <c r="M127" s="749"/>
      <c r="N127" s="759">
        <f>M127/F127</f>
        <v>0</v>
      </c>
      <c r="O127" s="817"/>
    </row>
    <row r="128" spans="1:15" x14ac:dyDescent="0.25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758">
        <v>483.47</v>
      </c>
      <c r="G128" s="749"/>
      <c r="H128" s="750"/>
      <c r="I128" s="749"/>
      <c r="J128" s="750"/>
      <c r="K128" s="749">
        <v>483.47</v>
      </c>
      <c r="L128" s="750"/>
      <c r="M128" s="749"/>
      <c r="N128" s="759">
        <f>M128/F128</f>
        <v>0</v>
      </c>
      <c r="O128" s="817"/>
    </row>
    <row r="129" spans="1:15" x14ac:dyDescent="0.25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758">
        <v>507.96</v>
      </c>
      <c r="G129" s="749"/>
      <c r="H129" s="750"/>
      <c r="I129" s="749"/>
      <c r="J129" s="750"/>
      <c r="K129" s="749">
        <v>507.96</v>
      </c>
      <c r="L129" s="750"/>
      <c r="M129" s="749"/>
      <c r="N129" s="759">
        <f>M129/F129</f>
        <v>0</v>
      </c>
      <c r="O129" s="817"/>
    </row>
    <row r="130" spans="1:15" x14ac:dyDescent="0.25">
      <c r="A130" s="752" t="s">
        <v>487</v>
      </c>
      <c r="B130" s="753" t="s">
        <v>791</v>
      </c>
      <c r="C130" s="753"/>
      <c r="D130" s="760"/>
      <c r="E130" s="753"/>
      <c r="F130" s="754">
        <v>85589.33</v>
      </c>
      <c r="G130" s="749"/>
      <c r="H130" s="750"/>
      <c r="I130" s="749"/>
      <c r="J130" s="750"/>
      <c r="K130" s="749"/>
      <c r="L130" s="750"/>
      <c r="M130" s="749"/>
      <c r="N130" s="759"/>
      <c r="O130" s="817"/>
    </row>
    <row r="131" spans="1:15" x14ac:dyDescent="0.25">
      <c r="A131" s="761" t="s">
        <v>488</v>
      </c>
      <c r="B131" s="762" t="s">
        <v>792</v>
      </c>
      <c r="C131" s="762"/>
      <c r="D131" s="763"/>
      <c r="E131" s="762"/>
      <c r="F131" s="764">
        <v>80419.47</v>
      </c>
      <c r="G131" s="749"/>
      <c r="H131" s="750"/>
      <c r="I131" s="749"/>
      <c r="J131" s="750"/>
      <c r="K131" s="749"/>
      <c r="L131" s="750"/>
      <c r="M131" s="749"/>
      <c r="N131" s="751"/>
      <c r="O131" s="817"/>
    </row>
    <row r="132" spans="1:15" x14ac:dyDescent="0.25">
      <c r="A132" s="765" t="s">
        <v>489</v>
      </c>
      <c r="B132" s="766" t="s">
        <v>793</v>
      </c>
      <c r="C132" s="766"/>
      <c r="D132" s="767"/>
      <c r="E132" s="766"/>
      <c r="F132" s="768">
        <v>127.69</v>
      </c>
      <c r="G132" s="749"/>
      <c r="H132" s="750"/>
      <c r="I132" s="749"/>
      <c r="J132" s="750"/>
      <c r="K132" s="749"/>
      <c r="L132" s="750"/>
      <c r="M132" s="749"/>
      <c r="N132" s="759"/>
      <c r="O132" s="817"/>
    </row>
    <row r="133" spans="1:15" x14ac:dyDescent="0.25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758">
        <v>127.69</v>
      </c>
      <c r="G133" s="749" t="e">
        <f>#REF!</f>
        <v>#REF!</v>
      </c>
      <c r="H133" s="750" t="e">
        <f>G133/F133</f>
        <v>#REF!</v>
      </c>
      <c r="I133" s="749"/>
      <c r="J133" s="750"/>
      <c r="K133" s="749"/>
      <c r="L133" s="750"/>
      <c r="M133" s="749"/>
      <c r="N133" s="759"/>
      <c r="O133" s="817"/>
    </row>
    <row r="134" spans="1:15" x14ac:dyDescent="0.25">
      <c r="A134" s="765" t="s">
        <v>490</v>
      </c>
      <c r="B134" s="766" t="s">
        <v>795</v>
      </c>
      <c r="C134" s="766"/>
      <c r="D134" s="767"/>
      <c r="E134" s="766"/>
      <c r="F134" s="768">
        <v>10232.700000000001</v>
      </c>
      <c r="G134" s="749"/>
      <c r="H134" s="750"/>
      <c r="I134" s="749"/>
      <c r="J134" s="750"/>
      <c r="K134" s="749"/>
      <c r="L134" s="750"/>
      <c r="M134" s="749"/>
      <c r="N134" s="759"/>
      <c r="O134" s="817"/>
    </row>
    <row r="135" spans="1:15" x14ac:dyDescent="0.25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758">
        <v>6233.21</v>
      </c>
      <c r="G135" s="749"/>
      <c r="H135" s="750"/>
      <c r="I135" s="749">
        <f>F135</f>
        <v>6233.21</v>
      </c>
      <c r="J135" s="750">
        <f t="shared" ref="J135:J142" si="6">I135/F135</f>
        <v>1</v>
      </c>
      <c r="K135" s="749"/>
      <c r="L135" s="750"/>
      <c r="M135" s="749"/>
      <c r="N135" s="759"/>
      <c r="O135" s="817"/>
    </row>
    <row r="136" spans="1:15" x14ac:dyDescent="0.25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758">
        <v>964.09</v>
      </c>
      <c r="G136" s="749" t="e">
        <f>#REF!</f>
        <v>#REF!</v>
      </c>
      <c r="H136" s="750" t="e">
        <f>G136/F136</f>
        <v>#REF!</v>
      </c>
      <c r="I136" s="749"/>
      <c r="J136" s="750"/>
      <c r="K136" s="749"/>
      <c r="L136" s="750"/>
      <c r="M136" s="749"/>
      <c r="N136" s="759"/>
      <c r="O136" s="817"/>
    </row>
    <row r="137" spans="1:15" x14ac:dyDescent="0.25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758">
        <v>3035.4</v>
      </c>
      <c r="G137" s="749" t="e">
        <f>#REF!</f>
        <v>#REF!</v>
      </c>
      <c r="H137" s="750" t="e">
        <f>G137/F137</f>
        <v>#REF!</v>
      </c>
      <c r="I137" s="749"/>
      <c r="J137" s="750"/>
      <c r="K137" s="749"/>
      <c r="L137" s="750"/>
      <c r="M137" s="749"/>
      <c r="N137" s="759"/>
      <c r="O137" s="817"/>
    </row>
    <row r="138" spans="1:15" x14ac:dyDescent="0.25">
      <c r="A138" s="765" t="s">
        <v>491</v>
      </c>
      <c r="B138" s="766" t="s">
        <v>799</v>
      </c>
      <c r="C138" s="766"/>
      <c r="D138" s="767"/>
      <c r="E138" s="766"/>
      <c r="F138" s="768">
        <v>70059.08</v>
      </c>
      <c r="G138" s="749"/>
      <c r="H138" s="750"/>
      <c r="I138" s="749"/>
      <c r="J138" s="750"/>
      <c r="K138" s="749"/>
      <c r="L138" s="750"/>
      <c r="M138" s="749"/>
      <c r="N138" s="759"/>
      <c r="O138" s="817"/>
    </row>
    <row r="139" spans="1:15" x14ac:dyDescent="0.25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758">
        <v>1774</v>
      </c>
      <c r="G139" s="749"/>
      <c r="H139" s="750"/>
      <c r="I139" s="749">
        <v>1774</v>
      </c>
      <c r="J139" s="750">
        <f t="shared" si="6"/>
        <v>1</v>
      </c>
      <c r="K139" s="749"/>
      <c r="L139" s="750"/>
      <c r="M139" s="749"/>
      <c r="N139" s="759"/>
      <c r="O139" s="817"/>
    </row>
    <row r="140" spans="1:15" x14ac:dyDescent="0.25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758">
        <v>7079.13</v>
      </c>
      <c r="G140" s="749"/>
      <c r="H140" s="750"/>
      <c r="I140" s="749">
        <v>7079.13</v>
      </c>
      <c r="J140" s="750">
        <f t="shared" si="6"/>
        <v>1</v>
      </c>
      <c r="K140" s="749"/>
      <c r="L140" s="750"/>
      <c r="M140" s="749"/>
      <c r="N140" s="759"/>
      <c r="O140" s="817"/>
    </row>
    <row r="141" spans="1:15" x14ac:dyDescent="0.25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758">
        <v>38712.28</v>
      </c>
      <c r="G141" s="749"/>
      <c r="H141" s="750"/>
      <c r="I141" s="749"/>
      <c r="J141" s="750"/>
      <c r="K141" s="749">
        <v>38712.28</v>
      </c>
      <c r="L141" s="750">
        <f>K141/F141</f>
        <v>1</v>
      </c>
      <c r="M141" s="749"/>
      <c r="N141" s="759"/>
      <c r="O141" s="817"/>
    </row>
    <row r="142" spans="1:15" x14ac:dyDescent="0.25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758">
        <v>21780.6</v>
      </c>
      <c r="G142" s="749"/>
      <c r="H142" s="750"/>
      <c r="I142" s="749">
        <v>11463.47</v>
      </c>
      <c r="J142" s="750">
        <f t="shared" si="6"/>
        <v>0.52631562032267243</v>
      </c>
      <c r="K142" s="749">
        <v>10317.129999999999</v>
      </c>
      <c r="L142" s="750">
        <f t="shared" ref="L142:L169" si="7">K142/F142</f>
        <v>0.47368437967732752</v>
      </c>
      <c r="M142" s="749"/>
      <c r="N142" s="759"/>
      <c r="O142" s="817"/>
    </row>
    <row r="143" spans="1:15" x14ac:dyDescent="0.25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758">
        <v>521.82000000000005</v>
      </c>
      <c r="G143" s="749"/>
      <c r="H143" s="750"/>
      <c r="I143" s="749"/>
      <c r="J143" s="750"/>
      <c r="K143" s="749">
        <v>521.82000000000005</v>
      </c>
      <c r="L143" s="750">
        <f t="shared" si="7"/>
        <v>1</v>
      </c>
      <c r="M143" s="749"/>
      <c r="N143" s="759"/>
      <c r="O143" s="817"/>
    </row>
    <row r="144" spans="1:15" x14ac:dyDescent="0.25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758">
        <v>191.25</v>
      </c>
      <c r="G144" s="749"/>
      <c r="H144" s="750"/>
      <c r="I144" s="749"/>
      <c r="J144" s="750"/>
      <c r="K144" s="749">
        <v>191.25</v>
      </c>
      <c r="L144" s="750">
        <f t="shared" si="7"/>
        <v>1</v>
      </c>
      <c r="M144" s="749"/>
      <c r="N144" s="759"/>
      <c r="O144" s="817"/>
    </row>
    <row r="145" spans="1:15" x14ac:dyDescent="0.25">
      <c r="A145" s="761" t="s">
        <v>492</v>
      </c>
      <c r="B145" s="762" t="s">
        <v>806</v>
      </c>
      <c r="C145" s="762"/>
      <c r="D145" s="763"/>
      <c r="E145" s="762"/>
      <c r="F145" s="764">
        <v>5169.8599999999997</v>
      </c>
      <c r="G145" s="749"/>
      <c r="H145" s="750"/>
      <c r="I145" s="749"/>
      <c r="J145" s="750"/>
      <c r="K145" s="749"/>
      <c r="L145" s="750"/>
      <c r="M145" s="749"/>
      <c r="N145" s="759"/>
      <c r="O145" s="817"/>
    </row>
    <row r="146" spans="1:15" x14ac:dyDescent="0.25">
      <c r="A146" s="765" t="s">
        <v>493</v>
      </c>
      <c r="B146" s="766" t="s">
        <v>793</v>
      </c>
      <c r="C146" s="766"/>
      <c r="D146" s="767"/>
      <c r="E146" s="766"/>
      <c r="F146" s="768">
        <v>15.42</v>
      </c>
      <c r="G146" s="749"/>
      <c r="H146" s="750"/>
      <c r="I146" s="749"/>
      <c r="J146" s="750"/>
      <c r="K146" s="749"/>
      <c r="L146" s="750"/>
      <c r="M146" s="749"/>
      <c r="N146" s="759"/>
      <c r="O146" s="817"/>
    </row>
    <row r="147" spans="1:15" x14ac:dyDescent="0.25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758">
        <v>15.42</v>
      </c>
      <c r="G147" s="749" t="e">
        <f>#REF!</f>
        <v>#REF!</v>
      </c>
      <c r="H147" s="750" t="e">
        <f>G147/F147</f>
        <v>#REF!</v>
      </c>
      <c r="I147" s="749"/>
      <c r="J147" s="750"/>
      <c r="K147" s="749"/>
      <c r="L147" s="750"/>
      <c r="M147" s="749"/>
      <c r="N147" s="759"/>
      <c r="O147" s="817"/>
    </row>
    <row r="148" spans="1:15" x14ac:dyDescent="0.25">
      <c r="A148" s="765" t="s">
        <v>494</v>
      </c>
      <c r="B148" s="766" t="s">
        <v>795</v>
      </c>
      <c r="C148" s="766"/>
      <c r="D148" s="767"/>
      <c r="E148" s="766"/>
      <c r="F148" s="768">
        <v>751.92</v>
      </c>
      <c r="G148" s="749"/>
      <c r="H148" s="750"/>
      <c r="I148" s="749"/>
      <c r="J148" s="750"/>
      <c r="K148" s="749"/>
      <c r="L148" s="750"/>
      <c r="M148" s="749"/>
      <c r="N148" s="759"/>
      <c r="O148" s="817"/>
    </row>
    <row r="149" spans="1:15" x14ac:dyDescent="0.25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758">
        <v>156.77000000000001</v>
      </c>
      <c r="G149" s="749"/>
      <c r="H149" s="750"/>
      <c r="I149" s="749">
        <v>156.77000000000001</v>
      </c>
      <c r="J149" s="750">
        <f t="shared" ref="J149:J156" si="8">I149/F149</f>
        <v>1</v>
      </c>
      <c r="K149" s="749"/>
      <c r="L149" s="750"/>
      <c r="M149" s="749"/>
      <c r="N149" s="759"/>
      <c r="O149" s="817"/>
    </row>
    <row r="150" spans="1:15" x14ac:dyDescent="0.25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758">
        <v>53.77</v>
      </c>
      <c r="G150" s="749" t="e">
        <f>#REF!</f>
        <v>#REF!</v>
      </c>
      <c r="H150" s="750" t="e">
        <f t="shared" ref="H150:H151" si="9">G150/F150</f>
        <v>#REF!</v>
      </c>
      <c r="I150" s="749"/>
      <c r="J150" s="750"/>
      <c r="K150" s="749"/>
      <c r="L150" s="750"/>
      <c r="M150" s="749"/>
      <c r="N150" s="759"/>
      <c r="O150" s="817"/>
    </row>
    <row r="151" spans="1:15" x14ac:dyDescent="0.25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758">
        <v>541.38</v>
      </c>
      <c r="G151" s="749" t="e">
        <f>#REF!</f>
        <v>#REF!</v>
      </c>
      <c r="H151" s="750" t="e">
        <f t="shared" si="9"/>
        <v>#REF!</v>
      </c>
      <c r="I151" s="749"/>
      <c r="J151" s="750"/>
      <c r="K151" s="749"/>
      <c r="L151" s="750"/>
      <c r="M151" s="749"/>
      <c r="N151" s="759"/>
      <c r="O151" s="817"/>
    </row>
    <row r="152" spans="1:15" x14ac:dyDescent="0.25">
      <c r="A152" s="765" t="s">
        <v>495</v>
      </c>
      <c r="B152" s="766" t="s">
        <v>807</v>
      </c>
      <c r="C152" s="766"/>
      <c r="D152" s="767"/>
      <c r="E152" s="766"/>
      <c r="F152" s="768">
        <v>4402.5200000000004</v>
      </c>
      <c r="G152" s="749"/>
      <c r="H152" s="750"/>
      <c r="I152" s="749"/>
      <c r="J152" s="750"/>
      <c r="K152" s="749"/>
      <c r="L152" s="750"/>
      <c r="M152" s="749"/>
      <c r="N152" s="759"/>
      <c r="O152" s="817"/>
    </row>
    <row r="153" spans="1:15" x14ac:dyDescent="0.25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758">
        <v>1480.63</v>
      </c>
      <c r="G153" s="749"/>
      <c r="H153" s="750"/>
      <c r="I153" s="749">
        <v>1480.63</v>
      </c>
      <c r="J153" s="750">
        <f t="shared" si="8"/>
        <v>1</v>
      </c>
      <c r="K153" s="749"/>
      <c r="L153" s="750"/>
      <c r="M153" s="749"/>
      <c r="N153" s="759"/>
      <c r="O153" s="817"/>
    </row>
    <row r="154" spans="1:15" x14ac:dyDescent="0.25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758">
        <v>2787.66</v>
      </c>
      <c r="G154" s="749"/>
      <c r="H154" s="750"/>
      <c r="I154" s="749">
        <v>2787.66</v>
      </c>
      <c r="J154" s="750">
        <f t="shared" si="8"/>
        <v>1</v>
      </c>
      <c r="K154" s="749"/>
      <c r="L154" s="750"/>
      <c r="M154" s="749"/>
      <c r="N154" s="759"/>
      <c r="O154" s="817"/>
    </row>
    <row r="155" spans="1:15" x14ac:dyDescent="0.25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758">
        <v>109.14</v>
      </c>
      <c r="G155" s="749"/>
      <c r="H155" s="750"/>
      <c r="I155" s="749">
        <v>109.14</v>
      </c>
      <c r="J155" s="750">
        <f t="shared" si="8"/>
        <v>1</v>
      </c>
      <c r="K155" s="749"/>
      <c r="L155" s="750"/>
      <c r="M155" s="749"/>
      <c r="N155" s="759"/>
      <c r="O155" s="817"/>
    </row>
    <row r="156" spans="1:15" x14ac:dyDescent="0.25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758">
        <v>25.09</v>
      </c>
      <c r="G156" s="749"/>
      <c r="H156" s="750"/>
      <c r="I156" s="749">
        <v>25.09</v>
      </c>
      <c r="J156" s="750">
        <f t="shared" si="8"/>
        <v>1</v>
      </c>
      <c r="K156" s="749"/>
      <c r="L156" s="750"/>
      <c r="M156" s="749"/>
      <c r="N156" s="759"/>
      <c r="O156" s="817"/>
    </row>
    <row r="157" spans="1:15" x14ac:dyDescent="0.25">
      <c r="A157" s="752" t="s">
        <v>500</v>
      </c>
      <c r="B157" s="753" t="s">
        <v>510</v>
      </c>
      <c r="C157" s="753"/>
      <c r="D157" s="760"/>
      <c r="E157" s="753"/>
      <c r="F157" s="754">
        <v>1970</v>
      </c>
      <c r="G157" s="749"/>
      <c r="H157" s="750"/>
      <c r="I157" s="749"/>
      <c r="J157" s="750"/>
      <c r="K157" s="749"/>
      <c r="L157" s="750"/>
      <c r="M157" s="749"/>
      <c r="N157" s="759"/>
      <c r="O157" s="817"/>
    </row>
    <row r="158" spans="1:15" x14ac:dyDescent="0.25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758">
        <v>630</v>
      </c>
      <c r="G158" s="749"/>
      <c r="H158" s="750"/>
      <c r="I158" s="749"/>
      <c r="J158" s="750"/>
      <c r="K158" s="749">
        <v>210</v>
      </c>
      <c r="L158" s="750">
        <f t="shared" si="7"/>
        <v>0.33333333333333331</v>
      </c>
      <c r="M158" s="749">
        <v>420</v>
      </c>
      <c r="N158" s="759">
        <f>M158/F158</f>
        <v>0.66666666666666663</v>
      </c>
      <c r="O158" s="817"/>
    </row>
    <row r="159" spans="1:15" x14ac:dyDescent="0.25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758">
        <v>140</v>
      </c>
      <c r="G159" s="749"/>
      <c r="H159" s="750"/>
      <c r="I159" s="749">
        <v>140</v>
      </c>
      <c r="J159" s="750">
        <f>I159/F159</f>
        <v>1</v>
      </c>
      <c r="K159" s="749"/>
      <c r="L159" s="750"/>
      <c r="M159" s="749"/>
      <c r="N159" s="759"/>
      <c r="O159" s="817"/>
    </row>
    <row r="160" spans="1:15" x14ac:dyDescent="0.25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758">
        <v>900</v>
      </c>
      <c r="G160" s="749"/>
      <c r="H160" s="750"/>
      <c r="I160" s="749">
        <v>900</v>
      </c>
      <c r="J160" s="750"/>
      <c r="K160" s="749"/>
      <c r="L160" s="750"/>
      <c r="M160" s="749"/>
      <c r="N160" s="759"/>
      <c r="O160" s="817"/>
    </row>
    <row r="161" spans="1:15" x14ac:dyDescent="0.25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758">
        <v>300</v>
      </c>
      <c r="G161" s="749"/>
      <c r="H161" s="750"/>
      <c r="I161" s="749">
        <v>300</v>
      </c>
      <c r="J161" s="750"/>
      <c r="K161" s="749"/>
      <c r="L161" s="750"/>
      <c r="M161" s="749"/>
      <c r="N161" s="759"/>
      <c r="O161" s="817"/>
    </row>
    <row r="162" spans="1:15" x14ac:dyDescent="0.25">
      <c r="A162" s="752" t="s">
        <v>507</v>
      </c>
      <c r="B162" s="753" t="s">
        <v>552</v>
      </c>
      <c r="C162" s="753"/>
      <c r="D162" s="760"/>
      <c r="E162" s="753"/>
      <c r="F162" s="754">
        <v>548.25</v>
      </c>
      <c r="G162" s="749"/>
      <c r="H162" s="750"/>
      <c r="I162" s="749"/>
      <c r="J162" s="750"/>
      <c r="K162" s="749"/>
      <c r="L162" s="750"/>
      <c r="M162" s="749"/>
      <c r="N162" s="759"/>
      <c r="O162" s="817"/>
    </row>
    <row r="163" spans="1:15" x14ac:dyDescent="0.25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758">
        <v>548.25</v>
      </c>
      <c r="G163" s="749"/>
      <c r="H163" s="750"/>
      <c r="I163" s="749"/>
      <c r="J163" s="750"/>
      <c r="K163" s="749"/>
      <c r="L163" s="750"/>
      <c r="M163" s="749">
        <v>548.25</v>
      </c>
      <c r="N163" s="759">
        <f>M163/F163</f>
        <v>1</v>
      </c>
      <c r="O163" s="817"/>
    </row>
    <row r="164" spans="1:15" x14ac:dyDescent="0.25">
      <c r="A164" s="752" t="s">
        <v>509</v>
      </c>
      <c r="B164" s="753" t="s">
        <v>811</v>
      </c>
      <c r="C164" s="753"/>
      <c r="D164" s="760"/>
      <c r="E164" s="753"/>
      <c r="F164" s="754">
        <v>16205.35</v>
      </c>
      <c r="G164" s="749"/>
      <c r="H164" s="750"/>
      <c r="I164" s="749"/>
      <c r="J164" s="750"/>
      <c r="K164" s="749"/>
      <c r="L164" s="750"/>
      <c r="M164" s="749"/>
      <c r="N164" s="759"/>
      <c r="O164" s="817"/>
    </row>
    <row r="165" spans="1:15" x14ac:dyDescent="0.25">
      <c r="A165" s="761" t="s">
        <v>511</v>
      </c>
      <c r="B165" s="762" t="s">
        <v>812</v>
      </c>
      <c r="C165" s="762"/>
      <c r="D165" s="763"/>
      <c r="E165" s="762"/>
      <c r="F165" s="764">
        <v>16205.35</v>
      </c>
      <c r="G165" s="749"/>
      <c r="H165" s="750"/>
      <c r="I165" s="749"/>
      <c r="J165" s="750"/>
      <c r="K165" s="749"/>
      <c r="L165" s="750"/>
      <c r="M165" s="749"/>
      <c r="N165" s="759"/>
      <c r="O165" s="817"/>
    </row>
    <row r="166" spans="1:15" x14ac:dyDescent="0.25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758">
        <v>757.86</v>
      </c>
      <c r="G166" s="749"/>
      <c r="H166" s="750"/>
      <c r="I166" s="749"/>
      <c r="J166" s="750"/>
      <c r="K166" s="749">
        <v>757.86</v>
      </c>
      <c r="L166" s="750">
        <f t="shared" si="7"/>
        <v>1</v>
      </c>
      <c r="M166" s="749"/>
      <c r="N166" s="759"/>
      <c r="O166" s="817"/>
    </row>
    <row r="167" spans="1:15" x14ac:dyDescent="0.25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758">
        <v>8718.7900000000009</v>
      </c>
      <c r="G167" s="749"/>
      <c r="H167" s="750"/>
      <c r="I167" s="749"/>
      <c r="J167" s="750"/>
      <c r="K167" s="749">
        <v>8718.7900000000009</v>
      </c>
      <c r="L167" s="750">
        <f t="shared" si="7"/>
        <v>1</v>
      </c>
      <c r="M167" s="749"/>
      <c r="N167" s="759"/>
      <c r="O167" s="817"/>
    </row>
    <row r="168" spans="1:15" x14ac:dyDescent="0.25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758">
        <v>6024.7</v>
      </c>
      <c r="G168" s="749"/>
      <c r="H168" s="750"/>
      <c r="I168" s="749"/>
      <c r="J168" s="750"/>
      <c r="K168" s="749"/>
      <c r="L168" s="750"/>
      <c r="M168" s="749">
        <v>6024.7</v>
      </c>
      <c r="N168" s="759">
        <f t="shared" ref="N168:N183" si="10">M168/F168</f>
        <v>1</v>
      </c>
      <c r="O168" s="817"/>
    </row>
    <row r="169" spans="1:15" x14ac:dyDescent="0.25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758">
        <v>704</v>
      </c>
      <c r="G169" s="749"/>
      <c r="H169" s="750"/>
      <c r="I169" s="749"/>
      <c r="J169" s="750"/>
      <c r="K169" s="749">
        <v>704</v>
      </c>
      <c r="L169" s="750">
        <f t="shared" si="7"/>
        <v>1</v>
      </c>
      <c r="M169" s="749"/>
      <c r="N169" s="759"/>
      <c r="O169" s="817"/>
    </row>
    <row r="170" spans="1:15" x14ac:dyDescent="0.25">
      <c r="A170" s="752" t="s">
        <v>515</v>
      </c>
      <c r="B170" s="753" t="s">
        <v>518</v>
      </c>
      <c r="C170" s="753"/>
      <c r="D170" s="760"/>
      <c r="E170" s="753"/>
      <c r="F170" s="754">
        <v>450</v>
      </c>
      <c r="G170" s="749"/>
      <c r="H170" s="750"/>
      <c r="I170" s="749"/>
      <c r="J170" s="750"/>
      <c r="K170" s="749"/>
      <c r="L170" s="750"/>
      <c r="M170" s="749"/>
      <c r="N170" s="759"/>
      <c r="O170" s="817"/>
    </row>
    <row r="171" spans="1:15" x14ac:dyDescent="0.25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758">
        <v>450</v>
      </c>
      <c r="G171" s="749"/>
      <c r="H171" s="750"/>
      <c r="I171" s="749"/>
      <c r="J171" s="750"/>
      <c r="K171" s="749"/>
      <c r="L171" s="750"/>
      <c r="M171" s="749">
        <v>450</v>
      </c>
      <c r="N171" s="759">
        <f t="shared" si="10"/>
        <v>1</v>
      </c>
      <c r="O171" s="817"/>
    </row>
    <row r="172" spans="1:15" x14ac:dyDescent="0.25">
      <c r="A172" s="752" t="s">
        <v>517</v>
      </c>
      <c r="B172" s="753" t="s">
        <v>817</v>
      </c>
      <c r="C172" s="753"/>
      <c r="D172" s="760"/>
      <c r="E172" s="753"/>
      <c r="F172" s="754">
        <v>11380.63</v>
      </c>
      <c r="G172" s="749"/>
      <c r="H172" s="750"/>
      <c r="I172" s="749"/>
      <c r="J172" s="750"/>
      <c r="K172" s="749"/>
      <c r="L172" s="750"/>
      <c r="M172" s="749"/>
      <c r="N172" s="759"/>
      <c r="O172" s="817"/>
    </row>
    <row r="173" spans="1:15" x14ac:dyDescent="0.25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758">
        <v>11380.63</v>
      </c>
      <c r="G173" s="749"/>
      <c r="H173" s="750"/>
      <c r="I173" s="749">
        <f>F173-G173</f>
        <v>11380.63</v>
      </c>
      <c r="J173" s="750">
        <f>I173/F173</f>
        <v>1</v>
      </c>
      <c r="K173" s="749"/>
      <c r="L173" s="750"/>
      <c r="M173" s="749"/>
      <c r="N173" s="759"/>
      <c r="O173" s="817"/>
    </row>
    <row r="174" spans="1:15" x14ac:dyDescent="0.25">
      <c r="A174" s="769" t="s">
        <v>28</v>
      </c>
      <c r="B174" s="770" t="s">
        <v>819</v>
      </c>
      <c r="C174" s="770"/>
      <c r="D174" s="771"/>
      <c r="E174" s="770"/>
      <c r="F174" s="772">
        <v>115313.7</v>
      </c>
      <c r="G174" s="749"/>
      <c r="H174" s="750"/>
      <c r="I174" s="749"/>
      <c r="J174" s="750"/>
      <c r="K174" s="749"/>
      <c r="L174" s="750"/>
      <c r="M174" s="749"/>
      <c r="N174" s="759"/>
      <c r="O174" s="817"/>
    </row>
    <row r="175" spans="1:15" x14ac:dyDescent="0.25">
      <c r="A175" s="752" t="s">
        <v>36</v>
      </c>
      <c r="B175" s="753" t="s">
        <v>535</v>
      </c>
      <c r="C175" s="753"/>
      <c r="D175" s="760"/>
      <c r="E175" s="753"/>
      <c r="F175" s="754">
        <v>38013.22</v>
      </c>
      <c r="G175" s="749"/>
      <c r="H175" s="750"/>
      <c r="I175" s="749"/>
      <c r="J175" s="750"/>
      <c r="K175" s="749"/>
      <c r="L175" s="750"/>
      <c r="M175" s="749"/>
      <c r="N175" s="759"/>
      <c r="O175" s="817"/>
    </row>
    <row r="176" spans="1:15" x14ac:dyDescent="0.25">
      <c r="A176" s="761" t="s">
        <v>522</v>
      </c>
      <c r="B176" s="762" t="s">
        <v>408</v>
      </c>
      <c r="C176" s="762"/>
      <c r="D176" s="763"/>
      <c r="E176" s="762"/>
      <c r="F176" s="764">
        <v>2336.59</v>
      </c>
      <c r="G176" s="749"/>
      <c r="H176" s="750"/>
      <c r="I176" s="749"/>
      <c r="J176" s="750"/>
      <c r="K176" s="749"/>
      <c r="L176" s="750"/>
      <c r="M176" s="749"/>
      <c r="N176" s="759"/>
      <c r="O176" s="817"/>
    </row>
    <row r="177" spans="1:15" x14ac:dyDescent="0.25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758">
        <v>1470.27</v>
      </c>
      <c r="G177" s="749"/>
      <c r="H177" s="750"/>
      <c r="I177" s="749">
        <v>1470.27</v>
      </c>
      <c r="J177" s="750">
        <f>I177/F177</f>
        <v>1</v>
      </c>
      <c r="K177" s="749"/>
      <c r="L177" s="750"/>
      <c r="M177" s="749"/>
      <c r="N177" s="759"/>
      <c r="O177" s="817"/>
    </row>
    <row r="178" spans="1:15" x14ac:dyDescent="0.25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758">
        <v>866.32</v>
      </c>
      <c r="G178" s="749"/>
      <c r="H178" s="750"/>
      <c r="I178" s="749">
        <v>866.32</v>
      </c>
      <c r="J178" s="750">
        <v>1</v>
      </c>
      <c r="K178" s="749"/>
      <c r="L178" s="750"/>
      <c r="M178" s="749"/>
      <c r="N178" s="759"/>
      <c r="O178" s="817"/>
    </row>
    <row r="179" spans="1:15" x14ac:dyDescent="0.25">
      <c r="A179" s="761" t="s">
        <v>526</v>
      </c>
      <c r="B179" s="762" t="s">
        <v>541</v>
      </c>
      <c r="C179" s="762"/>
      <c r="D179" s="763"/>
      <c r="E179" s="762"/>
      <c r="F179" s="764">
        <v>35676.629999999997</v>
      </c>
      <c r="G179" s="749"/>
      <c r="H179" s="750"/>
      <c r="I179" s="749"/>
      <c r="J179" s="750"/>
      <c r="K179" s="749"/>
      <c r="L179" s="750"/>
      <c r="M179" s="749"/>
      <c r="N179" s="759"/>
      <c r="O179" s="817"/>
    </row>
    <row r="180" spans="1:15" x14ac:dyDescent="0.25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758">
        <v>9011.14</v>
      </c>
      <c r="G180" s="749"/>
      <c r="H180" s="750"/>
      <c r="I180" s="749">
        <v>2574.61</v>
      </c>
      <c r="J180" s="750">
        <f>I180/F180</f>
        <v>0.28571412718035677</v>
      </c>
      <c r="K180" s="749">
        <v>6436.53</v>
      </c>
      <c r="L180" s="750">
        <f>K180/F180</f>
        <v>0.71428587281964329</v>
      </c>
      <c r="M180" s="749"/>
      <c r="N180" s="759"/>
      <c r="O180" s="817"/>
    </row>
    <row r="181" spans="1:15" x14ac:dyDescent="0.25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758">
        <v>23993.46</v>
      </c>
      <c r="G181" s="749"/>
      <c r="H181" s="750"/>
      <c r="I181" s="749"/>
      <c r="J181" s="750"/>
      <c r="K181" s="749">
        <v>23993.46</v>
      </c>
      <c r="L181" s="750">
        <f>K181/F181</f>
        <v>1</v>
      </c>
      <c r="M181" s="749"/>
      <c r="N181" s="759"/>
      <c r="O181" s="817"/>
    </row>
    <row r="182" spans="1:15" x14ac:dyDescent="0.25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758">
        <v>1853.03</v>
      </c>
      <c r="G182" s="749"/>
      <c r="H182" s="750"/>
      <c r="I182" s="749"/>
      <c r="J182" s="750"/>
      <c r="K182" s="749">
        <v>1853.03</v>
      </c>
      <c r="L182" s="750">
        <f>K182/F182</f>
        <v>1</v>
      </c>
      <c r="M182" s="749"/>
      <c r="N182" s="759"/>
      <c r="O182" s="817"/>
    </row>
    <row r="183" spans="1:15" x14ac:dyDescent="0.25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758">
        <v>819</v>
      </c>
      <c r="G183" s="749"/>
      <c r="H183" s="750"/>
      <c r="I183" s="749"/>
      <c r="J183" s="750"/>
      <c r="K183" s="749"/>
      <c r="L183" s="750"/>
      <c r="M183" s="749">
        <v>819</v>
      </c>
      <c r="N183" s="759">
        <f t="shared" si="10"/>
        <v>1</v>
      </c>
      <c r="O183" s="817"/>
    </row>
    <row r="184" spans="1:15" x14ac:dyDescent="0.25">
      <c r="A184" s="752" t="s">
        <v>63</v>
      </c>
      <c r="B184" s="753" t="s">
        <v>521</v>
      </c>
      <c r="C184" s="753"/>
      <c r="D184" s="760"/>
      <c r="E184" s="753"/>
      <c r="F184" s="754">
        <v>72868.899999999994</v>
      </c>
      <c r="G184" s="749"/>
      <c r="H184" s="750"/>
      <c r="I184" s="749"/>
      <c r="J184" s="750"/>
      <c r="K184" s="749"/>
      <c r="L184" s="750"/>
      <c r="M184" s="749"/>
      <c r="N184" s="759"/>
      <c r="O184" s="817"/>
    </row>
    <row r="185" spans="1:15" x14ac:dyDescent="0.25">
      <c r="A185" s="761" t="s">
        <v>536</v>
      </c>
      <c r="B185" s="762" t="s">
        <v>342</v>
      </c>
      <c r="C185" s="762"/>
      <c r="D185" s="763"/>
      <c r="E185" s="762"/>
      <c r="F185" s="764">
        <v>3350.37</v>
      </c>
      <c r="G185" s="749"/>
      <c r="H185" s="750"/>
      <c r="I185" s="749"/>
      <c r="J185" s="750"/>
      <c r="K185" s="749"/>
      <c r="L185" s="750"/>
      <c r="M185" s="749"/>
      <c r="N185" s="759"/>
      <c r="O185" s="817"/>
    </row>
    <row r="186" spans="1:15" x14ac:dyDescent="0.25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758">
        <v>873.49</v>
      </c>
      <c r="G186" s="749" t="e">
        <f>#REF!</f>
        <v>#REF!</v>
      </c>
      <c r="H186" s="750" t="e">
        <f>G186/F186</f>
        <v>#REF!</v>
      </c>
      <c r="I186" s="749"/>
      <c r="J186" s="750"/>
      <c r="K186" s="749"/>
      <c r="L186" s="750"/>
      <c r="M186" s="749"/>
      <c r="N186" s="759"/>
      <c r="O186" s="817"/>
    </row>
    <row r="187" spans="1:15" x14ac:dyDescent="0.25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758">
        <v>2476.88</v>
      </c>
      <c r="G187" s="749" t="e">
        <f>#REF!</f>
        <v>#REF!</v>
      </c>
      <c r="H187" s="750" t="e">
        <f>G187/F187</f>
        <v>#REF!</v>
      </c>
      <c r="I187" s="749">
        <v>1238.44</v>
      </c>
      <c r="J187" s="750">
        <f t="shared" ref="J187:J204" si="11">I187/F187</f>
        <v>0.5</v>
      </c>
      <c r="K187" s="749"/>
      <c r="L187" s="750"/>
      <c r="M187" s="749"/>
      <c r="N187" s="759"/>
      <c r="O187" s="817"/>
    </row>
    <row r="188" spans="1:15" x14ac:dyDescent="0.25">
      <c r="A188" s="761" t="s">
        <v>540</v>
      </c>
      <c r="B188" s="762" t="s">
        <v>408</v>
      </c>
      <c r="C188" s="762"/>
      <c r="D188" s="763"/>
      <c r="E188" s="762"/>
      <c r="F188" s="764">
        <v>17089.560000000001</v>
      </c>
      <c r="G188" s="749"/>
      <c r="H188" s="750"/>
      <c r="I188" s="749"/>
      <c r="J188" s="750"/>
      <c r="K188" s="749"/>
      <c r="L188" s="750"/>
      <c r="M188" s="749"/>
      <c r="N188" s="759"/>
      <c r="O188" s="817"/>
    </row>
    <row r="189" spans="1:15" x14ac:dyDescent="0.25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758">
        <v>6360.86</v>
      </c>
      <c r="G189" s="749" t="e">
        <f>#REF!</f>
        <v>#REF!</v>
      </c>
      <c r="H189" s="750" t="e">
        <f>G189/F189</f>
        <v>#REF!</v>
      </c>
      <c r="I189" s="749">
        <v>3180.43</v>
      </c>
      <c r="J189" s="750">
        <f t="shared" si="11"/>
        <v>0.5</v>
      </c>
      <c r="K189" s="749"/>
      <c r="L189" s="750"/>
      <c r="M189" s="749"/>
      <c r="N189" s="759"/>
      <c r="O189" s="817"/>
    </row>
    <row r="190" spans="1:15" x14ac:dyDescent="0.25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758">
        <v>5964.85</v>
      </c>
      <c r="G190" s="749"/>
      <c r="H190" s="750"/>
      <c r="I190" s="749">
        <v>5964.85</v>
      </c>
      <c r="J190" s="750">
        <f t="shared" si="11"/>
        <v>1</v>
      </c>
      <c r="K190" s="749"/>
      <c r="L190" s="750"/>
      <c r="M190" s="749"/>
      <c r="N190" s="759"/>
      <c r="O190" s="817"/>
    </row>
    <row r="191" spans="1:15" x14ac:dyDescent="0.25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758">
        <v>4763.8500000000004</v>
      </c>
      <c r="G191" s="749" t="e">
        <f>#REF!</f>
        <v>#REF!</v>
      </c>
      <c r="H191" s="750" t="e">
        <f>G191/F191</f>
        <v>#REF!</v>
      </c>
      <c r="I191" s="749">
        <v>2381.9250000000002</v>
      </c>
      <c r="J191" s="750">
        <f t="shared" si="11"/>
        <v>0.5</v>
      </c>
      <c r="K191" s="749"/>
      <c r="L191" s="750"/>
      <c r="M191" s="749"/>
      <c r="N191" s="759"/>
      <c r="O191" s="817"/>
    </row>
    <row r="192" spans="1:15" x14ac:dyDescent="0.25">
      <c r="A192" s="761" t="s">
        <v>906</v>
      </c>
      <c r="B192" s="762" t="s">
        <v>527</v>
      </c>
      <c r="C192" s="762"/>
      <c r="D192" s="763"/>
      <c r="E192" s="762"/>
      <c r="F192" s="764">
        <v>52428.97</v>
      </c>
      <c r="G192" s="749"/>
      <c r="H192" s="750"/>
      <c r="I192" s="749"/>
      <c r="J192" s="750"/>
      <c r="K192" s="749"/>
      <c r="L192" s="750"/>
      <c r="M192" s="749"/>
      <c r="N192" s="759"/>
      <c r="O192" s="817"/>
    </row>
    <row r="193" spans="1:15" x14ac:dyDescent="0.25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758">
        <v>8160.54</v>
      </c>
      <c r="G193" s="749"/>
      <c r="H193" s="750"/>
      <c r="I193" s="749"/>
      <c r="J193" s="750"/>
      <c r="K193" s="749">
        <v>8160.54</v>
      </c>
      <c r="L193" s="750">
        <f t="shared" ref="L193:L217" si="12">K193/F193</f>
        <v>1</v>
      </c>
      <c r="M193" s="749"/>
      <c r="N193" s="759"/>
      <c r="O193" s="817"/>
    </row>
    <row r="194" spans="1:15" x14ac:dyDescent="0.25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758">
        <v>3046.54</v>
      </c>
      <c r="G194" s="749"/>
      <c r="H194" s="750"/>
      <c r="I194" s="749"/>
      <c r="J194" s="750"/>
      <c r="K194" s="749">
        <v>3046.54</v>
      </c>
      <c r="L194" s="750">
        <f t="shared" si="12"/>
        <v>1</v>
      </c>
      <c r="M194" s="749"/>
      <c r="N194" s="759"/>
      <c r="O194" s="817"/>
    </row>
    <row r="195" spans="1:15" x14ac:dyDescent="0.25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758">
        <v>27771.89</v>
      </c>
      <c r="G195" s="749"/>
      <c r="H195" s="750"/>
      <c r="I195" s="749"/>
      <c r="J195" s="750"/>
      <c r="K195" s="749">
        <v>27771.89</v>
      </c>
      <c r="L195" s="750">
        <f t="shared" si="12"/>
        <v>1</v>
      </c>
      <c r="M195" s="749"/>
      <c r="N195" s="759"/>
      <c r="O195" s="817"/>
    </row>
    <row r="196" spans="1:15" x14ac:dyDescent="0.25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758">
        <v>4307.62</v>
      </c>
      <c r="G196" s="749"/>
      <c r="H196" s="750"/>
      <c r="I196" s="749"/>
      <c r="J196" s="750"/>
      <c r="K196" s="749">
        <v>4307.62</v>
      </c>
      <c r="L196" s="750">
        <f t="shared" si="12"/>
        <v>1</v>
      </c>
      <c r="M196" s="749"/>
      <c r="N196" s="759"/>
      <c r="O196" s="817"/>
    </row>
    <row r="197" spans="1:15" x14ac:dyDescent="0.25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758">
        <v>3068.83</v>
      </c>
      <c r="G197" s="749"/>
      <c r="H197" s="750"/>
      <c r="I197" s="749"/>
      <c r="J197" s="750"/>
      <c r="K197" s="749">
        <v>3068.83</v>
      </c>
      <c r="L197" s="750">
        <f t="shared" si="12"/>
        <v>1</v>
      </c>
      <c r="M197" s="749"/>
      <c r="N197" s="759"/>
      <c r="O197" s="817"/>
    </row>
    <row r="198" spans="1:15" x14ac:dyDescent="0.25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758">
        <v>4678.55</v>
      </c>
      <c r="G198" s="749"/>
      <c r="H198" s="750"/>
      <c r="I198" s="749"/>
      <c r="J198" s="750"/>
      <c r="K198" s="749">
        <v>4678.55</v>
      </c>
      <c r="L198" s="750">
        <f t="shared" si="12"/>
        <v>1</v>
      </c>
      <c r="M198" s="749"/>
      <c r="N198" s="759"/>
      <c r="O198" s="817"/>
    </row>
    <row r="199" spans="1:15" x14ac:dyDescent="0.25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758">
        <v>1395</v>
      </c>
      <c r="G199" s="749"/>
      <c r="H199" s="750"/>
      <c r="I199" s="749"/>
      <c r="J199" s="750"/>
      <c r="K199" s="749">
        <v>1395</v>
      </c>
      <c r="L199" s="750">
        <f t="shared" si="12"/>
        <v>1</v>
      </c>
      <c r="M199" s="749"/>
      <c r="N199" s="759"/>
      <c r="O199" s="817"/>
    </row>
    <row r="200" spans="1:15" x14ac:dyDescent="0.25">
      <c r="A200" s="752" t="s">
        <v>546</v>
      </c>
      <c r="B200" s="753" t="s">
        <v>824</v>
      </c>
      <c r="C200" s="753"/>
      <c r="D200" s="760"/>
      <c r="E200" s="753"/>
      <c r="F200" s="754">
        <v>1283.71</v>
      </c>
      <c r="G200" s="749"/>
      <c r="H200" s="750"/>
      <c r="I200" s="749"/>
      <c r="J200" s="750"/>
      <c r="K200" s="749"/>
      <c r="L200" s="750"/>
      <c r="M200" s="749"/>
      <c r="N200" s="759"/>
      <c r="O200" s="817"/>
    </row>
    <row r="201" spans="1:15" x14ac:dyDescent="0.25">
      <c r="A201" s="761" t="s">
        <v>547</v>
      </c>
      <c r="B201" s="762" t="s">
        <v>408</v>
      </c>
      <c r="C201" s="762"/>
      <c r="D201" s="763"/>
      <c r="E201" s="762"/>
      <c r="F201" s="764">
        <v>156.41</v>
      </c>
      <c r="G201" s="749"/>
      <c r="H201" s="750"/>
      <c r="I201" s="749"/>
      <c r="J201" s="750"/>
      <c r="K201" s="749"/>
      <c r="L201" s="750"/>
      <c r="M201" s="749"/>
      <c r="N201" s="759"/>
      <c r="O201" s="817"/>
    </row>
    <row r="202" spans="1:15" x14ac:dyDescent="0.25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758">
        <v>42</v>
      </c>
      <c r="G202" s="749"/>
      <c r="H202" s="750"/>
      <c r="I202" s="749">
        <v>42</v>
      </c>
      <c r="J202" s="750">
        <f t="shared" si="11"/>
        <v>1</v>
      </c>
      <c r="K202" s="749"/>
      <c r="L202" s="750"/>
      <c r="M202" s="749"/>
      <c r="N202" s="759"/>
      <c r="O202" s="817"/>
    </row>
    <row r="203" spans="1:15" x14ac:dyDescent="0.25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758">
        <v>78.56</v>
      </c>
      <c r="G203" s="749"/>
      <c r="H203" s="750"/>
      <c r="I203" s="749">
        <v>78.56</v>
      </c>
      <c r="J203" s="750">
        <f t="shared" si="11"/>
        <v>1</v>
      </c>
      <c r="K203" s="749"/>
      <c r="L203" s="750"/>
      <c r="M203" s="749"/>
      <c r="N203" s="759"/>
      <c r="O203" s="817"/>
    </row>
    <row r="204" spans="1:15" x14ac:dyDescent="0.25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758">
        <v>35.85</v>
      </c>
      <c r="G204" s="749"/>
      <c r="H204" s="750"/>
      <c r="I204" s="749">
        <v>35.85</v>
      </c>
      <c r="J204" s="750">
        <f t="shared" si="11"/>
        <v>1</v>
      </c>
      <c r="K204" s="749"/>
      <c r="L204" s="750"/>
      <c r="M204" s="749"/>
      <c r="N204" s="759"/>
      <c r="O204" s="817"/>
    </row>
    <row r="205" spans="1:15" x14ac:dyDescent="0.25">
      <c r="A205" s="761" t="s">
        <v>548</v>
      </c>
      <c r="B205" s="762" t="s">
        <v>826</v>
      </c>
      <c r="C205" s="762"/>
      <c r="D205" s="763"/>
      <c r="E205" s="762"/>
      <c r="F205" s="764">
        <v>1127.3</v>
      </c>
      <c r="G205" s="749"/>
      <c r="H205" s="750"/>
      <c r="I205" s="749"/>
      <c r="J205" s="750"/>
      <c r="K205" s="749"/>
      <c r="L205" s="750"/>
      <c r="M205" s="749"/>
      <c r="N205" s="759"/>
      <c r="O205" s="817"/>
    </row>
    <row r="206" spans="1:15" x14ac:dyDescent="0.25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758">
        <v>107.48</v>
      </c>
      <c r="G206" s="749"/>
      <c r="H206" s="750"/>
      <c r="I206" s="749">
        <v>107.48</v>
      </c>
      <c r="J206" s="750">
        <f t="shared" ref="J206:J214" si="13">I206/F206</f>
        <v>1</v>
      </c>
      <c r="K206" s="749"/>
      <c r="L206" s="750"/>
      <c r="M206" s="749"/>
      <c r="N206" s="759"/>
      <c r="O206" s="817"/>
    </row>
    <row r="207" spans="1:15" x14ac:dyDescent="0.25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758">
        <v>109.34</v>
      </c>
      <c r="G207" s="749"/>
      <c r="H207" s="750"/>
      <c r="I207" s="749">
        <v>109.34</v>
      </c>
      <c r="J207" s="750">
        <f t="shared" si="13"/>
        <v>1</v>
      </c>
      <c r="K207" s="749"/>
      <c r="L207" s="750"/>
      <c r="M207" s="749"/>
      <c r="N207" s="759"/>
      <c r="O207" s="817"/>
    </row>
    <row r="208" spans="1:15" x14ac:dyDescent="0.25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758">
        <v>547.73</v>
      </c>
      <c r="G208" s="749"/>
      <c r="H208" s="750"/>
      <c r="I208" s="749">
        <v>547.73</v>
      </c>
      <c r="J208" s="750">
        <f t="shared" si="13"/>
        <v>1</v>
      </c>
      <c r="K208" s="749"/>
      <c r="L208" s="750"/>
      <c r="M208" s="749"/>
      <c r="N208" s="759"/>
      <c r="O208" s="817"/>
    </row>
    <row r="209" spans="1:15" x14ac:dyDescent="0.25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758">
        <v>56.74</v>
      </c>
      <c r="G209" s="749"/>
      <c r="H209" s="750"/>
      <c r="I209" s="749">
        <v>56.74</v>
      </c>
      <c r="J209" s="750">
        <f t="shared" si="13"/>
        <v>1</v>
      </c>
      <c r="K209" s="749"/>
      <c r="L209" s="750"/>
      <c r="M209" s="749"/>
      <c r="N209" s="759"/>
      <c r="O209" s="817"/>
    </row>
    <row r="210" spans="1:15" x14ac:dyDescent="0.25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758">
        <v>80.59</v>
      </c>
      <c r="G210" s="749"/>
      <c r="H210" s="750"/>
      <c r="I210" s="749">
        <v>80.59</v>
      </c>
      <c r="J210" s="750">
        <f t="shared" si="13"/>
        <v>1</v>
      </c>
      <c r="K210" s="749"/>
      <c r="L210" s="750"/>
      <c r="M210" s="749"/>
      <c r="N210" s="759"/>
      <c r="O210" s="817"/>
    </row>
    <row r="211" spans="1:15" x14ac:dyDescent="0.25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758">
        <v>61.62</v>
      </c>
      <c r="G211" s="749"/>
      <c r="H211" s="750"/>
      <c r="I211" s="749">
        <v>61.62</v>
      </c>
      <c r="J211" s="750">
        <f t="shared" si="13"/>
        <v>1</v>
      </c>
      <c r="K211" s="749"/>
      <c r="L211" s="750"/>
      <c r="M211" s="749"/>
      <c r="N211" s="759"/>
      <c r="O211" s="817"/>
    </row>
    <row r="212" spans="1:15" x14ac:dyDescent="0.25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758">
        <v>163.80000000000001</v>
      </c>
      <c r="G212" s="749"/>
      <c r="H212" s="750"/>
      <c r="I212" s="749">
        <v>163.80000000000001</v>
      </c>
      <c r="J212" s="750">
        <f t="shared" si="13"/>
        <v>1</v>
      </c>
      <c r="K212" s="749"/>
      <c r="L212" s="750"/>
      <c r="M212" s="749"/>
      <c r="N212" s="759"/>
      <c r="O212" s="817"/>
    </row>
    <row r="213" spans="1:15" x14ac:dyDescent="0.25">
      <c r="A213" s="752" t="s">
        <v>924</v>
      </c>
      <c r="B213" s="753" t="s">
        <v>817</v>
      </c>
      <c r="C213" s="753"/>
      <c r="D213" s="760"/>
      <c r="E213" s="753"/>
      <c r="F213" s="754">
        <v>3147.87</v>
      </c>
      <c r="G213" s="749"/>
      <c r="H213" s="750"/>
      <c r="I213" s="749"/>
      <c r="J213" s="750"/>
      <c r="K213" s="749"/>
      <c r="L213" s="750"/>
      <c r="M213" s="749"/>
      <c r="N213" s="759"/>
      <c r="O213" s="817"/>
    </row>
    <row r="214" spans="1:15" x14ac:dyDescent="0.25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758">
        <v>3147.87</v>
      </c>
      <c r="G214" s="749" t="e">
        <f>#REF!</f>
        <v>#REF!</v>
      </c>
      <c r="H214" s="750" t="e">
        <f>G214/F214</f>
        <v>#REF!</v>
      </c>
      <c r="I214" s="749" t="e">
        <f>F214-G214</f>
        <v>#REF!</v>
      </c>
      <c r="J214" s="750" t="e">
        <f t="shared" si="13"/>
        <v>#REF!</v>
      </c>
      <c r="K214" s="749"/>
      <c r="L214" s="750"/>
      <c r="M214" s="749"/>
      <c r="N214" s="759"/>
      <c r="O214" s="817"/>
    </row>
    <row r="215" spans="1:15" x14ac:dyDescent="0.25">
      <c r="A215" s="769" t="s">
        <v>37</v>
      </c>
      <c r="B215" s="770" t="s">
        <v>832</v>
      </c>
      <c r="C215" s="770"/>
      <c r="D215" s="771"/>
      <c r="E215" s="770"/>
      <c r="F215" s="772">
        <v>9709.7800000000007</v>
      </c>
      <c r="G215" s="749"/>
      <c r="H215" s="750"/>
      <c r="I215" s="749"/>
      <c r="J215" s="750"/>
      <c r="K215" s="749"/>
      <c r="L215" s="750"/>
      <c r="M215" s="749"/>
      <c r="N215" s="759"/>
      <c r="O215" s="817"/>
    </row>
    <row r="216" spans="1:15" x14ac:dyDescent="0.25">
      <c r="A216" s="752" t="s">
        <v>38</v>
      </c>
      <c r="B216" s="753" t="s">
        <v>234</v>
      </c>
      <c r="C216" s="753"/>
      <c r="D216" s="760"/>
      <c r="E216" s="753"/>
      <c r="F216" s="754">
        <v>3460.1</v>
      </c>
      <c r="G216" s="749"/>
      <c r="H216" s="750"/>
      <c r="I216" s="749"/>
      <c r="J216" s="750"/>
      <c r="K216" s="749"/>
      <c r="L216" s="750"/>
      <c r="M216" s="749"/>
      <c r="N216" s="759"/>
      <c r="O216" s="817"/>
    </row>
    <row r="217" spans="1:15" x14ac:dyDescent="0.25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758">
        <v>1864.32</v>
      </c>
      <c r="G217" s="749"/>
      <c r="H217" s="750"/>
      <c r="I217" s="749"/>
      <c r="J217" s="750"/>
      <c r="K217" s="749">
        <v>932.16</v>
      </c>
      <c r="L217" s="750">
        <f t="shared" si="12"/>
        <v>0.5</v>
      </c>
      <c r="M217" s="749">
        <v>932.16</v>
      </c>
      <c r="N217" s="759">
        <f>M217/F217</f>
        <v>0.5</v>
      </c>
      <c r="O217" s="817"/>
    </row>
    <row r="218" spans="1:15" x14ac:dyDescent="0.25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758">
        <v>1595.78</v>
      </c>
      <c r="G218" s="749"/>
      <c r="H218" s="750"/>
      <c r="I218" s="749"/>
      <c r="J218" s="750"/>
      <c r="K218" s="749"/>
      <c r="L218" s="750"/>
      <c r="M218" s="749">
        <v>1595.78</v>
      </c>
      <c r="N218" s="759">
        <f>M218/F218</f>
        <v>1</v>
      </c>
      <c r="O218" s="817"/>
    </row>
    <row r="219" spans="1:15" x14ac:dyDescent="0.25">
      <c r="A219" s="752" t="s">
        <v>39</v>
      </c>
      <c r="B219" s="753" t="s">
        <v>835</v>
      </c>
      <c r="C219" s="753"/>
      <c r="D219" s="760"/>
      <c r="E219" s="753"/>
      <c r="F219" s="754">
        <v>6249.68</v>
      </c>
      <c r="G219" s="749"/>
      <c r="H219" s="750"/>
      <c r="I219" s="749"/>
      <c r="J219" s="750"/>
      <c r="K219" s="749"/>
      <c r="L219" s="750"/>
      <c r="M219" s="749"/>
      <c r="N219" s="759"/>
      <c r="O219" s="817"/>
    </row>
    <row r="220" spans="1:15" x14ac:dyDescent="0.25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758">
        <v>1465.22</v>
      </c>
      <c r="G220" s="749"/>
      <c r="H220" s="750"/>
      <c r="I220" s="749"/>
      <c r="J220" s="750"/>
      <c r="K220" s="749"/>
      <c r="L220" s="750"/>
      <c r="M220" s="749">
        <v>1465.22</v>
      </c>
      <c r="N220" s="759">
        <f>M220/F220</f>
        <v>1</v>
      </c>
      <c r="O220" s="817"/>
    </row>
    <row r="221" spans="1:15" x14ac:dyDescent="0.25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758">
        <v>1788.62</v>
      </c>
      <c r="G221" s="749"/>
      <c r="H221" s="750"/>
      <c r="I221" s="749"/>
      <c r="J221" s="750"/>
      <c r="K221" s="749"/>
      <c r="L221" s="750"/>
      <c r="M221" s="749">
        <v>1788.62</v>
      </c>
      <c r="N221" s="759">
        <f>M221/F221</f>
        <v>1</v>
      </c>
      <c r="O221" s="817"/>
    </row>
    <row r="222" spans="1:15" x14ac:dyDescent="0.25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758">
        <v>1848.24</v>
      </c>
      <c r="G222" s="749"/>
      <c r="H222" s="750"/>
      <c r="I222" s="773"/>
      <c r="J222" s="774"/>
      <c r="K222" s="773"/>
      <c r="L222" s="774"/>
      <c r="M222" s="773">
        <v>1848.24</v>
      </c>
      <c r="N222" s="759">
        <f>M222/F222</f>
        <v>1</v>
      </c>
      <c r="O222" s="817"/>
    </row>
    <row r="223" spans="1:15" ht="15.75" thickBot="1" x14ac:dyDescent="0.3">
      <c r="A223" s="775" t="s">
        <v>929</v>
      </c>
      <c r="B223" s="776" t="s">
        <v>836</v>
      </c>
      <c r="C223" s="776"/>
      <c r="D223" s="777">
        <v>40</v>
      </c>
      <c r="E223" s="776"/>
      <c r="F223" s="778">
        <v>1147.5999999999999</v>
      </c>
      <c r="G223" s="749"/>
      <c r="H223" s="780"/>
      <c r="I223" s="779"/>
      <c r="J223" s="780"/>
      <c r="K223" s="779"/>
      <c r="L223" s="780"/>
      <c r="M223" s="779">
        <v>1147.5999999999999</v>
      </c>
      <c r="N223" s="781">
        <f>M223/F223</f>
        <v>1</v>
      </c>
      <c r="O223" s="817"/>
    </row>
    <row r="224" spans="1:15" x14ac:dyDescent="0.25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5" ht="15.75" thickBot="1" x14ac:dyDescent="0.3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5" x14ac:dyDescent="0.25">
      <c r="A226" s="730"/>
      <c r="B226" s="786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288267.37999999995</v>
      </c>
      <c r="L226" s="789">
        <f>K226/F226</f>
        <v>0.3376845765446474</v>
      </c>
      <c r="M226" s="788">
        <f>SUM(M9:M223)</f>
        <v>26276.39</v>
      </c>
      <c r="N226" s="790">
        <f>M226/F226</f>
        <v>3.0780907747078454E-2</v>
      </c>
      <c r="O226" s="3" t="e">
        <f>H226+J226+L226+N226</f>
        <v>#REF!</v>
      </c>
    </row>
    <row r="227" spans="1:15" x14ac:dyDescent="0.25">
      <c r="A227" s="730"/>
      <c r="B227" s="791" t="s">
        <v>937</v>
      </c>
      <c r="C227" s="792"/>
      <c r="D227" s="792"/>
      <c r="E227" s="792"/>
      <c r="F227" s="793">
        <v>63004.26</v>
      </c>
      <c r="G227" s="794">
        <f>F227/4</f>
        <v>15751.065000000001</v>
      </c>
      <c r="H227" s="795">
        <f>G227/F227</f>
        <v>0.25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7">
        <f>M227/F227</f>
        <v>0.25</v>
      </c>
    </row>
    <row r="228" spans="1:15" x14ac:dyDescent="0.25">
      <c r="A228" s="730"/>
      <c r="B228" s="791" t="s">
        <v>938</v>
      </c>
      <c r="C228" s="792"/>
      <c r="D228" s="792"/>
      <c r="E228" s="792"/>
      <c r="F228" s="793">
        <v>18958.25</v>
      </c>
      <c r="G228" s="794">
        <f>F228/4</f>
        <v>4739.5625</v>
      </c>
      <c r="H228" s="795">
        <f>G228/F228</f>
        <v>0.25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7">
        <f>M228/F228</f>
        <v>0.25</v>
      </c>
    </row>
    <row r="229" spans="1:15" x14ac:dyDescent="0.25">
      <c r="A229" s="730"/>
      <c r="B229" s="791" t="s">
        <v>939</v>
      </c>
      <c r="C229" s="792"/>
      <c r="D229" s="792"/>
      <c r="E229" s="792"/>
      <c r="F229" s="793">
        <v>7254.05</v>
      </c>
      <c r="G229" s="794"/>
      <c r="H229" s="795"/>
      <c r="I229" s="794"/>
      <c r="J229" s="795"/>
      <c r="K229" s="796"/>
      <c r="L229" s="795"/>
      <c r="M229" s="796">
        <f>F229</f>
        <v>7254.05</v>
      </c>
      <c r="N229" s="797">
        <f>M229/F229</f>
        <v>1</v>
      </c>
    </row>
    <row r="230" spans="1:15" ht="15.75" thickBot="1" x14ac:dyDescent="0.3">
      <c r="A230" s="730"/>
      <c r="B230" s="798" t="s">
        <v>940</v>
      </c>
      <c r="C230" s="799"/>
      <c r="D230" s="799"/>
      <c r="E230" s="799"/>
      <c r="F230" s="800">
        <v>8774.25</v>
      </c>
      <c r="G230" s="799"/>
      <c r="H230" s="801"/>
      <c r="I230" s="799"/>
      <c r="J230" s="801"/>
      <c r="K230" s="802"/>
      <c r="L230" s="803"/>
      <c r="M230" s="802">
        <f>F230</f>
        <v>8774.25</v>
      </c>
      <c r="N230" s="804">
        <f>M230/F230</f>
        <v>1</v>
      </c>
    </row>
    <row r="231" spans="1:15" ht="15.75" thickBot="1" x14ac:dyDescent="0.3">
      <c r="A231" s="730"/>
      <c r="B231" s="805"/>
      <c r="C231" s="805"/>
      <c r="D231" s="805"/>
      <c r="E231" s="805"/>
      <c r="F231" s="806"/>
      <c r="G231" s="805"/>
      <c r="H231" s="805"/>
      <c r="I231" s="805"/>
      <c r="J231" s="805"/>
      <c r="K231" s="807"/>
      <c r="L231" s="808"/>
      <c r="M231" s="807"/>
      <c r="N231" s="808"/>
    </row>
    <row r="232" spans="1:15" ht="15.75" thickBot="1" x14ac:dyDescent="0.3">
      <c r="A232" s="730"/>
      <c r="B232" s="809" t="s">
        <v>941</v>
      </c>
      <c r="C232" s="810"/>
      <c r="D232" s="810"/>
      <c r="E232" s="810"/>
      <c r="F232" s="811">
        <f>SUM(F226:F230)</f>
        <v>951649.52</v>
      </c>
      <c r="G232" s="812" t="e">
        <f>SUM(G226:G228)</f>
        <v>#REF!</v>
      </c>
      <c r="H232" s="813" t="e">
        <f>G232/F232</f>
        <v>#REF!</v>
      </c>
      <c r="I232" s="812" t="e">
        <f>SUM(I226:I228)</f>
        <v>#REF!</v>
      </c>
      <c r="J232" s="813" t="e">
        <f>I232/F232</f>
        <v>#REF!</v>
      </c>
      <c r="K232" s="812">
        <f>SUM(K226:K230)</f>
        <v>308758.00749999995</v>
      </c>
      <c r="L232" s="813">
        <f>K232/F232</f>
        <v>0.32444508299652158</v>
      </c>
      <c r="M232" s="812">
        <f>SUM(M226:M230)</f>
        <v>62795.317500000005</v>
      </c>
      <c r="N232" s="814">
        <f>M232/F232</f>
        <v>6.5985760703163074E-2</v>
      </c>
    </row>
    <row r="233" spans="1:15" x14ac:dyDescent="0.25">
      <c r="A233" s="730"/>
      <c r="B233" s="730"/>
      <c r="C233" s="731"/>
      <c r="D233" s="731"/>
      <c r="E233" s="731"/>
      <c r="F233" s="732"/>
      <c r="G233" s="732"/>
      <c r="H233" s="733"/>
      <c r="I233" s="732"/>
      <c r="J233" s="733"/>
      <c r="K233" s="732"/>
      <c r="L233" s="733"/>
      <c r="M233" s="588"/>
      <c r="N233" s="589"/>
    </row>
  </sheetData>
  <mergeCells count="13">
    <mergeCell ref="K6:L6"/>
    <mergeCell ref="M6:N6"/>
    <mergeCell ref="C2:G2"/>
    <mergeCell ref="B3:N3"/>
    <mergeCell ref="A5:A7"/>
    <mergeCell ref="B5:B7"/>
    <mergeCell ref="C5:C7"/>
    <mergeCell ref="D5:D7"/>
    <mergeCell ref="E5:E7"/>
    <mergeCell ref="F5:F7"/>
    <mergeCell ref="G5:N5"/>
    <mergeCell ref="G6:H6"/>
    <mergeCell ref="I6:J6"/>
  </mergeCells>
  <conditionalFormatting sqref="G8:N224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>
    <tabColor rgb="FFFF0000"/>
  </sheetPr>
  <dimension ref="F1:AU1"/>
  <sheetViews>
    <sheetView view="pageBreakPreview" zoomScale="70" zoomScaleNormal="77" zoomScaleSheetLayoutView="70" workbookViewId="0">
      <selection activeCell="P21" sqref="P21"/>
    </sheetView>
  </sheetViews>
  <sheetFormatPr baseColWidth="10" defaultColWidth="11.42578125" defaultRowHeight="15" x14ac:dyDescent="0.25"/>
  <cols>
    <col min="1" max="1" width="0.7109375" customWidth="1"/>
    <col min="2" max="2" width="1.140625" customWidth="1"/>
    <col min="3" max="3" width="6.5703125" customWidth="1"/>
    <col min="4" max="4" width="42.85546875" customWidth="1"/>
    <col min="5" max="5" width="16.42578125" customWidth="1"/>
    <col min="6" max="6" width="11.5703125" hidden="1" customWidth="1"/>
    <col min="7" max="7" width="16.5703125" hidden="1" customWidth="1"/>
    <col min="8" max="8" width="18" hidden="1" customWidth="1"/>
    <col min="9" max="10" width="5.7109375" hidden="1" customWidth="1"/>
    <col min="11" max="11" width="4.7109375" customWidth="1"/>
    <col min="12" max="12" width="6.140625" customWidth="1"/>
    <col min="13" max="41" width="4.7109375" customWidth="1"/>
    <col min="42" max="42" width="4.42578125" hidden="1" customWidth="1"/>
    <col min="43" max="43" width="6.28515625" hidden="1" customWidth="1"/>
    <col min="44" max="44" width="14.42578125" customWidth="1"/>
    <col min="45" max="45" width="2.7109375" hidden="1" customWidth="1"/>
    <col min="46" max="46" width="2.85546875" hidden="1" customWidth="1"/>
    <col min="47" max="47" width="5.42578125" hidden="1" customWidth="1"/>
  </cols>
  <sheetData/>
  <pageMargins left="0.51181102362204722" right="0.51181102362204722" top="0.74803149606299213" bottom="0.74803149606299213" header="0.31496062992125984" footer="0.31496062992125984"/>
  <pageSetup paperSize="9" scale="4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N270"/>
  <sheetViews>
    <sheetView view="pageBreakPreview" zoomScale="70" zoomScaleNormal="85" zoomScaleSheetLayoutView="70" zoomScalePageLayoutView="85" workbookViewId="0">
      <pane ySplit="1" topLeftCell="A2" activePane="bottomLeft" state="frozen"/>
      <selection pane="bottomLeft" activeCell="B40" sqref="B40"/>
    </sheetView>
  </sheetViews>
  <sheetFormatPr baseColWidth="10" defaultColWidth="11.42578125" defaultRowHeight="12.75" x14ac:dyDescent="0.2"/>
  <cols>
    <col min="1" max="1" width="20.28515625" style="79" customWidth="1"/>
    <col min="2" max="2" width="64.7109375" style="79" customWidth="1"/>
    <col min="3" max="3" width="9" style="79" customWidth="1"/>
    <col min="4" max="4" width="10.7109375" style="79" bestFit="1" customWidth="1"/>
    <col min="5" max="5" width="9.28515625" style="79" customWidth="1"/>
    <col min="6" max="6" width="10.42578125" style="79" customWidth="1"/>
    <col min="7" max="7" width="7.7109375" style="79" customWidth="1"/>
    <col min="8" max="8" width="10.7109375" style="79" customWidth="1"/>
    <col min="9" max="9" width="14.140625" style="80" customWidth="1"/>
    <col min="10" max="10" width="10.42578125" style="183" customWidth="1"/>
    <col min="11" max="11" width="5.140625" style="82" customWidth="1"/>
    <col min="12" max="12" width="17.7109375" style="79" customWidth="1"/>
    <col min="13" max="13" width="11.42578125" style="79"/>
    <col min="14" max="14" width="3.5703125" style="79" bestFit="1" customWidth="1"/>
    <col min="15" max="15" width="4.42578125" style="79" bestFit="1" customWidth="1"/>
    <col min="16" max="16" width="20.42578125" style="79" customWidth="1"/>
    <col min="17" max="256" width="11.42578125" style="79"/>
    <col min="257" max="257" width="12.140625" style="79" customWidth="1"/>
    <col min="258" max="258" width="64.7109375" style="79" customWidth="1"/>
    <col min="259" max="259" width="9" style="79" customWidth="1"/>
    <col min="260" max="260" width="10.7109375" style="79" bestFit="1" customWidth="1"/>
    <col min="261" max="261" width="9.28515625" style="79" customWidth="1"/>
    <col min="262" max="262" width="10.42578125" style="79" customWidth="1"/>
    <col min="263" max="263" width="7.7109375" style="79" customWidth="1"/>
    <col min="264" max="264" width="10.7109375" style="79" customWidth="1"/>
    <col min="265" max="265" width="14.140625" style="79" customWidth="1"/>
    <col min="266" max="266" width="10.42578125" style="79" customWidth="1"/>
    <col min="267" max="267" width="5.140625" style="79" customWidth="1"/>
    <col min="268" max="268" width="17.7109375" style="79" customWidth="1"/>
    <col min="269" max="269" width="11.42578125" style="79"/>
    <col min="270" max="270" width="3.5703125" style="79" bestFit="1" customWidth="1"/>
    <col min="271" max="271" width="4.42578125" style="79" bestFit="1" customWidth="1"/>
    <col min="272" max="272" width="20.42578125" style="79" customWidth="1"/>
    <col min="273" max="512" width="11.42578125" style="79"/>
    <col min="513" max="513" width="12.140625" style="79" customWidth="1"/>
    <col min="514" max="514" width="64.7109375" style="79" customWidth="1"/>
    <col min="515" max="515" width="9" style="79" customWidth="1"/>
    <col min="516" max="516" width="10.7109375" style="79" bestFit="1" customWidth="1"/>
    <col min="517" max="517" width="9.28515625" style="79" customWidth="1"/>
    <col min="518" max="518" width="10.42578125" style="79" customWidth="1"/>
    <col min="519" max="519" width="7.7109375" style="79" customWidth="1"/>
    <col min="520" max="520" width="10.7109375" style="79" customWidth="1"/>
    <col min="521" max="521" width="14.140625" style="79" customWidth="1"/>
    <col min="522" max="522" width="10.42578125" style="79" customWidth="1"/>
    <col min="523" max="523" width="5.140625" style="79" customWidth="1"/>
    <col min="524" max="524" width="17.7109375" style="79" customWidth="1"/>
    <col min="525" max="525" width="11.42578125" style="79"/>
    <col min="526" max="526" width="3.5703125" style="79" bestFit="1" customWidth="1"/>
    <col min="527" max="527" width="4.42578125" style="79" bestFit="1" customWidth="1"/>
    <col min="528" max="528" width="20.42578125" style="79" customWidth="1"/>
    <col min="529" max="768" width="11.42578125" style="79"/>
    <col min="769" max="769" width="12.140625" style="79" customWidth="1"/>
    <col min="770" max="770" width="64.7109375" style="79" customWidth="1"/>
    <col min="771" max="771" width="9" style="79" customWidth="1"/>
    <col min="772" max="772" width="10.7109375" style="79" bestFit="1" customWidth="1"/>
    <col min="773" max="773" width="9.28515625" style="79" customWidth="1"/>
    <col min="774" max="774" width="10.42578125" style="79" customWidth="1"/>
    <col min="775" max="775" width="7.7109375" style="79" customWidth="1"/>
    <col min="776" max="776" width="10.7109375" style="79" customWidth="1"/>
    <col min="777" max="777" width="14.140625" style="79" customWidth="1"/>
    <col min="778" max="778" width="10.42578125" style="79" customWidth="1"/>
    <col min="779" max="779" width="5.140625" style="79" customWidth="1"/>
    <col min="780" max="780" width="17.7109375" style="79" customWidth="1"/>
    <col min="781" max="781" width="11.42578125" style="79"/>
    <col min="782" max="782" width="3.5703125" style="79" bestFit="1" customWidth="1"/>
    <col min="783" max="783" width="4.42578125" style="79" bestFit="1" customWidth="1"/>
    <col min="784" max="784" width="20.42578125" style="79" customWidth="1"/>
    <col min="785" max="1024" width="11.42578125" style="79"/>
    <col min="1025" max="1025" width="12.140625" style="79" customWidth="1"/>
    <col min="1026" max="1026" width="64.7109375" style="79" customWidth="1"/>
    <col min="1027" max="1027" width="9" style="79" customWidth="1"/>
    <col min="1028" max="1028" width="10.7109375" style="79" bestFit="1" customWidth="1"/>
    <col min="1029" max="1029" width="9.28515625" style="79" customWidth="1"/>
    <col min="1030" max="1030" width="10.42578125" style="79" customWidth="1"/>
    <col min="1031" max="1031" width="7.7109375" style="79" customWidth="1"/>
    <col min="1032" max="1032" width="10.7109375" style="79" customWidth="1"/>
    <col min="1033" max="1033" width="14.140625" style="79" customWidth="1"/>
    <col min="1034" max="1034" width="10.42578125" style="79" customWidth="1"/>
    <col min="1035" max="1035" width="5.140625" style="79" customWidth="1"/>
    <col min="1036" max="1036" width="17.7109375" style="79" customWidth="1"/>
    <col min="1037" max="1037" width="11.42578125" style="79"/>
    <col min="1038" max="1038" width="3.5703125" style="79" bestFit="1" customWidth="1"/>
    <col min="1039" max="1039" width="4.42578125" style="79" bestFit="1" customWidth="1"/>
    <col min="1040" max="1040" width="20.42578125" style="79" customWidth="1"/>
    <col min="1041" max="1280" width="11.42578125" style="79"/>
    <col min="1281" max="1281" width="12.140625" style="79" customWidth="1"/>
    <col min="1282" max="1282" width="64.7109375" style="79" customWidth="1"/>
    <col min="1283" max="1283" width="9" style="79" customWidth="1"/>
    <col min="1284" max="1284" width="10.7109375" style="79" bestFit="1" customWidth="1"/>
    <col min="1285" max="1285" width="9.28515625" style="79" customWidth="1"/>
    <col min="1286" max="1286" width="10.42578125" style="79" customWidth="1"/>
    <col min="1287" max="1287" width="7.7109375" style="79" customWidth="1"/>
    <col min="1288" max="1288" width="10.7109375" style="79" customWidth="1"/>
    <col min="1289" max="1289" width="14.140625" style="79" customWidth="1"/>
    <col min="1290" max="1290" width="10.42578125" style="79" customWidth="1"/>
    <col min="1291" max="1291" width="5.140625" style="79" customWidth="1"/>
    <col min="1292" max="1292" width="17.7109375" style="79" customWidth="1"/>
    <col min="1293" max="1293" width="11.42578125" style="79"/>
    <col min="1294" max="1294" width="3.5703125" style="79" bestFit="1" customWidth="1"/>
    <col min="1295" max="1295" width="4.42578125" style="79" bestFit="1" customWidth="1"/>
    <col min="1296" max="1296" width="20.42578125" style="79" customWidth="1"/>
    <col min="1297" max="1536" width="11.42578125" style="79"/>
    <col min="1537" max="1537" width="12.140625" style="79" customWidth="1"/>
    <col min="1538" max="1538" width="64.7109375" style="79" customWidth="1"/>
    <col min="1539" max="1539" width="9" style="79" customWidth="1"/>
    <col min="1540" max="1540" width="10.7109375" style="79" bestFit="1" customWidth="1"/>
    <col min="1541" max="1541" width="9.28515625" style="79" customWidth="1"/>
    <col min="1542" max="1542" width="10.42578125" style="79" customWidth="1"/>
    <col min="1543" max="1543" width="7.7109375" style="79" customWidth="1"/>
    <col min="1544" max="1544" width="10.7109375" style="79" customWidth="1"/>
    <col min="1545" max="1545" width="14.140625" style="79" customWidth="1"/>
    <col min="1546" max="1546" width="10.42578125" style="79" customWidth="1"/>
    <col min="1547" max="1547" width="5.140625" style="79" customWidth="1"/>
    <col min="1548" max="1548" width="17.7109375" style="79" customWidth="1"/>
    <col min="1549" max="1549" width="11.42578125" style="79"/>
    <col min="1550" max="1550" width="3.5703125" style="79" bestFit="1" customWidth="1"/>
    <col min="1551" max="1551" width="4.42578125" style="79" bestFit="1" customWidth="1"/>
    <col min="1552" max="1552" width="20.42578125" style="79" customWidth="1"/>
    <col min="1553" max="1792" width="11.42578125" style="79"/>
    <col min="1793" max="1793" width="12.140625" style="79" customWidth="1"/>
    <col min="1794" max="1794" width="64.7109375" style="79" customWidth="1"/>
    <col min="1795" max="1795" width="9" style="79" customWidth="1"/>
    <col min="1796" max="1796" width="10.7109375" style="79" bestFit="1" customWidth="1"/>
    <col min="1797" max="1797" width="9.28515625" style="79" customWidth="1"/>
    <col min="1798" max="1798" width="10.42578125" style="79" customWidth="1"/>
    <col min="1799" max="1799" width="7.7109375" style="79" customWidth="1"/>
    <col min="1800" max="1800" width="10.7109375" style="79" customWidth="1"/>
    <col min="1801" max="1801" width="14.140625" style="79" customWidth="1"/>
    <col min="1802" max="1802" width="10.42578125" style="79" customWidth="1"/>
    <col min="1803" max="1803" width="5.140625" style="79" customWidth="1"/>
    <col min="1804" max="1804" width="17.7109375" style="79" customWidth="1"/>
    <col min="1805" max="1805" width="11.42578125" style="79"/>
    <col min="1806" max="1806" width="3.5703125" style="79" bestFit="1" customWidth="1"/>
    <col min="1807" max="1807" width="4.42578125" style="79" bestFit="1" customWidth="1"/>
    <col min="1808" max="1808" width="20.42578125" style="79" customWidth="1"/>
    <col min="1809" max="2048" width="11.42578125" style="79"/>
    <col min="2049" max="2049" width="12.140625" style="79" customWidth="1"/>
    <col min="2050" max="2050" width="64.7109375" style="79" customWidth="1"/>
    <col min="2051" max="2051" width="9" style="79" customWidth="1"/>
    <col min="2052" max="2052" width="10.7109375" style="79" bestFit="1" customWidth="1"/>
    <col min="2053" max="2053" width="9.28515625" style="79" customWidth="1"/>
    <col min="2054" max="2054" width="10.42578125" style="79" customWidth="1"/>
    <col min="2055" max="2055" width="7.7109375" style="79" customWidth="1"/>
    <col min="2056" max="2056" width="10.7109375" style="79" customWidth="1"/>
    <col min="2057" max="2057" width="14.140625" style="79" customWidth="1"/>
    <col min="2058" max="2058" width="10.42578125" style="79" customWidth="1"/>
    <col min="2059" max="2059" width="5.140625" style="79" customWidth="1"/>
    <col min="2060" max="2060" width="17.7109375" style="79" customWidth="1"/>
    <col min="2061" max="2061" width="11.42578125" style="79"/>
    <col min="2062" max="2062" width="3.5703125" style="79" bestFit="1" customWidth="1"/>
    <col min="2063" max="2063" width="4.42578125" style="79" bestFit="1" customWidth="1"/>
    <col min="2064" max="2064" width="20.42578125" style="79" customWidth="1"/>
    <col min="2065" max="2304" width="11.42578125" style="79"/>
    <col min="2305" max="2305" width="12.140625" style="79" customWidth="1"/>
    <col min="2306" max="2306" width="64.7109375" style="79" customWidth="1"/>
    <col min="2307" max="2307" width="9" style="79" customWidth="1"/>
    <col min="2308" max="2308" width="10.7109375" style="79" bestFit="1" customWidth="1"/>
    <col min="2309" max="2309" width="9.28515625" style="79" customWidth="1"/>
    <col min="2310" max="2310" width="10.42578125" style="79" customWidth="1"/>
    <col min="2311" max="2311" width="7.7109375" style="79" customWidth="1"/>
    <col min="2312" max="2312" width="10.7109375" style="79" customWidth="1"/>
    <col min="2313" max="2313" width="14.140625" style="79" customWidth="1"/>
    <col min="2314" max="2314" width="10.42578125" style="79" customWidth="1"/>
    <col min="2315" max="2315" width="5.140625" style="79" customWidth="1"/>
    <col min="2316" max="2316" width="17.7109375" style="79" customWidth="1"/>
    <col min="2317" max="2317" width="11.42578125" style="79"/>
    <col min="2318" max="2318" width="3.5703125" style="79" bestFit="1" customWidth="1"/>
    <col min="2319" max="2319" width="4.42578125" style="79" bestFit="1" customWidth="1"/>
    <col min="2320" max="2320" width="20.42578125" style="79" customWidth="1"/>
    <col min="2321" max="2560" width="11.42578125" style="79"/>
    <col min="2561" max="2561" width="12.140625" style="79" customWidth="1"/>
    <col min="2562" max="2562" width="64.7109375" style="79" customWidth="1"/>
    <col min="2563" max="2563" width="9" style="79" customWidth="1"/>
    <col min="2564" max="2564" width="10.7109375" style="79" bestFit="1" customWidth="1"/>
    <col min="2565" max="2565" width="9.28515625" style="79" customWidth="1"/>
    <col min="2566" max="2566" width="10.42578125" style="79" customWidth="1"/>
    <col min="2567" max="2567" width="7.7109375" style="79" customWidth="1"/>
    <col min="2568" max="2568" width="10.7109375" style="79" customWidth="1"/>
    <col min="2569" max="2569" width="14.140625" style="79" customWidth="1"/>
    <col min="2570" max="2570" width="10.42578125" style="79" customWidth="1"/>
    <col min="2571" max="2571" width="5.140625" style="79" customWidth="1"/>
    <col min="2572" max="2572" width="17.7109375" style="79" customWidth="1"/>
    <col min="2573" max="2573" width="11.42578125" style="79"/>
    <col min="2574" max="2574" width="3.5703125" style="79" bestFit="1" customWidth="1"/>
    <col min="2575" max="2575" width="4.42578125" style="79" bestFit="1" customWidth="1"/>
    <col min="2576" max="2576" width="20.42578125" style="79" customWidth="1"/>
    <col min="2577" max="2816" width="11.42578125" style="79"/>
    <col min="2817" max="2817" width="12.140625" style="79" customWidth="1"/>
    <col min="2818" max="2818" width="64.7109375" style="79" customWidth="1"/>
    <col min="2819" max="2819" width="9" style="79" customWidth="1"/>
    <col min="2820" max="2820" width="10.7109375" style="79" bestFit="1" customWidth="1"/>
    <col min="2821" max="2821" width="9.28515625" style="79" customWidth="1"/>
    <col min="2822" max="2822" width="10.42578125" style="79" customWidth="1"/>
    <col min="2823" max="2823" width="7.7109375" style="79" customWidth="1"/>
    <col min="2824" max="2824" width="10.7109375" style="79" customWidth="1"/>
    <col min="2825" max="2825" width="14.140625" style="79" customWidth="1"/>
    <col min="2826" max="2826" width="10.42578125" style="79" customWidth="1"/>
    <col min="2827" max="2827" width="5.140625" style="79" customWidth="1"/>
    <col min="2828" max="2828" width="17.7109375" style="79" customWidth="1"/>
    <col min="2829" max="2829" width="11.42578125" style="79"/>
    <col min="2830" max="2830" width="3.5703125" style="79" bestFit="1" customWidth="1"/>
    <col min="2831" max="2831" width="4.42578125" style="79" bestFit="1" customWidth="1"/>
    <col min="2832" max="2832" width="20.42578125" style="79" customWidth="1"/>
    <col min="2833" max="3072" width="11.42578125" style="79"/>
    <col min="3073" max="3073" width="12.140625" style="79" customWidth="1"/>
    <col min="3074" max="3074" width="64.7109375" style="79" customWidth="1"/>
    <col min="3075" max="3075" width="9" style="79" customWidth="1"/>
    <col min="3076" max="3076" width="10.7109375" style="79" bestFit="1" customWidth="1"/>
    <col min="3077" max="3077" width="9.28515625" style="79" customWidth="1"/>
    <col min="3078" max="3078" width="10.42578125" style="79" customWidth="1"/>
    <col min="3079" max="3079" width="7.7109375" style="79" customWidth="1"/>
    <col min="3080" max="3080" width="10.7109375" style="79" customWidth="1"/>
    <col min="3081" max="3081" width="14.140625" style="79" customWidth="1"/>
    <col min="3082" max="3082" width="10.42578125" style="79" customWidth="1"/>
    <col min="3083" max="3083" width="5.140625" style="79" customWidth="1"/>
    <col min="3084" max="3084" width="17.7109375" style="79" customWidth="1"/>
    <col min="3085" max="3085" width="11.42578125" style="79"/>
    <col min="3086" max="3086" width="3.5703125" style="79" bestFit="1" customWidth="1"/>
    <col min="3087" max="3087" width="4.42578125" style="79" bestFit="1" customWidth="1"/>
    <col min="3088" max="3088" width="20.42578125" style="79" customWidth="1"/>
    <col min="3089" max="3328" width="11.42578125" style="79"/>
    <col min="3329" max="3329" width="12.140625" style="79" customWidth="1"/>
    <col min="3330" max="3330" width="64.7109375" style="79" customWidth="1"/>
    <col min="3331" max="3331" width="9" style="79" customWidth="1"/>
    <col min="3332" max="3332" width="10.7109375" style="79" bestFit="1" customWidth="1"/>
    <col min="3333" max="3333" width="9.28515625" style="79" customWidth="1"/>
    <col min="3334" max="3334" width="10.42578125" style="79" customWidth="1"/>
    <col min="3335" max="3335" width="7.7109375" style="79" customWidth="1"/>
    <col min="3336" max="3336" width="10.7109375" style="79" customWidth="1"/>
    <col min="3337" max="3337" width="14.140625" style="79" customWidth="1"/>
    <col min="3338" max="3338" width="10.42578125" style="79" customWidth="1"/>
    <col min="3339" max="3339" width="5.140625" style="79" customWidth="1"/>
    <col min="3340" max="3340" width="17.7109375" style="79" customWidth="1"/>
    <col min="3341" max="3341" width="11.42578125" style="79"/>
    <col min="3342" max="3342" width="3.5703125" style="79" bestFit="1" customWidth="1"/>
    <col min="3343" max="3343" width="4.42578125" style="79" bestFit="1" customWidth="1"/>
    <col min="3344" max="3344" width="20.42578125" style="79" customWidth="1"/>
    <col min="3345" max="3584" width="11.42578125" style="79"/>
    <col min="3585" max="3585" width="12.140625" style="79" customWidth="1"/>
    <col min="3586" max="3586" width="64.7109375" style="79" customWidth="1"/>
    <col min="3587" max="3587" width="9" style="79" customWidth="1"/>
    <col min="3588" max="3588" width="10.7109375" style="79" bestFit="1" customWidth="1"/>
    <col min="3589" max="3589" width="9.28515625" style="79" customWidth="1"/>
    <col min="3590" max="3590" width="10.42578125" style="79" customWidth="1"/>
    <col min="3591" max="3591" width="7.7109375" style="79" customWidth="1"/>
    <col min="3592" max="3592" width="10.7109375" style="79" customWidth="1"/>
    <col min="3593" max="3593" width="14.140625" style="79" customWidth="1"/>
    <col min="3594" max="3594" width="10.42578125" style="79" customWidth="1"/>
    <col min="3595" max="3595" width="5.140625" style="79" customWidth="1"/>
    <col min="3596" max="3596" width="17.7109375" style="79" customWidth="1"/>
    <col min="3597" max="3597" width="11.42578125" style="79"/>
    <col min="3598" max="3598" width="3.5703125" style="79" bestFit="1" customWidth="1"/>
    <col min="3599" max="3599" width="4.42578125" style="79" bestFit="1" customWidth="1"/>
    <col min="3600" max="3600" width="20.42578125" style="79" customWidth="1"/>
    <col min="3601" max="3840" width="11.42578125" style="79"/>
    <col min="3841" max="3841" width="12.140625" style="79" customWidth="1"/>
    <col min="3842" max="3842" width="64.7109375" style="79" customWidth="1"/>
    <col min="3843" max="3843" width="9" style="79" customWidth="1"/>
    <col min="3844" max="3844" width="10.7109375" style="79" bestFit="1" customWidth="1"/>
    <col min="3845" max="3845" width="9.28515625" style="79" customWidth="1"/>
    <col min="3846" max="3846" width="10.42578125" style="79" customWidth="1"/>
    <col min="3847" max="3847" width="7.7109375" style="79" customWidth="1"/>
    <col min="3848" max="3848" width="10.7109375" style="79" customWidth="1"/>
    <col min="3849" max="3849" width="14.140625" style="79" customWidth="1"/>
    <col min="3850" max="3850" width="10.42578125" style="79" customWidth="1"/>
    <col min="3851" max="3851" width="5.140625" style="79" customWidth="1"/>
    <col min="3852" max="3852" width="17.7109375" style="79" customWidth="1"/>
    <col min="3853" max="3853" width="11.42578125" style="79"/>
    <col min="3854" max="3854" width="3.5703125" style="79" bestFit="1" customWidth="1"/>
    <col min="3855" max="3855" width="4.42578125" style="79" bestFit="1" customWidth="1"/>
    <col min="3856" max="3856" width="20.42578125" style="79" customWidth="1"/>
    <col min="3857" max="4096" width="11.42578125" style="79"/>
    <col min="4097" max="4097" width="12.140625" style="79" customWidth="1"/>
    <col min="4098" max="4098" width="64.7109375" style="79" customWidth="1"/>
    <col min="4099" max="4099" width="9" style="79" customWidth="1"/>
    <col min="4100" max="4100" width="10.7109375" style="79" bestFit="1" customWidth="1"/>
    <col min="4101" max="4101" width="9.28515625" style="79" customWidth="1"/>
    <col min="4102" max="4102" width="10.42578125" style="79" customWidth="1"/>
    <col min="4103" max="4103" width="7.7109375" style="79" customWidth="1"/>
    <col min="4104" max="4104" width="10.7109375" style="79" customWidth="1"/>
    <col min="4105" max="4105" width="14.140625" style="79" customWidth="1"/>
    <col min="4106" max="4106" width="10.42578125" style="79" customWidth="1"/>
    <col min="4107" max="4107" width="5.140625" style="79" customWidth="1"/>
    <col min="4108" max="4108" width="17.7109375" style="79" customWidth="1"/>
    <col min="4109" max="4109" width="11.42578125" style="79"/>
    <col min="4110" max="4110" width="3.5703125" style="79" bestFit="1" customWidth="1"/>
    <col min="4111" max="4111" width="4.42578125" style="79" bestFit="1" customWidth="1"/>
    <col min="4112" max="4112" width="20.42578125" style="79" customWidth="1"/>
    <col min="4113" max="4352" width="11.42578125" style="79"/>
    <col min="4353" max="4353" width="12.140625" style="79" customWidth="1"/>
    <col min="4354" max="4354" width="64.7109375" style="79" customWidth="1"/>
    <col min="4355" max="4355" width="9" style="79" customWidth="1"/>
    <col min="4356" max="4356" width="10.7109375" style="79" bestFit="1" customWidth="1"/>
    <col min="4357" max="4357" width="9.28515625" style="79" customWidth="1"/>
    <col min="4358" max="4358" width="10.42578125" style="79" customWidth="1"/>
    <col min="4359" max="4359" width="7.7109375" style="79" customWidth="1"/>
    <col min="4360" max="4360" width="10.7109375" style="79" customWidth="1"/>
    <col min="4361" max="4361" width="14.140625" style="79" customWidth="1"/>
    <col min="4362" max="4362" width="10.42578125" style="79" customWidth="1"/>
    <col min="4363" max="4363" width="5.140625" style="79" customWidth="1"/>
    <col min="4364" max="4364" width="17.7109375" style="79" customWidth="1"/>
    <col min="4365" max="4365" width="11.42578125" style="79"/>
    <col min="4366" max="4366" width="3.5703125" style="79" bestFit="1" customWidth="1"/>
    <col min="4367" max="4367" width="4.42578125" style="79" bestFit="1" customWidth="1"/>
    <col min="4368" max="4368" width="20.42578125" style="79" customWidth="1"/>
    <col min="4369" max="4608" width="11.42578125" style="79"/>
    <col min="4609" max="4609" width="12.140625" style="79" customWidth="1"/>
    <col min="4610" max="4610" width="64.7109375" style="79" customWidth="1"/>
    <col min="4611" max="4611" width="9" style="79" customWidth="1"/>
    <col min="4612" max="4612" width="10.7109375" style="79" bestFit="1" customWidth="1"/>
    <col min="4613" max="4613" width="9.28515625" style="79" customWidth="1"/>
    <col min="4614" max="4614" width="10.42578125" style="79" customWidth="1"/>
    <col min="4615" max="4615" width="7.7109375" style="79" customWidth="1"/>
    <col min="4616" max="4616" width="10.7109375" style="79" customWidth="1"/>
    <col min="4617" max="4617" width="14.140625" style="79" customWidth="1"/>
    <col min="4618" max="4618" width="10.42578125" style="79" customWidth="1"/>
    <col min="4619" max="4619" width="5.140625" style="79" customWidth="1"/>
    <col min="4620" max="4620" width="17.7109375" style="79" customWidth="1"/>
    <col min="4621" max="4621" width="11.42578125" style="79"/>
    <col min="4622" max="4622" width="3.5703125" style="79" bestFit="1" customWidth="1"/>
    <col min="4623" max="4623" width="4.42578125" style="79" bestFit="1" customWidth="1"/>
    <col min="4624" max="4624" width="20.42578125" style="79" customWidth="1"/>
    <col min="4625" max="4864" width="11.42578125" style="79"/>
    <col min="4865" max="4865" width="12.140625" style="79" customWidth="1"/>
    <col min="4866" max="4866" width="64.7109375" style="79" customWidth="1"/>
    <col min="4867" max="4867" width="9" style="79" customWidth="1"/>
    <col min="4868" max="4868" width="10.7109375" style="79" bestFit="1" customWidth="1"/>
    <col min="4869" max="4869" width="9.28515625" style="79" customWidth="1"/>
    <col min="4870" max="4870" width="10.42578125" style="79" customWidth="1"/>
    <col min="4871" max="4871" width="7.7109375" style="79" customWidth="1"/>
    <col min="4872" max="4872" width="10.7109375" style="79" customWidth="1"/>
    <col min="4873" max="4873" width="14.140625" style="79" customWidth="1"/>
    <col min="4874" max="4874" width="10.42578125" style="79" customWidth="1"/>
    <col min="4875" max="4875" width="5.140625" style="79" customWidth="1"/>
    <col min="4876" max="4876" width="17.7109375" style="79" customWidth="1"/>
    <col min="4877" max="4877" width="11.42578125" style="79"/>
    <col min="4878" max="4878" width="3.5703125" style="79" bestFit="1" customWidth="1"/>
    <col min="4879" max="4879" width="4.42578125" style="79" bestFit="1" customWidth="1"/>
    <col min="4880" max="4880" width="20.42578125" style="79" customWidth="1"/>
    <col min="4881" max="5120" width="11.42578125" style="79"/>
    <col min="5121" max="5121" width="12.140625" style="79" customWidth="1"/>
    <col min="5122" max="5122" width="64.7109375" style="79" customWidth="1"/>
    <col min="5123" max="5123" width="9" style="79" customWidth="1"/>
    <col min="5124" max="5124" width="10.7109375" style="79" bestFit="1" customWidth="1"/>
    <col min="5125" max="5125" width="9.28515625" style="79" customWidth="1"/>
    <col min="5126" max="5126" width="10.42578125" style="79" customWidth="1"/>
    <col min="5127" max="5127" width="7.7109375" style="79" customWidth="1"/>
    <col min="5128" max="5128" width="10.7109375" style="79" customWidth="1"/>
    <col min="5129" max="5129" width="14.140625" style="79" customWidth="1"/>
    <col min="5130" max="5130" width="10.42578125" style="79" customWidth="1"/>
    <col min="5131" max="5131" width="5.140625" style="79" customWidth="1"/>
    <col min="5132" max="5132" width="17.7109375" style="79" customWidth="1"/>
    <col min="5133" max="5133" width="11.42578125" style="79"/>
    <col min="5134" max="5134" width="3.5703125" style="79" bestFit="1" customWidth="1"/>
    <col min="5135" max="5135" width="4.42578125" style="79" bestFit="1" customWidth="1"/>
    <col min="5136" max="5136" width="20.42578125" style="79" customWidth="1"/>
    <col min="5137" max="5376" width="11.42578125" style="79"/>
    <col min="5377" max="5377" width="12.140625" style="79" customWidth="1"/>
    <col min="5378" max="5378" width="64.7109375" style="79" customWidth="1"/>
    <col min="5379" max="5379" width="9" style="79" customWidth="1"/>
    <col min="5380" max="5380" width="10.7109375" style="79" bestFit="1" customWidth="1"/>
    <col min="5381" max="5381" width="9.28515625" style="79" customWidth="1"/>
    <col min="5382" max="5382" width="10.42578125" style="79" customWidth="1"/>
    <col min="5383" max="5383" width="7.7109375" style="79" customWidth="1"/>
    <col min="5384" max="5384" width="10.7109375" style="79" customWidth="1"/>
    <col min="5385" max="5385" width="14.140625" style="79" customWidth="1"/>
    <col min="5386" max="5386" width="10.42578125" style="79" customWidth="1"/>
    <col min="5387" max="5387" width="5.140625" style="79" customWidth="1"/>
    <col min="5388" max="5388" width="17.7109375" style="79" customWidth="1"/>
    <col min="5389" max="5389" width="11.42578125" style="79"/>
    <col min="5390" max="5390" width="3.5703125" style="79" bestFit="1" customWidth="1"/>
    <col min="5391" max="5391" width="4.42578125" style="79" bestFit="1" customWidth="1"/>
    <col min="5392" max="5392" width="20.42578125" style="79" customWidth="1"/>
    <col min="5393" max="5632" width="11.42578125" style="79"/>
    <col min="5633" max="5633" width="12.140625" style="79" customWidth="1"/>
    <col min="5634" max="5634" width="64.7109375" style="79" customWidth="1"/>
    <col min="5635" max="5635" width="9" style="79" customWidth="1"/>
    <col min="5636" max="5636" width="10.7109375" style="79" bestFit="1" customWidth="1"/>
    <col min="5637" max="5637" width="9.28515625" style="79" customWidth="1"/>
    <col min="5638" max="5638" width="10.42578125" style="79" customWidth="1"/>
    <col min="5639" max="5639" width="7.7109375" style="79" customWidth="1"/>
    <col min="5640" max="5640" width="10.7109375" style="79" customWidth="1"/>
    <col min="5641" max="5641" width="14.140625" style="79" customWidth="1"/>
    <col min="5642" max="5642" width="10.42578125" style="79" customWidth="1"/>
    <col min="5643" max="5643" width="5.140625" style="79" customWidth="1"/>
    <col min="5644" max="5644" width="17.7109375" style="79" customWidth="1"/>
    <col min="5645" max="5645" width="11.42578125" style="79"/>
    <col min="5646" max="5646" width="3.5703125" style="79" bestFit="1" customWidth="1"/>
    <col min="5647" max="5647" width="4.42578125" style="79" bestFit="1" customWidth="1"/>
    <col min="5648" max="5648" width="20.42578125" style="79" customWidth="1"/>
    <col min="5649" max="5888" width="11.42578125" style="79"/>
    <col min="5889" max="5889" width="12.140625" style="79" customWidth="1"/>
    <col min="5890" max="5890" width="64.7109375" style="79" customWidth="1"/>
    <col min="5891" max="5891" width="9" style="79" customWidth="1"/>
    <col min="5892" max="5892" width="10.7109375" style="79" bestFit="1" customWidth="1"/>
    <col min="5893" max="5893" width="9.28515625" style="79" customWidth="1"/>
    <col min="5894" max="5894" width="10.42578125" style="79" customWidth="1"/>
    <col min="5895" max="5895" width="7.7109375" style="79" customWidth="1"/>
    <col min="5896" max="5896" width="10.7109375" style="79" customWidth="1"/>
    <col min="5897" max="5897" width="14.140625" style="79" customWidth="1"/>
    <col min="5898" max="5898" width="10.42578125" style="79" customWidth="1"/>
    <col min="5899" max="5899" width="5.140625" style="79" customWidth="1"/>
    <col min="5900" max="5900" width="17.7109375" style="79" customWidth="1"/>
    <col min="5901" max="5901" width="11.42578125" style="79"/>
    <col min="5902" max="5902" width="3.5703125" style="79" bestFit="1" customWidth="1"/>
    <col min="5903" max="5903" width="4.42578125" style="79" bestFit="1" customWidth="1"/>
    <col min="5904" max="5904" width="20.42578125" style="79" customWidth="1"/>
    <col min="5905" max="6144" width="11.42578125" style="79"/>
    <col min="6145" max="6145" width="12.140625" style="79" customWidth="1"/>
    <col min="6146" max="6146" width="64.7109375" style="79" customWidth="1"/>
    <col min="6147" max="6147" width="9" style="79" customWidth="1"/>
    <col min="6148" max="6148" width="10.7109375" style="79" bestFit="1" customWidth="1"/>
    <col min="6149" max="6149" width="9.28515625" style="79" customWidth="1"/>
    <col min="6150" max="6150" width="10.42578125" style="79" customWidth="1"/>
    <col min="6151" max="6151" width="7.7109375" style="79" customWidth="1"/>
    <col min="6152" max="6152" width="10.7109375" style="79" customWidth="1"/>
    <col min="6153" max="6153" width="14.140625" style="79" customWidth="1"/>
    <col min="6154" max="6154" width="10.42578125" style="79" customWidth="1"/>
    <col min="6155" max="6155" width="5.140625" style="79" customWidth="1"/>
    <col min="6156" max="6156" width="17.7109375" style="79" customWidth="1"/>
    <col min="6157" max="6157" width="11.42578125" style="79"/>
    <col min="6158" max="6158" width="3.5703125" style="79" bestFit="1" customWidth="1"/>
    <col min="6159" max="6159" width="4.42578125" style="79" bestFit="1" customWidth="1"/>
    <col min="6160" max="6160" width="20.42578125" style="79" customWidth="1"/>
    <col min="6161" max="6400" width="11.42578125" style="79"/>
    <col min="6401" max="6401" width="12.140625" style="79" customWidth="1"/>
    <col min="6402" max="6402" width="64.7109375" style="79" customWidth="1"/>
    <col min="6403" max="6403" width="9" style="79" customWidth="1"/>
    <col min="6404" max="6404" width="10.7109375" style="79" bestFit="1" customWidth="1"/>
    <col min="6405" max="6405" width="9.28515625" style="79" customWidth="1"/>
    <col min="6406" max="6406" width="10.42578125" style="79" customWidth="1"/>
    <col min="6407" max="6407" width="7.7109375" style="79" customWidth="1"/>
    <col min="6408" max="6408" width="10.7109375" style="79" customWidth="1"/>
    <col min="6409" max="6409" width="14.140625" style="79" customWidth="1"/>
    <col min="6410" max="6410" width="10.42578125" style="79" customWidth="1"/>
    <col min="6411" max="6411" width="5.140625" style="79" customWidth="1"/>
    <col min="6412" max="6412" width="17.7109375" style="79" customWidth="1"/>
    <col min="6413" max="6413" width="11.42578125" style="79"/>
    <col min="6414" max="6414" width="3.5703125" style="79" bestFit="1" customWidth="1"/>
    <col min="6415" max="6415" width="4.42578125" style="79" bestFit="1" customWidth="1"/>
    <col min="6416" max="6416" width="20.42578125" style="79" customWidth="1"/>
    <col min="6417" max="6656" width="11.42578125" style="79"/>
    <col min="6657" max="6657" width="12.140625" style="79" customWidth="1"/>
    <col min="6658" max="6658" width="64.7109375" style="79" customWidth="1"/>
    <col min="6659" max="6659" width="9" style="79" customWidth="1"/>
    <col min="6660" max="6660" width="10.7109375" style="79" bestFit="1" customWidth="1"/>
    <col min="6661" max="6661" width="9.28515625" style="79" customWidth="1"/>
    <col min="6662" max="6662" width="10.42578125" style="79" customWidth="1"/>
    <col min="6663" max="6663" width="7.7109375" style="79" customWidth="1"/>
    <col min="6664" max="6664" width="10.7109375" style="79" customWidth="1"/>
    <col min="6665" max="6665" width="14.140625" style="79" customWidth="1"/>
    <col min="6666" max="6666" width="10.42578125" style="79" customWidth="1"/>
    <col min="6667" max="6667" width="5.140625" style="79" customWidth="1"/>
    <col min="6668" max="6668" width="17.7109375" style="79" customWidth="1"/>
    <col min="6669" max="6669" width="11.42578125" style="79"/>
    <col min="6670" max="6670" width="3.5703125" style="79" bestFit="1" customWidth="1"/>
    <col min="6671" max="6671" width="4.42578125" style="79" bestFit="1" customWidth="1"/>
    <col min="6672" max="6672" width="20.42578125" style="79" customWidth="1"/>
    <col min="6673" max="6912" width="11.42578125" style="79"/>
    <col min="6913" max="6913" width="12.140625" style="79" customWidth="1"/>
    <col min="6914" max="6914" width="64.7109375" style="79" customWidth="1"/>
    <col min="6915" max="6915" width="9" style="79" customWidth="1"/>
    <col min="6916" max="6916" width="10.7109375" style="79" bestFit="1" customWidth="1"/>
    <col min="6917" max="6917" width="9.28515625" style="79" customWidth="1"/>
    <col min="6918" max="6918" width="10.42578125" style="79" customWidth="1"/>
    <col min="6919" max="6919" width="7.7109375" style="79" customWidth="1"/>
    <col min="6920" max="6920" width="10.7109375" style="79" customWidth="1"/>
    <col min="6921" max="6921" width="14.140625" style="79" customWidth="1"/>
    <col min="6922" max="6922" width="10.42578125" style="79" customWidth="1"/>
    <col min="6923" max="6923" width="5.140625" style="79" customWidth="1"/>
    <col min="6924" max="6924" width="17.7109375" style="79" customWidth="1"/>
    <col min="6925" max="6925" width="11.42578125" style="79"/>
    <col min="6926" max="6926" width="3.5703125" style="79" bestFit="1" customWidth="1"/>
    <col min="6927" max="6927" width="4.42578125" style="79" bestFit="1" customWidth="1"/>
    <col min="6928" max="6928" width="20.42578125" style="79" customWidth="1"/>
    <col min="6929" max="7168" width="11.42578125" style="79"/>
    <col min="7169" max="7169" width="12.140625" style="79" customWidth="1"/>
    <col min="7170" max="7170" width="64.7109375" style="79" customWidth="1"/>
    <col min="7171" max="7171" width="9" style="79" customWidth="1"/>
    <col min="7172" max="7172" width="10.7109375" style="79" bestFit="1" customWidth="1"/>
    <col min="7173" max="7173" width="9.28515625" style="79" customWidth="1"/>
    <col min="7174" max="7174" width="10.42578125" style="79" customWidth="1"/>
    <col min="7175" max="7175" width="7.7109375" style="79" customWidth="1"/>
    <col min="7176" max="7176" width="10.7109375" style="79" customWidth="1"/>
    <col min="7177" max="7177" width="14.140625" style="79" customWidth="1"/>
    <col min="7178" max="7178" width="10.42578125" style="79" customWidth="1"/>
    <col min="7179" max="7179" width="5.140625" style="79" customWidth="1"/>
    <col min="7180" max="7180" width="17.7109375" style="79" customWidth="1"/>
    <col min="7181" max="7181" width="11.42578125" style="79"/>
    <col min="7182" max="7182" width="3.5703125" style="79" bestFit="1" customWidth="1"/>
    <col min="7183" max="7183" width="4.42578125" style="79" bestFit="1" customWidth="1"/>
    <col min="7184" max="7184" width="20.42578125" style="79" customWidth="1"/>
    <col min="7185" max="7424" width="11.42578125" style="79"/>
    <col min="7425" max="7425" width="12.140625" style="79" customWidth="1"/>
    <col min="7426" max="7426" width="64.7109375" style="79" customWidth="1"/>
    <col min="7427" max="7427" width="9" style="79" customWidth="1"/>
    <col min="7428" max="7428" width="10.7109375" style="79" bestFit="1" customWidth="1"/>
    <col min="7429" max="7429" width="9.28515625" style="79" customWidth="1"/>
    <col min="7430" max="7430" width="10.42578125" style="79" customWidth="1"/>
    <col min="7431" max="7431" width="7.7109375" style="79" customWidth="1"/>
    <col min="7432" max="7432" width="10.7109375" style="79" customWidth="1"/>
    <col min="7433" max="7433" width="14.140625" style="79" customWidth="1"/>
    <col min="7434" max="7434" width="10.42578125" style="79" customWidth="1"/>
    <col min="7435" max="7435" width="5.140625" style="79" customWidth="1"/>
    <col min="7436" max="7436" width="17.7109375" style="79" customWidth="1"/>
    <col min="7437" max="7437" width="11.42578125" style="79"/>
    <col min="7438" max="7438" width="3.5703125" style="79" bestFit="1" customWidth="1"/>
    <col min="7439" max="7439" width="4.42578125" style="79" bestFit="1" customWidth="1"/>
    <col min="7440" max="7440" width="20.42578125" style="79" customWidth="1"/>
    <col min="7441" max="7680" width="11.42578125" style="79"/>
    <col min="7681" max="7681" width="12.140625" style="79" customWidth="1"/>
    <col min="7682" max="7682" width="64.7109375" style="79" customWidth="1"/>
    <col min="7683" max="7683" width="9" style="79" customWidth="1"/>
    <col min="7684" max="7684" width="10.7109375" style="79" bestFit="1" customWidth="1"/>
    <col min="7685" max="7685" width="9.28515625" style="79" customWidth="1"/>
    <col min="7686" max="7686" width="10.42578125" style="79" customWidth="1"/>
    <col min="7687" max="7687" width="7.7109375" style="79" customWidth="1"/>
    <col min="7688" max="7688" width="10.7109375" style="79" customWidth="1"/>
    <col min="7689" max="7689" width="14.140625" style="79" customWidth="1"/>
    <col min="7690" max="7690" width="10.42578125" style="79" customWidth="1"/>
    <col min="7691" max="7691" width="5.140625" style="79" customWidth="1"/>
    <col min="7692" max="7692" width="17.7109375" style="79" customWidth="1"/>
    <col min="7693" max="7693" width="11.42578125" style="79"/>
    <col min="7694" max="7694" width="3.5703125" style="79" bestFit="1" customWidth="1"/>
    <col min="7695" max="7695" width="4.42578125" style="79" bestFit="1" customWidth="1"/>
    <col min="7696" max="7696" width="20.42578125" style="79" customWidth="1"/>
    <col min="7697" max="7936" width="11.42578125" style="79"/>
    <col min="7937" max="7937" width="12.140625" style="79" customWidth="1"/>
    <col min="7938" max="7938" width="64.7109375" style="79" customWidth="1"/>
    <col min="7939" max="7939" width="9" style="79" customWidth="1"/>
    <col min="7940" max="7940" width="10.7109375" style="79" bestFit="1" customWidth="1"/>
    <col min="7941" max="7941" width="9.28515625" style="79" customWidth="1"/>
    <col min="7942" max="7942" width="10.42578125" style="79" customWidth="1"/>
    <col min="7943" max="7943" width="7.7109375" style="79" customWidth="1"/>
    <col min="7944" max="7944" width="10.7109375" style="79" customWidth="1"/>
    <col min="7945" max="7945" width="14.140625" style="79" customWidth="1"/>
    <col min="7946" max="7946" width="10.42578125" style="79" customWidth="1"/>
    <col min="7947" max="7947" width="5.140625" style="79" customWidth="1"/>
    <col min="7948" max="7948" width="17.7109375" style="79" customWidth="1"/>
    <col min="7949" max="7949" width="11.42578125" style="79"/>
    <col min="7950" max="7950" width="3.5703125" style="79" bestFit="1" customWidth="1"/>
    <col min="7951" max="7951" width="4.42578125" style="79" bestFit="1" customWidth="1"/>
    <col min="7952" max="7952" width="20.42578125" style="79" customWidth="1"/>
    <col min="7953" max="8192" width="11.42578125" style="79"/>
    <col min="8193" max="8193" width="12.140625" style="79" customWidth="1"/>
    <col min="8194" max="8194" width="64.7109375" style="79" customWidth="1"/>
    <col min="8195" max="8195" width="9" style="79" customWidth="1"/>
    <col min="8196" max="8196" width="10.7109375" style="79" bestFit="1" customWidth="1"/>
    <col min="8197" max="8197" width="9.28515625" style="79" customWidth="1"/>
    <col min="8198" max="8198" width="10.42578125" style="79" customWidth="1"/>
    <col min="8199" max="8199" width="7.7109375" style="79" customWidth="1"/>
    <col min="8200" max="8200" width="10.7109375" style="79" customWidth="1"/>
    <col min="8201" max="8201" width="14.140625" style="79" customWidth="1"/>
    <col min="8202" max="8202" width="10.42578125" style="79" customWidth="1"/>
    <col min="8203" max="8203" width="5.140625" style="79" customWidth="1"/>
    <col min="8204" max="8204" width="17.7109375" style="79" customWidth="1"/>
    <col min="8205" max="8205" width="11.42578125" style="79"/>
    <col min="8206" max="8206" width="3.5703125" style="79" bestFit="1" customWidth="1"/>
    <col min="8207" max="8207" width="4.42578125" style="79" bestFit="1" customWidth="1"/>
    <col min="8208" max="8208" width="20.42578125" style="79" customWidth="1"/>
    <col min="8209" max="8448" width="11.42578125" style="79"/>
    <col min="8449" max="8449" width="12.140625" style="79" customWidth="1"/>
    <col min="8450" max="8450" width="64.7109375" style="79" customWidth="1"/>
    <col min="8451" max="8451" width="9" style="79" customWidth="1"/>
    <col min="8452" max="8452" width="10.7109375" style="79" bestFit="1" customWidth="1"/>
    <col min="8453" max="8453" width="9.28515625" style="79" customWidth="1"/>
    <col min="8454" max="8454" width="10.42578125" style="79" customWidth="1"/>
    <col min="8455" max="8455" width="7.7109375" style="79" customWidth="1"/>
    <col min="8456" max="8456" width="10.7109375" style="79" customWidth="1"/>
    <col min="8457" max="8457" width="14.140625" style="79" customWidth="1"/>
    <col min="8458" max="8458" width="10.42578125" style="79" customWidth="1"/>
    <col min="8459" max="8459" width="5.140625" style="79" customWidth="1"/>
    <col min="8460" max="8460" width="17.7109375" style="79" customWidth="1"/>
    <col min="8461" max="8461" width="11.42578125" style="79"/>
    <col min="8462" max="8462" width="3.5703125" style="79" bestFit="1" customWidth="1"/>
    <col min="8463" max="8463" width="4.42578125" style="79" bestFit="1" customWidth="1"/>
    <col min="8464" max="8464" width="20.42578125" style="79" customWidth="1"/>
    <col min="8465" max="8704" width="11.42578125" style="79"/>
    <col min="8705" max="8705" width="12.140625" style="79" customWidth="1"/>
    <col min="8706" max="8706" width="64.7109375" style="79" customWidth="1"/>
    <col min="8707" max="8707" width="9" style="79" customWidth="1"/>
    <col min="8708" max="8708" width="10.7109375" style="79" bestFit="1" customWidth="1"/>
    <col min="8709" max="8709" width="9.28515625" style="79" customWidth="1"/>
    <col min="8710" max="8710" width="10.42578125" style="79" customWidth="1"/>
    <col min="8711" max="8711" width="7.7109375" style="79" customWidth="1"/>
    <col min="8712" max="8712" width="10.7109375" style="79" customWidth="1"/>
    <col min="8713" max="8713" width="14.140625" style="79" customWidth="1"/>
    <col min="8714" max="8714" width="10.42578125" style="79" customWidth="1"/>
    <col min="8715" max="8715" width="5.140625" style="79" customWidth="1"/>
    <col min="8716" max="8716" width="17.7109375" style="79" customWidth="1"/>
    <col min="8717" max="8717" width="11.42578125" style="79"/>
    <col min="8718" max="8718" width="3.5703125" style="79" bestFit="1" customWidth="1"/>
    <col min="8719" max="8719" width="4.42578125" style="79" bestFit="1" customWidth="1"/>
    <col min="8720" max="8720" width="20.42578125" style="79" customWidth="1"/>
    <col min="8721" max="8960" width="11.42578125" style="79"/>
    <col min="8961" max="8961" width="12.140625" style="79" customWidth="1"/>
    <col min="8962" max="8962" width="64.7109375" style="79" customWidth="1"/>
    <col min="8963" max="8963" width="9" style="79" customWidth="1"/>
    <col min="8964" max="8964" width="10.7109375" style="79" bestFit="1" customWidth="1"/>
    <col min="8965" max="8965" width="9.28515625" style="79" customWidth="1"/>
    <col min="8966" max="8966" width="10.42578125" style="79" customWidth="1"/>
    <col min="8967" max="8967" width="7.7109375" style="79" customWidth="1"/>
    <col min="8968" max="8968" width="10.7109375" style="79" customWidth="1"/>
    <col min="8969" max="8969" width="14.140625" style="79" customWidth="1"/>
    <col min="8970" max="8970" width="10.42578125" style="79" customWidth="1"/>
    <col min="8971" max="8971" width="5.140625" style="79" customWidth="1"/>
    <col min="8972" max="8972" width="17.7109375" style="79" customWidth="1"/>
    <col min="8973" max="8973" width="11.42578125" style="79"/>
    <col min="8974" max="8974" width="3.5703125" style="79" bestFit="1" customWidth="1"/>
    <col min="8975" max="8975" width="4.42578125" style="79" bestFit="1" customWidth="1"/>
    <col min="8976" max="8976" width="20.42578125" style="79" customWidth="1"/>
    <col min="8977" max="9216" width="11.42578125" style="79"/>
    <col min="9217" max="9217" width="12.140625" style="79" customWidth="1"/>
    <col min="9218" max="9218" width="64.7109375" style="79" customWidth="1"/>
    <col min="9219" max="9219" width="9" style="79" customWidth="1"/>
    <col min="9220" max="9220" width="10.7109375" style="79" bestFit="1" customWidth="1"/>
    <col min="9221" max="9221" width="9.28515625" style="79" customWidth="1"/>
    <col min="9222" max="9222" width="10.42578125" style="79" customWidth="1"/>
    <col min="9223" max="9223" width="7.7109375" style="79" customWidth="1"/>
    <col min="9224" max="9224" width="10.7109375" style="79" customWidth="1"/>
    <col min="9225" max="9225" width="14.140625" style="79" customWidth="1"/>
    <col min="9226" max="9226" width="10.42578125" style="79" customWidth="1"/>
    <col min="9227" max="9227" width="5.140625" style="79" customWidth="1"/>
    <col min="9228" max="9228" width="17.7109375" style="79" customWidth="1"/>
    <col min="9229" max="9229" width="11.42578125" style="79"/>
    <col min="9230" max="9230" width="3.5703125" style="79" bestFit="1" customWidth="1"/>
    <col min="9231" max="9231" width="4.42578125" style="79" bestFit="1" customWidth="1"/>
    <col min="9232" max="9232" width="20.42578125" style="79" customWidth="1"/>
    <col min="9233" max="9472" width="11.42578125" style="79"/>
    <col min="9473" max="9473" width="12.140625" style="79" customWidth="1"/>
    <col min="9474" max="9474" width="64.7109375" style="79" customWidth="1"/>
    <col min="9475" max="9475" width="9" style="79" customWidth="1"/>
    <col min="9476" max="9476" width="10.7109375" style="79" bestFit="1" customWidth="1"/>
    <col min="9477" max="9477" width="9.28515625" style="79" customWidth="1"/>
    <col min="9478" max="9478" width="10.42578125" style="79" customWidth="1"/>
    <col min="9479" max="9479" width="7.7109375" style="79" customWidth="1"/>
    <col min="9480" max="9480" width="10.7109375" style="79" customWidth="1"/>
    <col min="9481" max="9481" width="14.140625" style="79" customWidth="1"/>
    <col min="9482" max="9482" width="10.42578125" style="79" customWidth="1"/>
    <col min="9483" max="9483" width="5.140625" style="79" customWidth="1"/>
    <col min="9484" max="9484" width="17.7109375" style="79" customWidth="1"/>
    <col min="9485" max="9485" width="11.42578125" style="79"/>
    <col min="9486" max="9486" width="3.5703125" style="79" bestFit="1" customWidth="1"/>
    <col min="9487" max="9487" width="4.42578125" style="79" bestFit="1" customWidth="1"/>
    <col min="9488" max="9488" width="20.42578125" style="79" customWidth="1"/>
    <col min="9489" max="9728" width="11.42578125" style="79"/>
    <col min="9729" max="9729" width="12.140625" style="79" customWidth="1"/>
    <col min="9730" max="9730" width="64.7109375" style="79" customWidth="1"/>
    <col min="9731" max="9731" width="9" style="79" customWidth="1"/>
    <col min="9732" max="9732" width="10.7109375" style="79" bestFit="1" customWidth="1"/>
    <col min="9733" max="9733" width="9.28515625" style="79" customWidth="1"/>
    <col min="9734" max="9734" width="10.42578125" style="79" customWidth="1"/>
    <col min="9735" max="9735" width="7.7109375" style="79" customWidth="1"/>
    <col min="9736" max="9736" width="10.7109375" style="79" customWidth="1"/>
    <col min="9737" max="9737" width="14.140625" style="79" customWidth="1"/>
    <col min="9738" max="9738" width="10.42578125" style="79" customWidth="1"/>
    <col min="9739" max="9739" width="5.140625" style="79" customWidth="1"/>
    <col min="9740" max="9740" width="17.7109375" style="79" customWidth="1"/>
    <col min="9741" max="9741" width="11.42578125" style="79"/>
    <col min="9742" max="9742" width="3.5703125" style="79" bestFit="1" customWidth="1"/>
    <col min="9743" max="9743" width="4.42578125" style="79" bestFit="1" customWidth="1"/>
    <col min="9744" max="9744" width="20.42578125" style="79" customWidth="1"/>
    <col min="9745" max="9984" width="11.42578125" style="79"/>
    <col min="9985" max="9985" width="12.140625" style="79" customWidth="1"/>
    <col min="9986" max="9986" width="64.7109375" style="79" customWidth="1"/>
    <col min="9987" max="9987" width="9" style="79" customWidth="1"/>
    <col min="9988" max="9988" width="10.7109375" style="79" bestFit="1" customWidth="1"/>
    <col min="9989" max="9989" width="9.28515625" style="79" customWidth="1"/>
    <col min="9990" max="9990" width="10.42578125" style="79" customWidth="1"/>
    <col min="9991" max="9991" width="7.7109375" style="79" customWidth="1"/>
    <col min="9992" max="9992" width="10.7109375" style="79" customWidth="1"/>
    <col min="9993" max="9993" width="14.140625" style="79" customWidth="1"/>
    <col min="9994" max="9994" width="10.42578125" style="79" customWidth="1"/>
    <col min="9995" max="9995" width="5.140625" style="79" customWidth="1"/>
    <col min="9996" max="9996" width="17.7109375" style="79" customWidth="1"/>
    <col min="9997" max="9997" width="11.42578125" style="79"/>
    <col min="9998" max="9998" width="3.5703125" style="79" bestFit="1" customWidth="1"/>
    <col min="9999" max="9999" width="4.42578125" style="79" bestFit="1" customWidth="1"/>
    <col min="10000" max="10000" width="20.42578125" style="79" customWidth="1"/>
    <col min="10001" max="10240" width="11.42578125" style="79"/>
    <col min="10241" max="10241" width="12.140625" style="79" customWidth="1"/>
    <col min="10242" max="10242" width="64.7109375" style="79" customWidth="1"/>
    <col min="10243" max="10243" width="9" style="79" customWidth="1"/>
    <col min="10244" max="10244" width="10.7109375" style="79" bestFit="1" customWidth="1"/>
    <col min="10245" max="10245" width="9.28515625" style="79" customWidth="1"/>
    <col min="10246" max="10246" width="10.42578125" style="79" customWidth="1"/>
    <col min="10247" max="10247" width="7.7109375" style="79" customWidth="1"/>
    <col min="10248" max="10248" width="10.7109375" style="79" customWidth="1"/>
    <col min="10249" max="10249" width="14.140625" style="79" customWidth="1"/>
    <col min="10250" max="10250" width="10.42578125" style="79" customWidth="1"/>
    <col min="10251" max="10251" width="5.140625" style="79" customWidth="1"/>
    <col min="10252" max="10252" width="17.7109375" style="79" customWidth="1"/>
    <col min="10253" max="10253" width="11.42578125" style="79"/>
    <col min="10254" max="10254" width="3.5703125" style="79" bestFit="1" customWidth="1"/>
    <col min="10255" max="10255" width="4.42578125" style="79" bestFit="1" customWidth="1"/>
    <col min="10256" max="10256" width="20.42578125" style="79" customWidth="1"/>
    <col min="10257" max="10496" width="11.42578125" style="79"/>
    <col min="10497" max="10497" width="12.140625" style="79" customWidth="1"/>
    <col min="10498" max="10498" width="64.7109375" style="79" customWidth="1"/>
    <col min="10499" max="10499" width="9" style="79" customWidth="1"/>
    <col min="10500" max="10500" width="10.7109375" style="79" bestFit="1" customWidth="1"/>
    <col min="10501" max="10501" width="9.28515625" style="79" customWidth="1"/>
    <col min="10502" max="10502" width="10.42578125" style="79" customWidth="1"/>
    <col min="10503" max="10503" width="7.7109375" style="79" customWidth="1"/>
    <col min="10504" max="10504" width="10.7109375" style="79" customWidth="1"/>
    <col min="10505" max="10505" width="14.140625" style="79" customWidth="1"/>
    <col min="10506" max="10506" width="10.42578125" style="79" customWidth="1"/>
    <col min="10507" max="10507" width="5.140625" style="79" customWidth="1"/>
    <col min="10508" max="10508" width="17.7109375" style="79" customWidth="1"/>
    <col min="10509" max="10509" width="11.42578125" style="79"/>
    <col min="10510" max="10510" width="3.5703125" style="79" bestFit="1" customWidth="1"/>
    <col min="10511" max="10511" width="4.42578125" style="79" bestFit="1" customWidth="1"/>
    <col min="10512" max="10512" width="20.42578125" style="79" customWidth="1"/>
    <col min="10513" max="10752" width="11.42578125" style="79"/>
    <col min="10753" max="10753" width="12.140625" style="79" customWidth="1"/>
    <col min="10754" max="10754" width="64.7109375" style="79" customWidth="1"/>
    <col min="10755" max="10755" width="9" style="79" customWidth="1"/>
    <col min="10756" max="10756" width="10.7109375" style="79" bestFit="1" customWidth="1"/>
    <col min="10757" max="10757" width="9.28515625" style="79" customWidth="1"/>
    <col min="10758" max="10758" width="10.42578125" style="79" customWidth="1"/>
    <col min="10759" max="10759" width="7.7109375" style="79" customWidth="1"/>
    <col min="10760" max="10760" width="10.7109375" style="79" customWidth="1"/>
    <col min="10761" max="10761" width="14.140625" style="79" customWidth="1"/>
    <col min="10762" max="10762" width="10.42578125" style="79" customWidth="1"/>
    <col min="10763" max="10763" width="5.140625" style="79" customWidth="1"/>
    <col min="10764" max="10764" width="17.7109375" style="79" customWidth="1"/>
    <col min="10765" max="10765" width="11.42578125" style="79"/>
    <col min="10766" max="10766" width="3.5703125" style="79" bestFit="1" customWidth="1"/>
    <col min="10767" max="10767" width="4.42578125" style="79" bestFit="1" customWidth="1"/>
    <col min="10768" max="10768" width="20.42578125" style="79" customWidth="1"/>
    <col min="10769" max="11008" width="11.42578125" style="79"/>
    <col min="11009" max="11009" width="12.140625" style="79" customWidth="1"/>
    <col min="11010" max="11010" width="64.7109375" style="79" customWidth="1"/>
    <col min="11011" max="11011" width="9" style="79" customWidth="1"/>
    <col min="11012" max="11012" width="10.7109375" style="79" bestFit="1" customWidth="1"/>
    <col min="11013" max="11013" width="9.28515625" style="79" customWidth="1"/>
    <col min="11014" max="11014" width="10.42578125" style="79" customWidth="1"/>
    <col min="11015" max="11015" width="7.7109375" style="79" customWidth="1"/>
    <col min="11016" max="11016" width="10.7109375" style="79" customWidth="1"/>
    <col min="11017" max="11017" width="14.140625" style="79" customWidth="1"/>
    <col min="11018" max="11018" width="10.42578125" style="79" customWidth="1"/>
    <col min="11019" max="11019" width="5.140625" style="79" customWidth="1"/>
    <col min="11020" max="11020" width="17.7109375" style="79" customWidth="1"/>
    <col min="11021" max="11021" width="11.42578125" style="79"/>
    <col min="11022" max="11022" width="3.5703125" style="79" bestFit="1" customWidth="1"/>
    <col min="11023" max="11023" width="4.42578125" style="79" bestFit="1" customWidth="1"/>
    <col min="11024" max="11024" width="20.42578125" style="79" customWidth="1"/>
    <col min="11025" max="11264" width="11.42578125" style="79"/>
    <col min="11265" max="11265" width="12.140625" style="79" customWidth="1"/>
    <col min="11266" max="11266" width="64.7109375" style="79" customWidth="1"/>
    <col min="11267" max="11267" width="9" style="79" customWidth="1"/>
    <col min="11268" max="11268" width="10.7109375" style="79" bestFit="1" customWidth="1"/>
    <col min="11269" max="11269" width="9.28515625" style="79" customWidth="1"/>
    <col min="11270" max="11270" width="10.42578125" style="79" customWidth="1"/>
    <col min="11271" max="11271" width="7.7109375" style="79" customWidth="1"/>
    <col min="11272" max="11272" width="10.7109375" style="79" customWidth="1"/>
    <col min="11273" max="11273" width="14.140625" style="79" customWidth="1"/>
    <col min="11274" max="11274" width="10.42578125" style="79" customWidth="1"/>
    <col min="11275" max="11275" width="5.140625" style="79" customWidth="1"/>
    <col min="11276" max="11276" width="17.7109375" style="79" customWidth="1"/>
    <col min="11277" max="11277" width="11.42578125" style="79"/>
    <col min="11278" max="11278" width="3.5703125" style="79" bestFit="1" customWidth="1"/>
    <col min="11279" max="11279" width="4.42578125" style="79" bestFit="1" customWidth="1"/>
    <col min="11280" max="11280" width="20.42578125" style="79" customWidth="1"/>
    <col min="11281" max="11520" width="11.42578125" style="79"/>
    <col min="11521" max="11521" width="12.140625" style="79" customWidth="1"/>
    <col min="11522" max="11522" width="64.7109375" style="79" customWidth="1"/>
    <col min="11523" max="11523" width="9" style="79" customWidth="1"/>
    <col min="11524" max="11524" width="10.7109375" style="79" bestFit="1" customWidth="1"/>
    <col min="11525" max="11525" width="9.28515625" style="79" customWidth="1"/>
    <col min="11526" max="11526" width="10.42578125" style="79" customWidth="1"/>
    <col min="11527" max="11527" width="7.7109375" style="79" customWidth="1"/>
    <col min="11528" max="11528" width="10.7109375" style="79" customWidth="1"/>
    <col min="11529" max="11529" width="14.140625" style="79" customWidth="1"/>
    <col min="11530" max="11530" width="10.42578125" style="79" customWidth="1"/>
    <col min="11531" max="11531" width="5.140625" style="79" customWidth="1"/>
    <col min="11532" max="11532" width="17.7109375" style="79" customWidth="1"/>
    <col min="11533" max="11533" width="11.42578125" style="79"/>
    <col min="11534" max="11534" width="3.5703125" style="79" bestFit="1" customWidth="1"/>
    <col min="11535" max="11535" width="4.42578125" style="79" bestFit="1" customWidth="1"/>
    <col min="11536" max="11536" width="20.42578125" style="79" customWidth="1"/>
    <col min="11537" max="11776" width="11.42578125" style="79"/>
    <col min="11777" max="11777" width="12.140625" style="79" customWidth="1"/>
    <col min="11778" max="11778" width="64.7109375" style="79" customWidth="1"/>
    <col min="11779" max="11779" width="9" style="79" customWidth="1"/>
    <col min="11780" max="11780" width="10.7109375" style="79" bestFit="1" customWidth="1"/>
    <col min="11781" max="11781" width="9.28515625" style="79" customWidth="1"/>
    <col min="11782" max="11782" width="10.42578125" style="79" customWidth="1"/>
    <col min="11783" max="11783" width="7.7109375" style="79" customWidth="1"/>
    <col min="11784" max="11784" width="10.7109375" style="79" customWidth="1"/>
    <col min="11785" max="11785" width="14.140625" style="79" customWidth="1"/>
    <col min="11786" max="11786" width="10.42578125" style="79" customWidth="1"/>
    <col min="11787" max="11787" width="5.140625" style="79" customWidth="1"/>
    <col min="11788" max="11788" width="17.7109375" style="79" customWidth="1"/>
    <col min="11789" max="11789" width="11.42578125" style="79"/>
    <col min="11790" max="11790" width="3.5703125" style="79" bestFit="1" customWidth="1"/>
    <col min="11791" max="11791" width="4.42578125" style="79" bestFit="1" customWidth="1"/>
    <col min="11792" max="11792" width="20.42578125" style="79" customWidth="1"/>
    <col min="11793" max="12032" width="11.42578125" style="79"/>
    <col min="12033" max="12033" width="12.140625" style="79" customWidth="1"/>
    <col min="12034" max="12034" width="64.7109375" style="79" customWidth="1"/>
    <col min="12035" max="12035" width="9" style="79" customWidth="1"/>
    <col min="12036" max="12036" width="10.7109375" style="79" bestFit="1" customWidth="1"/>
    <col min="12037" max="12037" width="9.28515625" style="79" customWidth="1"/>
    <col min="12038" max="12038" width="10.42578125" style="79" customWidth="1"/>
    <col min="12039" max="12039" width="7.7109375" style="79" customWidth="1"/>
    <col min="12040" max="12040" width="10.7109375" style="79" customWidth="1"/>
    <col min="12041" max="12041" width="14.140625" style="79" customWidth="1"/>
    <col min="12042" max="12042" width="10.42578125" style="79" customWidth="1"/>
    <col min="12043" max="12043" width="5.140625" style="79" customWidth="1"/>
    <col min="12044" max="12044" width="17.7109375" style="79" customWidth="1"/>
    <col min="12045" max="12045" width="11.42578125" style="79"/>
    <col min="12046" max="12046" width="3.5703125" style="79" bestFit="1" customWidth="1"/>
    <col min="12047" max="12047" width="4.42578125" style="79" bestFit="1" customWidth="1"/>
    <col min="12048" max="12048" width="20.42578125" style="79" customWidth="1"/>
    <col min="12049" max="12288" width="11.42578125" style="79"/>
    <col min="12289" max="12289" width="12.140625" style="79" customWidth="1"/>
    <col min="12290" max="12290" width="64.7109375" style="79" customWidth="1"/>
    <col min="12291" max="12291" width="9" style="79" customWidth="1"/>
    <col min="12292" max="12292" width="10.7109375" style="79" bestFit="1" customWidth="1"/>
    <col min="12293" max="12293" width="9.28515625" style="79" customWidth="1"/>
    <col min="12294" max="12294" width="10.42578125" style="79" customWidth="1"/>
    <col min="12295" max="12295" width="7.7109375" style="79" customWidth="1"/>
    <col min="12296" max="12296" width="10.7109375" style="79" customWidth="1"/>
    <col min="12297" max="12297" width="14.140625" style="79" customWidth="1"/>
    <col min="12298" max="12298" width="10.42578125" style="79" customWidth="1"/>
    <col min="12299" max="12299" width="5.140625" style="79" customWidth="1"/>
    <col min="12300" max="12300" width="17.7109375" style="79" customWidth="1"/>
    <col min="12301" max="12301" width="11.42578125" style="79"/>
    <col min="12302" max="12302" width="3.5703125" style="79" bestFit="1" customWidth="1"/>
    <col min="12303" max="12303" width="4.42578125" style="79" bestFit="1" customWidth="1"/>
    <col min="12304" max="12304" width="20.42578125" style="79" customWidth="1"/>
    <col min="12305" max="12544" width="11.42578125" style="79"/>
    <col min="12545" max="12545" width="12.140625" style="79" customWidth="1"/>
    <col min="12546" max="12546" width="64.7109375" style="79" customWidth="1"/>
    <col min="12547" max="12547" width="9" style="79" customWidth="1"/>
    <col min="12548" max="12548" width="10.7109375" style="79" bestFit="1" customWidth="1"/>
    <col min="12549" max="12549" width="9.28515625" style="79" customWidth="1"/>
    <col min="12550" max="12550" width="10.42578125" style="79" customWidth="1"/>
    <col min="12551" max="12551" width="7.7109375" style="79" customWidth="1"/>
    <col min="12552" max="12552" width="10.7109375" style="79" customWidth="1"/>
    <col min="12553" max="12553" width="14.140625" style="79" customWidth="1"/>
    <col min="12554" max="12554" width="10.42578125" style="79" customWidth="1"/>
    <col min="12555" max="12555" width="5.140625" style="79" customWidth="1"/>
    <col min="12556" max="12556" width="17.7109375" style="79" customWidth="1"/>
    <col min="12557" max="12557" width="11.42578125" style="79"/>
    <col min="12558" max="12558" width="3.5703125" style="79" bestFit="1" customWidth="1"/>
    <col min="12559" max="12559" width="4.42578125" style="79" bestFit="1" customWidth="1"/>
    <col min="12560" max="12560" width="20.42578125" style="79" customWidth="1"/>
    <col min="12561" max="12800" width="11.42578125" style="79"/>
    <col min="12801" max="12801" width="12.140625" style="79" customWidth="1"/>
    <col min="12802" max="12802" width="64.7109375" style="79" customWidth="1"/>
    <col min="12803" max="12803" width="9" style="79" customWidth="1"/>
    <col min="12804" max="12804" width="10.7109375" style="79" bestFit="1" customWidth="1"/>
    <col min="12805" max="12805" width="9.28515625" style="79" customWidth="1"/>
    <col min="12806" max="12806" width="10.42578125" style="79" customWidth="1"/>
    <col min="12807" max="12807" width="7.7109375" style="79" customWidth="1"/>
    <col min="12808" max="12808" width="10.7109375" style="79" customWidth="1"/>
    <col min="12809" max="12809" width="14.140625" style="79" customWidth="1"/>
    <col min="12810" max="12810" width="10.42578125" style="79" customWidth="1"/>
    <col min="12811" max="12811" width="5.140625" style="79" customWidth="1"/>
    <col min="12812" max="12812" width="17.7109375" style="79" customWidth="1"/>
    <col min="12813" max="12813" width="11.42578125" style="79"/>
    <col min="12814" max="12814" width="3.5703125" style="79" bestFit="1" customWidth="1"/>
    <col min="12815" max="12815" width="4.42578125" style="79" bestFit="1" customWidth="1"/>
    <col min="12816" max="12816" width="20.42578125" style="79" customWidth="1"/>
    <col min="12817" max="13056" width="11.42578125" style="79"/>
    <col min="13057" max="13057" width="12.140625" style="79" customWidth="1"/>
    <col min="13058" max="13058" width="64.7109375" style="79" customWidth="1"/>
    <col min="13059" max="13059" width="9" style="79" customWidth="1"/>
    <col min="13060" max="13060" width="10.7109375" style="79" bestFit="1" customWidth="1"/>
    <col min="13061" max="13061" width="9.28515625" style="79" customWidth="1"/>
    <col min="13062" max="13062" width="10.42578125" style="79" customWidth="1"/>
    <col min="13063" max="13063" width="7.7109375" style="79" customWidth="1"/>
    <col min="13064" max="13064" width="10.7109375" style="79" customWidth="1"/>
    <col min="13065" max="13065" width="14.140625" style="79" customWidth="1"/>
    <col min="13066" max="13066" width="10.42578125" style="79" customWidth="1"/>
    <col min="13067" max="13067" width="5.140625" style="79" customWidth="1"/>
    <col min="13068" max="13068" width="17.7109375" style="79" customWidth="1"/>
    <col min="13069" max="13069" width="11.42578125" style="79"/>
    <col min="13070" max="13070" width="3.5703125" style="79" bestFit="1" customWidth="1"/>
    <col min="13071" max="13071" width="4.42578125" style="79" bestFit="1" customWidth="1"/>
    <col min="13072" max="13072" width="20.42578125" style="79" customWidth="1"/>
    <col min="13073" max="13312" width="11.42578125" style="79"/>
    <col min="13313" max="13313" width="12.140625" style="79" customWidth="1"/>
    <col min="13314" max="13314" width="64.7109375" style="79" customWidth="1"/>
    <col min="13315" max="13315" width="9" style="79" customWidth="1"/>
    <col min="13316" max="13316" width="10.7109375" style="79" bestFit="1" customWidth="1"/>
    <col min="13317" max="13317" width="9.28515625" style="79" customWidth="1"/>
    <col min="13318" max="13318" width="10.42578125" style="79" customWidth="1"/>
    <col min="13319" max="13319" width="7.7109375" style="79" customWidth="1"/>
    <col min="13320" max="13320" width="10.7109375" style="79" customWidth="1"/>
    <col min="13321" max="13321" width="14.140625" style="79" customWidth="1"/>
    <col min="13322" max="13322" width="10.42578125" style="79" customWidth="1"/>
    <col min="13323" max="13323" width="5.140625" style="79" customWidth="1"/>
    <col min="13324" max="13324" width="17.7109375" style="79" customWidth="1"/>
    <col min="13325" max="13325" width="11.42578125" style="79"/>
    <col min="13326" max="13326" width="3.5703125" style="79" bestFit="1" customWidth="1"/>
    <col min="13327" max="13327" width="4.42578125" style="79" bestFit="1" customWidth="1"/>
    <col min="13328" max="13328" width="20.42578125" style="79" customWidth="1"/>
    <col min="13329" max="13568" width="11.42578125" style="79"/>
    <col min="13569" max="13569" width="12.140625" style="79" customWidth="1"/>
    <col min="13570" max="13570" width="64.7109375" style="79" customWidth="1"/>
    <col min="13571" max="13571" width="9" style="79" customWidth="1"/>
    <col min="13572" max="13572" width="10.7109375" style="79" bestFit="1" customWidth="1"/>
    <col min="13573" max="13573" width="9.28515625" style="79" customWidth="1"/>
    <col min="13574" max="13574" width="10.42578125" style="79" customWidth="1"/>
    <col min="13575" max="13575" width="7.7109375" style="79" customWidth="1"/>
    <col min="13576" max="13576" width="10.7109375" style="79" customWidth="1"/>
    <col min="13577" max="13577" width="14.140625" style="79" customWidth="1"/>
    <col min="13578" max="13578" width="10.42578125" style="79" customWidth="1"/>
    <col min="13579" max="13579" width="5.140625" style="79" customWidth="1"/>
    <col min="13580" max="13580" width="17.7109375" style="79" customWidth="1"/>
    <col min="13581" max="13581" width="11.42578125" style="79"/>
    <col min="13582" max="13582" width="3.5703125" style="79" bestFit="1" customWidth="1"/>
    <col min="13583" max="13583" width="4.42578125" style="79" bestFit="1" customWidth="1"/>
    <col min="13584" max="13584" width="20.42578125" style="79" customWidth="1"/>
    <col min="13585" max="13824" width="11.42578125" style="79"/>
    <col min="13825" max="13825" width="12.140625" style="79" customWidth="1"/>
    <col min="13826" max="13826" width="64.7109375" style="79" customWidth="1"/>
    <col min="13827" max="13827" width="9" style="79" customWidth="1"/>
    <col min="13828" max="13828" width="10.7109375" style="79" bestFit="1" customWidth="1"/>
    <col min="13829" max="13829" width="9.28515625" style="79" customWidth="1"/>
    <col min="13830" max="13830" width="10.42578125" style="79" customWidth="1"/>
    <col min="13831" max="13831" width="7.7109375" style="79" customWidth="1"/>
    <col min="13832" max="13832" width="10.7109375" style="79" customWidth="1"/>
    <col min="13833" max="13833" width="14.140625" style="79" customWidth="1"/>
    <col min="13834" max="13834" width="10.42578125" style="79" customWidth="1"/>
    <col min="13835" max="13835" width="5.140625" style="79" customWidth="1"/>
    <col min="13836" max="13836" width="17.7109375" style="79" customWidth="1"/>
    <col min="13837" max="13837" width="11.42578125" style="79"/>
    <col min="13838" max="13838" width="3.5703125" style="79" bestFit="1" customWidth="1"/>
    <col min="13839" max="13839" width="4.42578125" style="79" bestFit="1" customWidth="1"/>
    <col min="13840" max="13840" width="20.42578125" style="79" customWidth="1"/>
    <col min="13841" max="14080" width="11.42578125" style="79"/>
    <col min="14081" max="14081" width="12.140625" style="79" customWidth="1"/>
    <col min="14082" max="14082" width="64.7109375" style="79" customWidth="1"/>
    <col min="14083" max="14083" width="9" style="79" customWidth="1"/>
    <col min="14084" max="14084" width="10.7109375" style="79" bestFit="1" customWidth="1"/>
    <col min="14085" max="14085" width="9.28515625" style="79" customWidth="1"/>
    <col min="14086" max="14086" width="10.42578125" style="79" customWidth="1"/>
    <col min="14087" max="14087" width="7.7109375" style="79" customWidth="1"/>
    <col min="14088" max="14088" width="10.7109375" style="79" customWidth="1"/>
    <col min="14089" max="14089" width="14.140625" style="79" customWidth="1"/>
    <col min="14090" max="14090" width="10.42578125" style="79" customWidth="1"/>
    <col min="14091" max="14091" width="5.140625" style="79" customWidth="1"/>
    <col min="14092" max="14092" width="17.7109375" style="79" customWidth="1"/>
    <col min="14093" max="14093" width="11.42578125" style="79"/>
    <col min="14094" max="14094" width="3.5703125" style="79" bestFit="1" customWidth="1"/>
    <col min="14095" max="14095" width="4.42578125" style="79" bestFit="1" customWidth="1"/>
    <col min="14096" max="14096" width="20.42578125" style="79" customWidth="1"/>
    <col min="14097" max="14336" width="11.42578125" style="79"/>
    <col min="14337" max="14337" width="12.140625" style="79" customWidth="1"/>
    <col min="14338" max="14338" width="64.7109375" style="79" customWidth="1"/>
    <col min="14339" max="14339" width="9" style="79" customWidth="1"/>
    <col min="14340" max="14340" width="10.7109375" style="79" bestFit="1" customWidth="1"/>
    <col min="14341" max="14341" width="9.28515625" style="79" customWidth="1"/>
    <col min="14342" max="14342" width="10.42578125" style="79" customWidth="1"/>
    <col min="14343" max="14343" width="7.7109375" style="79" customWidth="1"/>
    <col min="14344" max="14344" width="10.7109375" style="79" customWidth="1"/>
    <col min="14345" max="14345" width="14.140625" style="79" customWidth="1"/>
    <col min="14346" max="14346" width="10.42578125" style="79" customWidth="1"/>
    <col min="14347" max="14347" width="5.140625" style="79" customWidth="1"/>
    <col min="14348" max="14348" width="17.7109375" style="79" customWidth="1"/>
    <col min="14349" max="14349" width="11.42578125" style="79"/>
    <col min="14350" max="14350" width="3.5703125" style="79" bestFit="1" customWidth="1"/>
    <col min="14351" max="14351" width="4.42578125" style="79" bestFit="1" customWidth="1"/>
    <col min="14352" max="14352" width="20.42578125" style="79" customWidth="1"/>
    <col min="14353" max="14592" width="11.42578125" style="79"/>
    <col min="14593" max="14593" width="12.140625" style="79" customWidth="1"/>
    <col min="14594" max="14594" width="64.7109375" style="79" customWidth="1"/>
    <col min="14595" max="14595" width="9" style="79" customWidth="1"/>
    <col min="14596" max="14596" width="10.7109375" style="79" bestFit="1" customWidth="1"/>
    <col min="14597" max="14597" width="9.28515625" style="79" customWidth="1"/>
    <col min="14598" max="14598" width="10.42578125" style="79" customWidth="1"/>
    <col min="14599" max="14599" width="7.7109375" style="79" customWidth="1"/>
    <col min="14600" max="14600" width="10.7109375" style="79" customWidth="1"/>
    <col min="14601" max="14601" width="14.140625" style="79" customWidth="1"/>
    <col min="14602" max="14602" width="10.42578125" style="79" customWidth="1"/>
    <col min="14603" max="14603" width="5.140625" style="79" customWidth="1"/>
    <col min="14604" max="14604" width="17.7109375" style="79" customWidth="1"/>
    <col min="14605" max="14605" width="11.42578125" style="79"/>
    <col min="14606" max="14606" width="3.5703125" style="79" bestFit="1" customWidth="1"/>
    <col min="14607" max="14607" width="4.42578125" style="79" bestFit="1" customWidth="1"/>
    <col min="14608" max="14608" width="20.42578125" style="79" customWidth="1"/>
    <col min="14609" max="14848" width="11.42578125" style="79"/>
    <col min="14849" max="14849" width="12.140625" style="79" customWidth="1"/>
    <col min="14850" max="14850" width="64.7109375" style="79" customWidth="1"/>
    <col min="14851" max="14851" width="9" style="79" customWidth="1"/>
    <col min="14852" max="14852" width="10.7109375" style="79" bestFit="1" customWidth="1"/>
    <col min="14853" max="14853" width="9.28515625" style="79" customWidth="1"/>
    <col min="14854" max="14854" width="10.42578125" style="79" customWidth="1"/>
    <col min="14855" max="14855" width="7.7109375" style="79" customWidth="1"/>
    <col min="14856" max="14856" width="10.7109375" style="79" customWidth="1"/>
    <col min="14857" max="14857" width="14.140625" style="79" customWidth="1"/>
    <col min="14858" max="14858" width="10.42578125" style="79" customWidth="1"/>
    <col min="14859" max="14859" width="5.140625" style="79" customWidth="1"/>
    <col min="14860" max="14860" width="17.7109375" style="79" customWidth="1"/>
    <col min="14861" max="14861" width="11.42578125" style="79"/>
    <col min="14862" max="14862" width="3.5703125" style="79" bestFit="1" customWidth="1"/>
    <col min="14863" max="14863" width="4.42578125" style="79" bestFit="1" customWidth="1"/>
    <col min="14864" max="14864" width="20.42578125" style="79" customWidth="1"/>
    <col min="14865" max="15104" width="11.42578125" style="79"/>
    <col min="15105" max="15105" width="12.140625" style="79" customWidth="1"/>
    <col min="15106" max="15106" width="64.7109375" style="79" customWidth="1"/>
    <col min="15107" max="15107" width="9" style="79" customWidth="1"/>
    <col min="15108" max="15108" width="10.7109375" style="79" bestFit="1" customWidth="1"/>
    <col min="15109" max="15109" width="9.28515625" style="79" customWidth="1"/>
    <col min="15110" max="15110" width="10.42578125" style="79" customWidth="1"/>
    <col min="15111" max="15111" width="7.7109375" style="79" customWidth="1"/>
    <col min="15112" max="15112" width="10.7109375" style="79" customWidth="1"/>
    <col min="15113" max="15113" width="14.140625" style="79" customWidth="1"/>
    <col min="15114" max="15114" width="10.42578125" style="79" customWidth="1"/>
    <col min="15115" max="15115" width="5.140625" style="79" customWidth="1"/>
    <col min="15116" max="15116" width="17.7109375" style="79" customWidth="1"/>
    <col min="15117" max="15117" width="11.42578125" style="79"/>
    <col min="15118" max="15118" width="3.5703125" style="79" bestFit="1" customWidth="1"/>
    <col min="15119" max="15119" width="4.42578125" style="79" bestFit="1" customWidth="1"/>
    <col min="15120" max="15120" width="20.42578125" style="79" customWidth="1"/>
    <col min="15121" max="15360" width="11.42578125" style="79"/>
    <col min="15361" max="15361" width="12.140625" style="79" customWidth="1"/>
    <col min="15362" max="15362" width="64.7109375" style="79" customWidth="1"/>
    <col min="15363" max="15363" width="9" style="79" customWidth="1"/>
    <col min="15364" max="15364" width="10.7109375" style="79" bestFit="1" customWidth="1"/>
    <col min="15365" max="15365" width="9.28515625" style="79" customWidth="1"/>
    <col min="15366" max="15366" width="10.42578125" style="79" customWidth="1"/>
    <col min="15367" max="15367" width="7.7109375" style="79" customWidth="1"/>
    <col min="15368" max="15368" width="10.7109375" style="79" customWidth="1"/>
    <col min="15369" max="15369" width="14.140625" style="79" customWidth="1"/>
    <col min="15370" max="15370" width="10.42578125" style="79" customWidth="1"/>
    <col min="15371" max="15371" width="5.140625" style="79" customWidth="1"/>
    <col min="15372" max="15372" width="17.7109375" style="79" customWidth="1"/>
    <col min="15373" max="15373" width="11.42578125" style="79"/>
    <col min="15374" max="15374" width="3.5703125" style="79" bestFit="1" customWidth="1"/>
    <col min="15375" max="15375" width="4.42578125" style="79" bestFit="1" customWidth="1"/>
    <col min="15376" max="15376" width="20.42578125" style="79" customWidth="1"/>
    <col min="15377" max="15616" width="11.42578125" style="79"/>
    <col min="15617" max="15617" width="12.140625" style="79" customWidth="1"/>
    <col min="15618" max="15618" width="64.7109375" style="79" customWidth="1"/>
    <col min="15619" max="15619" width="9" style="79" customWidth="1"/>
    <col min="15620" max="15620" width="10.7109375" style="79" bestFit="1" customWidth="1"/>
    <col min="15621" max="15621" width="9.28515625" style="79" customWidth="1"/>
    <col min="15622" max="15622" width="10.42578125" style="79" customWidth="1"/>
    <col min="15623" max="15623" width="7.7109375" style="79" customWidth="1"/>
    <col min="15624" max="15624" width="10.7109375" style="79" customWidth="1"/>
    <col min="15625" max="15625" width="14.140625" style="79" customWidth="1"/>
    <col min="15626" max="15626" width="10.42578125" style="79" customWidth="1"/>
    <col min="15627" max="15627" width="5.140625" style="79" customWidth="1"/>
    <col min="15628" max="15628" width="17.7109375" style="79" customWidth="1"/>
    <col min="15629" max="15629" width="11.42578125" style="79"/>
    <col min="15630" max="15630" width="3.5703125" style="79" bestFit="1" customWidth="1"/>
    <col min="15631" max="15631" width="4.42578125" style="79" bestFit="1" customWidth="1"/>
    <col min="15632" max="15632" width="20.42578125" style="79" customWidth="1"/>
    <col min="15633" max="15872" width="11.42578125" style="79"/>
    <col min="15873" max="15873" width="12.140625" style="79" customWidth="1"/>
    <col min="15874" max="15874" width="64.7109375" style="79" customWidth="1"/>
    <col min="15875" max="15875" width="9" style="79" customWidth="1"/>
    <col min="15876" max="15876" width="10.7109375" style="79" bestFit="1" customWidth="1"/>
    <col min="15877" max="15877" width="9.28515625" style="79" customWidth="1"/>
    <col min="15878" max="15878" width="10.42578125" style="79" customWidth="1"/>
    <col min="15879" max="15879" width="7.7109375" style="79" customWidth="1"/>
    <col min="15880" max="15880" width="10.7109375" style="79" customWidth="1"/>
    <col min="15881" max="15881" width="14.140625" style="79" customWidth="1"/>
    <col min="15882" max="15882" width="10.42578125" style="79" customWidth="1"/>
    <col min="15883" max="15883" width="5.140625" style="79" customWidth="1"/>
    <col min="15884" max="15884" width="17.7109375" style="79" customWidth="1"/>
    <col min="15885" max="15885" width="11.42578125" style="79"/>
    <col min="15886" max="15886" width="3.5703125" style="79" bestFit="1" customWidth="1"/>
    <col min="15887" max="15887" width="4.42578125" style="79" bestFit="1" customWidth="1"/>
    <col min="15888" max="15888" width="20.42578125" style="79" customWidth="1"/>
    <col min="15889" max="16128" width="11.42578125" style="79"/>
    <col min="16129" max="16129" width="12.140625" style="79" customWidth="1"/>
    <col min="16130" max="16130" width="64.7109375" style="79" customWidth="1"/>
    <col min="16131" max="16131" width="9" style="79" customWidth="1"/>
    <col min="16132" max="16132" width="10.7109375" style="79" bestFit="1" customWidth="1"/>
    <col min="16133" max="16133" width="9.28515625" style="79" customWidth="1"/>
    <col min="16134" max="16134" width="10.42578125" style="79" customWidth="1"/>
    <col min="16135" max="16135" width="7.7109375" style="79" customWidth="1"/>
    <col min="16136" max="16136" width="10.7109375" style="79" customWidth="1"/>
    <col min="16137" max="16137" width="14.140625" style="79" customWidth="1"/>
    <col min="16138" max="16138" width="10.42578125" style="79" customWidth="1"/>
    <col min="16139" max="16139" width="5.140625" style="79" customWidth="1"/>
    <col min="16140" max="16140" width="17.7109375" style="79" customWidth="1"/>
    <col min="16141" max="16141" width="11.42578125" style="79"/>
    <col min="16142" max="16142" width="3.5703125" style="79" bestFit="1" customWidth="1"/>
    <col min="16143" max="16143" width="4.42578125" style="79" bestFit="1" customWidth="1"/>
    <col min="16144" max="16144" width="20.42578125" style="79" customWidth="1"/>
    <col min="16145" max="16384" width="11.42578125" style="79"/>
  </cols>
  <sheetData>
    <row r="1" spans="1:11" s="70" customFormat="1" ht="25.5" x14ac:dyDescent="0.35">
      <c r="A1" s="1180" t="s">
        <v>206</v>
      </c>
      <c r="B1" s="1181"/>
      <c r="C1" s="1181"/>
      <c r="D1" s="1181"/>
      <c r="E1" s="1181"/>
      <c r="F1" s="1181"/>
      <c r="G1" s="1181"/>
      <c r="H1" s="1181"/>
      <c r="I1" s="1181"/>
      <c r="J1" s="1182"/>
      <c r="K1" s="69"/>
    </row>
    <row r="2" spans="1:11" s="70" customFormat="1" ht="18" x14ac:dyDescent="0.25">
      <c r="A2" s="71"/>
      <c r="I2" s="72"/>
      <c r="J2" s="73"/>
    </row>
    <row r="3" spans="1:11" s="70" customFormat="1" ht="18" x14ac:dyDescent="0.25">
      <c r="A3" s="1183" t="s">
        <v>338</v>
      </c>
      <c r="B3" s="1184" t="s">
        <v>176</v>
      </c>
      <c r="C3" s="1184"/>
      <c r="D3" s="1184"/>
      <c r="E3" s="1184"/>
      <c r="F3" s="1184"/>
      <c r="G3" s="1184"/>
      <c r="H3" s="1184"/>
      <c r="I3" s="1184"/>
      <c r="J3" s="1185"/>
      <c r="K3" s="74"/>
    </row>
    <row r="4" spans="1:11" s="70" customFormat="1" ht="47.25" customHeight="1" x14ac:dyDescent="0.25">
      <c r="A4" s="1183"/>
      <c r="B4" s="1184"/>
      <c r="C4" s="1184"/>
      <c r="D4" s="1184"/>
      <c r="E4" s="1184"/>
      <c r="F4" s="1184"/>
      <c r="G4" s="1184"/>
      <c r="H4" s="1184"/>
      <c r="I4" s="1184"/>
      <c r="J4" s="1185"/>
      <c r="K4" s="75"/>
    </row>
    <row r="5" spans="1:11" s="70" customFormat="1" ht="6" customHeight="1" x14ac:dyDescent="0.25">
      <c r="A5" s="76"/>
      <c r="I5" s="77"/>
      <c r="J5" s="73"/>
      <c r="K5" s="75"/>
    </row>
    <row r="6" spans="1:11" s="70" customFormat="1" ht="6" customHeight="1" x14ac:dyDescent="0.25">
      <c r="A6" s="76"/>
      <c r="I6" s="77"/>
      <c r="J6" s="73"/>
      <c r="K6" s="75"/>
    </row>
    <row r="7" spans="1:11" s="70" customFormat="1" ht="18" x14ac:dyDescent="0.25">
      <c r="A7" s="76"/>
      <c r="B7" s="75"/>
      <c r="F7" s="75" t="s">
        <v>207</v>
      </c>
      <c r="G7" s="75" t="s">
        <v>208</v>
      </c>
      <c r="H7" s="75"/>
      <c r="I7" s="77"/>
      <c r="J7" s="73"/>
      <c r="K7" s="75"/>
    </row>
    <row r="8" spans="1:11" ht="13.5" thickBot="1" x14ac:dyDescent="0.25">
      <c r="A8" s="78"/>
      <c r="J8" s="81"/>
    </row>
    <row r="9" spans="1:11" s="86" customFormat="1" ht="31.5" customHeight="1" thickTop="1" thickBot="1" x14ac:dyDescent="0.25">
      <c r="A9" s="83" t="s">
        <v>25</v>
      </c>
      <c r="B9" s="83" t="s">
        <v>209</v>
      </c>
      <c r="C9" s="84" t="s">
        <v>210</v>
      </c>
      <c r="D9" s="84" t="s">
        <v>211</v>
      </c>
      <c r="E9" s="83" t="s">
        <v>212</v>
      </c>
      <c r="F9" s="83" t="s">
        <v>213</v>
      </c>
      <c r="G9" s="83" t="s">
        <v>214</v>
      </c>
      <c r="H9" s="83" t="s">
        <v>60</v>
      </c>
      <c r="I9" s="83" t="s">
        <v>215</v>
      </c>
      <c r="J9" s="83" t="s">
        <v>50</v>
      </c>
      <c r="K9" s="85"/>
    </row>
    <row r="10" spans="1:11" s="94" customFormat="1" ht="35.1" customHeight="1" thickTop="1" x14ac:dyDescent="0.3">
      <c r="A10" s="87" t="s">
        <v>216</v>
      </c>
      <c r="B10" s="88" t="s">
        <v>62</v>
      </c>
      <c r="C10" s="89"/>
      <c r="D10" s="90"/>
      <c r="E10" s="90"/>
      <c r="F10" s="90"/>
      <c r="G10" s="90"/>
      <c r="H10" s="90"/>
      <c r="I10" s="91"/>
      <c r="J10" s="92" t="s">
        <v>217</v>
      </c>
      <c r="K10" s="93"/>
    </row>
    <row r="11" spans="1:11" s="102" customFormat="1" ht="35.1" hidden="1" customHeight="1" x14ac:dyDescent="0.3">
      <c r="A11" s="95" t="s">
        <v>218</v>
      </c>
      <c r="B11" s="96" t="s">
        <v>219</v>
      </c>
      <c r="C11" s="97">
        <v>1</v>
      </c>
      <c r="D11" s="98">
        <v>1</v>
      </c>
      <c r="E11" s="98"/>
      <c r="F11" s="98"/>
      <c r="G11" s="98"/>
      <c r="H11" s="99">
        <f>+D11</f>
        <v>1</v>
      </c>
      <c r="I11" s="99">
        <f>+H11</f>
        <v>1</v>
      </c>
      <c r="J11" s="100" t="s">
        <v>13</v>
      </c>
      <c r="K11" s="101"/>
    </row>
    <row r="12" spans="1:11" s="102" customFormat="1" ht="35.1" hidden="1" customHeight="1" x14ac:dyDescent="0.3">
      <c r="A12" s="95"/>
      <c r="B12" s="103"/>
      <c r="C12" s="97"/>
      <c r="D12" s="98"/>
      <c r="E12" s="98"/>
      <c r="F12" s="98"/>
      <c r="G12" s="98"/>
      <c r="H12" s="99"/>
      <c r="I12" s="99"/>
      <c r="J12" s="100"/>
      <c r="K12" s="101"/>
    </row>
    <row r="13" spans="1:11" s="102" customFormat="1" ht="35.1" customHeight="1" x14ac:dyDescent="0.3">
      <c r="A13" s="95" t="s">
        <v>220</v>
      </c>
      <c r="B13" s="103" t="s">
        <v>221</v>
      </c>
      <c r="C13" s="97">
        <v>1</v>
      </c>
      <c r="D13" s="98">
        <v>3</v>
      </c>
      <c r="E13" s="98"/>
      <c r="F13" s="98"/>
      <c r="G13" s="98"/>
      <c r="H13" s="99">
        <v>1</v>
      </c>
      <c r="I13" s="99">
        <f>+H13</f>
        <v>1</v>
      </c>
      <c r="J13" s="100" t="s">
        <v>16</v>
      </c>
      <c r="K13" s="101"/>
    </row>
    <row r="14" spans="1:11" s="110" customFormat="1" ht="35.1" hidden="1" customHeight="1" x14ac:dyDescent="0.3">
      <c r="A14" s="104"/>
      <c r="B14" s="105"/>
      <c r="C14" s="106"/>
      <c r="D14" s="107"/>
      <c r="E14" s="107"/>
      <c r="F14" s="107"/>
      <c r="G14" s="107"/>
      <c r="H14" s="108"/>
      <c r="I14" s="99"/>
      <c r="J14" s="109"/>
      <c r="K14" s="101"/>
    </row>
    <row r="15" spans="1:11" s="94" customFormat="1" ht="35.1" customHeight="1" x14ac:dyDescent="0.3">
      <c r="A15" s="111" t="s">
        <v>222</v>
      </c>
      <c r="B15" s="112" t="s">
        <v>177</v>
      </c>
      <c r="C15" s="113"/>
      <c r="D15" s="114"/>
      <c r="E15" s="114"/>
      <c r="F15" s="114"/>
      <c r="G15" s="114"/>
      <c r="H15" s="115"/>
      <c r="I15" s="116"/>
      <c r="J15" s="117" t="s">
        <v>217</v>
      </c>
      <c r="K15" s="93"/>
    </row>
    <row r="16" spans="1:11" s="102" customFormat="1" ht="35.1" hidden="1" customHeight="1" x14ac:dyDescent="0.3">
      <c r="A16" s="95" t="s">
        <v>223</v>
      </c>
      <c r="B16" s="103" t="s">
        <v>224</v>
      </c>
      <c r="C16" s="97">
        <v>1</v>
      </c>
      <c r="D16" s="98">
        <v>1</v>
      </c>
      <c r="E16" s="98"/>
      <c r="F16" s="98"/>
      <c r="G16" s="98"/>
      <c r="H16" s="99">
        <f>+D16</f>
        <v>1</v>
      </c>
      <c r="I16" s="99">
        <v>1</v>
      </c>
      <c r="J16" s="100" t="s">
        <v>225</v>
      </c>
      <c r="K16" s="101"/>
    </row>
    <row r="17" spans="1:13" s="102" customFormat="1" ht="35.1" hidden="1" customHeight="1" x14ac:dyDescent="0.3">
      <c r="A17" s="95"/>
      <c r="B17" s="103"/>
      <c r="C17" s="97"/>
      <c r="D17" s="98"/>
      <c r="E17" s="98"/>
      <c r="F17" s="98"/>
      <c r="G17" s="98"/>
      <c r="H17" s="99"/>
      <c r="I17" s="99"/>
      <c r="J17" s="100"/>
      <c r="K17" s="101"/>
    </row>
    <row r="18" spans="1:13" s="102" customFormat="1" ht="35.1" hidden="1" customHeight="1" x14ac:dyDescent="0.3">
      <c r="A18" s="95" t="s">
        <v>226</v>
      </c>
      <c r="B18" s="103" t="s">
        <v>227</v>
      </c>
      <c r="C18" s="97"/>
      <c r="D18" s="98"/>
      <c r="E18" s="98"/>
      <c r="F18" s="98"/>
      <c r="G18" s="98"/>
      <c r="H18" s="99"/>
      <c r="I18" s="99">
        <f>+SUM(H20:H21)</f>
        <v>3923.25</v>
      </c>
      <c r="J18" s="100" t="s">
        <v>228</v>
      </c>
      <c r="K18" s="101"/>
    </row>
    <row r="19" spans="1:13" s="102" customFormat="1" ht="15.95" hidden="1" customHeight="1" x14ac:dyDescent="0.3">
      <c r="A19" s="95"/>
      <c r="B19" s="103"/>
      <c r="C19" s="97"/>
      <c r="D19" s="98"/>
      <c r="E19" s="98"/>
      <c r="F19" s="98"/>
      <c r="G19" s="98"/>
      <c r="H19" s="99"/>
      <c r="I19" s="99"/>
      <c r="J19" s="100"/>
      <c r="K19" s="101"/>
    </row>
    <row r="20" spans="1:13" s="110" customFormat="1" ht="35.1" hidden="1" customHeight="1" x14ac:dyDescent="0.3">
      <c r="A20" s="118"/>
      <c r="B20" s="119" t="s">
        <v>229</v>
      </c>
      <c r="C20" s="120"/>
      <c r="D20" s="121"/>
      <c r="E20" s="121"/>
      <c r="F20" s="121"/>
      <c r="G20" s="121"/>
      <c r="H20" s="121"/>
      <c r="I20" s="122"/>
      <c r="J20" s="109"/>
      <c r="K20" s="101"/>
    </row>
    <row r="21" spans="1:13" s="110" customFormat="1" ht="35.1" hidden="1" customHeight="1" x14ac:dyDescent="0.3">
      <c r="A21" s="118"/>
      <c r="B21" s="123" t="s">
        <v>230</v>
      </c>
      <c r="C21" s="121">
        <v>1</v>
      </c>
      <c r="D21" s="121">
        <v>1</v>
      </c>
      <c r="E21" s="121">
        <v>523.1</v>
      </c>
      <c r="F21" s="121">
        <v>7.5</v>
      </c>
      <c r="G21" s="121"/>
      <c r="H21" s="122">
        <f>+PRODUCT(C21:G21)</f>
        <v>3923.25</v>
      </c>
      <c r="I21" s="122"/>
      <c r="J21" s="109"/>
      <c r="K21" s="101"/>
      <c r="M21" s="124"/>
    </row>
    <row r="22" spans="1:13" s="110" customFormat="1" ht="35.1" hidden="1" customHeight="1" x14ac:dyDescent="0.3">
      <c r="A22" s="118"/>
      <c r="B22" s="125"/>
      <c r="C22" s="106"/>
      <c r="D22" s="107"/>
      <c r="E22" s="107"/>
      <c r="F22" s="107"/>
      <c r="G22" s="107"/>
      <c r="H22" s="108"/>
      <c r="I22" s="99"/>
      <c r="J22" s="109"/>
      <c r="K22" s="101"/>
    </row>
    <row r="23" spans="1:13" s="102" customFormat="1" ht="35.1" hidden="1" customHeight="1" x14ac:dyDescent="0.3">
      <c r="A23" s="95" t="s">
        <v>231</v>
      </c>
      <c r="B23" s="103" t="s">
        <v>232</v>
      </c>
      <c r="C23" s="97"/>
      <c r="D23" s="98"/>
      <c r="E23" s="98"/>
      <c r="F23" s="98"/>
      <c r="G23" s="98"/>
      <c r="H23" s="99"/>
      <c r="I23" s="99">
        <f>+SUM(H24:H26)</f>
        <v>3923.25</v>
      </c>
      <c r="J23" s="100" t="s">
        <v>228</v>
      </c>
      <c r="K23" s="101"/>
    </row>
    <row r="24" spans="1:13" s="110" customFormat="1" ht="15.95" hidden="1" customHeight="1" x14ac:dyDescent="0.3">
      <c r="A24" s="118"/>
      <c r="B24" s="126"/>
      <c r="C24" s="106"/>
      <c r="D24" s="107"/>
      <c r="E24" s="107"/>
      <c r="F24" s="107"/>
      <c r="G24" s="107"/>
      <c r="H24" s="108"/>
      <c r="I24" s="99"/>
      <c r="J24" s="109"/>
      <c r="K24" s="101"/>
    </row>
    <row r="25" spans="1:13" s="110" customFormat="1" ht="35.1" hidden="1" customHeight="1" x14ac:dyDescent="0.3">
      <c r="A25" s="118"/>
      <c r="B25" s="119" t="s">
        <v>229</v>
      </c>
      <c r="C25" s="120"/>
      <c r="D25" s="121"/>
      <c r="E25" s="121"/>
      <c r="F25" s="121"/>
      <c r="G25" s="121"/>
      <c r="H25" s="121"/>
      <c r="I25" s="99"/>
      <c r="J25" s="109"/>
      <c r="K25" s="101"/>
    </row>
    <row r="26" spans="1:13" s="110" customFormat="1" ht="35.1" hidden="1" customHeight="1" x14ac:dyDescent="0.3">
      <c r="A26" s="118"/>
      <c r="B26" s="123" t="s">
        <v>230</v>
      </c>
      <c r="C26" s="121">
        <v>1</v>
      </c>
      <c r="D26" s="121">
        <v>1</v>
      </c>
      <c r="E26" s="121">
        <v>523.1</v>
      </c>
      <c r="F26" s="121">
        <v>7.5</v>
      </c>
      <c r="G26" s="121"/>
      <c r="H26" s="122">
        <f>+PRODUCT(C26:G26)</f>
        <v>3923.25</v>
      </c>
      <c r="I26" s="99"/>
      <c r="J26" s="109"/>
      <c r="K26" s="101"/>
    </row>
    <row r="27" spans="1:13" s="110" customFormat="1" ht="35.1" hidden="1" customHeight="1" x14ac:dyDescent="0.3">
      <c r="A27" s="118"/>
      <c r="B27" s="125"/>
      <c r="C27" s="106"/>
      <c r="D27" s="107"/>
      <c r="E27" s="107"/>
      <c r="F27" s="107"/>
      <c r="G27" s="107"/>
      <c r="H27" s="108"/>
      <c r="I27" s="99"/>
      <c r="J27" s="109"/>
      <c r="K27" s="101"/>
    </row>
    <row r="28" spans="1:13" s="94" customFormat="1" ht="35.1" hidden="1" customHeight="1" x14ac:dyDescent="0.3">
      <c r="A28" s="111" t="s">
        <v>233</v>
      </c>
      <c r="B28" s="112" t="s">
        <v>234</v>
      </c>
      <c r="C28" s="113"/>
      <c r="D28" s="114"/>
      <c r="E28" s="114"/>
      <c r="F28" s="114"/>
      <c r="G28" s="114"/>
      <c r="H28" s="115"/>
      <c r="I28" s="116"/>
      <c r="J28" s="117" t="s">
        <v>217</v>
      </c>
      <c r="K28" s="93"/>
    </row>
    <row r="29" spans="1:13" s="110" customFormat="1" ht="35.1" hidden="1" customHeight="1" x14ac:dyDescent="0.3">
      <c r="A29" s="104" t="s">
        <v>235</v>
      </c>
      <c r="B29" s="127" t="s">
        <v>236</v>
      </c>
      <c r="C29" s="106"/>
      <c r="D29" s="107"/>
      <c r="E29" s="107"/>
      <c r="F29" s="107"/>
      <c r="G29" s="107"/>
      <c r="H29" s="108"/>
      <c r="I29" s="99">
        <f>+SUM(H30:H30)</f>
        <v>1391.51</v>
      </c>
      <c r="J29" s="100" t="s">
        <v>75</v>
      </c>
      <c r="K29" s="101"/>
      <c r="L29" s="110">
        <v>6216.0678550000002</v>
      </c>
    </row>
    <row r="30" spans="1:13" s="110" customFormat="1" ht="35.1" hidden="1" customHeight="1" x14ac:dyDescent="0.3">
      <c r="A30" s="118"/>
      <c r="B30" s="125" t="s">
        <v>229</v>
      </c>
      <c r="C30" s="106">
        <v>1</v>
      </c>
      <c r="D30" s="108">
        <v>1391.51</v>
      </c>
      <c r="E30" s="1186" t="s">
        <v>237</v>
      </c>
      <c r="F30" s="1187"/>
      <c r="G30" s="1188"/>
      <c r="H30" s="108">
        <f>+PRODUCT(C30:G30)</f>
        <v>1391.51</v>
      </c>
      <c r="I30" s="99"/>
      <c r="J30" s="109"/>
      <c r="K30" s="101"/>
    </row>
    <row r="31" spans="1:13" s="110" customFormat="1" ht="35.1" hidden="1" customHeight="1" x14ac:dyDescent="0.3">
      <c r="A31" s="118"/>
      <c r="B31" s="125"/>
      <c r="C31" s="106"/>
      <c r="D31" s="107"/>
      <c r="E31" s="107"/>
      <c r="F31" s="107"/>
      <c r="G31" s="107"/>
      <c r="H31" s="108"/>
      <c r="I31" s="99"/>
      <c r="J31" s="109"/>
      <c r="K31" s="101"/>
    </row>
    <row r="32" spans="1:13" s="110" customFormat="1" ht="35.1" hidden="1" customHeight="1" x14ac:dyDescent="0.3">
      <c r="A32" s="104" t="s">
        <v>238</v>
      </c>
      <c r="B32" s="128" t="s">
        <v>239</v>
      </c>
      <c r="C32" s="106"/>
      <c r="D32" s="107"/>
      <c r="E32" s="129" t="s">
        <v>240</v>
      </c>
      <c r="F32" s="107"/>
      <c r="G32" s="107">
        <v>1.25</v>
      </c>
      <c r="H32" s="108" t="e">
        <f>SUM(H33:H38)</f>
        <v>#REF!</v>
      </c>
      <c r="I32" s="99" t="e">
        <f>H32*G32+0.01</f>
        <v>#REF!</v>
      </c>
      <c r="J32" s="109" t="s">
        <v>75</v>
      </c>
      <c r="K32" s="101"/>
    </row>
    <row r="33" spans="1:13" s="110" customFormat="1" ht="35.1" hidden="1" customHeight="1" x14ac:dyDescent="0.3">
      <c r="A33" s="104"/>
      <c r="B33" s="130" t="s">
        <v>241</v>
      </c>
      <c r="C33" s="106">
        <v>1</v>
      </c>
      <c r="D33" s="106">
        <f>+I29</f>
        <v>1391.51</v>
      </c>
      <c r="E33" s="107"/>
      <c r="F33" s="107"/>
      <c r="G33" s="107"/>
      <c r="H33" s="108">
        <f t="shared" ref="H33:H38" si="0">+PRODUCT(C33:G33)</f>
        <v>1391.51</v>
      </c>
      <c r="I33" s="99"/>
      <c r="J33" s="109"/>
      <c r="K33" s="101"/>
    </row>
    <row r="34" spans="1:13" s="110" customFormat="1" ht="35.1" hidden="1" customHeight="1" x14ac:dyDescent="0.3">
      <c r="A34" s="104"/>
      <c r="B34" s="130" t="s">
        <v>242</v>
      </c>
      <c r="C34" s="106">
        <v>1</v>
      </c>
      <c r="D34" s="106" t="e">
        <f>+#REF!</f>
        <v>#REF!</v>
      </c>
      <c r="E34" s="107"/>
      <c r="F34" s="107"/>
      <c r="G34" s="107"/>
      <c r="H34" s="108" t="e">
        <f t="shared" si="0"/>
        <v>#REF!</v>
      </c>
      <c r="I34" s="99"/>
      <c r="J34" s="109"/>
      <c r="K34" s="101"/>
    </row>
    <row r="35" spans="1:13" s="110" customFormat="1" ht="35.1" hidden="1" customHeight="1" x14ac:dyDescent="0.3">
      <c r="A35" s="104"/>
      <c r="B35" s="130" t="s">
        <v>243</v>
      </c>
      <c r="C35" s="106">
        <v>1</v>
      </c>
      <c r="D35" s="106" t="e">
        <f>+#REF!</f>
        <v>#REF!</v>
      </c>
      <c r="E35" s="107"/>
      <c r="F35" s="107"/>
      <c r="G35" s="107"/>
      <c r="H35" s="108" t="e">
        <f t="shared" si="0"/>
        <v>#REF!</v>
      </c>
      <c r="I35" s="99"/>
      <c r="J35" s="109"/>
      <c r="K35" s="101"/>
    </row>
    <row r="36" spans="1:13" s="110" customFormat="1" ht="35.1" hidden="1" customHeight="1" x14ac:dyDescent="0.3">
      <c r="A36" s="104"/>
      <c r="B36" s="130" t="s">
        <v>244</v>
      </c>
      <c r="C36" s="106">
        <v>1</v>
      </c>
      <c r="D36" s="106" t="e">
        <f>+#REF!</f>
        <v>#REF!</v>
      </c>
      <c r="E36" s="107"/>
      <c r="F36" s="107"/>
      <c r="G36" s="107"/>
      <c r="H36" s="108" t="e">
        <f t="shared" si="0"/>
        <v>#REF!</v>
      </c>
      <c r="I36" s="99"/>
      <c r="J36" s="109"/>
      <c r="K36" s="101"/>
    </row>
    <row r="37" spans="1:13" s="110" customFormat="1" ht="35.1" hidden="1" customHeight="1" x14ac:dyDescent="0.3">
      <c r="A37" s="104"/>
      <c r="B37" s="130" t="s">
        <v>245</v>
      </c>
      <c r="C37" s="106">
        <v>1</v>
      </c>
      <c r="D37" s="106" t="e">
        <f>+#REF!</f>
        <v>#REF!</v>
      </c>
      <c r="E37" s="107"/>
      <c r="F37" s="107"/>
      <c r="G37" s="107"/>
      <c r="H37" s="108" t="e">
        <f t="shared" si="0"/>
        <v>#REF!</v>
      </c>
      <c r="I37" s="99"/>
      <c r="J37" s="109"/>
      <c r="K37" s="101"/>
    </row>
    <row r="38" spans="1:13" s="110" customFormat="1" ht="35.1" hidden="1" customHeight="1" x14ac:dyDescent="0.3">
      <c r="A38" s="104"/>
      <c r="B38" s="130" t="s">
        <v>246</v>
      </c>
      <c r="C38" s="106">
        <v>1</v>
      </c>
      <c r="D38" s="106" t="e">
        <f>+#REF!</f>
        <v>#REF!</v>
      </c>
      <c r="E38" s="107"/>
      <c r="F38" s="107"/>
      <c r="G38" s="107"/>
      <c r="H38" s="108" t="e">
        <f t="shared" si="0"/>
        <v>#REF!</v>
      </c>
      <c r="I38" s="99"/>
      <c r="J38" s="109"/>
      <c r="K38" s="101"/>
    </row>
    <row r="39" spans="1:13" s="110" customFormat="1" ht="35.1" hidden="1" customHeight="1" x14ac:dyDescent="0.3">
      <c r="A39" s="118"/>
      <c r="B39" s="125"/>
      <c r="C39" s="106"/>
      <c r="D39" s="107"/>
      <c r="E39" s="107"/>
      <c r="F39" s="107"/>
      <c r="G39" s="107"/>
      <c r="H39" s="108"/>
      <c r="I39" s="99"/>
      <c r="J39" s="109"/>
      <c r="K39" s="101"/>
      <c r="M39" s="124"/>
    </row>
    <row r="40" spans="1:13" s="94" customFormat="1" ht="35.1" customHeight="1" x14ac:dyDescent="0.3">
      <c r="A40" s="111" t="s">
        <v>247</v>
      </c>
      <c r="B40" s="112" t="s">
        <v>248</v>
      </c>
      <c r="C40" s="113"/>
      <c r="D40" s="114"/>
      <c r="E40" s="114"/>
      <c r="F40" s="113"/>
      <c r="G40" s="114"/>
      <c r="H40" s="115"/>
      <c r="I40" s="116"/>
      <c r="J40" s="117"/>
      <c r="K40" s="93"/>
    </row>
    <row r="41" spans="1:13" s="139" customFormat="1" ht="35.1" customHeight="1" x14ac:dyDescent="0.3">
      <c r="A41" s="131" t="s">
        <v>249</v>
      </c>
      <c r="B41" s="132" t="s">
        <v>178</v>
      </c>
      <c r="C41" s="133"/>
      <c r="D41" s="134"/>
      <c r="E41" s="134"/>
      <c r="F41" s="133"/>
      <c r="G41" s="134"/>
      <c r="H41" s="135"/>
      <c r="I41" s="136"/>
      <c r="J41" s="137"/>
      <c r="K41" s="138"/>
    </row>
    <row r="42" spans="1:13" s="102" customFormat="1" ht="35.1" customHeight="1" x14ac:dyDescent="0.3">
      <c r="A42" s="95" t="s">
        <v>64</v>
      </c>
      <c r="B42" s="140" t="s">
        <v>250</v>
      </c>
      <c r="C42" s="97"/>
      <c r="D42" s="98"/>
      <c r="E42" s="98"/>
      <c r="F42" s="98"/>
      <c r="G42" s="98"/>
      <c r="H42" s="99"/>
      <c r="I42" s="99">
        <f>+SUM(H43:H46)</f>
        <v>2512.1000000000004</v>
      </c>
      <c r="J42" s="100" t="s">
        <v>228</v>
      </c>
      <c r="K42" s="101"/>
      <c r="M42" s="141"/>
    </row>
    <row r="43" spans="1:13" s="110" customFormat="1" ht="35.1" customHeight="1" x14ac:dyDescent="0.3">
      <c r="A43" s="142"/>
      <c r="B43" s="143" t="s">
        <v>229</v>
      </c>
      <c r="C43" s="120"/>
      <c r="D43" s="121"/>
      <c r="E43" s="121"/>
      <c r="F43" s="121"/>
      <c r="G43" s="121"/>
      <c r="H43" s="121"/>
      <c r="I43" s="99"/>
      <c r="J43" s="109"/>
      <c r="K43" s="101"/>
      <c r="M43" s="124"/>
    </row>
    <row r="44" spans="1:13" s="110" customFormat="1" ht="35.1" customHeight="1" x14ac:dyDescent="0.3">
      <c r="A44" s="142"/>
      <c r="B44" s="144" t="s">
        <v>230</v>
      </c>
      <c r="C44" s="121">
        <v>1</v>
      </c>
      <c r="D44" s="121">
        <v>1</v>
      </c>
      <c r="E44" s="121">
        <v>300</v>
      </c>
      <c r="F44" s="121">
        <v>5</v>
      </c>
      <c r="G44" s="121"/>
      <c r="H44" s="122">
        <f>+PRODUCT(C44:G44)</f>
        <v>1500</v>
      </c>
      <c r="I44" s="99"/>
      <c r="J44" s="109"/>
      <c r="K44" s="101"/>
      <c r="M44" s="124"/>
    </row>
    <row r="45" spans="1:13" s="110" customFormat="1" ht="35.1" customHeight="1" x14ac:dyDescent="0.3">
      <c r="A45" s="142"/>
      <c r="B45" s="144" t="s">
        <v>251</v>
      </c>
      <c r="C45" s="121">
        <v>1</v>
      </c>
      <c r="D45" s="121">
        <v>1</v>
      </c>
      <c r="E45" s="121">
        <v>103.4</v>
      </c>
      <c r="F45" s="121">
        <v>4</v>
      </c>
      <c r="G45" s="121"/>
      <c r="H45" s="122">
        <f>+PRODUCT(C45:G45)</f>
        <v>413.6</v>
      </c>
      <c r="I45" s="99"/>
      <c r="J45" s="109"/>
      <c r="K45" s="101"/>
      <c r="M45" s="124"/>
    </row>
    <row r="46" spans="1:13" s="110" customFormat="1" ht="35.1" customHeight="1" x14ac:dyDescent="0.3">
      <c r="A46" s="142"/>
      <c r="B46" s="144" t="s">
        <v>252</v>
      </c>
      <c r="C46" s="121">
        <v>1</v>
      </c>
      <c r="D46" s="121">
        <v>1</v>
      </c>
      <c r="E46" s="121">
        <v>119.70000000000005</v>
      </c>
      <c r="F46" s="121">
        <v>5</v>
      </c>
      <c r="G46" s="121"/>
      <c r="H46" s="122">
        <f>+PRODUCT(C46:G46)</f>
        <v>598.50000000000023</v>
      </c>
      <c r="I46" s="99"/>
      <c r="J46" s="109"/>
      <c r="K46" s="101"/>
      <c r="M46" s="124"/>
    </row>
    <row r="47" spans="1:13" s="110" customFormat="1" ht="35.1" customHeight="1" x14ac:dyDescent="0.3">
      <c r="A47" s="95"/>
      <c r="B47" s="145"/>
      <c r="C47" s="106"/>
      <c r="D47" s="107"/>
      <c r="E47" s="107"/>
      <c r="F47" s="106"/>
      <c r="G47" s="107"/>
      <c r="H47" s="108"/>
      <c r="I47" s="99"/>
      <c r="J47" s="109"/>
      <c r="K47" s="101"/>
    </row>
    <row r="48" spans="1:13" s="102" customFormat="1" ht="35.1" customHeight="1" x14ac:dyDescent="0.3">
      <c r="A48" s="95" t="s">
        <v>91</v>
      </c>
      <c r="B48" s="140" t="s">
        <v>253</v>
      </c>
      <c r="C48" s="97"/>
      <c r="D48" s="98"/>
      <c r="E48" s="98"/>
      <c r="F48" s="98"/>
      <c r="G48" s="98"/>
      <c r="H48" s="99"/>
      <c r="I48" s="99">
        <f>+SUM(H49:H52)</f>
        <v>2512.1000000000004</v>
      </c>
      <c r="J48" s="100" t="s">
        <v>228</v>
      </c>
      <c r="K48" s="101"/>
    </row>
    <row r="49" spans="1:11" s="110" customFormat="1" ht="35.1" customHeight="1" x14ac:dyDescent="0.3">
      <c r="A49" s="95"/>
      <c r="B49" s="143" t="s">
        <v>229</v>
      </c>
      <c r="C49" s="120"/>
      <c r="D49" s="121"/>
      <c r="E49" s="121"/>
      <c r="F49" s="121"/>
      <c r="G49" s="121"/>
      <c r="H49" s="121"/>
      <c r="I49" s="99"/>
      <c r="J49" s="100"/>
      <c r="K49" s="101"/>
    </row>
    <row r="50" spans="1:11" s="110" customFormat="1" ht="35.1" customHeight="1" x14ac:dyDescent="0.3">
      <c r="A50" s="142"/>
      <c r="B50" s="144" t="s">
        <v>230</v>
      </c>
      <c r="C50" s="121">
        <v>1</v>
      </c>
      <c r="D50" s="121">
        <v>1</v>
      </c>
      <c r="E50" s="121">
        <v>300</v>
      </c>
      <c r="F50" s="121">
        <v>5</v>
      </c>
      <c r="G50" s="121"/>
      <c r="H50" s="122">
        <f>+PRODUCT(C50:G50)</f>
        <v>1500</v>
      </c>
      <c r="I50" s="99"/>
      <c r="J50" s="109"/>
      <c r="K50" s="101"/>
    </row>
    <row r="51" spans="1:11" s="110" customFormat="1" ht="35.1" customHeight="1" x14ac:dyDescent="0.3">
      <c r="A51" s="142"/>
      <c r="B51" s="144" t="s">
        <v>251</v>
      </c>
      <c r="C51" s="121">
        <v>1</v>
      </c>
      <c r="D51" s="121">
        <v>1</v>
      </c>
      <c r="E51" s="121">
        <v>103.4</v>
      </c>
      <c r="F51" s="121">
        <v>4</v>
      </c>
      <c r="G51" s="121"/>
      <c r="H51" s="122">
        <f>+PRODUCT(C51:G51)</f>
        <v>413.6</v>
      </c>
      <c r="I51" s="99"/>
      <c r="J51" s="109"/>
      <c r="K51" s="101"/>
    </row>
    <row r="52" spans="1:11" s="110" customFormat="1" ht="35.1" customHeight="1" x14ac:dyDescent="0.3">
      <c r="A52" s="142"/>
      <c r="B52" s="144" t="s">
        <v>252</v>
      </c>
      <c r="C52" s="121">
        <v>1</v>
      </c>
      <c r="D52" s="121">
        <v>1</v>
      </c>
      <c r="E52" s="121">
        <v>119.70000000000005</v>
      </c>
      <c r="F52" s="121">
        <v>5</v>
      </c>
      <c r="G52" s="121"/>
      <c r="H52" s="122">
        <f>+PRODUCT(C52:G52)</f>
        <v>598.50000000000023</v>
      </c>
      <c r="I52" s="99"/>
      <c r="J52" s="109"/>
      <c r="K52" s="101"/>
    </row>
    <row r="53" spans="1:11" s="110" customFormat="1" ht="35.1" customHeight="1" x14ac:dyDescent="0.3">
      <c r="A53" s="142"/>
      <c r="B53" s="145"/>
      <c r="C53" s="106"/>
      <c r="D53" s="107"/>
      <c r="E53" s="107"/>
      <c r="F53" s="106"/>
      <c r="G53" s="107"/>
      <c r="H53" s="108"/>
      <c r="I53" s="99"/>
      <c r="J53" s="109"/>
      <c r="K53" s="101"/>
    </row>
    <row r="54" spans="1:11" s="102" customFormat="1" ht="35.1" hidden="1" customHeight="1" x14ac:dyDescent="0.3">
      <c r="A54" s="95" t="s">
        <v>179</v>
      </c>
      <c r="B54" s="146" t="s">
        <v>254</v>
      </c>
      <c r="C54" s="97"/>
      <c r="D54" s="98"/>
      <c r="E54" s="98"/>
      <c r="F54" s="98"/>
      <c r="G54" s="98"/>
      <c r="H54" s="99"/>
      <c r="I54" s="99">
        <f>+SUM(H55:H67)</f>
        <v>434.69333333333338</v>
      </c>
      <c r="J54" s="100" t="s">
        <v>228</v>
      </c>
      <c r="K54" s="101"/>
    </row>
    <row r="55" spans="1:11" s="110" customFormat="1" ht="35.1" hidden="1" customHeight="1" x14ac:dyDescent="0.3">
      <c r="A55" s="118"/>
      <c r="B55" s="147" t="s">
        <v>255</v>
      </c>
      <c r="C55" s="106"/>
      <c r="D55" s="107"/>
      <c r="E55" s="107"/>
      <c r="F55" s="107"/>
      <c r="G55" s="107"/>
      <c r="H55" s="108"/>
      <c r="I55" s="99"/>
      <c r="J55" s="109"/>
      <c r="K55" s="101"/>
    </row>
    <row r="56" spans="1:11" s="110" customFormat="1" ht="35.1" hidden="1" customHeight="1" x14ac:dyDescent="0.3">
      <c r="A56" s="118"/>
      <c r="B56" s="147" t="s">
        <v>256</v>
      </c>
      <c r="C56" s="106"/>
      <c r="D56" s="107"/>
      <c r="E56" s="107"/>
      <c r="F56" s="107"/>
      <c r="G56" s="107"/>
      <c r="H56" s="108"/>
      <c r="I56" s="99"/>
      <c r="J56" s="109"/>
      <c r="K56" s="101"/>
    </row>
    <row r="57" spans="1:11" s="110" customFormat="1" ht="35.1" hidden="1" customHeight="1" x14ac:dyDescent="0.3">
      <c r="A57" s="118"/>
      <c r="B57" s="143" t="s">
        <v>229</v>
      </c>
      <c r="C57" s="120"/>
      <c r="D57" s="121"/>
      <c r="E57" s="121"/>
      <c r="F57" s="121"/>
      <c r="G57" s="121"/>
      <c r="H57" s="121"/>
      <c r="I57" s="99"/>
      <c r="J57" s="109"/>
      <c r="K57" s="101"/>
    </row>
    <row r="58" spans="1:11" s="110" customFormat="1" ht="35.1" hidden="1" customHeight="1" x14ac:dyDescent="0.3">
      <c r="A58" s="118"/>
      <c r="B58" s="144" t="s">
        <v>230</v>
      </c>
      <c r="C58" s="121">
        <v>1</v>
      </c>
      <c r="D58" s="121">
        <v>3</v>
      </c>
      <c r="E58" s="121">
        <v>300</v>
      </c>
      <c r="F58" s="121"/>
      <c r="G58" s="121">
        <v>0.2</v>
      </c>
      <c r="H58" s="122">
        <f>+PRODUCT(C58:G58)</f>
        <v>180</v>
      </c>
      <c r="I58" s="99"/>
      <c r="J58" s="109"/>
      <c r="K58" s="101"/>
    </row>
    <row r="59" spans="1:11" s="110" customFormat="1" ht="35.1" hidden="1" customHeight="1" x14ac:dyDescent="0.3">
      <c r="A59" s="118"/>
      <c r="B59" s="144" t="s">
        <v>251</v>
      </c>
      <c r="C59" s="121">
        <v>1</v>
      </c>
      <c r="D59" s="121">
        <v>2</v>
      </c>
      <c r="E59" s="121">
        <v>103.4</v>
      </c>
      <c r="F59" s="121"/>
      <c r="G59" s="121">
        <v>0.2</v>
      </c>
      <c r="H59" s="122">
        <f>+PRODUCT(C59:G59)</f>
        <v>41.360000000000007</v>
      </c>
      <c r="I59" s="99"/>
      <c r="J59" s="109"/>
      <c r="K59" s="101"/>
    </row>
    <row r="60" spans="1:11" s="110" customFormat="1" ht="35.1" hidden="1" customHeight="1" x14ac:dyDescent="0.3">
      <c r="A60" s="118"/>
      <c r="B60" s="144" t="s">
        <v>252</v>
      </c>
      <c r="C60" s="121">
        <v>1</v>
      </c>
      <c r="D60" s="121">
        <v>3</v>
      </c>
      <c r="E60" s="121">
        <v>119.70000000000005</v>
      </c>
      <c r="F60" s="121"/>
      <c r="G60" s="121">
        <v>0.2</v>
      </c>
      <c r="H60" s="122">
        <f>+PRODUCT(C60:G60)</f>
        <v>71.820000000000036</v>
      </c>
      <c r="I60" s="99"/>
      <c r="J60" s="109"/>
      <c r="K60" s="101"/>
    </row>
    <row r="61" spans="1:11" s="110" customFormat="1" ht="35.1" hidden="1" customHeight="1" x14ac:dyDescent="0.3">
      <c r="A61" s="118"/>
      <c r="B61" s="147" t="s">
        <v>257</v>
      </c>
      <c r="C61" s="106"/>
      <c r="D61" s="107"/>
      <c r="E61" s="107"/>
      <c r="F61" s="107"/>
      <c r="G61" s="107"/>
      <c r="H61" s="108"/>
      <c r="I61" s="99"/>
      <c r="J61" s="109"/>
      <c r="K61" s="101"/>
    </row>
    <row r="62" spans="1:11" s="110" customFormat="1" ht="35.1" hidden="1" customHeight="1" x14ac:dyDescent="0.3">
      <c r="A62" s="118"/>
      <c r="B62" s="147" t="s">
        <v>256</v>
      </c>
      <c r="C62" s="106"/>
      <c r="D62" s="107"/>
      <c r="E62" s="107"/>
      <c r="F62" s="107"/>
      <c r="G62" s="107"/>
      <c r="H62" s="108"/>
      <c r="I62" s="99"/>
      <c r="J62" s="109"/>
      <c r="K62" s="101"/>
    </row>
    <row r="63" spans="1:11" s="110" customFormat="1" ht="35.1" hidden="1" customHeight="1" x14ac:dyDescent="0.3">
      <c r="A63" s="118"/>
      <c r="B63" s="143" t="s">
        <v>229</v>
      </c>
      <c r="C63" s="120"/>
      <c r="D63" s="121"/>
      <c r="E63" s="121"/>
      <c r="F63" s="121"/>
      <c r="G63" s="121"/>
      <c r="H63" s="121"/>
      <c r="I63" s="99"/>
      <c r="J63" s="109"/>
      <c r="K63" s="101"/>
    </row>
    <row r="64" spans="1:11" s="110" customFormat="1" ht="35.1" hidden="1" customHeight="1" x14ac:dyDescent="0.3">
      <c r="A64" s="118"/>
      <c r="B64" s="144" t="s">
        <v>230</v>
      </c>
      <c r="C64" s="121">
        <v>1</v>
      </c>
      <c r="D64" s="121">
        <f>+E58/4</f>
        <v>75</v>
      </c>
      <c r="E64" s="121"/>
      <c r="F64" s="121">
        <v>6</v>
      </c>
      <c r="G64" s="121">
        <v>0.2</v>
      </c>
      <c r="H64" s="122">
        <f>+PRODUCT(C64:G64)</f>
        <v>90</v>
      </c>
      <c r="I64" s="99"/>
      <c r="J64" s="109"/>
      <c r="K64" s="101"/>
    </row>
    <row r="65" spans="1:14" s="110" customFormat="1" ht="35.1" hidden="1" customHeight="1" x14ac:dyDescent="0.3">
      <c r="A65" s="118"/>
      <c r="B65" s="144" t="s">
        <v>251</v>
      </c>
      <c r="C65" s="121">
        <v>1</v>
      </c>
      <c r="D65" s="121">
        <f>+E59/3</f>
        <v>34.466666666666669</v>
      </c>
      <c r="E65" s="121"/>
      <c r="F65" s="121">
        <v>4</v>
      </c>
      <c r="G65" s="121">
        <v>0.2</v>
      </c>
      <c r="H65" s="122">
        <f>+PRODUCT(C65:G65)</f>
        <v>27.573333333333338</v>
      </c>
      <c r="I65" s="99"/>
      <c r="J65" s="109"/>
      <c r="K65" s="101"/>
    </row>
    <row r="66" spans="1:14" s="110" customFormat="1" ht="35.1" hidden="1" customHeight="1" x14ac:dyDescent="0.3">
      <c r="A66" s="118"/>
      <c r="B66" s="144" t="s">
        <v>252</v>
      </c>
      <c r="C66" s="121">
        <v>1</v>
      </c>
      <c r="D66" s="121">
        <f>+E60/4</f>
        <v>29.925000000000011</v>
      </c>
      <c r="E66" s="121"/>
      <c r="F66" s="121">
        <v>4</v>
      </c>
      <c r="G66" s="121">
        <v>0.2</v>
      </c>
      <c r="H66" s="122">
        <f>+PRODUCT(C66:G66)</f>
        <v>23.940000000000012</v>
      </c>
      <c r="I66" s="99"/>
      <c r="J66" s="109"/>
      <c r="K66" s="101"/>
    </row>
    <row r="67" spans="1:14" s="110" customFormat="1" ht="35.1" hidden="1" customHeight="1" x14ac:dyDescent="0.3">
      <c r="A67" s="142"/>
      <c r="B67" s="145"/>
      <c r="C67" s="106"/>
      <c r="D67" s="107"/>
      <c r="E67" s="107"/>
      <c r="F67" s="106"/>
      <c r="G67" s="107"/>
      <c r="H67" s="108"/>
      <c r="I67" s="99"/>
      <c r="J67" s="109"/>
      <c r="K67" s="101"/>
    </row>
    <row r="68" spans="1:14" s="102" customFormat="1" ht="35.1" hidden="1" customHeight="1" x14ac:dyDescent="0.3">
      <c r="A68" s="95" t="s">
        <v>180</v>
      </c>
      <c r="B68" s="146" t="s">
        <v>258</v>
      </c>
      <c r="C68" s="97"/>
      <c r="D68" s="98"/>
      <c r="E68" s="98"/>
      <c r="F68" s="98"/>
      <c r="G68" s="98"/>
      <c r="H68" s="99"/>
      <c r="I68" s="99">
        <f>+SUM(H69:H72)</f>
        <v>502.42000000000007</v>
      </c>
      <c r="J68" s="100" t="s">
        <v>75</v>
      </c>
      <c r="K68" s="101"/>
    </row>
    <row r="69" spans="1:14" s="110" customFormat="1" ht="35.1" hidden="1" customHeight="1" x14ac:dyDescent="0.3">
      <c r="A69" s="118"/>
      <c r="B69" s="143" t="s">
        <v>229</v>
      </c>
      <c r="C69" s="120"/>
      <c r="D69" s="121"/>
      <c r="E69" s="121"/>
      <c r="F69" s="121"/>
      <c r="G69" s="121"/>
      <c r="H69" s="121"/>
      <c r="I69" s="99"/>
      <c r="J69" s="109"/>
      <c r="K69" s="101"/>
      <c r="L69" s="124"/>
    </row>
    <row r="70" spans="1:14" s="110" customFormat="1" ht="35.1" hidden="1" customHeight="1" x14ac:dyDescent="0.3">
      <c r="A70" s="118"/>
      <c r="B70" s="144" t="s">
        <v>230</v>
      </c>
      <c r="C70" s="121">
        <v>1</v>
      </c>
      <c r="D70" s="121">
        <v>1</v>
      </c>
      <c r="E70" s="121">
        <v>300</v>
      </c>
      <c r="F70" s="121">
        <v>5</v>
      </c>
      <c r="G70" s="121">
        <v>0.2</v>
      </c>
      <c r="H70" s="122">
        <f>+PRODUCT(C70:G70)</f>
        <v>300</v>
      </c>
      <c r="I70" s="99"/>
      <c r="J70" s="109"/>
      <c r="K70" s="101"/>
    </row>
    <row r="71" spans="1:14" s="110" customFormat="1" ht="35.1" hidden="1" customHeight="1" x14ac:dyDescent="0.3">
      <c r="A71" s="118"/>
      <c r="B71" s="144" t="s">
        <v>251</v>
      </c>
      <c r="C71" s="121">
        <v>1</v>
      </c>
      <c r="D71" s="121">
        <v>1</v>
      </c>
      <c r="E71" s="121">
        <v>103.4</v>
      </c>
      <c r="F71" s="121">
        <v>4</v>
      </c>
      <c r="G71" s="121">
        <v>0.2</v>
      </c>
      <c r="H71" s="122">
        <f>+PRODUCT(C71:G71)</f>
        <v>82.720000000000013</v>
      </c>
      <c r="I71" s="99"/>
      <c r="J71" s="109"/>
      <c r="K71" s="101"/>
    </row>
    <row r="72" spans="1:14" s="110" customFormat="1" ht="35.1" hidden="1" customHeight="1" x14ac:dyDescent="0.3">
      <c r="A72" s="118"/>
      <c r="B72" s="144" t="s">
        <v>252</v>
      </c>
      <c r="C72" s="121">
        <v>1</v>
      </c>
      <c r="D72" s="121">
        <v>1</v>
      </c>
      <c r="E72" s="121">
        <v>119.70000000000005</v>
      </c>
      <c r="F72" s="121">
        <v>5</v>
      </c>
      <c r="G72" s="121">
        <v>0.2</v>
      </c>
      <c r="H72" s="122">
        <f>+PRODUCT(C72:G72)</f>
        <v>119.70000000000005</v>
      </c>
      <c r="I72" s="99"/>
      <c r="J72" s="109"/>
      <c r="K72" s="101"/>
    </row>
    <row r="73" spans="1:14" s="110" customFormat="1" ht="35.1" hidden="1" customHeight="1" x14ac:dyDescent="0.3">
      <c r="A73" s="118"/>
      <c r="B73" s="125"/>
      <c r="C73" s="106"/>
      <c r="D73" s="107"/>
      <c r="E73" s="107"/>
      <c r="F73" s="107"/>
      <c r="G73" s="107"/>
      <c r="H73" s="108"/>
      <c r="I73" s="99"/>
      <c r="J73" s="109"/>
      <c r="K73" s="101"/>
    </row>
    <row r="74" spans="1:14" s="102" customFormat="1" ht="35.1" hidden="1" customHeight="1" x14ac:dyDescent="0.3">
      <c r="A74" s="95" t="s">
        <v>181</v>
      </c>
      <c r="B74" s="146" t="s">
        <v>259</v>
      </c>
      <c r="C74" s="97"/>
      <c r="D74" s="98"/>
      <c r="E74" s="98"/>
      <c r="F74" s="98"/>
      <c r="G74" s="98"/>
      <c r="H74" s="99"/>
      <c r="I74" s="99">
        <f>+SUM(H75:H78)</f>
        <v>2512.1000000000004</v>
      </c>
      <c r="J74" s="100" t="s">
        <v>228</v>
      </c>
      <c r="K74" s="101"/>
    </row>
    <row r="75" spans="1:14" s="110" customFormat="1" ht="35.1" hidden="1" customHeight="1" x14ac:dyDescent="0.3">
      <c r="A75" s="118"/>
      <c r="B75" s="143" t="s">
        <v>229</v>
      </c>
      <c r="C75" s="120"/>
      <c r="D75" s="121"/>
      <c r="E75" s="121"/>
      <c r="F75" s="121"/>
      <c r="G75" s="121"/>
      <c r="H75" s="121"/>
      <c r="I75" s="99"/>
      <c r="J75" s="109"/>
      <c r="K75" s="101"/>
    </row>
    <row r="76" spans="1:14" s="110" customFormat="1" ht="35.1" hidden="1" customHeight="1" x14ac:dyDescent="0.3">
      <c r="A76" s="118"/>
      <c r="B76" s="144" t="s">
        <v>230</v>
      </c>
      <c r="C76" s="121">
        <v>1</v>
      </c>
      <c r="D76" s="121">
        <v>1</v>
      </c>
      <c r="E76" s="121">
        <v>300</v>
      </c>
      <c r="F76" s="121">
        <v>5</v>
      </c>
      <c r="G76" s="121"/>
      <c r="H76" s="122">
        <f>+PRODUCT(C76:G76)</f>
        <v>1500</v>
      </c>
      <c r="I76" s="99"/>
      <c r="J76" s="109"/>
      <c r="K76" s="101"/>
    </row>
    <row r="77" spans="1:14" s="110" customFormat="1" ht="35.1" hidden="1" customHeight="1" x14ac:dyDescent="0.3">
      <c r="A77" s="118"/>
      <c r="B77" s="144" t="s">
        <v>251</v>
      </c>
      <c r="C77" s="121">
        <v>1</v>
      </c>
      <c r="D77" s="121">
        <v>1</v>
      </c>
      <c r="E77" s="121">
        <v>103.4</v>
      </c>
      <c r="F77" s="121">
        <v>4</v>
      </c>
      <c r="G77" s="121"/>
      <c r="H77" s="122">
        <f>+PRODUCT(C77:G77)</f>
        <v>413.6</v>
      </c>
      <c r="I77" s="99"/>
      <c r="J77" s="109"/>
      <c r="K77" s="101"/>
    </row>
    <row r="78" spans="1:14" s="110" customFormat="1" ht="35.1" hidden="1" customHeight="1" x14ac:dyDescent="0.3">
      <c r="A78" s="118"/>
      <c r="B78" s="144" t="s">
        <v>252</v>
      </c>
      <c r="C78" s="121">
        <v>1</v>
      </c>
      <c r="D78" s="121">
        <v>1</v>
      </c>
      <c r="E78" s="121">
        <v>119.70000000000005</v>
      </c>
      <c r="F78" s="121">
        <v>5</v>
      </c>
      <c r="G78" s="121"/>
      <c r="H78" s="122">
        <f>+PRODUCT(C78:G78)</f>
        <v>598.50000000000023</v>
      </c>
      <c r="I78" s="99"/>
      <c r="J78" s="109"/>
      <c r="K78" s="101"/>
    </row>
    <row r="79" spans="1:14" s="110" customFormat="1" ht="35.1" hidden="1" customHeight="1" x14ac:dyDescent="0.3">
      <c r="A79" s="142"/>
      <c r="B79" s="145"/>
      <c r="C79" s="106"/>
      <c r="D79" s="107"/>
      <c r="E79" s="107"/>
      <c r="F79" s="106"/>
      <c r="G79" s="107"/>
      <c r="H79" s="108"/>
      <c r="I79" s="99"/>
      <c r="J79" s="109"/>
      <c r="K79" s="101"/>
    </row>
    <row r="80" spans="1:14" s="102" customFormat="1" ht="35.1" hidden="1" customHeight="1" x14ac:dyDescent="0.3">
      <c r="A80" s="95" t="s">
        <v>182</v>
      </c>
      <c r="B80" s="146" t="s">
        <v>260</v>
      </c>
      <c r="C80" s="97"/>
      <c r="D80" s="148"/>
      <c r="E80" s="98"/>
      <c r="F80" s="98"/>
      <c r="G80" s="98"/>
      <c r="H80" s="99"/>
      <c r="I80" s="99">
        <f>+SUM(H81:H89)</f>
        <v>1082.1916666666668</v>
      </c>
      <c r="J80" s="100" t="s">
        <v>261</v>
      </c>
      <c r="K80" s="101"/>
      <c r="L80" s="141"/>
      <c r="M80" s="141"/>
      <c r="N80" s="149"/>
    </row>
    <row r="81" spans="1:14" s="110" customFormat="1" ht="35.1" hidden="1" customHeight="1" x14ac:dyDescent="0.3">
      <c r="A81" s="118"/>
      <c r="B81" s="147" t="s">
        <v>262</v>
      </c>
      <c r="C81" s="106"/>
      <c r="D81" s="107"/>
      <c r="E81" s="107"/>
      <c r="F81" s="107"/>
      <c r="G81" s="107"/>
      <c r="H81" s="108"/>
      <c r="I81" s="99"/>
      <c r="J81" s="109"/>
      <c r="K81" s="101"/>
      <c r="L81" s="124"/>
      <c r="M81" s="124"/>
      <c r="N81" s="150"/>
    </row>
    <row r="82" spans="1:14" s="110" customFormat="1" ht="35.1" hidden="1" customHeight="1" x14ac:dyDescent="0.3">
      <c r="A82" s="118"/>
      <c r="B82" s="143" t="s">
        <v>229</v>
      </c>
      <c r="C82" s="120"/>
      <c r="D82" s="121"/>
      <c r="E82" s="121"/>
      <c r="F82" s="121"/>
      <c r="G82" s="121"/>
      <c r="H82" s="121"/>
      <c r="I82" s="99"/>
      <c r="J82" s="109"/>
      <c r="K82" s="101"/>
      <c r="L82" s="124"/>
      <c r="M82" s="124"/>
      <c r="N82" s="150"/>
    </row>
    <row r="83" spans="1:14" s="110" customFormat="1" ht="35.1" hidden="1" customHeight="1" x14ac:dyDescent="0.3">
      <c r="A83" s="118"/>
      <c r="B83" s="144" t="s">
        <v>230</v>
      </c>
      <c r="C83" s="121">
        <v>1</v>
      </c>
      <c r="D83" s="121">
        <v>1</v>
      </c>
      <c r="E83" s="121">
        <v>300</v>
      </c>
      <c r="F83" s="121"/>
      <c r="G83" s="121"/>
      <c r="H83" s="122">
        <f>+PRODUCT(C83:G83)</f>
        <v>300</v>
      </c>
      <c r="I83" s="99"/>
      <c r="J83" s="109"/>
      <c r="K83" s="101"/>
      <c r="L83" s="124"/>
      <c r="M83" s="124"/>
      <c r="N83" s="150"/>
    </row>
    <row r="84" spans="1:14" s="110" customFormat="1" ht="35.1" hidden="1" customHeight="1" x14ac:dyDescent="0.3">
      <c r="A84" s="118"/>
      <c r="B84" s="144" t="s">
        <v>252</v>
      </c>
      <c r="C84" s="121">
        <v>1</v>
      </c>
      <c r="D84" s="121">
        <v>1</v>
      </c>
      <c r="E84" s="121">
        <v>119.70000000000005</v>
      </c>
      <c r="F84" s="121"/>
      <c r="G84" s="121"/>
      <c r="H84" s="122">
        <f>+PRODUCT(C84:G84)</f>
        <v>119.70000000000005</v>
      </c>
      <c r="I84" s="99"/>
      <c r="J84" s="109"/>
      <c r="K84" s="101"/>
      <c r="L84" s="124"/>
      <c r="M84" s="124"/>
      <c r="N84" s="150"/>
    </row>
    <row r="85" spans="1:14" s="110" customFormat="1" ht="35.1" hidden="1" customHeight="1" x14ac:dyDescent="0.3">
      <c r="A85" s="118"/>
      <c r="B85" s="147" t="s">
        <v>263</v>
      </c>
      <c r="C85" s="106"/>
      <c r="D85" s="107"/>
      <c r="E85" s="107"/>
      <c r="F85" s="107"/>
      <c r="G85" s="107"/>
      <c r="H85" s="108"/>
      <c r="I85" s="99"/>
      <c r="J85" s="109"/>
      <c r="K85" s="101"/>
      <c r="L85" s="124"/>
      <c r="M85" s="124"/>
      <c r="N85" s="150"/>
    </row>
    <row r="86" spans="1:14" s="110" customFormat="1" ht="35.1" hidden="1" customHeight="1" x14ac:dyDescent="0.3">
      <c r="A86" s="118"/>
      <c r="B86" s="143" t="s">
        <v>229</v>
      </c>
      <c r="C86" s="106"/>
      <c r="D86" s="107"/>
      <c r="E86" s="107"/>
      <c r="F86" s="107"/>
      <c r="G86" s="107"/>
      <c r="H86" s="108"/>
      <c r="I86" s="99"/>
      <c r="J86" s="109"/>
      <c r="K86" s="101"/>
      <c r="L86" s="124"/>
      <c r="M86" s="124"/>
      <c r="N86" s="150"/>
    </row>
    <row r="87" spans="1:14" s="110" customFormat="1" ht="35.1" hidden="1" customHeight="1" x14ac:dyDescent="0.3">
      <c r="A87" s="118"/>
      <c r="B87" s="144" t="s">
        <v>230</v>
      </c>
      <c r="C87" s="106">
        <v>1</v>
      </c>
      <c r="D87" s="107">
        <f>+D64</f>
        <v>75</v>
      </c>
      <c r="E87" s="107"/>
      <c r="F87" s="107">
        <v>5</v>
      </c>
      <c r="G87" s="107"/>
      <c r="H87" s="108">
        <f>+PRODUCT(C87:G87)</f>
        <v>375</v>
      </c>
      <c r="I87" s="99"/>
      <c r="J87" s="109"/>
      <c r="K87" s="101"/>
      <c r="L87" s="124"/>
      <c r="M87" s="124"/>
      <c r="N87" s="150"/>
    </row>
    <row r="88" spans="1:14" s="110" customFormat="1" ht="35.1" hidden="1" customHeight="1" x14ac:dyDescent="0.3">
      <c r="A88" s="118"/>
      <c r="B88" s="144" t="s">
        <v>251</v>
      </c>
      <c r="C88" s="106">
        <v>1</v>
      </c>
      <c r="D88" s="107">
        <f>+D65</f>
        <v>34.466666666666669</v>
      </c>
      <c r="E88" s="107"/>
      <c r="F88" s="107">
        <f>+F65</f>
        <v>4</v>
      </c>
      <c r="G88" s="107"/>
      <c r="H88" s="108">
        <f>+PRODUCT(C88:G88)</f>
        <v>137.86666666666667</v>
      </c>
      <c r="I88" s="99"/>
      <c r="J88" s="109"/>
      <c r="K88" s="101"/>
      <c r="L88" s="124"/>
      <c r="M88" s="124"/>
      <c r="N88" s="150"/>
    </row>
    <row r="89" spans="1:14" s="110" customFormat="1" ht="35.1" hidden="1" customHeight="1" x14ac:dyDescent="0.3">
      <c r="A89" s="118"/>
      <c r="B89" s="144" t="s">
        <v>252</v>
      </c>
      <c r="C89" s="106">
        <v>1</v>
      </c>
      <c r="D89" s="107">
        <f>+D66</f>
        <v>29.925000000000011</v>
      </c>
      <c r="E89" s="107"/>
      <c r="F89" s="107">
        <v>5</v>
      </c>
      <c r="G89" s="107"/>
      <c r="H89" s="108">
        <f>+PRODUCT(C89:G89)</f>
        <v>149.62500000000006</v>
      </c>
      <c r="I89" s="99"/>
      <c r="J89" s="109"/>
      <c r="K89" s="101"/>
      <c r="L89" s="124"/>
      <c r="M89" s="124"/>
      <c r="N89" s="150"/>
    </row>
    <row r="90" spans="1:14" s="110" customFormat="1" ht="35.1" hidden="1" customHeight="1" x14ac:dyDescent="0.3">
      <c r="A90" s="142"/>
      <c r="B90" s="145"/>
      <c r="C90" s="106"/>
      <c r="D90" s="107"/>
      <c r="E90" s="107"/>
      <c r="F90" s="106"/>
      <c r="G90" s="107"/>
      <c r="H90" s="108"/>
      <c r="I90" s="99"/>
      <c r="J90" s="109"/>
      <c r="K90" s="101"/>
    </row>
    <row r="91" spans="1:14" s="102" customFormat="1" ht="35.1" hidden="1" customHeight="1" x14ac:dyDescent="0.3">
      <c r="A91" s="95" t="s">
        <v>264</v>
      </c>
      <c r="B91" s="146" t="s">
        <v>265</v>
      </c>
      <c r="C91" s="151"/>
      <c r="D91" s="151"/>
      <c r="E91" s="98"/>
      <c r="F91" s="152" t="s">
        <v>266</v>
      </c>
      <c r="G91" s="153">
        <v>1.02</v>
      </c>
      <c r="H91" s="147"/>
      <c r="I91" s="99">
        <f>SUM(H92:H100)</f>
        <v>2649.2052000000003</v>
      </c>
      <c r="J91" s="100" t="s">
        <v>175</v>
      </c>
      <c r="K91" s="101"/>
    </row>
    <row r="92" spans="1:14" s="110" customFormat="1" ht="35.1" hidden="1" customHeight="1" x14ac:dyDescent="0.3">
      <c r="A92" s="118"/>
      <c r="B92" s="147" t="s">
        <v>262</v>
      </c>
      <c r="C92" s="106"/>
      <c r="D92" s="154"/>
      <c r="E92" s="107"/>
      <c r="F92" s="107"/>
      <c r="G92" s="107"/>
      <c r="H92" s="108"/>
      <c r="I92" s="99"/>
      <c r="J92" s="109"/>
      <c r="K92" s="101"/>
    </row>
    <row r="93" spans="1:14" s="110" customFormat="1" ht="35.1" hidden="1" customHeight="1" x14ac:dyDescent="0.3">
      <c r="A93" s="118"/>
      <c r="B93" s="143" t="s">
        <v>229</v>
      </c>
      <c r="C93" s="106"/>
      <c r="D93" s="107"/>
      <c r="E93" s="107"/>
      <c r="F93" s="107"/>
      <c r="G93" s="107"/>
      <c r="H93" s="108"/>
      <c r="I93" s="99"/>
      <c r="J93" s="109"/>
      <c r="K93" s="101"/>
    </row>
    <row r="94" spans="1:14" s="110" customFormat="1" ht="35.1" hidden="1" customHeight="1" x14ac:dyDescent="0.3">
      <c r="A94" s="118"/>
      <c r="B94" s="144" t="s">
        <v>230</v>
      </c>
      <c r="C94" s="106">
        <v>1</v>
      </c>
      <c r="D94" s="107">
        <f>(E83/0.5)</f>
        <v>600</v>
      </c>
      <c r="E94" s="107">
        <v>1.2</v>
      </c>
      <c r="F94" s="107">
        <v>1.02</v>
      </c>
      <c r="G94" s="107"/>
      <c r="H94" s="108">
        <f>+PRODUCT(C94:G94)</f>
        <v>734.4</v>
      </c>
      <c r="I94" s="99"/>
      <c r="J94" s="109"/>
      <c r="K94" s="101"/>
    </row>
    <row r="95" spans="1:14" s="110" customFormat="1" ht="35.1" hidden="1" customHeight="1" x14ac:dyDescent="0.3">
      <c r="A95" s="118"/>
      <c r="B95" s="144" t="s">
        <v>230</v>
      </c>
      <c r="C95" s="106">
        <v>1</v>
      </c>
      <c r="D95" s="107">
        <f>(E84/0.5)</f>
        <v>239.40000000000009</v>
      </c>
      <c r="E95" s="107">
        <v>1.2</v>
      </c>
      <c r="F95" s="107">
        <v>1.02</v>
      </c>
      <c r="G95" s="107"/>
      <c r="H95" s="108">
        <f>+PRODUCT(C95:G95)</f>
        <v>293.02560000000011</v>
      </c>
      <c r="I95" s="99"/>
      <c r="J95" s="109"/>
      <c r="K95" s="101"/>
    </row>
    <row r="96" spans="1:14" s="110" customFormat="1" ht="35.1" hidden="1" customHeight="1" x14ac:dyDescent="0.3">
      <c r="A96" s="118"/>
      <c r="B96" s="147" t="s">
        <v>263</v>
      </c>
      <c r="C96" s="106"/>
      <c r="D96" s="154"/>
      <c r="E96" s="107"/>
      <c r="F96" s="107"/>
      <c r="G96" s="107"/>
      <c r="H96" s="108"/>
      <c r="I96" s="99"/>
      <c r="J96" s="109"/>
      <c r="K96" s="101"/>
    </row>
    <row r="97" spans="1:14" s="110" customFormat="1" ht="35.1" hidden="1" customHeight="1" x14ac:dyDescent="0.3">
      <c r="A97" s="118"/>
      <c r="B97" s="143" t="s">
        <v>229</v>
      </c>
      <c r="C97" s="106"/>
      <c r="D97" s="107"/>
      <c r="E97" s="107"/>
      <c r="F97" s="107"/>
      <c r="G97" s="107"/>
      <c r="H97" s="108"/>
      <c r="I97" s="99"/>
      <c r="J97" s="109"/>
      <c r="K97" s="101"/>
    </row>
    <row r="98" spans="1:14" s="110" customFormat="1" ht="35.1" hidden="1" customHeight="1" x14ac:dyDescent="0.3">
      <c r="A98" s="118"/>
      <c r="B98" s="144" t="s">
        <v>230</v>
      </c>
      <c r="C98" s="106">
        <f>(F87/0.5)</f>
        <v>10</v>
      </c>
      <c r="D98" s="107">
        <f>+D64</f>
        <v>75</v>
      </c>
      <c r="E98" s="107">
        <v>1.2</v>
      </c>
      <c r="F98" s="107">
        <v>1.02</v>
      </c>
      <c r="G98" s="107"/>
      <c r="H98" s="108">
        <f>+PRODUCT(C98:G98)</f>
        <v>918</v>
      </c>
      <c r="I98" s="99"/>
      <c r="J98" s="109"/>
      <c r="K98" s="101"/>
    </row>
    <row r="99" spans="1:14" s="110" customFormat="1" ht="35.1" hidden="1" customHeight="1" x14ac:dyDescent="0.3">
      <c r="A99" s="118"/>
      <c r="B99" s="144" t="s">
        <v>251</v>
      </c>
      <c r="C99" s="106">
        <f>(F88/0.5)</f>
        <v>8</v>
      </c>
      <c r="D99" s="107">
        <f>+D65</f>
        <v>34.466666666666669</v>
      </c>
      <c r="E99" s="107">
        <v>1.2</v>
      </c>
      <c r="F99" s="107">
        <v>1.02</v>
      </c>
      <c r="G99" s="107"/>
      <c r="H99" s="108">
        <f>+PRODUCT(C99:G99)</f>
        <v>337.49759999999998</v>
      </c>
      <c r="I99" s="99"/>
      <c r="J99" s="109"/>
      <c r="K99" s="101"/>
    </row>
    <row r="100" spans="1:14" s="110" customFormat="1" ht="35.1" hidden="1" customHeight="1" x14ac:dyDescent="0.3">
      <c r="A100" s="118"/>
      <c r="B100" s="144" t="s">
        <v>252</v>
      </c>
      <c r="C100" s="106">
        <f>(F89/0.5)</f>
        <v>10</v>
      </c>
      <c r="D100" s="107">
        <f>+D66</f>
        <v>29.925000000000011</v>
      </c>
      <c r="E100" s="107">
        <v>1.2</v>
      </c>
      <c r="F100" s="107">
        <v>1.02</v>
      </c>
      <c r="G100" s="107"/>
      <c r="H100" s="108">
        <f>+PRODUCT(C100:G100)</f>
        <v>366.28200000000015</v>
      </c>
      <c r="I100" s="99"/>
      <c r="J100" s="109"/>
      <c r="K100" s="101"/>
    </row>
    <row r="101" spans="1:14" s="110" customFormat="1" ht="35.1" hidden="1" customHeight="1" x14ac:dyDescent="0.3">
      <c r="A101" s="118"/>
      <c r="B101" s="125"/>
      <c r="C101" s="106"/>
      <c r="D101" s="107"/>
      <c r="E101" s="107"/>
      <c r="F101" s="107"/>
      <c r="G101" s="107"/>
      <c r="H101" s="108"/>
      <c r="I101" s="99"/>
      <c r="J101" s="109"/>
      <c r="K101" s="101"/>
      <c r="L101" s="124"/>
      <c r="M101" s="124"/>
      <c r="N101" s="150"/>
    </row>
    <row r="102" spans="1:14" s="94" customFormat="1" ht="35.1" hidden="1" customHeight="1" x14ac:dyDescent="0.3">
      <c r="A102" s="111" t="s">
        <v>267</v>
      </c>
      <c r="B102" s="155" t="s">
        <v>268</v>
      </c>
      <c r="C102" s="113"/>
      <c r="D102" s="114"/>
      <c r="E102" s="114"/>
      <c r="F102" s="114"/>
      <c r="G102" s="114"/>
      <c r="H102" s="115"/>
      <c r="I102" s="116"/>
      <c r="J102" s="117"/>
      <c r="K102" s="93"/>
      <c r="L102" s="156"/>
      <c r="M102" s="156"/>
      <c r="N102" s="157"/>
    </row>
    <row r="103" spans="1:14" s="102" customFormat="1" ht="35.1" hidden="1" customHeight="1" x14ac:dyDescent="0.3">
      <c r="A103" s="95" t="s">
        <v>269</v>
      </c>
      <c r="B103" s="158" t="s">
        <v>270</v>
      </c>
      <c r="C103" s="97"/>
      <c r="D103" s="98"/>
      <c r="E103" s="98"/>
      <c r="F103" s="98"/>
      <c r="G103" s="98"/>
      <c r="H103" s="99"/>
      <c r="I103" s="99">
        <f>+SUM(H104:H106)</f>
        <v>363.38</v>
      </c>
      <c r="J103" s="100" t="s">
        <v>11</v>
      </c>
      <c r="K103" s="101"/>
      <c r="L103" s="141"/>
      <c r="M103" s="141"/>
      <c r="N103" s="149"/>
    </row>
    <row r="104" spans="1:14" s="110" customFormat="1" ht="35.1" hidden="1" customHeight="1" x14ac:dyDescent="0.3">
      <c r="A104" s="118"/>
      <c r="B104" s="159" t="s">
        <v>271</v>
      </c>
      <c r="C104" s="106"/>
      <c r="D104" s="107"/>
      <c r="E104" s="107"/>
      <c r="F104" s="107"/>
      <c r="G104" s="107"/>
      <c r="H104" s="108"/>
      <c r="I104" s="99"/>
      <c r="J104" s="109"/>
      <c r="K104" s="101"/>
      <c r="L104" s="124"/>
      <c r="M104" s="124"/>
      <c r="N104" s="150"/>
    </row>
    <row r="105" spans="1:14" s="110" customFormat="1" ht="35.1" hidden="1" customHeight="1" x14ac:dyDescent="0.3">
      <c r="A105" s="118"/>
      <c r="B105" s="125" t="s">
        <v>272</v>
      </c>
      <c r="C105" s="106">
        <v>1</v>
      </c>
      <c r="D105" s="106">
        <v>1</v>
      </c>
      <c r="E105" s="107">
        <v>109.28</v>
      </c>
      <c r="F105" s="107"/>
      <c r="G105" s="107"/>
      <c r="H105" s="108">
        <f>+PRODUCT(C105:G105)</f>
        <v>109.28</v>
      </c>
      <c r="I105" s="99"/>
      <c r="J105" s="109"/>
      <c r="K105" s="101"/>
      <c r="L105" s="124"/>
      <c r="M105" s="124"/>
      <c r="N105" s="150"/>
    </row>
    <row r="106" spans="1:14" s="110" customFormat="1" ht="35.1" hidden="1" customHeight="1" x14ac:dyDescent="0.3">
      <c r="A106" s="118"/>
      <c r="B106" s="125" t="s">
        <v>273</v>
      </c>
      <c r="C106" s="106">
        <v>1</v>
      </c>
      <c r="D106" s="106">
        <v>1</v>
      </c>
      <c r="E106" s="107">
        <v>254.1</v>
      </c>
      <c r="F106" s="107"/>
      <c r="G106" s="107"/>
      <c r="H106" s="108">
        <f>+PRODUCT(C106:G106)</f>
        <v>254.1</v>
      </c>
      <c r="I106" s="99"/>
      <c r="J106" s="109"/>
      <c r="K106" s="101"/>
      <c r="L106" s="124"/>
      <c r="M106" s="124"/>
      <c r="N106" s="150"/>
    </row>
    <row r="107" spans="1:14" s="110" customFormat="1" ht="35.1" hidden="1" customHeight="1" x14ac:dyDescent="0.3">
      <c r="A107" s="118"/>
      <c r="B107" s="125"/>
      <c r="C107" s="106"/>
      <c r="D107" s="107"/>
      <c r="E107" s="107"/>
      <c r="F107" s="107"/>
      <c r="G107" s="107"/>
      <c r="H107" s="108"/>
      <c r="I107" s="99"/>
      <c r="J107" s="109"/>
      <c r="K107" s="101"/>
      <c r="L107" s="124"/>
      <c r="M107" s="124"/>
      <c r="N107" s="150"/>
    </row>
    <row r="108" spans="1:14" s="102" customFormat="1" ht="35.1" hidden="1" customHeight="1" x14ac:dyDescent="0.3">
      <c r="A108" s="95" t="s">
        <v>274</v>
      </c>
      <c r="B108" s="158" t="s">
        <v>275</v>
      </c>
      <c r="C108" s="97"/>
      <c r="D108" s="98"/>
      <c r="E108" s="98"/>
      <c r="F108" s="98"/>
      <c r="G108" s="98"/>
      <c r="H108" s="99"/>
      <c r="I108" s="99">
        <f>+SUM(H110:H110)</f>
        <v>6</v>
      </c>
      <c r="J108" s="100" t="s">
        <v>13</v>
      </c>
      <c r="K108" s="101"/>
      <c r="L108" s="141"/>
      <c r="M108" s="141"/>
      <c r="N108" s="149"/>
    </row>
    <row r="109" spans="1:14" s="102" customFormat="1" ht="35.1" hidden="1" customHeight="1" x14ac:dyDescent="0.3">
      <c r="A109" s="95"/>
      <c r="B109" s="160" t="s">
        <v>276</v>
      </c>
      <c r="C109" s="97"/>
      <c r="D109" s="98"/>
      <c r="E109" s="98"/>
      <c r="F109" s="98"/>
      <c r="G109" s="98"/>
      <c r="H109" s="99"/>
      <c r="I109" s="99"/>
      <c r="J109" s="100"/>
      <c r="K109" s="101"/>
      <c r="L109" s="141"/>
      <c r="M109" s="141"/>
      <c r="N109" s="149"/>
    </row>
    <row r="110" spans="1:14" s="110" customFormat="1" ht="35.1" hidden="1" customHeight="1" x14ac:dyDescent="0.3">
      <c r="A110" s="118"/>
      <c r="B110" s="125" t="s">
        <v>271</v>
      </c>
      <c r="C110" s="107">
        <v>1</v>
      </c>
      <c r="D110" s="107">
        <v>6</v>
      </c>
      <c r="E110" s="161"/>
      <c r="F110" s="107"/>
      <c r="G110" s="107"/>
      <c r="H110" s="108">
        <f>+PRODUCT(C110:G110)</f>
        <v>6</v>
      </c>
      <c r="I110" s="99"/>
      <c r="J110" s="109"/>
      <c r="K110" s="101"/>
      <c r="L110" s="124"/>
      <c r="M110" s="124"/>
      <c r="N110" s="150"/>
    </row>
    <row r="111" spans="1:14" s="110" customFormat="1" ht="35.1" hidden="1" customHeight="1" x14ac:dyDescent="0.3">
      <c r="A111" s="118"/>
      <c r="B111" s="125"/>
      <c r="C111" s="106"/>
      <c r="D111" s="107"/>
      <c r="E111" s="107"/>
      <c r="F111" s="107"/>
      <c r="G111" s="107"/>
      <c r="H111" s="108"/>
      <c r="I111" s="99"/>
      <c r="J111" s="109"/>
      <c r="K111" s="101"/>
      <c r="L111" s="124"/>
      <c r="M111" s="124"/>
      <c r="N111" s="150"/>
    </row>
    <row r="112" spans="1:14" s="102" customFormat="1" ht="35.1" hidden="1" customHeight="1" x14ac:dyDescent="0.3">
      <c r="A112" s="95" t="s">
        <v>277</v>
      </c>
      <c r="B112" s="158" t="s">
        <v>278</v>
      </c>
      <c r="C112" s="97"/>
      <c r="D112" s="98" t="s">
        <v>279</v>
      </c>
      <c r="E112" s="98"/>
      <c r="F112" s="98"/>
      <c r="G112" s="98"/>
      <c r="H112" s="99"/>
      <c r="I112" s="99">
        <f>+SUM(H113:H130)</f>
        <v>36.94</v>
      </c>
      <c r="J112" s="100" t="s">
        <v>228</v>
      </c>
      <c r="K112" s="101"/>
      <c r="L112" s="141"/>
      <c r="M112" s="141"/>
      <c r="N112" s="149"/>
    </row>
    <row r="113" spans="1:14" s="110" customFormat="1" ht="35.1" hidden="1" customHeight="1" x14ac:dyDescent="0.3">
      <c r="A113" s="104"/>
      <c r="B113" s="162" t="s">
        <v>280</v>
      </c>
      <c r="C113" s="106"/>
      <c r="D113" s="107"/>
      <c r="E113" s="107"/>
      <c r="F113" s="107"/>
      <c r="G113" s="107"/>
      <c r="H113" s="108"/>
      <c r="I113" s="99"/>
      <c r="J113" s="100"/>
      <c r="K113" s="101"/>
      <c r="L113" s="124"/>
      <c r="M113" s="124"/>
      <c r="N113" s="150"/>
    </row>
    <row r="114" spans="1:14" s="110" customFormat="1" ht="35.1" hidden="1" customHeight="1" x14ac:dyDescent="0.3">
      <c r="A114" s="104"/>
      <c r="B114" s="125" t="s">
        <v>271</v>
      </c>
      <c r="C114" s="106">
        <v>2</v>
      </c>
      <c r="D114" s="107">
        <v>1.78</v>
      </c>
      <c r="E114" s="107"/>
      <c r="F114" s="107"/>
      <c r="G114" s="107"/>
      <c r="H114" s="108">
        <f>+PRODUCT(C114:G114)</f>
        <v>3.56</v>
      </c>
      <c r="I114" s="99"/>
      <c r="J114" s="100"/>
      <c r="K114" s="101"/>
      <c r="L114" s="124"/>
      <c r="M114" s="124"/>
      <c r="N114" s="150"/>
    </row>
    <row r="115" spans="1:14" s="110" customFormat="1" ht="35.1" hidden="1" customHeight="1" x14ac:dyDescent="0.3">
      <c r="A115" s="104"/>
      <c r="B115" s="125"/>
      <c r="C115" s="106"/>
      <c r="D115" s="107"/>
      <c r="E115" s="107"/>
      <c r="F115" s="107"/>
      <c r="G115" s="107"/>
      <c r="H115" s="108"/>
      <c r="I115" s="99"/>
      <c r="J115" s="100"/>
      <c r="K115" s="101"/>
      <c r="L115" s="124"/>
      <c r="M115" s="124"/>
      <c r="N115" s="150"/>
    </row>
    <row r="116" spans="1:14" s="110" customFormat="1" ht="35.1" hidden="1" customHeight="1" x14ac:dyDescent="0.3">
      <c r="A116" s="104"/>
      <c r="B116" s="125"/>
      <c r="C116" s="106"/>
      <c r="D116" s="107"/>
      <c r="E116" s="107"/>
      <c r="F116" s="107"/>
      <c r="G116" s="107"/>
      <c r="H116" s="108"/>
      <c r="I116" s="99"/>
      <c r="J116" s="100"/>
      <c r="K116" s="101"/>
      <c r="L116" s="124"/>
      <c r="M116" s="124"/>
      <c r="N116" s="150"/>
    </row>
    <row r="117" spans="1:14" s="110" customFormat="1" ht="35.1" hidden="1" customHeight="1" x14ac:dyDescent="0.3">
      <c r="A117" s="104"/>
      <c r="B117" s="125"/>
      <c r="C117" s="106"/>
      <c r="D117" s="107"/>
      <c r="E117" s="107"/>
      <c r="F117" s="107"/>
      <c r="G117" s="107"/>
      <c r="H117" s="108"/>
      <c r="I117" s="99"/>
      <c r="J117" s="100"/>
      <c r="K117" s="101"/>
      <c r="L117" s="124"/>
      <c r="M117" s="124"/>
      <c r="N117" s="150"/>
    </row>
    <row r="118" spans="1:14" s="110" customFormat="1" ht="35.1" hidden="1" customHeight="1" x14ac:dyDescent="0.3">
      <c r="A118" s="104"/>
      <c r="B118" s="125"/>
      <c r="C118" s="106"/>
      <c r="D118" s="107"/>
      <c r="E118" s="107"/>
      <c r="F118" s="107"/>
      <c r="G118" s="107"/>
      <c r="H118" s="108"/>
      <c r="I118" s="99"/>
      <c r="J118" s="100"/>
      <c r="K118" s="101"/>
      <c r="L118" s="124"/>
      <c r="M118" s="124"/>
      <c r="N118" s="150"/>
    </row>
    <row r="119" spans="1:14" s="110" customFormat="1" ht="35.1" hidden="1" customHeight="1" x14ac:dyDescent="0.3">
      <c r="A119" s="118"/>
      <c r="B119" s="125"/>
      <c r="C119" s="106"/>
      <c r="D119" s="107"/>
      <c r="E119" s="107"/>
      <c r="F119" s="107"/>
      <c r="G119" s="107"/>
      <c r="H119" s="108"/>
      <c r="I119" s="99"/>
      <c r="J119" s="109"/>
      <c r="K119" s="101"/>
      <c r="L119" s="124"/>
      <c r="M119" s="124"/>
      <c r="N119" s="150"/>
    </row>
    <row r="120" spans="1:14" s="110" customFormat="1" ht="35.1" hidden="1" customHeight="1" x14ac:dyDescent="0.3">
      <c r="A120" s="118"/>
      <c r="B120" s="162" t="s">
        <v>281</v>
      </c>
      <c r="C120" s="106"/>
      <c r="D120" s="107"/>
      <c r="E120" s="107"/>
      <c r="F120" s="107"/>
      <c r="G120" s="107"/>
      <c r="H120" s="108"/>
      <c r="I120" s="99"/>
      <c r="J120" s="109"/>
      <c r="K120" s="101"/>
      <c r="L120" s="124"/>
      <c r="M120" s="124"/>
      <c r="N120" s="150"/>
    </row>
    <row r="121" spans="1:14" s="110" customFormat="1" ht="35.1" hidden="1" customHeight="1" x14ac:dyDescent="0.3">
      <c r="A121" s="118"/>
      <c r="B121" s="125" t="s">
        <v>271</v>
      </c>
      <c r="C121" s="106">
        <v>18</v>
      </c>
      <c r="D121" s="107">
        <v>1.28</v>
      </c>
      <c r="E121" s="107"/>
      <c r="F121" s="107"/>
      <c r="G121" s="107"/>
      <c r="H121" s="108">
        <f>+PRODUCT(C121:G121)</f>
        <v>23.04</v>
      </c>
      <c r="I121" s="99"/>
      <c r="J121" s="109"/>
      <c r="K121" s="101"/>
      <c r="L121" s="124"/>
      <c r="M121" s="124"/>
      <c r="N121" s="150"/>
    </row>
    <row r="122" spans="1:14" s="110" customFormat="1" ht="35.1" hidden="1" customHeight="1" x14ac:dyDescent="0.3">
      <c r="A122" s="118"/>
      <c r="B122" s="125"/>
      <c r="C122" s="106"/>
      <c r="D122" s="107"/>
      <c r="E122" s="107"/>
      <c r="F122" s="107"/>
      <c r="G122" s="107"/>
      <c r="H122" s="108"/>
      <c r="I122" s="99"/>
      <c r="J122" s="109"/>
      <c r="K122" s="101"/>
      <c r="L122" s="124"/>
      <c r="M122" s="124"/>
      <c r="N122" s="150"/>
    </row>
    <row r="123" spans="1:14" s="110" customFormat="1" ht="35.1" hidden="1" customHeight="1" x14ac:dyDescent="0.3">
      <c r="A123" s="118"/>
      <c r="B123" s="125"/>
      <c r="C123" s="106"/>
      <c r="D123" s="107"/>
      <c r="E123" s="107"/>
      <c r="F123" s="107"/>
      <c r="G123" s="107"/>
      <c r="H123" s="108"/>
      <c r="I123" s="99"/>
      <c r="J123" s="109"/>
      <c r="K123" s="101"/>
      <c r="L123" s="124"/>
      <c r="M123" s="124"/>
      <c r="N123" s="150"/>
    </row>
    <row r="124" spans="1:14" s="110" customFormat="1" ht="35.1" hidden="1" customHeight="1" x14ac:dyDescent="0.3">
      <c r="A124" s="118"/>
      <c r="B124" s="125"/>
      <c r="C124" s="106"/>
      <c r="D124" s="107"/>
      <c r="E124" s="107"/>
      <c r="F124" s="107"/>
      <c r="G124" s="107"/>
      <c r="H124" s="108"/>
      <c r="I124" s="99"/>
      <c r="J124" s="109"/>
      <c r="K124" s="101"/>
      <c r="L124" s="124"/>
      <c r="M124" s="124"/>
      <c r="N124" s="150"/>
    </row>
    <row r="125" spans="1:14" s="110" customFormat="1" ht="35.1" hidden="1" customHeight="1" x14ac:dyDescent="0.3">
      <c r="A125" s="118"/>
      <c r="B125" s="125"/>
      <c r="C125" s="106"/>
      <c r="D125" s="107"/>
      <c r="E125" s="107"/>
      <c r="F125" s="107"/>
      <c r="G125" s="107"/>
      <c r="H125" s="108"/>
      <c r="I125" s="99"/>
      <c r="J125" s="109"/>
      <c r="K125" s="101"/>
      <c r="L125" s="124"/>
      <c r="M125" s="124"/>
      <c r="N125" s="150"/>
    </row>
    <row r="126" spans="1:14" s="110" customFormat="1" ht="35.1" hidden="1" customHeight="1" x14ac:dyDescent="0.3">
      <c r="A126" s="118"/>
      <c r="B126" s="162" t="s">
        <v>282</v>
      </c>
      <c r="C126" s="106"/>
      <c r="D126" s="107"/>
      <c r="E126" s="107"/>
      <c r="F126" s="107"/>
      <c r="G126" s="107"/>
      <c r="H126" s="108"/>
      <c r="I126" s="99"/>
      <c r="J126" s="109"/>
      <c r="K126" s="101"/>
      <c r="L126" s="124"/>
      <c r="M126" s="124"/>
      <c r="N126" s="150"/>
    </row>
    <row r="127" spans="1:14" s="110" customFormat="1" ht="35.1" hidden="1" customHeight="1" x14ac:dyDescent="0.3">
      <c r="A127" s="118"/>
      <c r="B127" s="125" t="s">
        <v>271</v>
      </c>
      <c r="C127" s="106">
        <v>1</v>
      </c>
      <c r="D127" s="107">
        <v>2</v>
      </c>
      <c r="E127" s="107">
        <v>4</v>
      </c>
      <c r="F127" s="107">
        <v>0.5</v>
      </c>
      <c r="G127" s="107"/>
      <c r="H127" s="108">
        <f>+PRODUCT(C127:G127)</f>
        <v>4</v>
      </c>
      <c r="I127" s="99"/>
      <c r="J127" s="109"/>
      <c r="K127" s="101"/>
      <c r="L127" s="124"/>
      <c r="M127" s="124"/>
      <c r="N127" s="150"/>
    </row>
    <row r="128" spans="1:14" s="110" customFormat="1" ht="35.1" hidden="1" customHeight="1" x14ac:dyDescent="0.3">
      <c r="A128" s="118"/>
      <c r="B128" s="125"/>
      <c r="C128" s="106"/>
      <c r="D128" s="107"/>
      <c r="E128" s="107"/>
      <c r="F128" s="107"/>
      <c r="G128" s="107"/>
      <c r="H128" s="108"/>
      <c r="I128" s="99"/>
      <c r="J128" s="109"/>
      <c r="K128" s="101"/>
      <c r="L128" s="124"/>
      <c r="M128" s="124"/>
      <c r="N128" s="150"/>
    </row>
    <row r="129" spans="1:14" s="110" customFormat="1" ht="35.1" hidden="1" customHeight="1" x14ac:dyDescent="0.3">
      <c r="A129" s="118"/>
      <c r="B129" s="162" t="s">
        <v>283</v>
      </c>
      <c r="C129" s="106"/>
      <c r="D129" s="107"/>
      <c r="E129" s="107"/>
      <c r="F129" s="107"/>
      <c r="G129" s="107"/>
      <c r="H129" s="108"/>
      <c r="I129" s="99"/>
      <c r="J129" s="109"/>
      <c r="K129" s="101"/>
      <c r="L129" s="124"/>
      <c r="M129" s="124"/>
      <c r="N129" s="150"/>
    </row>
    <row r="130" spans="1:14" s="110" customFormat="1" ht="35.1" hidden="1" customHeight="1" x14ac:dyDescent="0.3">
      <c r="A130" s="118"/>
      <c r="B130" s="125" t="s">
        <v>271</v>
      </c>
      <c r="C130" s="107">
        <v>2</v>
      </c>
      <c r="D130" s="107">
        <v>3.17</v>
      </c>
      <c r="E130" s="107"/>
      <c r="F130" s="107"/>
      <c r="G130" s="107"/>
      <c r="H130" s="108">
        <f>+PRODUCT(C130:G130)</f>
        <v>6.34</v>
      </c>
      <c r="I130" s="99"/>
      <c r="J130" s="109"/>
      <c r="K130" s="101"/>
      <c r="L130" s="124"/>
      <c r="M130" s="124"/>
      <c r="N130" s="150"/>
    </row>
    <row r="131" spans="1:14" s="110" customFormat="1" ht="35.1" hidden="1" customHeight="1" x14ac:dyDescent="0.3">
      <c r="A131" s="118"/>
      <c r="B131" s="125"/>
      <c r="C131" s="107"/>
      <c r="D131" s="107"/>
      <c r="E131" s="107"/>
      <c r="F131" s="107"/>
      <c r="G131" s="107"/>
      <c r="H131" s="108"/>
      <c r="I131" s="99"/>
      <c r="J131" s="109"/>
      <c r="K131" s="101"/>
      <c r="L131" s="124"/>
      <c r="M131" s="124"/>
      <c r="N131" s="150"/>
    </row>
    <row r="132" spans="1:14" s="110" customFormat="1" ht="35.1" hidden="1" customHeight="1" x14ac:dyDescent="0.3">
      <c r="A132" s="118"/>
      <c r="B132" s="125"/>
      <c r="C132" s="107"/>
      <c r="D132" s="107"/>
      <c r="E132" s="107"/>
      <c r="F132" s="107"/>
      <c r="G132" s="107"/>
      <c r="H132" s="108"/>
      <c r="I132" s="99"/>
      <c r="J132" s="109"/>
      <c r="K132" s="101"/>
      <c r="L132" s="124"/>
      <c r="M132" s="124"/>
      <c r="N132" s="150"/>
    </row>
    <row r="133" spans="1:14" s="110" customFormat="1" ht="35.1" hidden="1" customHeight="1" x14ac:dyDescent="0.3">
      <c r="A133" s="118"/>
      <c r="B133" s="125"/>
      <c r="C133" s="107"/>
      <c r="D133" s="107"/>
      <c r="E133" s="107"/>
      <c r="F133" s="107"/>
      <c r="G133" s="107"/>
      <c r="H133" s="108"/>
      <c r="I133" s="99"/>
      <c r="J133" s="109"/>
      <c r="K133" s="101"/>
      <c r="L133" s="124"/>
      <c r="M133" s="124"/>
      <c r="N133" s="150"/>
    </row>
    <row r="134" spans="1:14" s="110" customFormat="1" ht="35.1" hidden="1" customHeight="1" x14ac:dyDescent="0.3">
      <c r="A134" s="118"/>
      <c r="B134" s="125"/>
      <c r="C134" s="107"/>
      <c r="D134" s="107"/>
      <c r="E134" s="107"/>
      <c r="F134" s="107"/>
      <c r="G134" s="107"/>
      <c r="H134" s="108"/>
      <c r="I134" s="99"/>
      <c r="J134" s="109"/>
      <c r="K134" s="101"/>
      <c r="L134" s="124"/>
      <c r="M134" s="124"/>
      <c r="N134" s="150"/>
    </row>
    <row r="135" spans="1:14" s="110" customFormat="1" ht="35.1" hidden="1" customHeight="1" x14ac:dyDescent="0.3">
      <c r="A135" s="118"/>
      <c r="B135" s="125"/>
      <c r="C135" s="107"/>
      <c r="D135" s="107"/>
      <c r="E135" s="107"/>
      <c r="F135" s="107"/>
      <c r="G135" s="107"/>
      <c r="H135" s="108"/>
      <c r="I135" s="99"/>
      <c r="J135" s="109"/>
      <c r="K135" s="101"/>
      <c r="L135" s="124"/>
      <c r="M135" s="124"/>
      <c r="N135" s="150"/>
    </row>
    <row r="136" spans="1:14" s="110" customFormat="1" ht="35.1" hidden="1" customHeight="1" x14ac:dyDescent="0.3">
      <c r="A136" s="118"/>
      <c r="B136" s="125"/>
      <c r="C136" s="106"/>
      <c r="D136" s="107"/>
      <c r="E136" s="107"/>
      <c r="F136" s="107"/>
      <c r="G136" s="107"/>
      <c r="H136" s="108"/>
      <c r="I136" s="99"/>
      <c r="J136" s="109"/>
      <c r="K136" s="101"/>
      <c r="L136" s="124"/>
      <c r="M136" s="124"/>
      <c r="N136" s="150"/>
    </row>
    <row r="137" spans="1:14" s="110" customFormat="1" ht="35.1" hidden="1" customHeight="1" x14ac:dyDescent="0.3">
      <c r="A137" s="118"/>
      <c r="B137" s="125"/>
      <c r="C137" s="106"/>
      <c r="D137" s="107"/>
      <c r="E137" s="107"/>
      <c r="F137" s="107"/>
      <c r="G137" s="107"/>
      <c r="H137" s="108"/>
      <c r="I137" s="99"/>
      <c r="J137" s="109"/>
      <c r="K137" s="101"/>
      <c r="L137" s="124"/>
      <c r="M137" s="124"/>
      <c r="N137" s="150"/>
    </row>
    <row r="138" spans="1:14" s="110" customFormat="1" ht="35.1" hidden="1" customHeight="1" x14ac:dyDescent="0.3">
      <c r="A138" s="118"/>
      <c r="B138" s="125"/>
      <c r="C138" s="106"/>
      <c r="D138" s="107"/>
      <c r="E138" s="107"/>
      <c r="F138" s="107"/>
      <c r="G138" s="107"/>
      <c r="H138" s="108"/>
      <c r="I138" s="99"/>
      <c r="J138" s="109"/>
      <c r="K138" s="101"/>
      <c r="L138" s="124"/>
      <c r="M138" s="124"/>
      <c r="N138" s="150"/>
    </row>
    <row r="139" spans="1:14" s="110" customFormat="1" ht="35.1" hidden="1" customHeight="1" x14ac:dyDescent="0.3">
      <c r="A139" s="118"/>
      <c r="B139" s="125"/>
      <c r="C139" s="106"/>
      <c r="D139" s="107"/>
      <c r="E139" s="107"/>
      <c r="F139" s="107"/>
      <c r="G139" s="107"/>
      <c r="H139" s="108"/>
      <c r="I139" s="99"/>
      <c r="J139" s="109"/>
      <c r="K139" s="101"/>
      <c r="L139" s="124"/>
      <c r="M139" s="124"/>
      <c r="N139" s="150"/>
    </row>
    <row r="140" spans="1:14" s="94" customFormat="1" ht="35.1" customHeight="1" x14ac:dyDescent="0.3">
      <c r="A140" s="111" t="s">
        <v>284</v>
      </c>
      <c r="B140" s="155" t="s">
        <v>183</v>
      </c>
      <c r="C140" s="113"/>
      <c r="D140" s="114"/>
      <c r="E140" s="114"/>
      <c r="F140" s="114"/>
      <c r="G140" s="114"/>
      <c r="H140" s="115"/>
      <c r="I140" s="116"/>
      <c r="J140" s="117"/>
      <c r="K140" s="93"/>
      <c r="L140" s="156"/>
      <c r="M140" s="156"/>
      <c r="N140" s="157"/>
    </row>
    <row r="141" spans="1:14" s="110" customFormat="1" ht="35.1" customHeight="1" x14ac:dyDescent="0.3">
      <c r="A141" s="95" t="s">
        <v>294</v>
      </c>
      <c r="B141" s="164" t="s">
        <v>295</v>
      </c>
      <c r="C141" s="97"/>
      <c r="D141" s="98"/>
      <c r="E141" s="98"/>
      <c r="F141" s="98"/>
      <c r="G141" s="98"/>
      <c r="H141" s="99"/>
      <c r="I141" s="99">
        <f>SUM(H142:H149)</f>
        <v>143.16</v>
      </c>
      <c r="J141" s="100" t="s">
        <v>228</v>
      </c>
      <c r="K141" s="101"/>
      <c r="L141" s="124"/>
      <c r="M141" s="124"/>
      <c r="N141" s="150"/>
    </row>
    <row r="142" spans="1:14" s="110" customFormat="1" ht="35.1" customHeight="1" x14ac:dyDescent="0.3">
      <c r="A142" s="118"/>
      <c r="B142" s="163" t="s">
        <v>271</v>
      </c>
      <c r="C142" s="97"/>
      <c r="D142" s="98"/>
      <c r="E142" s="98"/>
      <c r="F142" s="98"/>
      <c r="G142" s="98"/>
      <c r="H142" s="99"/>
      <c r="I142" s="99"/>
      <c r="J142" s="109"/>
      <c r="K142" s="101"/>
      <c r="L142" s="124"/>
      <c r="M142" s="124"/>
      <c r="N142" s="150"/>
    </row>
    <row r="143" spans="1:14" s="110" customFormat="1" ht="35.1" customHeight="1" x14ac:dyDescent="0.3">
      <c r="A143" s="118"/>
      <c r="B143" s="125" t="s">
        <v>286</v>
      </c>
      <c r="C143" s="106">
        <v>1</v>
      </c>
      <c r="D143" s="107">
        <v>4.8600000000000003</v>
      </c>
      <c r="E143" s="107"/>
      <c r="F143" s="107"/>
      <c r="G143" s="107"/>
      <c r="H143" s="108">
        <f t="shared" ref="H143:H149" si="1">+PRODUCT(C143:G143)</f>
        <v>4.8600000000000003</v>
      </c>
      <c r="I143" s="99"/>
      <c r="J143" s="109"/>
      <c r="K143" s="101"/>
      <c r="L143" s="124"/>
      <c r="M143" s="124"/>
      <c r="N143" s="150"/>
    </row>
    <row r="144" spans="1:14" s="110" customFormat="1" ht="35.1" customHeight="1" x14ac:dyDescent="0.3">
      <c r="A144" s="118"/>
      <c r="B144" s="125" t="s">
        <v>287</v>
      </c>
      <c r="C144" s="106">
        <v>1</v>
      </c>
      <c r="D144" s="107">
        <v>37.47</v>
      </c>
      <c r="E144" s="107"/>
      <c r="F144" s="107"/>
      <c r="G144" s="107"/>
      <c r="H144" s="108">
        <f t="shared" si="1"/>
        <v>37.47</v>
      </c>
      <c r="I144" s="99"/>
      <c r="J144" s="109"/>
      <c r="K144" s="101"/>
      <c r="L144" s="124"/>
      <c r="M144" s="124"/>
      <c r="N144" s="150"/>
    </row>
    <row r="145" spans="1:14" s="110" customFormat="1" ht="35.1" customHeight="1" x14ac:dyDescent="0.3">
      <c r="A145" s="118"/>
      <c r="B145" s="125" t="s">
        <v>288</v>
      </c>
      <c r="C145" s="106">
        <v>1</v>
      </c>
      <c r="D145" s="107">
        <v>24.17</v>
      </c>
      <c r="E145" s="107"/>
      <c r="F145" s="107"/>
      <c r="G145" s="107"/>
      <c r="H145" s="108">
        <f t="shared" si="1"/>
        <v>24.17</v>
      </c>
      <c r="I145" s="99"/>
      <c r="J145" s="109"/>
      <c r="K145" s="101"/>
      <c r="L145" s="124"/>
      <c r="M145" s="124"/>
      <c r="N145" s="150"/>
    </row>
    <row r="146" spans="1:14" s="110" customFormat="1" ht="35.1" customHeight="1" x14ac:dyDescent="0.3">
      <c r="A146" s="118"/>
      <c r="B146" s="125" t="s">
        <v>289</v>
      </c>
      <c r="C146" s="106">
        <v>1</v>
      </c>
      <c r="D146" s="107">
        <v>23.25</v>
      </c>
      <c r="E146" s="107"/>
      <c r="F146" s="107"/>
      <c r="G146" s="107"/>
      <c r="H146" s="108">
        <f t="shared" si="1"/>
        <v>23.25</v>
      </c>
      <c r="I146" s="99"/>
      <c r="J146" s="109"/>
      <c r="K146" s="101"/>
      <c r="L146" s="124"/>
      <c r="M146" s="124"/>
      <c r="N146" s="150"/>
    </row>
    <row r="147" spans="1:14" s="110" customFormat="1" ht="35.1" customHeight="1" x14ac:dyDescent="0.3">
      <c r="A147" s="118"/>
      <c r="B147" s="125" t="s">
        <v>290</v>
      </c>
      <c r="C147" s="106">
        <v>1</v>
      </c>
      <c r="D147" s="107">
        <v>9.41</v>
      </c>
      <c r="E147" s="107"/>
      <c r="F147" s="107"/>
      <c r="G147" s="107"/>
      <c r="H147" s="108">
        <f t="shared" si="1"/>
        <v>9.41</v>
      </c>
      <c r="I147" s="99"/>
      <c r="J147" s="109"/>
      <c r="K147" s="101"/>
      <c r="L147" s="124"/>
      <c r="M147" s="124"/>
      <c r="N147" s="150"/>
    </row>
    <row r="148" spans="1:14" s="110" customFormat="1" ht="35.1" customHeight="1" x14ac:dyDescent="0.3">
      <c r="A148" s="118"/>
      <c r="B148" s="125" t="s">
        <v>291</v>
      </c>
      <c r="C148" s="106">
        <v>1</v>
      </c>
      <c r="D148" s="107">
        <v>40.65</v>
      </c>
      <c r="E148" s="107"/>
      <c r="F148" s="107"/>
      <c r="G148" s="107"/>
      <c r="H148" s="108">
        <f t="shared" si="1"/>
        <v>40.65</v>
      </c>
      <c r="I148" s="99"/>
      <c r="J148" s="109"/>
      <c r="K148" s="101"/>
      <c r="L148" s="124"/>
      <c r="M148" s="124"/>
      <c r="N148" s="150"/>
    </row>
    <row r="149" spans="1:14" s="110" customFormat="1" ht="35.1" customHeight="1" x14ac:dyDescent="0.3">
      <c r="A149" s="118"/>
      <c r="B149" s="125" t="s">
        <v>292</v>
      </c>
      <c r="C149" s="106">
        <v>1</v>
      </c>
      <c r="D149" s="107">
        <v>3.35</v>
      </c>
      <c r="E149" s="107"/>
      <c r="F149" s="107"/>
      <c r="G149" s="107"/>
      <c r="H149" s="108">
        <f t="shared" si="1"/>
        <v>3.35</v>
      </c>
      <c r="I149" s="99"/>
      <c r="J149" s="109"/>
      <c r="K149" s="101"/>
      <c r="L149" s="124"/>
      <c r="M149" s="124"/>
      <c r="N149" s="150"/>
    </row>
    <row r="150" spans="1:14" s="110" customFormat="1" ht="35.1" customHeight="1" x14ac:dyDescent="0.3">
      <c r="A150" s="118"/>
      <c r="B150" s="125"/>
      <c r="C150" s="106"/>
      <c r="D150" s="107"/>
      <c r="E150" s="107"/>
      <c r="F150" s="107"/>
      <c r="G150" s="107"/>
      <c r="H150" s="108"/>
      <c r="I150" s="99"/>
      <c r="J150" s="109"/>
      <c r="K150" s="101"/>
      <c r="L150" s="124"/>
      <c r="M150" s="124"/>
      <c r="N150" s="150"/>
    </row>
    <row r="151" spans="1:14" s="102" customFormat="1" ht="35.1" customHeight="1" x14ac:dyDescent="0.3">
      <c r="A151" s="95" t="s">
        <v>296</v>
      </c>
      <c r="B151" s="164" t="s">
        <v>297</v>
      </c>
      <c r="C151" s="97"/>
      <c r="D151" s="98"/>
      <c r="E151" s="98"/>
      <c r="F151" s="98"/>
      <c r="G151" s="98"/>
      <c r="H151" s="99"/>
      <c r="I151" s="99">
        <f>SUM(H152:H159)</f>
        <v>143.16</v>
      </c>
      <c r="J151" s="100" t="s">
        <v>228</v>
      </c>
      <c r="K151" s="101"/>
      <c r="L151" s="141"/>
      <c r="M151" s="141"/>
      <c r="N151" s="149"/>
    </row>
    <row r="152" spans="1:14" s="110" customFormat="1" ht="35.1" customHeight="1" x14ac:dyDescent="0.3">
      <c r="A152" s="118"/>
      <c r="B152" s="163" t="s">
        <v>271</v>
      </c>
      <c r="C152" s="97"/>
      <c r="D152" s="98"/>
      <c r="E152" s="98"/>
      <c r="F152" s="98"/>
      <c r="G152" s="98"/>
      <c r="H152" s="99"/>
      <c r="I152" s="99"/>
      <c r="J152" s="109"/>
      <c r="K152" s="101"/>
      <c r="L152" s="124"/>
      <c r="M152" s="124"/>
      <c r="N152" s="150"/>
    </row>
    <row r="153" spans="1:14" s="110" customFormat="1" ht="35.1" customHeight="1" x14ac:dyDescent="0.3">
      <c r="A153" s="118"/>
      <c r="B153" s="125" t="s">
        <v>286</v>
      </c>
      <c r="C153" s="106">
        <v>1</v>
      </c>
      <c r="D153" s="107">
        <v>4.8600000000000003</v>
      </c>
      <c r="E153" s="107"/>
      <c r="F153" s="107"/>
      <c r="G153" s="107"/>
      <c r="H153" s="108">
        <f t="shared" ref="H153:H159" si="2">+PRODUCT(C153:G153)</f>
        <v>4.8600000000000003</v>
      </c>
      <c r="I153" s="99"/>
      <c r="J153" s="109"/>
      <c r="K153" s="101"/>
      <c r="L153" s="124"/>
      <c r="M153" s="124"/>
      <c r="N153" s="150"/>
    </row>
    <row r="154" spans="1:14" s="110" customFormat="1" ht="35.1" customHeight="1" x14ac:dyDescent="0.3">
      <c r="A154" s="118"/>
      <c r="B154" s="125" t="s">
        <v>287</v>
      </c>
      <c r="C154" s="106">
        <v>1</v>
      </c>
      <c r="D154" s="107">
        <v>37.47</v>
      </c>
      <c r="E154" s="107"/>
      <c r="F154" s="107"/>
      <c r="G154" s="107"/>
      <c r="H154" s="108">
        <f t="shared" si="2"/>
        <v>37.47</v>
      </c>
      <c r="I154" s="99"/>
      <c r="J154" s="109"/>
      <c r="K154" s="101"/>
      <c r="L154" s="124"/>
      <c r="M154" s="124"/>
      <c r="N154" s="150"/>
    </row>
    <row r="155" spans="1:14" s="110" customFormat="1" ht="35.1" customHeight="1" x14ac:dyDescent="0.3">
      <c r="A155" s="118"/>
      <c r="B155" s="125" t="s">
        <v>288</v>
      </c>
      <c r="C155" s="106">
        <v>1</v>
      </c>
      <c r="D155" s="107">
        <v>24.17</v>
      </c>
      <c r="E155" s="107"/>
      <c r="F155" s="107"/>
      <c r="G155" s="107"/>
      <c r="H155" s="108">
        <f t="shared" si="2"/>
        <v>24.17</v>
      </c>
      <c r="I155" s="99"/>
      <c r="J155" s="109"/>
      <c r="K155" s="101"/>
      <c r="L155" s="124"/>
      <c r="M155" s="124"/>
      <c r="N155" s="150"/>
    </row>
    <row r="156" spans="1:14" s="110" customFormat="1" ht="35.1" customHeight="1" x14ac:dyDescent="0.3">
      <c r="A156" s="118"/>
      <c r="B156" s="125" t="s">
        <v>289</v>
      </c>
      <c r="C156" s="106">
        <v>1</v>
      </c>
      <c r="D156" s="107">
        <v>23.25</v>
      </c>
      <c r="E156" s="107"/>
      <c r="F156" s="107"/>
      <c r="G156" s="107"/>
      <c r="H156" s="108">
        <f t="shared" si="2"/>
        <v>23.25</v>
      </c>
      <c r="I156" s="99"/>
      <c r="J156" s="109"/>
      <c r="K156" s="101"/>
      <c r="L156" s="124"/>
      <c r="M156" s="124"/>
      <c r="N156" s="150"/>
    </row>
    <row r="157" spans="1:14" s="110" customFormat="1" ht="35.1" customHeight="1" x14ac:dyDescent="0.3">
      <c r="A157" s="118"/>
      <c r="B157" s="125" t="s">
        <v>290</v>
      </c>
      <c r="C157" s="106">
        <v>1</v>
      </c>
      <c r="D157" s="107">
        <v>9.41</v>
      </c>
      <c r="E157" s="107"/>
      <c r="F157" s="107"/>
      <c r="G157" s="107"/>
      <c r="H157" s="108">
        <f t="shared" si="2"/>
        <v>9.41</v>
      </c>
      <c r="I157" s="99"/>
      <c r="J157" s="109"/>
      <c r="K157" s="101"/>
      <c r="L157" s="124"/>
      <c r="M157" s="124"/>
      <c r="N157" s="150"/>
    </row>
    <row r="158" spans="1:14" s="110" customFormat="1" ht="35.1" customHeight="1" x14ac:dyDescent="0.3">
      <c r="A158" s="118"/>
      <c r="B158" s="125" t="s">
        <v>291</v>
      </c>
      <c r="C158" s="106">
        <v>1</v>
      </c>
      <c r="D158" s="107">
        <v>40.65</v>
      </c>
      <c r="E158" s="107"/>
      <c r="F158" s="107"/>
      <c r="G158" s="107"/>
      <c r="H158" s="108">
        <f t="shared" si="2"/>
        <v>40.65</v>
      </c>
      <c r="I158" s="99"/>
      <c r="J158" s="109"/>
      <c r="K158" s="101"/>
      <c r="L158" s="124"/>
      <c r="M158" s="124"/>
      <c r="N158" s="150"/>
    </row>
    <row r="159" spans="1:14" s="110" customFormat="1" ht="35.1" customHeight="1" x14ac:dyDescent="0.3">
      <c r="A159" s="118"/>
      <c r="B159" s="125" t="s">
        <v>292</v>
      </c>
      <c r="C159" s="106">
        <v>1</v>
      </c>
      <c r="D159" s="107">
        <v>3.35</v>
      </c>
      <c r="E159" s="107"/>
      <c r="F159" s="107"/>
      <c r="G159" s="107"/>
      <c r="H159" s="108">
        <f t="shared" si="2"/>
        <v>3.35</v>
      </c>
      <c r="I159" s="99"/>
      <c r="J159" s="109"/>
      <c r="K159" s="101"/>
      <c r="L159" s="124"/>
      <c r="M159" s="124"/>
      <c r="N159" s="150"/>
    </row>
    <row r="160" spans="1:14" s="94" customFormat="1" ht="35.1" customHeight="1" x14ac:dyDescent="0.3">
      <c r="A160" s="111" t="s">
        <v>300</v>
      </c>
      <c r="B160" s="155" t="s">
        <v>184</v>
      </c>
      <c r="C160" s="113"/>
      <c r="D160" s="165"/>
      <c r="E160" s="114"/>
      <c r="F160" s="114"/>
      <c r="G160" s="114"/>
      <c r="H160" s="115"/>
      <c r="I160" s="116"/>
      <c r="J160" s="117"/>
      <c r="K160" s="93"/>
    </row>
    <row r="161" spans="1:11" s="139" customFormat="1" ht="35.1" customHeight="1" x14ac:dyDescent="0.3">
      <c r="A161" s="131" t="s">
        <v>301</v>
      </c>
      <c r="B161" s="166" t="s">
        <v>302</v>
      </c>
      <c r="C161" s="133"/>
      <c r="D161" s="134"/>
      <c r="E161" s="134"/>
      <c r="F161" s="134"/>
      <c r="G161" s="134"/>
      <c r="H161" s="135"/>
      <c r="I161" s="136"/>
      <c r="J161" s="137"/>
      <c r="K161" s="138"/>
    </row>
    <row r="162" spans="1:11" s="102" customFormat="1" ht="35.1" customHeight="1" x14ac:dyDescent="0.3">
      <c r="A162" s="95" t="s">
        <v>187</v>
      </c>
      <c r="B162" s="140" t="s">
        <v>303</v>
      </c>
      <c r="C162" s="97"/>
      <c r="D162" s="98"/>
      <c r="E162" s="98"/>
      <c r="F162" s="98"/>
      <c r="G162" s="98"/>
      <c r="H162" s="99"/>
      <c r="I162" s="99">
        <f>SUM(H163:H204)</f>
        <v>539.98020000000008</v>
      </c>
      <c r="J162" s="100" t="s">
        <v>228</v>
      </c>
      <c r="K162" s="101"/>
    </row>
    <row r="163" spans="1:11" s="110" customFormat="1" ht="35.1" customHeight="1" x14ac:dyDescent="0.3">
      <c r="A163" s="118"/>
      <c r="B163" s="159" t="s">
        <v>271</v>
      </c>
      <c r="C163" s="106"/>
      <c r="D163" s="107"/>
      <c r="E163" s="107"/>
      <c r="F163" s="107"/>
      <c r="G163" s="107"/>
      <c r="H163" s="108"/>
      <c r="I163" s="99"/>
      <c r="J163" s="109"/>
      <c r="K163" s="101"/>
    </row>
    <row r="164" spans="1:11" s="110" customFormat="1" ht="35.1" customHeight="1" x14ac:dyDescent="0.3">
      <c r="A164" s="118"/>
      <c r="B164" s="125" t="s">
        <v>272</v>
      </c>
      <c r="C164" s="106">
        <v>1</v>
      </c>
      <c r="D164" s="107">
        <v>1</v>
      </c>
      <c r="E164" s="107">
        <v>19.03</v>
      </c>
      <c r="F164" s="107">
        <v>0.9</v>
      </c>
      <c r="G164" s="107"/>
      <c r="H164" s="108">
        <f t="shared" ref="H164:H183" si="3">+PRODUCT(C164:G164)</f>
        <v>17.127000000000002</v>
      </c>
      <c r="I164" s="99"/>
      <c r="J164" s="109"/>
      <c r="K164" s="101"/>
    </row>
    <row r="165" spans="1:11" s="110" customFormat="1" ht="35.1" customHeight="1" x14ac:dyDescent="0.3">
      <c r="A165" s="118"/>
      <c r="B165" s="125"/>
      <c r="C165" s="106">
        <v>1</v>
      </c>
      <c r="D165" s="107">
        <v>1</v>
      </c>
      <c r="E165" s="107">
        <v>14.24</v>
      </c>
      <c r="F165" s="107">
        <v>0.9</v>
      </c>
      <c r="G165" s="107"/>
      <c r="H165" s="108">
        <f t="shared" si="3"/>
        <v>12.816000000000001</v>
      </c>
      <c r="I165" s="99"/>
      <c r="J165" s="109"/>
      <c r="K165" s="101"/>
    </row>
    <row r="166" spans="1:11" s="110" customFormat="1" ht="35.1" customHeight="1" x14ac:dyDescent="0.3">
      <c r="A166" s="118"/>
      <c r="B166" s="125"/>
      <c r="C166" s="106">
        <v>1</v>
      </c>
      <c r="D166" s="107">
        <v>1</v>
      </c>
      <c r="E166" s="107">
        <v>13.65</v>
      </c>
      <c r="F166" s="107">
        <v>0.9</v>
      </c>
      <c r="G166" s="107"/>
      <c r="H166" s="108">
        <f t="shared" si="3"/>
        <v>12.285</v>
      </c>
      <c r="I166" s="99"/>
      <c r="J166" s="109"/>
      <c r="K166" s="101"/>
    </row>
    <row r="167" spans="1:11" s="110" customFormat="1" ht="35.1" customHeight="1" x14ac:dyDescent="0.3">
      <c r="A167" s="118"/>
      <c r="B167" s="125"/>
      <c r="C167" s="106">
        <v>1</v>
      </c>
      <c r="D167" s="107">
        <v>1</v>
      </c>
      <c r="E167" s="107">
        <v>8.9700000000000006</v>
      </c>
      <c r="F167" s="107">
        <v>0.9</v>
      </c>
      <c r="G167" s="107"/>
      <c r="H167" s="108">
        <f t="shared" si="3"/>
        <v>8.0730000000000004</v>
      </c>
      <c r="I167" s="99"/>
      <c r="J167" s="109"/>
      <c r="K167" s="101"/>
    </row>
    <row r="168" spans="1:11" s="110" customFormat="1" ht="35.1" customHeight="1" x14ac:dyDescent="0.3">
      <c r="A168" s="118"/>
      <c r="B168" s="125"/>
      <c r="C168" s="106">
        <v>1</v>
      </c>
      <c r="D168" s="107">
        <v>1</v>
      </c>
      <c r="E168" s="107">
        <v>1.99</v>
      </c>
      <c r="F168" s="107">
        <v>0.9</v>
      </c>
      <c r="G168" s="107"/>
      <c r="H168" s="108">
        <f t="shared" si="3"/>
        <v>1.7909999999999999</v>
      </c>
      <c r="I168" s="99"/>
      <c r="J168" s="109"/>
      <c r="K168" s="101"/>
    </row>
    <row r="169" spans="1:11" s="110" customFormat="1" ht="35.1" customHeight="1" x14ac:dyDescent="0.3">
      <c r="A169" s="118"/>
      <c r="B169" s="125"/>
      <c r="C169" s="106">
        <v>1</v>
      </c>
      <c r="D169" s="107">
        <v>1</v>
      </c>
      <c r="E169" s="107">
        <v>19.420000000000002</v>
      </c>
      <c r="F169" s="107">
        <v>0.9</v>
      </c>
      <c r="G169" s="107"/>
      <c r="H169" s="108">
        <f t="shared" si="3"/>
        <v>17.478000000000002</v>
      </c>
      <c r="I169" s="99"/>
      <c r="J169" s="109"/>
      <c r="K169" s="101"/>
    </row>
    <row r="170" spans="1:11" s="110" customFormat="1" ht="35.1" customHeight="1" x14ac:dyDescent="0.3">
      <c r="A170" s="118"/>
      <c r="B170" s="125"/>
      <c r="C170" s="106">
        <v>1</v>
      </c>
      <c r="D170" s="107">
        <v>1</v>
      </c>
      <c r="E170" s="107">
        <v>8.39</v>
      </c>
      <c r="F170" s="107">
        <v>0.9</v>
      </c>
      <c r="G170" s="107"/>
      <c r="H170" s="108">
        <f t="shared" si="3"/>
        <v>7.551000000000001</v>
      </c>
      <c r="I170" s="99"/>
      <c r="J170" s="109"/>
      <c r="K170" s="101"/>
    </row>
    <row r="171" spans="1:11" s="110" customFormat="1" ht="35.1" customHeight="1" x14ac:dyDescent="0.3">
      <c r="A171" s="118"/>
      <c r="B171" s="125"/>
      <c r="C171" s="106">
        <v>1</v>
      </c>
      <c r="D171" s="107">
        <v>1</v>
      </c>
      <c r="E171" s="107">
        <v>12.63</v>
      </c>
      <c r="F171" s="107">
        <v>0.9</v>
      </c>
      <c r="G171" s="107"/>
      <c r="H171" s="108">
        <f t="shared" si="3"/>
        <v>11.367000000000001</v>
      </c>
      <c r="I171" s="99"/>
      <c r="J171" s="109"/>
      <c r="K171" s="101"/>
    </row>
    <row r="172" spans="1:11" s="110" customFormat="1" ht="35.1" customHeight="1" x14ac:dyDescent="0.3">
      <c r="A172" s="118"/>
      <c r="B172" s="125"/>
      <c r="C172" s="106">
        <v>1</v>
      </c>
      <c r="D172" s="107">
        <v>1</v>
      </c>
      <c r="E172" s="107">
        <v>7.29</v>
      </c>
      <c r="F172" s="107">
        <v>0.9</v>
      </c>
      <c r="G172" s="107"/>
      <c r="H172" s="108">
        <f t="shared" si="3"/>
        <v>6.5609999999999999</v>
      </c>
      <c r="I172" s="99"/>
      <c r="J172" s="109"/>
      <c r="K172" s="101"/>
    </row>
    <row r="173" spans="1:11" s="110" customFormat="1" ht="35.1" customHeight="1" x14ac:dyDescent="0.3">
      <c r="A173" s="118"/>
      <c r="B173" s="125"/>
      <c r="C173" s="106">
        <v>1</v>
      </c>
      <c r="D173" s="107">
        <v>1</v>
      </c>
      <c r="E173" s="107">
        <v>16.52</v>
      </c>
      <c r="F173" s="107">
        <v>0.9</v>
      </c>
      <c r="G173" s="107"/>
      <c r="H173" s="108">
        <f t="shared" si="3"/>
        <v>14.868</v>
      </c>
      <c r="I173" s="99"/>
      <c r="J173" s="109"/>
      <c r="K173" s="101"/>
    </row>
    <row r="174" spans="1:11" s="110" customFormat="1" ht="35.1" customHeight="1" x14ac:dyDescent="0.3">
      <c r="A174" s="118"/>
      <c r="B174" s="125"/>
      <c r="C174" s="106">
        <v>1</v>
      </c>
      <c r="D174" s="107">
        <v>1</v>
      </c>
      <c r="E174" s="107">
        <v>13.81</v>
      </c>
      <c r="F174" s="107">
        <v>0.9</v>
      </c>
      <c r="G174" s="107"/>
      <c r="H174" s="108">
        <f t="shared" si="3"/>
        <v>12.429</v>
      </c>
      <c r="I174" s="99"/>
      <c r="J174" s="109"/>
      <c r="K174" s="101"/>
    </row>
    <row r="175" spans="1:11" s="110" customFormat="1" ht="35.1" customHeight="1" x14ac:dyDescent="0.3">
      <c r="A175" s="118"/>
      <c r="B175" s="125"/>
      <c r="C175" s="106">
        <v>1</v>
      </c>
      <c r="D175" s="107">
        <v>1</v>
      </c>
      <c r="E175" s="107">
        <v>16.760000000000002</v>
      </c>
      <c r="F175" s="107">
        <v>1.9</v>
      </c>
      <c r="G175" s="107"/>
      <c r="H175" s="108">
        <f t="shared" si="3"/>
        <v>31.844000000000001</v>
      </c>
      <c r="I175" s="99"/>
      <c r="J175" s="109"/>
      <c r="K175" s="101"/>
    </row>
    <row r="176" spans="1:11" s="110" customFormat="1" ht="35.1" customHeight="1" x14ac:dyDescent="0.3">
      <c r="A176" s="118"/>
      <c r="B176" s="125"/>
      <c r="C176" s="106">
        <v>1</v>
      </c>
      <c r="D176" s="107">
        <v>1</v>
      </c>
      <c r="E176" s="107">
        <v>7.73</v>
      </c>
      <c r="F176" s="107">
        <v>1.1000000000000001</v>
      </c>
      <c r="G176" s="107"/>
      <c r="H176" s="108">
        <f t="shared" si="3"/>
        <v>8.5030000000000019</v>
      </c>
      <c r="I176" s="99"/>
      <c r="J176" s="109"/>
      <c r="K176" s="101"/>
    </row>
    <row r="177" spans="1:11" s="110" customFormat="1" ht="35.1" customHeight="1" x14ac:dyDescent="0.3">
      <c r="A177" s="118"/>
      <c r="B177" s="125"/>
      <c r="C177" s="106">
        <v>1</v>
      </c>
      <c r="D177" s="107">
        <v>1</v>
      </c>
      <c r="E177" s="107">
        <v>19.11</v>
      </c>
      <c r="F177" s="107">
        <v>1.1000000000000001</v>
      </c>
      <c r="G177" s="107"/>
      <c r="H177" s="108">
        <f t="shared" si="3"/>
        <v>21.021000000000001</v>
      </c>
      <c r="I177" s="99"/>
      <c r="J177" s="109"/>
      <c r="K177" s="101"/>
    </row>
    <row r="178" spans="1:11" s="110" customFormat="1" ht="35.1" customHeight="1" x14ac:dyDescent="0.3">
      <c r="A178" s="118"/>
      <c r="B178" s="125"/>
      <c r="C178" s="106">
        <v>1</v>
      </c>
      <c r="D178" s="107">
        <v>1</v>
      </c>
      <c r="E178" s="107">
        <v>9.57</v>
      </c>
      <c r="F178" s="107">
        <v>1.1000000000000001</v>
      </c>
      <c r="G178" s="107"/>
      <c r="H178" s="108">
        <f t="shared" si="3"/>
        <v>10.527000000000001</v>
      </c>
      <c r="I178" s="99"/>
      <c r="J178" s="109"/>
      <c r="K178" s="101"/>
    </row>
    <row r="179" spans="1:11" s="110" customFormat="1" ht="35.1" customHeight="1" x14ac:dyDescent="0.3">
      <c r="A179" s="118"/>
      <c r="B179" s="125"/>
      <c r="C179" s="106">
        <v>1</v>
      </c>
      <c r="D179" s="107">
        <v>1</v>
      </c>
      <c r="E179" s="107">
        <v>4.7</v>
      </c>
      <c r="F179" s="107">
        <v>1.1000000000000001</v>
      </c>
      <c r="G179" s="107"/>
      <c r="H179" s="108">
        <f t="shared" si="3"/>
        <v>5.1700000000000008</v>
      </c>
      <c r="I179" s="99"/>
      <c r="J179" s="109"/>
      <c r="K179" s="101"/>
    </row>
    <row r="180" spans="1:11" s="110" customFormat="1" ht="35.1" customHeight="1" x14ac:dyDescent="0.3">
      <c r="A180" s="118"/>
      <c r="B180" s="125"/>
      <c r="C180" s="106">
        <v>1</v>
      </c>
      <c r="D180" s="107">
        <v>1</v>
      </c>
      <c r="E180" s="107">
        <v>11.07</v>
      </c>
      <c r="F180" s="107">
        <v>1.1000000000000001</v>
      </c>
      <c r="G180" s="107"/>
      <c r="H180" s="108">
        <f t="shared" si="3"/>
        <v>12.177000000000001</v>
      </c>
      <c r="I180" s="99"/>
      <c r="J180" s="109"/>
      <c r="K180" s="101"/>
    </row>
    <row r="181" spans="1:11" s="110" customFormat="1" ht="35.1" customHeight="1" x14ac:dyDescent="0.3">
      <c r="A181" s="118"/>
      <c r="B181" s="125"/>
      <c r="C181" s="106">
        <v>1</v>
      </c>
      <c r="D181" s="107">
        <v>1</v>
      </c>
      <c r="E181" s="107">
        <v>8.82</v>
      </c>
      <c r="F181" s="107">
        <v>0.9</v>
      </c>
      <c r="G181" s="107"/>
      <c r="H181" s="108">
        <f t="shared" si="3"/>
        <v>7.9380000000000006</v>
      </c>
      <c r="I181" s="99"/>
      <c r="J181" s="109"/>
      <c r="K181" s="101"/>
    </row>
    <row r="182" spans="1:11" s="110" customFormat="1" ht="35.1" customHeight="1" x14ac:dyDescent="0.3">
      <c r="A182" s="118"/>
      <c r="B182" s="125"/>
      <c r="C182" s="106">
        <v>1</v>
      </c>
      <c r="D182" s="107">
        <v>1</v>
      </c>
      <c r="E182" s="107">
        <v>20.38</v>
      </c>
      <c r="F182" s="107">
        <v>1.1000000000000001</v>
      </c>
      <c r="G182" s="107"/>
      <c r="H182" s="108">
        <f t="shared" si="3"/>
        <v>22.417999999999999</v>
      </c>
      <c r="I182" s="99"/>
      <c r="J182" s="109"/>
      <c r="K182" s="101"/>
    </row>
    <row r="183" spans="1:11" s="110" customFormat="1" ht="35.1" customHeight="1" x14ac:dyDescent="0.3">
      <c r="A183" s="118"/>
      <c r="B183" s="125"/>
      <c r="C183" s="106">
        <v>1</v>
      </c>
      <c r="D183" s="107">
        <v>1</v>
      </c>
      <c r="E183" s="107">
        <v>27.9</v>
      </c>
      <c r="F183" s="107">
        <v>1.47</v>
      </c>
      <c r="G183" s="107"/>
      <c r="H183" s="108">
        <f t="shared" si="3"/>
        <v>41.012999999999998</v>
      </c>
      <c r="I183" s="99"/>
      <c r="J183" s="109"/>
      <c r="K183" s="101"/>
    </row>
    <row r="184" spans="1:11" s="110" customFormat="1" ht="35.1" customHeight="1" x14ac:dyDescent="0.3">
      <c r="A184" s="118"/>
      <c r="B184" s="125"/>
      <c r="C184" s="106"/>
      <c r="D184" s="107"/>
      <c r="E184" s="107"/>
      <c r="F184" s="107"/>
      <c r="G184" s="107"/>
      <c r="H184" s="108"/>
      <c r="I184" s="99"/>
      <c r="J184" s="109"/>
      <c r="K184" s="101"/>
    </row>
    <row r="185" spans="1:11" s="110" customFormat="1" ht="35.1" customHeight="1" x14ac:dyDescent="0.3">
      <c r="A185" s="118"/>
      <c r="B185" s="125" t="s">
        <v>273</v>
      </c>
      <c r="C185" s="106">
        <v>1</v>
      </c>
      <c r="D185" s="107">
        <v>1</v>
      </c>
      <c r="E185" s="107">
        <v>14.92</v>
      </c>
      <c r="F185" s="107">
        <v>0.9</v>
      </c>
      <c r="G185" s="107"/>
      <c r="H185" s="108">
        <f t="shared" ref="H185:H204" si="4">+PRODUCT(C185:G185)</f>
        <v>13.428000000000001</v>
      </c>
      <c r="I185" s="99"/>
      <c r="J185" s="109"/>
      <c r="K185" s="101"/>
    </row>
    <row r="186" spans="1:11" s="110" customFormat="1" ht="35.1" customHeight="1" x14ac:dyDescent="0.3">
      <c r="A186" s="118"/>
      <c r="B186" s="125"/>
      <c r="C186" s="106">
        <v>1</v>
      </c>
      <c r="D186" s="107">
        <v>1</v>
      </c>
      <c r="E186" s="107">
        <v>4.8600000000000003</v>
      </c>
      <c r="F186" s="107">
        <v>0.9</v>
      </c>
      <c r="G186" s="107"/>
      <c r="H186" s="108">
        <f t="shared" si="4"/>
        <v>4.3740000000000006</v>
      </c>
      <c r="I186" s="99"/>
      <c r="J186" s="109"/>
      <c r="K186" s="101"/>
    </row>
    <row r="187" spans="1:11" s="110" customFormat="1" ht="35.1" customHeight="1" x14ac:dyDescent="0.3">
      <c r="A187" s="118"/>
      <c r="B187" s="125"/>
      <c r="C187" s="106">
        <v>1</v>
      </c>
      <c r="D187" s="107">
        <v>1</v>
      </c>
      <c r="E187" s="107">
        <v>23.99</v>
      </c>
      <c r="F187" s="107">
        <v>0.9</v>
      </c>
      <c r="G187" s="107"/>
      <c r="H187" s="108">
        <f t="shared" si="4"/>
        <v>21.590999999999998</v>
      </c>
      <c r="I187" s="99"/>
      <c r="J187" s="109"/>
      <c r="K187" s="101"/>
    </row>
    <row r="188" spans="1:11" s="110" customFormat="1" ht="35.1" customHeight="1" x14ac:dyDescent="0.3">
      <c r="A188" s="118"/>
      <c r="B188" s="125"/>
      <c r="C188" s="106">
        <v>1</v>
      </c>
      <c r="D188" s="107">
        <v>1</v>
      </c>
      <c r="E188" s="107">
        <v>35.56</v>
      </c>
      <c r="F188" s="107">
        <v>0.9</v>
      </c>
      <c r="G188" s="107"/>
      <c r="H188" s="108">
        <f t="shared" si="4"/>
        <v>32.004000000000005</v>
      </c>
      <c r="I188" s="99"/>
      <c r="J188" s="109"/>
      <c r="K188" s="101"/>
    </row>
    <row r="189" spans="1:11" s="110" customFormat="1" ht="35.1" customHeight="1" x14ac:dyDescent="0.3">
      <c r="A189" s="118"/>
      <c r="B189" s="125"/>
      <c r="C189" s="106">
        <v>1</v>
      </c>
      <c r="D189" s="107">
        <v>1</v>
      </c>
      <c r="E189" s="107">
        <v>9.48</v>
      </c>
      <c r="F189" s="107">
        <v>0.9</v>
      </c>
      <c r="G189" s="107"/>
      <c r="H189" s="108">
        <f t="shared" si="4"/>
        <v>8.532</v>
      </c>
      <c r="I189" s="99"/>
      <c r="J189" s="109"/>
      <c r="K189" s="101"/>
    </row>
    <row r="190" spans="1:11" s="110" customFormat="1" ht="35.1" customHeight="1" x14ac:dyDescent="0.3">
      <c r="A190" s="118"/>
      <c r="B190" s="125"/>
      <c r="C190" s="106">
        <v>1</v>
      </c>
      <c r="D190" s="107">
        <v>1</v>
      </c>
      <c r="E190" s="107">
        <v>7.97</v>
      </c>
      <c r="F190" s="107">
        <v>0.9</v>
      </c>
      <c r="G190" s="107"/>
      <c r="H190" s="108">
        <f t="shared" si="4"/>
        <v>7.173</v>
      </c>
      <c r="I190" s="99"/>
      <c r="J190" s="109"/>
      <c r="K190" s="101"/>
    </row>
    <row r="191" spans="1:11" s="110" customFormat="1" ht="35.1" customHeight="1" x14ac:dyDescent="0.3">
      <c r="A191" s="118"/>
      <c r="B191" s="125"/>
      <c r="C191" s="106">
        <v>1</v>
      </c>
      <c r="D191" s="107">
        <v>1</v>
      </c>
      <c r="E191" s="107">
        <v>12.61</v>
      </c>
      <c r="F191" s="107">
        <v>0.9</v>
      </c>
      <c r="G191" s="107"/>
      <c r="H191" s="108">
        <f t="shared" si="4"/>
        <v>11.349</v>
      </c>
      <c r="I191" s="99"/>
      <c r="J191" s="109"/>
      <c r="K191" s="101"/>
    </row>
    <row r="192" spans="1:11" s="110" customFormat="1" ht="35.1" customHeight="1" x14ac:dyDescent="0.3">
      <c r="A192" s="118"/>
      <c r="B192" s="125"/>
      <c r="C192" s="106">
        <v>1</v>
      </c>
      <c r="D192" s="107">
        <v>1</v>
      </c>
      <c r="E192" s="107">
        <v>6.22</v>
      </c>
      <c r="F192" s="107">
        <v>0.9</v>
      </c>
      <c r="G192" s="107"/>
      <c r="H192" s="108">
        <f t="shared" si="4"/>
        <v>5.5979999999999999</v>
      </c>
      <c r="I192" s="99"/>
      <c r="J192" s="109"/>
      <c r="K192" s="101"/>
    </row>
    <row r="193" spans="1:11" s="110" customFormat="1" ht="35.1" customHeight="1" x14ac:dyDescent="0.3">
      <c r="A193" s="118"/>
      <c r="B193" s="125"/>
      <c r="C193" s="106">
        <v>1</v>
      </c>
      <c r="D193" s="107">
        <v>1</v>
      </c>
      <c r="E193" s="107">
        <v>9.6199999999999992</v>
      </c>
      <c r="F193" s="107">
        <v>1.86</v>
      </c>
      <c r="G193" s="107"/>
      <c r="H193" s="108">
        <f t="shared" si="4"/>
        <v>17.8932</v>
      </c>
      <c r="I193" s="99"/>
      <c r="J193" s="109"/>
      <c r="K193" s="101"/>
    </row>
    <row r="194" spans="1:11" s="110" customFormat="1" ht="35.1" customHeight="1" x14ac:dyDescent="0.3">
      <c r="A194" s="118"/>
      <c r="B194" s="125"/>
      <c r="C194" s="106">
        <v>1</v>
      </c>
      <c r="D194" s="107">
        <v>1</v>
      </c>
      <c r="E194" s="107">
        <v>24.3</v>
      </c>
      <c r="F194" s="107">
        <v>0.9</v>
      </c>
      <c r="G194" s="107"/>
      <c r="H194" s="108">
        <f t="shared" si="4"/>
        <v>21.87</v>
      </c>
      <c r="I194" s="99"/>
      <c r="J194" s="109"/>
      <c r="K194" s="101"/>
    </row>
    <row r="195" spans="1:11" s="110" customFormat="1" ht="35.1" customHeight="1" x14ac:dyDescent="0.3">
      <c r="A195" s="118"/>
      <c r="B195" s="125"/>
      <c r="C195" s="106">
        <v>1</v>
      </c>
      <c r="D195" s="107">
        <v>1</v>
      </c>
      <c r="E195" s="107">
        <v>5.87</v>
      </c>
      <c r="F195" s="107">
        <v>0.9</v>
      </c>
      <c r="G195" s="107"/>
      <c r="H195" s="108">
        <f t="shared" si="4"/>
        <v>5.2830000000000004</v>
      </c>
      <c r="I195" s="99"/>
      <c r="J195" s="109"/>
      <c r="K195" s="101"/>
    </row>
    <row r="196" spans="1:11" s="110" customFormat="1" ht="35.1" customHeight="1" x14ac:dyDescent="0.3">
      <c r="A196" s="118"/>
      <c r="B196" s="125"/>
      <c r="C196" s="106">
        <v>1</v>
      </c>
      <c r="D196" s="107">
        <v>1</v>
      </c>
      <c r="E196" s="107">
        <v>3.21</v>
      </c>
      <c r="F196" s="107">
        <v>0.9</v>
      </c>
      <c r="G196" s="107"/>
      <c r="H196" s="108">
        <f t="shared" si="4"/>
        <v>2.8890000000000002</v>
      </c>
      <c r="I196" s="99"/>
      <c r="J196" s="109"/>
      <c r="K196" s="101"/>
    </row>
    <row r="197" spans="1:11" s="110" customFormat="1" ht="35.1" customHeight="1" x14ac:dyDescent="0.3">
      <c r="A197" s="118"/>
      <c r="B197" s="125"/>
      <c r="C197" s="106">
        <v>1</v>
      </c>
      <c r="D197" s="107">
        <v>1</v>
      </c>
      <c r="E197" s="107">
        <v>5.81</v>
      </c>
      <c r="F197" s="107">
        <v>1.1000000000000001</v>
      </c>
      <c r="G197" s="107"/>
      <c r="H197" s="108">
        <f t="shared" si="4"/>
        <v>6.391</v>
      </c>
      <c r="I197" s="99"/>
      <c r="J197" s="109"/>
      <c r="K197" s="101"/>
    </row>
    <row r="198" spans="1:11" s="110" customFormat="1" ht="35.1" customHeight="1" x14ac:dyDescent="0.3">
      <c r="A198" s="118"/>
      <c r="B198" s="125"/>
      <c r="C198" s="106">
        <v>1</v>
      </c>
      <c r="D198" s="107">
        <v>1</v>
      </c>
      <c r="E198" s="107">
        <v>9.17</v>
      </c>
      <c r="F198" s="107">
        <v>1.1000000000000001</v>
      </c>
      <c r="G198" s="107"/>
      <c r="H198" s="108">
        <f t="shared" si="4"/>
        <v>10.087000000000002</v>
      </c>
      <c r="I198" s="99"/>
      <c r="J198" s="109"/>
      <c r="K198" s="101"/>
    </row>
    <row r="199" spans="1:11" s="110" customFormat="1" ht="35.1" customHeight="1" x14ac:dyDescent="0.3">
      <c r="A199" s="118"/>
      <c r="B199" s="125"/>
      <c r="C199" s="106">
        <v>1</v>
      </c>
      <c r="D199" s="107">
        <v>1</v>
      </c>
      <c r="E199" s="107">
        <v>7.84</v>
      </c>
      <c r="F199" s="107">
        <v>1.1000000000000001</v>
      </c>
      <c r="G199" s="107"/>
      <c r="H199" s="108">
        <f t="shared" si="4"/>
        <v>8.6240000000000006</v>
      </c>
      <c r="I199" s="99"/>
      <c r="J199" s="109"/>
      <c r="K199" s="101"/>
    </row>
    <row r="200" spans="1:11" s="110" customFormat="1" ht="35.1" customHeight="1" x14ac:dyDescent="0.3">
      <c r="A200" s="118"/>
      <c r="B200" s="125"/>
      <c r="C200" s="106">
        <v>1</v>
      </c>
      <c r="D200" s="107">
        <v>1</v>
      </c>
      <c r="E200" s="107">
        <v>17.95</v>
      </c>
      <c r="F200" s="107">
        <v>1.1000000000000001</v>
      </c>
      <c r="G200" s="107"/>
      <c r="H200" s="108">
        <f t="shared" si="4"/>
        <v>19.745000000000001</v>
      </c>
      <c r="I200" s="99"/>
      <c r="J200" s="109"/>
      <c r="K200" s="101"/>
    </row>
    <row r="201" spans="1:11" s="110" customFormat="1" ht="35.1" customHeight="1" x14ac:dyDescent="0.3">
      <c r="A201" s="118"/>
      <c r="B201" s="125"/>
      <c r="C201" s="106">
        <v>1</v>
      </c>
      <c r="D201" s="107">
        <v>1</v>
      </c>
      <c r="E201" s="107">
        <v>12.52</v>
      </c>
      <c r="F201" s="107">
        <v>1.1000000000000001</v>
      </c>
      <c r="G201" s="107"/>
      <c r="H201" s="108">
        <f t="shared" si="4"/>
        <v>13.772</v>
      </c>
      <c r="I201" s="99"/>
      <c r="J201" s="109"/>
      <c r="K201" s="101"/>
    </row>
    <row r="202" spans="1:11" s="110" customFormat="1" ht="35.1" customHeight="1" x14ac:dyDescent="0.3">
      <c r="A202" s="118"/>
      <c r="B202" s="125"/>
      <c r="C202" s="106">
        <v>1</v>
      </c>
      <c r="D202" s="107">
        <v>1</v>
      </c>
      <c r="E202" s="107">
        <v>8.41</v>
      </c>
      <c r="F202" s="107">
        <v>1.1000000000000001</v>
      </c>
      <c r="G202" s="107"/>
      <c r="H202" s="108">
        <f t="shared" si="4"/>
        <v>9.2510000000000012</v>
      </c>
      <c r="I202" s="99"/>
      <c r="J202" s="109"/>
      <c r="K202" s="101"/>
    </row>
    <row r="203" spans="1:11" s="110" customFormat="1" ht="35.1" customHeight="1" x14ac:dyDescent="0.3">
      <c r="A203" s="118"/>
      <c r="B203" s="125"/>
      <c r="C203" s="106">
        <v>1</v>
      </c>
      <c r="D203" s="107">
        <v>1</v>
      </c>
      <c r="E203" s="107">
        <v>20.399999999999999</v>
      </c>
      <c r="F203" s="107">
        <v>1.1000000000000001</v>
      </c>
      <c r="G203" s="107"/>
      <c r="H203" s="108">
        <f t="shared" si="4"/>
        <v>22.44</v>
      </c>
      <c r="I203" s="99"/>
      <c r="J203" s="109"/>
      <c r="K203" s="101"/>
    </row>
    <row r="204" spans="1:11" s="110" customFormat="1" ht="35.1" customHeight="1" x14ac:dyDescent="0.3">
      <c r="A204" s="118"/>
      <c r="B204" s="125"/>
      <c r="C204" s="106">
        <v>1</v>
      </c>
      <c r="D204" s="107">
        <v>1</v>
      </c>
      <c r="E204" s="107">
        <v>13.39</v>
      </c>
      <c r="F204" s="107">
        <v>1.1000000000000001</v>
      </c>
      <c r="G204" s="107"/>
      <c r="H204" s="108">
        <f t="shared" si="4"/>
        <v>14.729000000000001</v>
      </c>
      <c r="I204" s="99"/>
      <c r="J204" s="109"/>
      <c r="K204" s="101"/>
    </row>
    <row r="205" spans="1:11" s="110" customFormat="1" ht="35.1" customHeight="1" x14ac:dyDescent="0.3">
      <c r="A205" s="118"/>
      <c r="B205" s="125"/>
      <c r="C205" s="167"/>
      <c r="D205" s="107"/>
      <c r="E205" s="161"/>
      <c r="F205" s="107"/>
      <c r="G205" s="107"/>
      <c r="H205" s="108"/>
      <c r="I205" s="99"/>
      <c r="J205" s="109"/>
      <c r="K205" s="101"/>
    </row>
    <row r="206" spans="1:11" s="102" customFormat="1" ht="35.1" customHeight="1" x14ac:dyDescent="0.3">
      <c r="A206" s="95" t="s">
        <v>188</v>
      </c>
      <c r="B206" s="140" t="s">
        <v>304</v>
      </c>
      <c r="C206" s="168"/>
      <c r="D206" s="98"/>
      <c r="E206" s="151"/>
      <c r="F206" s="98"/>
      <c r="G206" s="98"/>
      <c r="H206" s="147"/>
      <c r="I206" s="99">
        <f>SUM(H208:H248)</f>
        <v>539.98020000000008</v>
      </c>
      <c r="J206" s="100" t="s">
        <v>228</v>
      </c>
      <c r="K206" s="101"/>
    </row>
    <row r="207" spans="1:11" s="110" customFormat="1" ht="35.1" customHeight="1" x14ac:dyDescent="0.3">
      <c r="A207" s="118"/>
      <c r="B207" s="159" t="s">
        <v>271</v>
      </c>
      <c r="C207" s="106"/>
      <c r="D207" s="107"/>
      <c r="E207" s="107"/>
      <c r="F207" s="107"/>
      <c r="G207" s="107"/>
      <c r="H207" s="108"/>
      <c r="I207" s="99"/>
      <c r="J207" s="109"/>
      <c r="K207" s="101"/>
    </row>
    <row r="208" spans="1:11" s="110" customFormat="1" ht="35.1" customHeight="1" x14ac:dyDescent="0.3">
      <c r="A208" s="118"/>
      <c r="B208" s="125" t="s">
        <v>272</v>
      </c>
      <c r="C208" s="106">
        <v>1</v>
      </c>
      <c r="D208" s="107">
        <v>1</v>
      </c>
      <c r="E208" s="107">
        <v>19.03</v>
      </c>
      <c r="F208" s="107">
        <v>0.9</v>
      </c>
      <c r="G208" s="107"/>
      <c r="H208" s="108">
        <f t="shared" ref="H208:H227" si="5">+PRODUCT(C208:G208)</f>
        <v>17.127000000000002</v>
      </c>
      <c r="I208" s="99"/>
      <c r="J208" s="109"/>
      <c r="K208" s="101"/>
    </row>
    <row r="209" spans="1:11" s="110" customFormat="1" ht="35.1" customHeight="1" x14ac:dyDescent="0.3">
      <c r="A209" s="118"/>
      <c r="B209" s="125"/>
      <c r="C209" s="106">
        <v>1</v>
      </c>
      <c r="D209" s="107">
        <v>1</v>
      </c>
      <c r="E209" s="107">
        <v>14.24</v>
      </c>
      <c r="F209" s="107">
        <v>0.9</v>
      </c>
      <c r="G209" s="107"/>
      <c r="H209" s="108">
        <f t="shared" si="5"/>
        <v>12.816000000000001</v>
      </c>
      <c r="I209" s="99"/>
      <c r="J209" s="109"/>
      <c r="K209" s="101"/>
    </row>
    <row r="210" spans="1:11" s="110" customFormat="1" ht="35.1" customHeight="1" x14ac:dyDescent="0.3">
      <c r="A210" s="118"/>
      <c r="B210" s="125"/>
      <c r="C210" s="106">
        <v>1</v>
      </c>
      <c r="D210" s="107">
        <v>1</v>
      </c>
      <c r="E210" s="107">
        <v>13.65</v>
      </c>
      <c r="F210" s="107">
        <v>0.9</v>
      </c>
      <c r="G210" s="107"/>
      <c r="H210" s="108">
        <f t="shared" si="5"/>
        <v>12.285</v>
      </c>
      <c r="I210" s="99"/>
      <c r="J210" s="109"/>
      <c r="K210" s="101"/>
    </row>
    <row r="211" spans="1:11" s="110" customFormat="1" ht="35.1" customHeight="1" x14ac:dyDescent="0.3">
      <c r="A211" s="118"/>
      <c r="B211" s="125"/>
      <c r="C211" s="106">
        <v>1</v>
      </c>
      <c r="D211" s="107">
        <v>1</v>
      </c>
      <c r="E211" s="107">
        <v>8.9700000000000006</v>
      </c>
      <c r="F211" s="107">
        <v>0.9</v>
      </c>
      <c r="G211" s="107"/>
      <c r="H211" s="108">
        <f t="shared" si="5"/>
        <v>8.0730000000000004</v>
      </c>
      <c r="I211" s="99"/>
      <c r="J211" s="109"/>
      <c r="K211" s="101"/>
    </row>
    <row r="212" spans="1:11" s="110" customFormat="1" ht="35.1" customHeight="1" x14ac:dyDescent="0.3">
      <c r="A212" s="118"/>
      <c r="B212" s="125"/>
      <c r="C212" s="106">
        <v>1</v>
      </c>
      <c r="D212" s="107">
        <v>1</v>
      </c>
      <c r="E212" s="107">
        <v>1.99</v>
      </c>
      <c r="F212" s="107">
        <v>0.9</v>
      </c>
      <c r="G212" s="107"/>
      <c r="H212" s="108">
        <f t="shared" si="5"/>
        <v>1.7909999999999999</v>
      </c>
      <c r="I212" s="99"/>
      <c r="J212" s="109"/>
      <c r="K212" s="101"/>
    </row>
    <row r="213" spans="1:11" s="110" customFormat="1" ht="35.1" customHeight="1" x14ac:dyDescent="0.3">
      <c r="A213" s="118"/>
      <c r="B213" s="125"/>
      <c r="C213" s="106">
        <v>1</v>
      </c>
      <c r="D213" s="107">
        <v>1</v>
      </c>
      <c r="E213" s="107">
        <v>19.420000000000002</v>
      </c>
      <c r="F213" s="107">
        <v>0.9</v>
      </c>
      <c r="G213" s="107"/>
      <c r="H213" s="108">
        <f t="shared" si="5"/>
        <v>17.478000000000002</v>
      </c>
      <c r="I213" s="99"/>
      <c r="J213" s="109"/>
      <c r="K213" s="101"/>
    </row>
    <row r="214" spans="1:11" s="110" customFormat="1" ht="35.1" customHeight="1" x14ac:dyDescent="0.3">
      <c r="A214" s="118"/>
      <c r="B214" s="125"/>
      <c r="C214" s="106">
        <v>1</v>
      </c>
      <c r="D214" s="107">
        <v>1</v>
      </c>
      <c r="E214" s="107">
        <v>8.39</v>
      </c>
      <c r="F214" s="107">
        <v>0.9</v>
      </c>
      <c r="G214" s="107"/>
      <c r="H214" s="108">
        <f t="shared" si="5"/>
        <v>7.551000000000001</v>
      </c>
      <c r="I214" s="99"/>
      <c r="J214" s="109"/>
      <c r="K214" s="101"/>
    </row>
    <row r="215" spans="1:11" s="110" customFormat="1" ht="35.1" customHeight="1" x14ac:dyDescent="0.3">
      <c r="A215" s="118"/>
      <c r="B215" s="125"/>
      <c r="C215" s="106">
        <v>1</v>
      </c>
      <c r="D215" s="107">
        <v>1</v>
      </c>
      <c r="E215" s="107">
        <v>12.63</v>
      </c>
      <c r="F215" s="107">
        <v>0.9</v>
      </c>
      <c r="G215" s="107"/>
      <c r="H215" s="108">
        <f t="shared" si="5"/>
        <v>11.367000000000001</v>
      </c>
      <c r="I215" s="99"/>
      <c r="J215" s="109"/>
      <c r="K215" s="101"/>
    </row>
    <row r="216" spans="1:11" s="110" customFormat="1" ht="35.1" customHeight="1" x14ac:dyDescent="0.3">
      <c r="A216" s="118"/>
      <c r="B216" s="125"/>
      <c r="C216" s="106">
        <v>1</v>
      </c>
      <c r="D216" s="107">
        <v>1</v>
      </c>
      <c r="E216" s="107">
        <v>7.29</v>
      </c>
      <c r="F216" s="107">
        <v>0.9</v>
      </c>
      <c r="G216" s="107"/>
      <c r="H216" s="108">
        <f t="shared" si="5"/>
        <v>6.5609999999999999</v>
      </c>
      <c r="I216" s="99"/>
      <c r="J216" s="109"/>
      <c r="K216" s="101"/>
    </row>
    <row r="217" spans="1:11" s="110" customFormat="1" ht="35.1" customHeight="1" x14ac:dyDescent="0.3">
      <c r="A217" s="118"/>
      <c r="B217" s="125"/>
      <c r="C217" s="106">
        <v>1</v>
      </c>
      <c r="D217" s="107">
        <v>1</v>
      </c>
      <c r="E217" s="107">
        <v>16.52</v>
      </c>
      <c r="F217" s="107">
        <v>0.9</v>
      </c>
      <c r="G217" s="107"/>
      <c r="H217" s="108">
        <f t="shared" si="5"/>
        <v>14.868</v>
      </c>
      <c r="I217" s="99"/>
      <c r="J217" s="109"/>
      <c r="K217" s="101"/>
    </row>
    <row r="218" spans="1:11" s="110" customFormat="1" ht="35.1" customHeight="1" x14ac:dyDescent="0.3">
      <c r="A218" s="118"/>
      <c r="B218" s="125"/>
      <c r="C218" s="106">
        <v>1</v>
      </c>
      <c r="D218" s="107">
        <v>1</v>
      </c>
      <c r="E218" s="107">
        <v>13.81</v>
      </c>
      <c r="F218" s="107">
        <v>0.9</v>
      </c>
      <c r="G218" s="107"/>
      <c r="H218" s="108">
        <f t="shared" si="5"/>
        <v>12.429</v>
      </c>
      <c r="I218" s="99"/>
      <c r="J218" s="109"/>
      <c r="K218" s="101"/>
    </row>
    <row r="219" spans="1:11" s="110" customFormat="1" ht="35.1" customHeight="1" x14ac:dyDescent="0.3">
      <c r="A219" s="118"/>
      <c r="B219" s="125"/>
      <c r="C219" s="106">
        <v>1</v>
      </c>
      <c r="D219" s="107">
        <v>1</v>
      </c>
      <c r="E219" s="107">
        <v>16.760000000000002</v>
      </c>
      <c r="F219" s="107">
        <v>1.9</v>
      </c>
      <c r="G219" s="107"/>
      <c r="H219" s="108">
        <f t="shared" si="5"/>
        <v>31.844000000000001</v>
      </c>
      <c r="I219" s="99"/>
      <c r="J219" s="109"/>
      <c r="K219" s="101"/>
    </row>
    <row r="220" spans="1:11" s="110" customFormat="1" ht="35.1" customHeight="1" x14ac:dyDescent="0.3">
      <c r="A220" s="118"/>
      <c r="B220" s="125"/>
      <c r="C220" s="106">
        <v>1</v>
      </c>
      <c r="D220" s="107">
        <v>1</v>
      </c>
      <c r="E220" s="107">
        <v>7.73</v>
      </c>
      <c r="F220" s="107">
        <v>1.1000000000000001</v>
      </c>
      <c r="G220" s="107"/>
      <c r="H220" s="108">
        <f t="shared" si="5"/>
        <v>8.5030000000000019</v>
      </c>
      <c r="I220" s="99"/>
      <c r="J220" s="109"/>
      <c r="K220" s="101"/>
    </row>
    <row r="221" spans="1:11" s="110" customFormat="1" ht="35.1" customHeight="1" x14ac:dyDescent="0.3">
      <c r="A221" s="118"/>
      <c r="B221" s="125"/>
      <c r="C221" s="106">
        <v>1</v>
      </c>
      <c r="D221" s="107">
        <v>1</v>
      </c>
      <c r="E221" s="107">
        <v>19.11</v>
      </c>
      <c r="F221" s="107">
        <v>1.1000000000000001</v>
      </c>
      <c r="G221" s="107"/>
      <c r="H221" s="108">
        <f t="shared" si="5"/>
        <v>21.021000000000001</v>
      </c>
      <c r="I221" s="99"/>
      <c r="J221" s="109"/>
      <c r="K221" s="101"/>
    </row>
    <row r="222" spans="1:11" s="110" customFormat="1" ht="35.1" customHeight="1" x14ac:dyDescent="0.3">
      <c r="A222" s="118"/>
      <c r="B222" s="125"/>
      <c r="C222" s="106">
        <v>1</v>
      </c>
      <c r="D222" s="107">
        <v>1</v>
      </c>
      <c r="E222" s="107">
        <v>9.57</v>
      </c>
      <c r="F222" s="107">
        <v>1.1000000000000001</v>
      </c>
      <c r="G222" s="107"/>
      <c r="H222" s="108">
        <f t="shared" si="5"/>
        <v>10.527000000000001</v>
      </c>
      <c r="I222" s="99"/>
      <c r="J222" s="109"/>
      <c r="K222" s="101"/>
    </row>
    <row r="223" spans="1:11" s="110" customFormat="1" ht="35.1" customHeight="1" x14ac:dyDescent="0.3">
      <c r="A223" s="118"/>
      <c r="B223" s="125"/>
      <c r="C223" s="106">
        <v>1</v>
      </c>
      <c r="D223" s="107">
        <v>1</v>
      </c>
      <c r="E223" s="107">
        <v>4.7</v>
      </c>
      <c r="F223" s="107">
        <v>1.1000000000000001</v>
      </c>
      <c r="G223" s="107"/>
      <c r="H223" s="108">
        <f t="shared" si="5"/>
        <v>5.1700000000000008</v>
      </c>
      <c r="I223" s="99"/>
      <c r="J223" s="109"/>
      <c r="K223" s="101"/>
    </row>
    <row r="224" spans="1:11" s="110" customFormat="1" ht="35.1" customHeight="1" x14ac:dyDescent="0.3">
      <c r="A224" s="118"/>
      <c r="B224" s="125"/>
      <c r="C224" s="106">
        <v>1</v>
      </c>
      <c r="D224" s="107">
        <v>1</v>
      </c>
      <c r="E224" s="107">
        <v>11.07</v>
      </c>
      <c r="F224" s="107">
        <v>1.1000000000000001</v>
      </c>
      <c r="G224" s="107"/>
      <c r="H224" s="108">
        <f t="shared" si="5"/>
        <v>12.177000000000001</v>
      </c>
      <c r="I224" s="99"/>
      <c r="J224" s="109"/>
      <c r="K224" s="101"/>
    </row>
    <row r="225" spans="1:11" s="110" customFormat="1" ht="35.1" customHeight="1" x14ac:dyDescent="0.3">
      <c r="A225" s="118"/>
      <c r="B225" s="125"/>
      <c r="C225" s="106">
        <v>1</v>
      </c>
      <c r="D225" s="107">
        <v>1</v>
      </c>
      <c r="E225" s="107">
        <v>8.82</v>
      </c>
      <c r="F225" s="107">
        <v>0.9</v>
      </c>
      <c r="G225" s="107"/>
      <c r="H225" s="108">
        <f t="shared" si="5"/>
        <v>7.9380000000000006</v>
      </c>
      <c r="I225" s="99"/>
      <c r="J225" s="109"/>
      <c r="K225" s="101"/>
    </row>
    <row r="226" spans="1:11" s="110" customFormat="1" ht="35.1" customHeight="1" x14ac:dyDescent="0.3">
      <c r="A226" s="118"/>
      <c r="B226" s="125"/>
      <c r="C226" s="106">
        <v>1</v>
      </c>
      <c r="D226" s="107">
        <v>1</v>
      </c>
      <c r="E226" s="107">
        <v>20.38</v>
      </c>
      <c r="F226" s="107">
        <v>1.1000000000000001</v>
      </c>
      <c r="G226" s="107"/>
      <c r="H226" s="108">
        <f t="shared" si="5"/>
        <v>22.417999999999999</v>
      </c>
      <c r="I226" s="99"/>
      <c r="J226" s="109"/>
      <c r="K226" s="101"/>
    </row>
    <row r="227" spans="1:11" s="110" customFormat="1" ht="35.1" customHeight="1" x14ac:dyDescent="0.3">
      <c r="A227" s="118"/>
      <c r="B227" s="125"/>
      <c r="C227" s="106">
        <v>1</v>
      </c>
      <c r="D227" s="107">
        <v>1</v>
      </c>
      <c r="E227" s="107">
        <v>27.9</v>
      </c>
      <c r="F227" s="107">
        <v>1.47</v>
      </c>
      <c r="G227" s="107"/>
      <c r="H227" s="108">
        <f t="shared" si="5"/>
        <v>41.012999999999998</v>
      </c>
      <c r="I227" s="99"/>
      <c r="J227" s="109"/>
      <c r="K227" s="101"/>
    </row>
    <row r="228" spans="1:11" s="110" customFormat="1" ht="35.1" customHeight="1" x14ac:dyDescent="0.3">
      <c r="A228" s="118"/>
      <c r="B228" s="125"/>
      <c r="C228" s="106"/>
      <c r="D228" s="107"/>
      <c r="E228" s="107"/>
      <c r="F228" s="107"/>
      <c r="G228" s="107"/>
      <c r="H228" s="108"/>
      <c r="I228" s="99"/>
      <c r="J228" s="109"/>
      <c r="K228" s="101"/>
    </row>
    <row r="229" spans="1:11" s="110" customFormat="1" ht="35.1" customHeight="1" x14ac:dyDescent="0.3">
      <c r="A229" s="118"/>
      <c r="B229" s="125" t="s">
        <v>273</v>
      </c>
      <c r="C229" s="106">
        <v>1</v>
      </c>
      <c r="D229" s="107">
        <v>1</v>
      </c>
      <c r="E229" s="107">
        <v>14.92</v>
      </c>
      <c r="F229" s="107">
        <v>0.9</v>
      </c>
      <c r="G229" s="107"/>
      <c r="H229" s="108">
        <f t="shared" ref="H229:H248" si="6">+PRODUCT(C229:G229)</f>
        <v>13.428000000000001</v>
      </c>
      <c r="I229" s="99"/>
      <c r="J229" s="109"/>
      <c r="K229" s="101"/>
    </row>
    <row r="230" spans="1:11" s="110" customFormat="1" ht="35.1" customHeight="1" x14ac:dyDescent="0.3">
      <c r="A230" s="118"/>
      <c r="B230" s="125"/>
      <c r="C230" s="106">
        <v>1</v>
      </c>
      <c r="D230" s="107">
        <v>1</v>
      </c>
      <c r="E230" s="107">
        <v>4.8600000000000003</v>
      </c>
      <c r="F230" s="107">
        <v>0.9</v>
      </c>
      <c r="G230" s="107"/>
      <c r="H230" s="108">
        <f t="shared" si="6"/>
        <v>4.3740000000000006</v>
      </c>
      <c r="I230" s="99"/>
      <c r="J230" s="109"/>
      <c r="K230" s="101"/>
    </row>
    <row r="231" spans="1:11" s="110" customFormat="1" ht="35.1" customHeight="1" x14ac:dyDescent="0.3">
      <c r="A231" s="118"/>
      <c r="B231" s="125"/>
      <c r="C231" s="106">
        <v>1</v>
      </c>
      <c r="D231" s="107">
        <v>1</v>
      </c>
      <c r="E231" s="107">
        <v>23.99</v>
      </c>
      <c r="F231" s="107">
        <v>0.9</v>
      </c>
      <c r="G231" s="107"/>
      <c r="H231" s="108">
        <f t="shared" si="6"/>
        <v>21.590999999999998</v>
      </c>
      <c r="I231" s="99"/>
      <c r="J231" s="109"/>
      <c r="K231" s="101"/>
    </row>
    <row r="232" spans="1:11" s="110" customFormat="1" ht="35.1" customHeight="1" x14ac:dyDescent="0.3">
      <c r="A232" s="118"/>
      <c r="B232" s="125"/>
      <c r="C232" s="106">
        <v>1</v>
      </c>
      <c r="D232" s="107">
        <v>1</v>
      </c>
      <c r="E232" s="107">
        <v>35.56</v>
      </c>
      <c r="F232" s="107">
        <v>0.9</v>
      </c>
      <c r="G232" s="107"/>
      <c r="H232" s="108">
        <f t="shared" si="6"/>
        <v>32.004000000000005</v>
      </c>
      <c r="I232" s="99"/>
      <c r="J232" s="109"/>
      <c r="K232" s="101"/>
    </row>
    <row r="233" spans="1:11" s="110" customFormat="1" ht="35.1" customHeight="1" x14ac:dyDescent="0.3">
      <c r="A233" s="118"/>
      <c r="B233" s="125"/>
      <c r="C233" s="106">
        <v>1</v>
      </c>
      <c r="D233" s="107">
        <v>1</v>
      </c>
      <c r="E233" s="107">
        <v>9.48</v>
      </c>
      <c r="F233" s="107">
        <v>0.9</v>
      </c>
      <c r="G233" s="107"/>
      <c r="H233" s="108">
        <f t="shared" si="6"/>
        <v>8.532</v>
      </c>
      <c r="I233" s="99"/>
      <c r="J233" s="109"/>
      <c r="K233" s="101"/>
    </row>
    <row r="234" spans="1:11" s="110" customFormat="1" ht="35.1" customHeight="1" x14ac:dyDescent="0.3">
      <c r="A234" s="118"/>
      <c r="B234" s="125"/>
      <c r="C234" s="106">
        <v>1</v>
      </c>
      <c r="D234" s="107">
        <v>1</v>
      </c>
      <c r="E234" s="107">
        <v>7.97</v>
      </c>
      <c r="F234" s="107">
        <v>0.9</v>
      </c>
      <c r="G234" s="107"/>
      <c r="H234" s="108">
        <f t="shared" si="6"/>
        <v>7.173</v>
      </c>
      <c r="I234" s="99"/>
      <c r="J234" s="109"/>
      <c r="K234" s="101"/>
    </row>
    <row r="235" spans="1:11" s="110" customFormat="1" ht="35.1" customHeight="1" x14ac:dyDescent="0.3">
      <c r="A235" s="118"/>
      <c r="B235" s="125"/>
      <c r="C235" s="106">
        <v>1</v>
      </c>
      <c r="D235" s="107">
        <v>1</v>
      </c>
      <c r="E235" s="107">
        <v>12.61</v>
      </c>
      <c r="F235" s="107">
        <v>0.9</v>
      </c>
      <c r="G235" s="107"/>
      <c r="H235" s="108">
        <f t="shared" si="6"/>
        <v>11.349</v>
      </c>
      <c r="I235" s="99"/>
      <c r="J235" s="109"/>
      <c r="K235" s="101"/>
    </row>
    <row r="236" spans="1:11" s="110" customFormat="1" ht="35.1" customHeight="1" x14ac:dyDescent="0.3">
      <c r="A236" s="118"/>
      <c r="B236" s="125"/>
      <c r="C236" s="106">
        <v>1</v>
      </c>
      <c r="D236" s="107">
        <v>1</v>
      </c>
      <c r="E236" s="107">
        <v>6.22</v>
      </c>
      <c r="F236" s="107">
        <v>0.9</v>
      </c>
      <c r="G236" s="107"/>
      <c r="H236" s="108">
        <f t="shared" si="6"/>
        <v>5.5979999999999999</v>
      </c>
      <c r="I236" s="99"/>
      <c r="J236" s="109"/>
      <c r="K236" s="101"/>
    </row>
    <row r="237" spans="1:11" s="110" customFormat="1" ht="35.1" customHeight="1" x14ac:dyDescent="0.3">
      <c r="A237" s="118"/>
      <c r="B237" s="125"/>
      <c r="C237" s="106">
        <v>1</v>
      </c>
      <c r="D237" s="107">
        <v>1</v>
      </c>
      <c r="E237" s="107">
        <v>9.6199999999999992</v>
      </c>
      <c r="F237" s="107">
        <v>1.86</v>
      </c>
      <c r="G237" s="107"/>
      <c r="H237" s="108">
        <f t="shared" si="6"/>
        <v>17.8932</v>
      </c>
      <c r="I237" s="99"/>
      <c r="J237" s="109"/>
      <c r="K237" s="101"/>
    </row>
    <row r="238" spans="1:11" s="110" customFormat="1" ht="35.1" customHeight="1" x14ac:dyDescent="0.3">
      <c r="A238" s="118"/>
      <c r="B238" s="125"/>
      <c r="C238" s="106">
        <v>1</v>
      </c>
      <c r="D238" s="107">
        <v>1</v>
      </c>
      <c r="E238" s="107">
        <v>24.3</v>
      </c>
      <c r="F238" s="107">
        <v>0.9</v>
      </c>
      <c r="G238" s="107"/>
      <c r="H238" s="108">
        <f t="shared" si="6"/>
        <v>21.87</v>
      </c>
      <c r="I238" s="99"/>
      <c r="J238" s="109"/>
      <c r="K238" s="101"/>
    </row>
    <row r="239" spans="1:11" s="110" customFormat="1" ht="35.1" customHeight="1" x14ac:dyDescent="0.3">
      <c r="A239" s="118"/>
      <c r="B239" s="125"/>
      <c r="C239" s="106">
        <v>1</v>
      </c>
      <c r="D239" s="107">
        <v>1</v>
      </c>
      <c r="E239" s="107">
        <v>5.87</v>
      </c>
      <c r="F239" s="107">
        <v>0.9</v>
      </c>
      <c r="G239" s="107"/>
      <c r="H239" s="108">
        <f t="shared" si="6"/>
        <v>5.2830000000000004</v>
      </c>
      <c r="I239" s="99"/>
      <c r="J239" s="109"/>
      <c r="K239" s="101"/>
    </row>
    <row r="240" spans="1:11" s="110" customFormat="1" ht="35.1" customHeight="1" x14ac:dyDescent="0.3">
      <c r="A240" s="118"/>
      <c r="B240" s="125"/>
      <c r="C240" s="106">
        <v>1</v>
      </c>
      <c r="D240" s="107">
        <v>1</v>
      </c>
      <c r="E240" s="107">
        <v>3.21</v>
      </c>
      <c r="F240" s="107">
        <v>0.9</v>
      </c>
      <c r="G240" s="107"/>
      <c r="H240" s="108">
        <f t="shared" si="6"/>
        <v>2.8890000000000002</v>
      </c>
      <c r="I240" s="99"/>
      <c r="J240" s="109"/>
      <c r="K240" s="101"/>
    </row>
    <row r="241" spans="1:11" s="110" customFormat="1" ht="35.1" customHeight="1" x14ac:dyDescent="0.3">
      <c r="A241" s="118"/>
      <c r="B241" s="125"/>
      <c r="C241" s="106">
        <v>1</v>
      </c>
      <c r="D241" s="107">
        <v>1</v>
      </c>
      <c r="E241" s="107">
        <v>5.81</v>
      </c>
      <c r="F241" s="107">
        <v>1.1000000000000001</v>
      </c>
      <c r="G241" s="107"/>
      <c r="H241" s="108">
        <f t="shared" si="6"/>
        <v>6.391</v>
      </c>
      <c r="I241" s="99"/>
      <c r="J241" s="109"/>
      <c r="K241" s="101"/>
    </row>
    <row r="242" spans="1:11" s="110" customFormat="1" ht="35.1" customHeight="1" x14ac:dyDescent="0.3">
      <c r="A242" s="118"/>
      <c r="B242" s="125"/>
      <c r="C242" s="106">
        <v>1</v>
      </c>
      <c r="D242" s="107">
        <v>1</v>
      </c>
      <c r="E242" s="107">
        <v>9.17</v>
      </c>
      <c r="F242" s="107">
        <v>1.1000000000000001</v>
      </c>
      <c r="G242" s="107"/>
      <c r="H242" s="108">
        <f t="shared" si="6"/>
        <v>10.087000000000002</v>
      </c>
      <c r="I242" s="99"/>
      <c r="J242" s="109"/>
      <c r="K242" s="101"/>
    </row>
    <row r="243" spans="1:11" s="110" customFormat="1" ht="35.1" customHeight="1" x14ac:dyDescent="0.3">
      <c r="A243" s="118"/>
      <c r="B243" s="125"/>
      <c r="C243" s="106">
        <v>1</v>
      </c>
      <c r="D243" s="107">
        <v>1</v>
      </c>
      <c r="E243" s="107">
        <v>7.84</v>
      </c>
      <c r="F243" s="107">
        <v>1.1000000000000001</v>
      </c>
      <c r="G243" s="107"/>
      <c r="H243" s="108">
        <f t="shared" si="6"/>
        <v>8.6240000000000006</v>
      </c>
      <c r="I243" s="99"/>
      <c r="J243" s="109"/>
      <c r="K243" s="101"/>
    </row>
    <row r="244" spans="1:11" s="110" customFormat="1" ht="35.1" customHeight="1" x14ac:dyDescent="0.3">
      <c r="A244" s="118"/>
      <c r="B244" s="125"/>
      <c r="C244" s="106">
        <v>1</v>
      </c>
      <c r="D244" s="107">
        <v>1</v>
      </c>
      <c r="E244" s="107">
        <v>17.95</v>
      </c>
      <c r="F244" s="107">
        <v>1.1000000000000001</v>
      </c>
      <c r="G244" s="107"/>
      <c r="H244" s="108">
        <f t="shared" si="6"/>
        <v>19.745000000000001</v>
      </c>
      <c r="I244" s="99"/>
      <c r="J244" s="109"/>
      <c r="K244" s="101"/>
    </row>
    <row r="245" spans="1:11" s="110" customFormat="1" ht="35.1" customHeight="1" x14ac:dyDescent="0.3">
      <c r="A245" s="118"/>
      <c r="B245" s="125"/>
      <c r="C245" s="106">
        <v>1</v>
      </c>
      <c r="D245" s="107">
        <v>1</v>
      </c>
      <c r="E245" s="107">
        <v>12.52</v>
      </c>
      <c r="F245" s="107">
        <v>1.1000000000000001</v>
      </c>
      <c r="G245" s="107"/>
      <c r="H245" s="108">
        <f t="shared" si="6"/>
        <v>13.772</v>
      </c>
      <c r="I245" s="99"/>
      <c r="J245" s="109"/>
      <c r="K245" s="101"/>
    </row>
    <row r="246" spans="1:11" s="110" customFormat="1" ht="35.1" customHeight="1" x14ac:dyDescent="0.3">
      <c r="A246" s="118"/>
      <c r="B246" s="125"/>
      <c r="C246" s="106">
        <v>1</v>
      </c>
      <c r="D246" s="107">
        <v>1</v>
      </c>
      <c r="E246" s="107">
        <v>8.41</v>
      </c>
      <c r="F246" s="107">
        <v>1.1000000000000001</v>
      </c>
      <c r="G246" s="107"/>
      <c r="H246" s="108">
        <f t="shared" si="6"/>
        <v>9.2510000000000012</v>
      </c>
      <c r="I246" s="99"/>
      <c r="J246" s="109"/>
      <c r="K246" s="101"/>
    </row>
    <row r="247" spans="1:11" s="110" customFormat="1" ht="35.1" customHeight="1" x14ac:dyDescent="0.3">
      <c r="A247" s="118"/>
      <c r="B247" s="125"/>
      <c r="C247" s="106">
        <v>1</v>
      </c>
      <c r="D247" s="107">
        <v>1</v>
      </c>
      <c r="E247" s="107">
        <v>20.399999999999999</v>
      </c>
      <c r="F247" s="107">
        <v>1.1000000000000001</v>
      </c>
      <c r="G247" s="107"/>
      <c r="H247" s="108">
        <f t="shared" si="6"/>
        <v>22.44</v>
      </c>
      <c r="I247" s="99"/>
      <c r="J247" s="109"/>
      <c r="K247" s="101"/>
    </row>
    <row r="248" spans="1:11" s="110" customFormat="1" ht="35.1" customHeight="1" x14ac:dyDescent="0.3">
      <c r="A248" s="118"/>
      <c r="B248" s="125"/>
      <c r="C248" s="106">
        <v>1</v>
      </c>
      <c r="D248" s="107">
        <v>1</v>
      </c>
      <c r="E248" s="107">
        <v>13.39</v>
      </c>
      <c r="F248" s="107">
        <v>1.1000000000000001</v>
      </c>
      <c r="G248" s="107"/>
      <c r="H248" s="108">
        <f t="shared" si="6"/>
        <v>14.729000000000001</v>
      </c>
      <c r="I248" s="99"/>
      <c r="J248" s="109"/>
      <c r="K248" s="101"/>
    </row>
    <row r="249" spans="1:11" s="94" customFormat="1" ht="35.1" customHeight="1" x14ac:dyDescent="0.3">
      <c r="A249" s="173" t="s">
        <v>320</v>
      </c>
      <c r="B249" s="173" t="s">
        <v>199</v>
      </c>
      <c r="C249" s="173"/>
      <c r="D249" s="173"/>
      <c r="E249" s="173"/>
      <c r="F249" s="173"/>
      <c r="G249" s="173"/>
      <c r="H249" s="173"/>
      <c r="I249" s="174"/>
      <c r="J249" s="173"/>
      <c r="K249" s="93"/>
    </row>
    <row r="250" spans="1:11" s="110" customFormat="1" ht="35.1" customHeight="1" x14ac:dyDescent="0.3">
      <c r="A250" s="170" t="s">
        <v>321</v>
      </c>
      <c r="B250" s="175" t="s">
        <v>199</v>
      </c>
      <c r="C250" s="176"/>
      <c r="D250" s="176"/>
      <c r="E250" s="176"/>
      <c r="F250" s="176"/>
      <c r="G250" s="176"/>
      <c r="H250" s="171"/>
      <c r="I250" s="172">
        <f>SUM(H251:H257)</f>
        <v>23</v>
      </c>
      <c r="J250" s="169" t="s">
        <v>13</v>
      </c>
      <c r="K250" s="101"/>
    </row>
    <row r="251" spans="1:11" s="110" customFormat="1" ht="35.1" customHeight="1" x14ac:dyDescent="0.3">
      <c r="A251" s="170"/>
      <c r="B251" s="125"/>
      <c r="C251" s="106">
        <v>3</v>
      </c>
      <c r="D251" s="107"/>
      <c r="E251" s="107"/>
      <c r="F251" s="107"/>
      <c r="G251" s="107"/>
      <c r="H251" s="108">
        <f t="shared" ref="H251:H257" si="7">+PRODUCT(C251:G251)</f>
        <v>3</v>
      </c>
      <c r="I251" s="172"/>
      <c r="J251" s="169"/>
      <c r="K251" s="101"/>
    </row>
    <row r="252" spans="1:11" s="110" customFormat="1" ht="35.1" customHeight="1" x14ac:dyDescent="0.3">
      <c r="A252" s="170"/>
      <c r="B252" s="125"/>
      <c r="C252" s="106">
        <v>5</v>
      </c>
      <c r="D252" s="107"/>
      <c r="E252" s="107"/>
      <c r="F252" s="107"/>
      <c r="G252" s="107"/>
      <c r="H252" s="108">
        <f t="shared" si="7"/>
        <v>5</v>
      </c>
      <c r="I252" s="172"/>
      <c r="J252" s="169"/>
      <c r="K252" s="101"/>
    </row>
    <row r="253" spans="1:11" s="110" customFormat="1" ht="35.1" customHeight="1" x14ac:dyDescent="0.3">
      <c r="A253" s="170"/>
      <c r="B253" s="125"/>
      <c r="C253" s="106">
        <v>4</v>
      </c>
      <c r="D253" s="107"/>
      <c r="E253" s="107"/>
      <c r="F253" s="107"/>
      <c r="G253" s="107"/>
      <c r="H253" s="108">
        <f t="shared" si="7"/>
        <v>4</v>
      </c>
      <c r="I253" s="172"/>
      <c r="J253" s="169"/>
      <c r="K253" s="101"/>
    </row>
    <row r="254" spans="1:11" s="110" customFormat="1" ht="35.1" customHeight="1" x14ac:dyDescent="0.3">
      <c r="A254" s="170"/>
      <c r="B254" s="125"/>
      <c r="C254" s="106">
        <v>2</v>
      </c>
      <c r="D254" s="107"/>
      <c r="E254" s="107"/>
      <c r="F254" s="107"/>
      <c r="G254" s="107"/>
      <c r="H254" s="108">
        <f t="shared" si="7"/>
        <v>2</v>
      </c>
      <c r="I254" s="172"/>
      <c r="J254" s="169"/>
      <c r="K254" s="101"/>
    </row>
    <row r="255" spans="1:11" s="110" customFormat="1" ht="35.1" customHeight="1" x14ac:dyDescent="0.3">
      <c r="A255" s="170"/>
      <c r="B255" s="125"/>
      <c r="C255" s="106">
        <v>3</v>
      </c>
      <c r="D255" s="107"/>
      <c r="E255" s="107"/>
      <c r="F255" s="107"/>
      <c r="G255" s="107"/>
      <c r="H255" s="108">
        <f t="shared" si="7"/>
        <v>3</v>
      </c>
      <c r="I255" s="172"/>
      <c r="J255" s="169"/>
      <c r="K255" s="101"/>
    </row>
    <row r="256" spans="1:11" s="110" customFormat="1" ht="35.1" customHeight="1" x14ac:dyDescent="0.3">
      <c r="A256" s="170"/>
      <c r="B256" s="125"/>
      <c r="C256" s="106">
        <v>4</v>
      </c>
      <c r="D256" s="107"/>
      <c r="E256" s="107"/>
      <c r="F256" s="107"/>
      <c r="G256" s="107"/>
      <c r="H256" s="108">
        <f t="shared" si="7"/>
        <v>4</v>
      </c>
      <c r="I256" s="172"/>
      <c r="J256" s="169"/>
      <c r="K256" s="101"/>
    </row>
    <row r="257" spans="1:12" s="110" customFormat="1" ht="35.1" customHeight="1" x14ac:dyDescent="0.3">
      <c r="A257" s="170"/>
      <c r="B257" s="125"/>
      <c r="C257" s="106">
        <v>2</v>
      </c>
      <c r="D257" s="107"/>
      <c r="E257" s="107"/>
      <c r="F257" s="107"/>
      <c r="G257" s="107"/>
      <c r="H257" s="108">
        <f t="shared" si="7"/>
        <v>2</v>
      </c>
      <c r="I257" s="172"/>
      <c r="J257" s="169"/>
      <c r="K257" s="101"/>
    </row>
    <row r="258" spans="1:12" s="110" customFormat="1" ht="35.1" customHeight="1" x14ac:dyDescent="0.3">
      <c r="A258" s="170"/>
      <c r="B258" s="125"/>
      <c r="C258" s="106"/>
      <c r="D258" s="107"/>
      <c r="E258" s="107"/>
      <c r="F258" s="107"/>
      <c r="G258" s="107"/>
      <c r="H258" s="108"/>
      <c r="I258" s="172"/>
      <c r="J258" s="169"/>
      <c r="K258" s="101"/>
    </row>
    <row r="259" spans="1:12" s="94" customFormat="1" ht="35.1" customHeight="1" x14ac:dyDescent="0.3">
      <c r="A259" s="173" t="s">
        <v>322</v>
      </c>
      <c r="B259" s="173" t="s">
        <v>200</v>
      </c>
      <c r="C259" s="173"/>
      <c r="D259" s="173"/>
      <c r="E259" s="173"/>
      <c r="F259" s="173"/>
      <c r="G259" s="173"/>
      <c r="H259" s="173"/>
      <c r="I259" s="174"/>
      <c r="J259" s="173"/>
      <c r="K259" s="93"/>
    </row>
    <row r="260" spans="1:12" s="110" customFormat="1" ht="35.1" customHeight="1" x14ac:dyDescent="0.3">
      <c r="A260" s="170" t="s">
        <v>323</v>
      </c>
      <c r="B260" s="175" t="s">
        <v>200</v>
      </c>
      <c r="C260" s="176">
        <v>1</v>
      </c>
      <c r="D260" s="176">
        <v>1</v>
      </c>
      <c r="E260" s="176"/>
      <c r="F260" s="176"/>
      <c r="G260" s="176"/>
      <c r="H260" s="108">
        <v>0.4</v>
      </c>
      <c r="I260" s="172">
        <f>+H260</f>
        <v>0.4</v>
      </c>
      <c r="J260" s="169" t="s">
        <v>225</v>
      </c>
      <c r="K260" s="101"/>
    </row>
    <row r="261" spans="1:12" s="110" customFormat="1" ht="35.1" customHeight="1" x14ac:dyDescent="0.3">
      <c r="A261" s="170"/>
      <c r="B261" s="125"/>
      <c r="C261" s="106"/>
      <c r="D261" s="107"/>
      <c r="E261" s="107"/>
      <c r="F261" s="107"/>
      <c r="G261" s="107"/>
      <c r="H261" s="108"/>
      <c r="I261" s="172"/>
      <c r="J261" s="169"/>
      <c r="K261" s="101"/>
    </row>
    <row r="262" spans="1:12" s="94" customFormat="1" ht="35.1" customHeight="1" x14ac:dyDescent="0.3">
      <c r="A262" s="173" t="s">
        <v>324</v>
      </c>
      <c r="B262" s="173" t="s">
        <v>201</v>
      </c>
      <c r="C262" s="173"/>
      <c r="D262" s="173"/>
      <c r="E262" s="173"/>
      <c r="F262" s="173"/>
      <c r="G262" s="173"/>
      <c r="H262" s="173"/>
      <c r="I262" s="174"/>
      <c r="J262" s="173"/>
      <c r="K262" s="93"/>
    </row>
    <row r="263" spans="1:12" s="110" customFormat="1" ht="35.1" customHeight="1" x14ac:dyDescent="0.3">
      <c r="A263" s="170" t="s">
        <v>325</v>
      </c>
      <c r="B263" s="175" t="s">
        <v>201</v>
      </c>
      <c r="C263" s="176">
        <v>1</v>
      </c>
      <c r="D263" s="176">
        <v>1</v>
      </c>
      <c r="E263" s="176"/>
      <c r="F263" s="176"/>
      <c r="G263" s="176"/>
      <c r="H263" s="108">
        <v>0.4</v>
      </c>
      <c r="I263" s="172">
        <f>+H263</f>
        <v>0.4</v>
      </c>
      <c r="J263" s="169" t="s">
        <v>225</v>
      </c>
      <c r="K263" s="101"/>
    </row>
    <row r="264" spans="1:12" s="110" customFormat="1" ht="35.1" customHeight="1" x14ac:dyDescent="0.3">
      <c r="A264" s="170"/>
      <c r="B264" s="162"/>
      <c r="C264" s="106"/>
      <c r="D264" s="107"/>
      <c r="E264" s="107"/>
      <c r="F264" s="107"/>
      <c r="G264" s="107"/>
      <c r="H264" s="108"/>
      <c r="I264" s="172"/>
      <c r="J264" s="169"/>
      <c r="K264" s="101"/>
    </row>
    <row r="265" spans="1:12" s="94" customFormat="1" ht="35.1" hidden="1" customHeight="1" x14ac:dyDescent="0.3">
      <c r="A265" s="173" t="s">
        <v>326</v>
      </c>
      <c r="B265" s="173" t="s">
        <v>33</v>
      </c>
      <c r="C265" s="173"/>
      <c r="D265" s="173"/>
      <c r="E265" s="173"/>
      <c r="F265" s="173"/>
      <c r="G265" s="173"/>
      <c r="H265" s="173"/>
      <c r="I265" s="174"/>
      <c r="J265" s="173"/>
      <c r="K265" s="93"/>
    </row>
    <row r="266" spans="1:12" s="110" customFormat="1" ht="35.1" hidden="1" customHeight="1" x14ac:dyDescent="0.3">
      <c r="A266" s="177" t="s">
        <v>327</v>
      </c>
      <c r="B266" s="178" t="s">
        <v>328</v>
      </c>
      <c r="C266" s="179"/>
      <c r="D266" s="179"/>
      <c r="E266" s="179"/>
      <c r="F266" s="179"/>
      <c r="G266" s="179"/>
      <c r="H266" s="180"/>
      <c r="I266" s="181">
        <f>SUM(H267:H270)</f>
        <v>3923.25</v>
      </c>
      <c r="J266" s="182" t="s">
        <v>228</v>
      </c>
      <c r="K266" s="101"/>
    </row>
    <row r="267" spans="1:12" s="110" customFormat="1" ht="35.1" hidden="1" customHeight="1" x14ac:dyDescent="0.3">
      <c r="A267" s="177"/>
      <c r="B267" s="126" t="s">
        <v>329</v>
      </c>
      <c r="C267" s="106"/>
      <c r="D267" s="107"/>
      <c r="E267" s="107"/>
      <c r="F267" s="107"/>
      <c r="G267" s="107"/>
      <c r="H267" s="108"/>
      <c r="I267" s="99">
        <f>SUM(H268:H270)</f>
        <v>3923.25</v>
      </c>
      <c r="J267" s="182"/>
      <c r="K267" s="101"/>
      <c r="L267" s="124">
        <f>+I266-I18</f>
        <v>0</v>
      </c>
    </row>
    <row r="268" spans="1:12" s="110" customFormat="1" ht="35.1" hidden="1" customHeight="1" x14ac:dyDescent="0.3">
      <c r="A268" s="177"/>
      <c r="B268" s="119" t="s">
        <v>229</v>
      </c>
      <c r="C268" s="120"/>
      <c r="D268" s="121"/>
      <c r="E268" s="121"/>
      <c r="F268" s="121"/>
      <c r="G268" s="121"/>
      <c r="H268" s="121"/>
      <c r="I268" s="99"/>
      <c r="J268" s="182"/>
      <c r="K268" s="101"/>
    </row>
    <row r="269" spans="1:12" s="110" customFormat="1" ht="35.1" hidden="1" customHeight="1" x14ac:dyDescent="0.3">
      <c r="A269" s="177"/>
      <c r="B269" s="123" t="s">
        <v>230</v>
      </c>
      <c r="C269" s="121">
        <v>1</v>
      </c>
      <c r="D269" s="121">
        <v>1</v>
      </c>
      <c r="E269" s="121">
        <v>523.1</v>
      </c>
      <c r="F269" s="121">
        <v>7.5</v>
      </c>
      <c r="G269" s="121"/>
      <c r="H269" s="122">
        <f>+PRODUCT(C269:G269)</f>
        <v>3923.25</v>
      </c>
      <c r="I269" s="99"/>
      <c r="J269" s="182"/>
      <c r="K269" s="101"/>
    </row>
    <row r="270" spans="1:12" s="110" customFormat="1" ht="35.1" hidden="1" customHeight="1" x14ac:dyDescent="0.3">
      <c r="A270" s="177"/>
      <c r="B270" s="144"/>
      <c r="C270" s="121"/>
      <c r="D270" s="121"/>
      <c r="E270" s="121"/>
      <c r="F270" s="121"/>
      <c r="G270" s="121"/>
      <c r="H270" s="122"/>
      <c r="I270" s="99"/>
      <c r="J270" s="182"/>
      <c r="K270" s="101"/>
    </row>
  </sheetData>
  <mergeCells count="4">
    <mergeCell ref="A1:J1"/>
    <mergeCell ref="A3:A4"/>
    <mergeCell ref="B3:J4"/>
    <mergeCell ref="E30:G30"/>
  </mergeCells>
  <pageMargins left="0.59055118110236227" right="0.19685039370078741" top="0.62992125984251968" bottom="0.6692913385826772" header="0.31496062992125984" footer="0.51181102362204722"/>
  <pageSetup paperSize="9" scale="53" orientation="portrait" horizontalDpi="4294967293" verticalDpi="4294967293" r:id="rId1"/>
  <rowBreaks count="3" manualBreakCount="3">
    <brk id="149" max="9" man="1"/>
    <brk id="185" max="9" man="1"/>
    <brk id="218" max="9" man="1"/>
  </rowBreaks>
  <drawing r:id="rId2"/>
  <legacyDrawingHF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D89"/>
  <sheetViews>
    <sheetView view="pageBreakPreview" topLeftCell="A6" zoomScaleNormal="100" zoomScaleSheetLayoutView="100" workbookViewId="0">
      <selection activeCell="C9" sqref="C9"/>
    </sheetView>
  </sheetViews>
  <sheetFormatPr baseColWidth="10" defaultColWidth="11.42578125" defaultRowHeight="12.75" x14ac:dyDescent="0.25"/>
  <cols>
    <col min="1" max="1" width="11.42578125" style="184"/>
    <col min="2" max="2" width="54.7109375" style="184" bestFit="1" customWidth="1"/>
    <col min="3" max="3" width="8.85546875" style="184" customWidth="1"/>
    <col min="4" max="4" width="11.28515625" style="184" customWidth="1"/>
    <col min="5" max="257" width="11.42578125" style="184"/>
    <col min="258" max="258" width="54.7109375" style="184" bestFit="1" customWidth="1"/>
    <col min="259" max="259" width="8.85546875" style="184" customWidth="1"/>
    <col min="260" max="260" width="11.28515625" style="184" customWidth="1"/>
    <col min="261" max="513" width="11.42578125" style="184"/>
    <col min="514" max="514" width="54.7109375" style="184" bestFit="1" customWidth="1"/>
    <col min="515" max="515" width="8.85546875" style="184" customWidth="1"/>
    <col min="516" max="516" width="11.28515625" style="184" customWidth="1"/>
    <col min="517" max="769" width="11.42578125" style="184"/>
    <col min="770" max="770" width="54.7109375" style="184" bestFit="1" customWidth="1"/>
    <col min="771" max="771" width="8.85546875" style="184" customWidth="1"/>
    <col min="772" max="772" width="11.28515625" style="184" customWidth="1"/>
    <col min="773" max="1025" width="11.42578125" style="184"/>
    <col min="1026" max="1026" width="54.7109375" style="184" bestFit="1" customWidth="1"/>
    <col min="1027" max="1027" width="8.85546875" style="184" customWidth="1"/>
    <col min="1028" max="1028" width="11.28515625" style="184" customWidth="1"/>
    <col min="1029" max="1281" width="11.42578125" style="184"/>
    <col min="1282" max="1282" width="54.7109375" style="184" bestFit="1" customWidth="1"/>
    <col min="1283" max="1283" width="8.85546875" style="184" customWidth="1"/>
    <col min="1284" max="1284" width="11.28515625" style="184" customWidth="1"/>
    <col min="1285" max="1537" width="11.42578125" style="184"/>
    <col min="1538" max="1538" width="54.7109375" style="184" bestFit="1" customWidth="1"/>
    <col min="1539" max="1539" width="8.85546875" style="184" customWidth="1"/>
    <col min="1540" max="1540" width="11.28515625" style="184" customWidth="1"/>
    <col min="1541" max="1793" width="11.42578125" style="184"/>
    <col min="1794" max="1794" width="54.7109375" style="184" bestFit="1" customWidth="1"/>
    <col min="1795" max="1795" width="8.85546875" style="184" customWidth="1"/>
    <col min="1796" max="1796" width="11.28515625" style="184" customWidth="1"/>
    <col min="1797" max="2049" width="11.42578125" style="184"/>
    <col min="2050" max="2050" width="54.7109375" style="184" bestFit="1" customWidth="1"/>
    <col min="2051" max="2051" width="8.85546875" style="184" customWidth="1"/>
    <col min="2052" max="2052" width="11.28515625" style="184" customWidth="1"/>
    <col min="2053" max="2305" width="11.42578125" style="184"/>
    <col min="2306" max="2306" width="54.7109375" style="184" bestFit="1" customWidth="1"/>
    <col min="2307" max="2307" width="8.85546875" style="184" customWidth="1"/>
    <col min="2308" max="2308" width="11.28515625" style="184" customWidth="1"/>
    <col min="2309" max="2561" width="11.42578125" style="184"/>
    <col min="2562" max="2562" width="54.7109375" style="184" bestFit="1" customWidth="1"/>
    <col min="2563" max="2563" width="8.85546875" style="184" customWidth="1"/>
    <col min="2564" max="2564" width="11.28515625" style="184" customWidth="1"/>
    <col min="2565" max="2817" width="11.42578125" style="184"/>
    <col min="2818" max="2818" width="54.7109375" style="184" bestFit="1" customWidth="1"/>
    <col min="2819" max="2819" width="8.85546875" style="184" customWidth="1"/>
    <col min="2820" max="2820" width="11.28515625" style="184" customWidth="1"/>
    <col min="2821" max="3073" width="11.42578125" style="184"/>
    <col min="3074" max="3074" width="54.7109375" style="184" bestFit="1" customWidth="1"/>
    <col min="3075" max="3075" width="8.85546875" style="184" customWidth="1"/>
    <col min="3076" max="3076" width="11.28515625" style="184" customWidth="1"/>
    <col min="3077" max="3329" width="11.42578125" style="184"/>
    <col min="3330" max="3330" width="54.7109375" style="184" bestFit="1" customWidth="1"/>
    <col min="3331" max="3331" width="8.85546875" style="184" customWidth="1"/>
    <col min="3332" max="3332" width="11.28515625" style="184" customWidth="1"/>
    <col min="3333" max="3585" width="11.42578125" style="184"/>
    <col min="3586" max="3586" width="54.7109375" style="184" bestFit="1" customWidth="1"/>
    <col min="3587" max="3587" width="8.85546875" style="184" customWidth="1"/>
    <col min="3588" max="3588" width="11.28515625" style="184" customWidth="1"/>
    <col min="3589" max="3841" width="11.42578125" style="184"/>
    <col min="3842" max="3842" width="54.7109375" style="184" bestFit="1" customWidth="1"/>
    <col min="3843" max="3843" width="8.85546875" style="184" customWidth="1"/>
    <col min="3844" max="3844" width="11.28515625" style="184" customWidth="1"/>
    <col min="3845" max="4097" width="11.42578125" style="184"/>
    <col min="4098" max="4098" width="54.7109375" style="184" bestFit="1" customWidth="1"/>
    <col min="4099" max="4099" width="8.85546875" style="184" customWidth="1"/>
    <col min="4100" max="4100" width="11.28515625" style="184" customWidth="1"/>
    <col min="4101" max="4353" width="11.42578125" style="184"/>
    <col min="4354" max="4354" width="54.7109375" style="184" bestFit="1" customWidth="1"/>
    <col min="4355" max="4355" width="8.85546875" style="184" customWidth="1"/>
    <col min="4356" max="4356" width="11.28515625" style="184" customWidth="1"/>
    <col min="4357" max="4609" width="11.42578125" style="184"/>
    <col min="4610" max="4610" width="54.7109375" style="184" bestFit="1" customWidth="1"/>
    <col min="4611" max="4611" width="8.85546875" style="184" customWidth="1"/>
    <col min="4612" max="4612" width="11.28515625" style="184" customWidth="1"/>
    <col min="4613" max="4865" width="11.42578125" style="184"/>
    <col min="4866" max="4866" width="54.7109375" style="184" bestFit="1" customWidth="1"/>
    <col min="4867" max="4867" width="8.85546875" style="184" customWidth="1"/>
    <col min="4868" max="4868" width="11.28515625" style="184" customWidth="1"/>
    <col min="4869" max="5121" width="11.42578125" style="184"/>
    <col min="5122" max="5122" width="54.7109375" style="184" bestFit="1" customWidth="1"/>
    <col min="5123" max="5123" width="8.85546875" style="184" customWidth="1"/>
    <col min="5124" max="5124" width="11.28515625" style="184" customWidth="1"/>
    <col min="5125" max="5377" width="11.42578125" style="184"/>
    <col min="5378" max="5378" width="54.7109375" style="184" bestFit="1" customWidth="1"/>
    <col min="5379" max="5379" width="8.85546875" style="184" customWidth="1"/>
    <col min="5380" max="5380" width="11.28515625" style="184" customWidth="1"/>
    <col min="5381" max="5633" width="11.42578125" style="184"/>
    <col min="5634" max="5634" width="54.7109375" style="184" bestFit="1" customWidth="1"/>
    <col min="5635" max="5635" width="8.85546875" style="184" customWidth="1"/>
    <col min="5636" max="5636" width="11.28515625" style="184" customWidth="1"/>
    <col min="5637" max="5889" width="11.42578125" style="184"/>
    <col min="5890" max="5890" width="54.7109375" style="184" bestFit="1" customWidth="1"/>
    <col min="5891" max="5891" width="8.85546875" style="184" customWidth="1"/>
    <col min="5892" max="5892" width="11.28515625" style="184" customWidth="1"/>
    <col min="5893" max="6145" width="11.42578125" style="184"/>
    <col min="6146" max="6146" width="54.7109375" style="184" bestFit="1" customWidth="1"/>
    <col min="6147" max="6147" width="8.85546875" style="184" customWidth="1"/>
    <col min="6148" max="6148" width="11.28515625" style="184" customWidth="1"/>
    <col min="6149" max="6401" width="11.42578125" style="184"/>
    <col min="6402" max="6402" width="54.7109375" style="184" bestFit="1" customWidth="1"/>
    <col min="6403" max="6403" width="8.85546875" style="184" customWidth="1"/>
    <col min="6404" max="6404" width="11.28515625" style="184" customWidth="1"/>
    <col min="6405" max="6657" width="11.42578125" style="184"/>
    <col min="6658" max="6658" width="54.7109375" style="184" bestFit="1" customWidth="1"/>
    <col min="6659" max="6659" width="8.85546875" style="184" customWidth="1"/>
    <col min="6660" max="6660" width="11.28515625" style="184" customWidth="1"/>
    <col min="6661" max="6913" width="11.42578125" style="184"/>
    <col min="6914" max="6914" width="54.7109375" style="184" bestFit="1" customWidth="1"/>
    <col min="6915" max="6915" width="8.85546875" style="184" customWidth="1"/>
    <col min="6916" max="6916" width="11.28515625" style="184" customWidth="1"/>
    <col min="6917" max="7169" width="11.42578125" style="184"/>
    <col min="7170" max="7170" width="54.7109375" style="184" bestFit="1" customWidth="1"/>
    <col min="7171" max="7171" width="8.85546875" style="184" customWidth="1"/>
    <col min="7172" max="7172" width="11.28515625" style="184" customWidth="1"/>
    <col min="7173" max="7425" width="11.42578125" style="184"/>
    <col min="7426" max="7426" width="54.7109375" style="184" bestFit="1" customWidth="1"/>
    <col min="7427" max="7427" width="8.85546875" style="184" customWidth="1"/>
    <col min="7428" max="7428" width="11.28515625" style="184" customWidth="1"/>
    <col min="7429" max="7681" width="11.42578125" style="184"/>
    <col min="7682" max="7682" width="54.7109375" style="184" bestFit="1" customWidth="1"/>
    <col min="7683" max="7683" width="8.85546875" style="184" customWidth="1"/>
    <col min="7684" max="7684" width="11.28515625" style="184" customWidth="1"/>
    <col min="7685" max="7937" width="11.42578125" style="184"/>
    <col min="7938" max="7938" width="54.7109375" style="184" bestFit="1" customWidth="1"/>
    <col min="7939" max="7939" width="8.85546875" style="184" customWidth="1"/>
    <col min="7940" max="7940" width="11.28515625" style="184" customWidth="1"/>
    <col min="7941" max="8193" width="11.42578125" style="184"/>
    <col min="8194" max="8194" width="54.7109375" style="184" bestFit="1" customWidth="1"/>
    <col min="8195" max="8195" width="8.85546875" style="184" customWidth="1"/>
    <col min="8196" max="8196" width="11.28515625" style="184" customWidth="1"/>
    <col min="8197" max="8449" width="11.42578125" style="184"/>
    <col min="8450" max="8450" width="54.7109375" style="184" bestFit="1" customWidth="1"/>
    <col min="8451" max="8451" width="8.85546875" style="184" customWidth="1"/>
    <col min="8452" max="8452" width="11.28515625" style="184" customWidth="1"/>
    <col min="8453" max="8705" width="11.42578125" style="184"/>
    <col min="8706" max="8706" width="54.7109375" style="184" bestFit="1" customWidth="1"/>
    <col min="8707" max="8707" width="8.85546875" style="184" customWidth="1"/>
    <col min="8708" max="8708" width="11.28515625" style="184" customWidth="1"/>
    <col min="8709" max="8961" width="11.42578125" style="184"/>
    <col min="8962" max="8962" width="54.7109375" style="184" bestFit="1" customWidth="1"/>
    <col min="8963" max="8963" width="8.85546875" style="184" customWidth="1"/>
    <col min="8964" max="8964" width="11.28515625" style="184" customWidth="1"/>
    <col min="8965" max="9217" width="11.42578125" style="184"/>
    <col min="9218" max="9218" width="54.7109375" style="184" bestFit="1" customWidth="1"/>
    <col min="9219" max="9219" width="8.85546875" style="184" customWidth="1"/>
    <col min="9220" max="9220" width="11.28515625" style="184" customWidth="1"/>
    <col min="9221" max="9473" width="11.42578125" style="184"/>
    <col min="9474" max="9474" width="54.7109375" style="184" bestFit="1" customWidth="1"/>
    <col min="9475" max="9475" width="8.85546875" style="184" customWidth="1"/>
    <col min="9476" max="9476" width="11.28515625" style="184" customWidth="1"/>
    <col min="9477" max="9729" width="11.42578125" style="184"/>
    <col min="9730" max="9730" width="54.7109375" style="184" bestFit="1" customWidth="1"/>
    <col min="9731" max="9731" width="8.85546875" style="184" customWidth="1"/>
    <col min="9732" max="9732" width="11.28515625" style="184" customWidth="1"/>
    <col min="9733" max="9985" width="11.42578125" style="184"/>
    <col min="9986" max="9986" width="54.7109375" style="184" bestFit="1" customWidth="1"/>
    <col min="9987" max="9987" width="8.85546875" style="184" customWidth="1"/>
    <col min="9988" max="9988" width="11.28515625" style="184" customWidth="1"/>
    <col min="9989" max="10241" width="11.42578125" style="184"/>
    <col min="10242" max="10242" width="54.7109375" style="184" bestFit="1" customWidth="1"/>
    <col min="10243" max="10243" width="8.85546875" style="184" customWidth="1"/>
    <col min="10244" max="10244" width="11.28515625" style="184" customWidth="1"/>
    <col min="10245" max="10497" width="11.42578125" style="184"/>
    <col min="10498" max="10498" width="54.7109375" style="184" bestFit="1" customWidth="1"/>
    <col min="10499" max="10499" width="8.85546875" style="184" customWidth="1"/>
    <col min="10500" max="10500" width="11.28515625" style="184" customWidth="1"/>
    <col min="10501" max="10753" width="11.42578125" style="184"/>
    <col min="10754" max="10754" width="54.7109375" style="184" bestFit="1" customWidth="1"/>
    <col min="10755" max="10755" width="8.85546875" style="184" customWidth="1"/>
    <col min="10756" max="10756" width="11.28515625" style="184" customWidth="1"/>
    <col min="10757" max="11009" width="11.42578125" style="184"/>
    <col min="11010" max="11010" width="54.7109375" style="184" bestFit="1" customWidth="1"/>
    <col min="11011" max="11011" width="8.85546875" style="184" customWidth="1"/>
    <col min="11012" max="11012" width="11.28515625" style="184" customWidth="1"/>
    <col min="11013" max="11265" width="11.42578125" style="184"/>
    <col min="11266" max="11266" width="54.7109375" style="184" bestFit="1" customWidth="1"/>
    <col min="11267" max="11267" width="8.85546875" style="184" customWidth="1"/>
    <col min="11268" max="11268" width="11.28515625" style="184" customWidth="1"/>
    <col min="11269" max="11521" width="11.42578125" style="184"/>
    <col min="11522" max="11522" width="54.7109375" style="184" bestFit="1" customWidth="1"/>
    <col min="11523" max="11523" width="8.85546875" style="184" customWidth="1"/>
    <col min="11524" max="11524" width="11.28515625" style="184" customWidth="1"/>
    <col min="11525" max="11777" width="11.42578125" style="184"/>
    <col min="11778" max="11778" width="54.7109375" style="184" bestFit="1" customWidth="1"/>
    <col min="11779" max="11779" width="8.85546875" style="184" customWidth="1"/>
    <col min="11780" max="11780" width="11.28515625" style="184" customWidth="1"/>
    <col min="11781" max="12033" width="11.42578125" style="184"/>
    <col min="12034" max="12034" width="54.7109375" style="184" bestFit="1" customWidth="1"/>
    <col min="12035" max="12035" width="8.85546875" style="184" customWidth="1"/>
    <col min="12036" max="12036" width="11.28515625" style="184" customWidth="1"/>
    <col min="12037" max="12289" width="11.42578125" style="184"/>
    <col min="12290" max="12290" width="54.7109375" style="184" bestFit="1" customWidth="1"/>
    <col min="12291" max="12291" width="8.85546875" style="184" customWidth="1"/>
    <col min="12292" max="12292" width="11.28515625" style="184" customWidth="1"/>
    <col min="12293" max="12545" width="11.42578125" style="184"/>
    <col min="12546" max="12546" width="54.7109375" style="184" bestFit="1" customWidth="1"/>
    <col min="12547" max="12547" width="8.85546875" style="184" customWidth="1"/>
    <col min="12548" max="12548" width="11.28515625" style="184" customWidth="1"/>
    <col min="12549" max="12801" width="11.42578125" style="184"/>
    <col min="12802" max="12802" width="54.7109375" style="184" bestFit="1" customWidth="1"/>
    <col min="12803" max="12803" width="8.85546875" style="184" customWidth="1"/>
    <col min="12804" max="12804" width="11.28515625" style="184" customWidth="1"/>
    <col min="12805" max="13057" width="11.42578125" style="184"/>
    <col min="13058" max="13058" width="54.7109375" style="184" bestFit="1" customWidth="1"/>
    <col min="13059" max="13059" width="8.85546875" style="184" customWidth="1"/>
    <col min="13060" max="13060" width="11.28515625" style="184" customWidth="1"/>
    <col min="13061" max="13313" width="11.42578125" style="184"/>
    <col min="13314" max="13314" width="54.7109375" style="184" bestFit="1" customWidth="1"/>
    <col min="13315" max="13315" width="8.85546875" style="184" customWidth="1"/>
    <col min="13316" max="13316" width="11.28515625" style="184" customWidth="1"/>
    <col min="13317" max="13569" width="11.42578125" style="184"/>
    <col min="13570" max="13570" width="54.7109375" style="184" bestFit="1" customWidth="1"/>
    <col min="13571" max="13571" width="8.85546875" style="184" customWidth="1"/>
    <col min="13572" max="13572" width="11.28515625" style="184" customWidth="1"/>
    <col min="13573" max="13825" width="11.42578125" style="184"/>
    <col min="13826" max="13826" width="54.7109375" style="184" bestFit="1" customWidth="1"/>
    <col min="13827" max="13827" width="8.85546875" style="184" customWidth="1"/>
    <col min="13828" max="13828" width="11.28515625" style="184" customWidth="1"/>
    <col min="13829" max="14081" width="11.42578125" style="184"/>
    <col min="14082" max="14082" width="54.7109375" style="184" bestFit="1" customWidth="1"/>
    <col min="14083" max="14083" width="8.85546875" style="184" customWidth="1"/>
    <col min="14084" max="14084" width="11.28515625" style="184" customWidth="1"/>
    <col min="14085" max="14337" width="11.42578125" style="184"/>
    <col min="14338" max="14338" width="54.7109375" style="184" bestFit="1" customWidth="1"/>
    <col min="14339" max="14339" width="8.85546875" style="184" customWidth="1"/>
    <col min="14340" max="14340" width="11.28515625" style="184" customWidth="1"/>
    <col min="14341" max="14593" width="11.42578125" style="184"/>
    <col min="14594" max="14594" width="54.7109375" style="184" bestFit="1" customWidth="1"/>
    <col min="14595" max="14595" width="8.85546875" style="184" customWidth="1"/>
    <col min="14596" max="14596" width="11.28515625" style="184" customWidth="1"/>
    <col min="14597" max="14849" width="11.42578125" style="184"/>
    <col min="14850" max="14850" width="54.7109375" style="184" bestFit="1" customWidth="1"/>
    <col min="14851" max="14851" width="8.85546875" style="184" customWidth="1"/>
    <col min="14852" max="14852" width="11.28515625" style="184" customWidth="1"/>
    <col min="14853" max="15105" width="11.42578125" style="184"/>
    <col min="15106" max="15106" width="54.7109375" style="184" bestFit="1" customWidth="1"/>
    <col min="15107" max="15107" width="8.85546875" style="184" customWidth="1"/>
    <col min="15108" max="15108" width="11.28515625" style="184" customWidth="1"/>
    <col min="15109" max="15361" width="11.42578125" style="184"/>
    <col min="15362" max="15362" width="54.7109375" style="184" bestFit="1" customWidth="1"/>
    <col min="15363" max="15363" width="8.85546875" style="184" customWidth="1"/>
    <col min="15364" max="15364" width="11.28515625" style="184" customWidth="1"/>
    <col min="15365" max="15617" width="11.42578125" style="184"/>
    <col min="15618" max="15618" width="54.7109375" style="184" bestFit="1" customWidth="1"/>
    <col min="15619" max="15619" width="8.85546875" style="184" customWidth="1"/>
    <col min="15620" max="15620" width="11.28515625" style="184" customWidth="1"/>
    <col min="15621" max="15873" width="11.42578125" style="184"/>
    <col min="15874" max="15874" width="54.7109375" style="184" bestFit="1" customWidth="1"/>
    <col min="15875" max="15875" width="8.85546875" style="184" customWidth="1"/>
    <col min="15876" max="15876" width="11.28515625" style="184" customWidth="1"/>
    <col min="15877" max="16129" width="11.42578125" style="184"/>
    <col min="16130" max="16130" width="54.7109375" style="184" bestFit="1" customWidth="1"/>
    <col min="16131" max="16131" width="8.85546875" style="184" customWidth="1"/>
    <col min="16132" max="16132" width="11.28515625" style="184" customWidth="1"/>
    <col min="16133" max="16384" width="11.42578125" style="184"/>
  </cols>
  <sheetData>
    <row r="1" spans="1:4" ht="42" customHeight="1" x14ac:dyDescent="0.3">
      <c r="A1" s="1189" t="s">
        <v>330</v>
      </c>
      <c r="B1" s="1189"/>
      <c r="C1" s="1189"/>
      <c r="D1" s="1189"/>
    </row>
    <row r="2" spans="1:4" ht="45" customHeight="1" x14ac:dyDescent="0.25">
      <c r="A2" s="185" t="s">
        <v>331</v>
      </c>
      <c r="B2" s="1190" t="s">
        <v>332</v>
      </c>
      <c r="C2" s="1191"/>
      <c r="D2" s="1191"/>
    </row>
    <row r="3" spans="1:4" ht="6" customHeight="1" x14ac:dyDescent="0.25">
      <c r="A3" s="185"/>
      <c r="B3" s="186"/>
      <c r="C3" s="187"/>
      <c r="D3" s="188"/>
    </row>
    <row r="4" spans="1:4" x14ac:dyDescent="0.25">
      <c r="A4" s="185" t="s">
        <v>333</v>
      </c>
      <c r="B4" s="189">
        <f ca="1">+TODAY()</f>
        <v>45358</v>
      </c>
      <c r="C4" s="187"/>
      <c r="D4" s="190"/>
    </row>
    <row r="5" spans="1:4" ht="21.75" customHeight="1" x14ac:dyDescent="0.25">
      <c r="A5" s="185" t="s">
        <v>334</v>
      </c>
      <c r="B5" s="185" t="s">
        <v>335</v>
      </c>
      <c r="C5" s="187"/>
      <c r="D5" s="190"/>
    </row>
    <row r="6" spans="1:4" ht="18" customHeight="1" thickBot="1" x14ac:dyDescent="0.25">
      <c r="A6" s="191" t="s">
        <v>25</v>
      </c>
      <c r="B6" s="191" t="s">
        <v>2</v>
      </c>
      <c r="C6" s="191" t="s">
        <v>29</v>
      </c>
      <c r="D6" s="191" t="s">
        <v>336</v>
      </c>
    </row>
    <row r="7" spans="1:4" ht="18" customHeight="1" x14ac:dyDescent="0.2">
      <c r="A7" s="192" t="s">
        <v>216</v>
      </c>
      <c r="B7" s="193" t="s">
        <v>177</v>
      </c>
      <c r="C7" s="194"/>
      <c r="D7" s="195"/>
    </row>
    <row r="8" spans="1:4" ht="18" hidden="1" customHeight="1" x14ac:dyDescent="0.25">
      <c r="A8" s="196" t="s">
        <v>218</v>
      </c>
      <c r="B8" s="197" t="s">
        <v>219</v>
      </c>
      <c r="C8" s="198" t="s">
        <v>13</v>
      </c>
      <c r="D8" s="199">
        <v>1</v>
      </c>
    </row>
    <row r="9" spans="1:4" ht="18" customHeight="1" x14ac:dyDescent="0.25">
      <c r="A9" s="196" t="s">
        <v>220</v>
      </c>
      <c r="B9" s="197" t="s">
        <v>221</v>
      </c>
      <c r="C9" s="198" t="s">
        <v>16</v>
      </c>
      <c r="D9" s="199">
        <v>1</v>
      </c>
    </row>
    <row r="10" spans="1:4" ht="18" hidden="1" customHeight="1" x14ac:dyDescent="0.2">
      <c r="A10" s="200"/>
      <c r="B10" s="201"/>
      <c r="C10" s="202"/>
      <c r="D10" s="203"/>
    </row>
    <row r="11" spans="1:4" ht="18" hidden="1" customHeight="1" x14ac:dyDescent="0.2">
      <c r="A11" s="204" t="s">
        <v>222</v>
      </c>
      <c r="B11" s="205" t="s">
        <v>93</v>
      </c>
      <c r="C11" s="206"/>
      <c r="D11" s="207"/>
    </row>
    <row r="12" spans="1:4" ht="18" hidden="1" customHeight="1" x14ac:dyDescent="0.25">
      <c r="A12" s="196" t="s">
        <v>223</v>
      </c>
      <c r="B12" s="197" t="s">
        <v>224</v>
      </c>
      <c r="C12" s="198" t="s">
        <v>225</v>
      </c>
      <c r="D12" s="199">
        <v>1</v>
      </c>
    </row>
    <row r="13" spans="1:4" ht="18" hidden="1" customHeight="1" x14ac:dyDescent="0.25">
      <c r="A13" s="196" t="s">
        <v>226</v>
      </c>
      <c r="B13" s="197" t="s">
        <v>227</v>
      </c>
      <c r="C13" s="198" t="s">
        <v>228</v>
      </c>
      <c r="D13" s="199">
        <v>3923.25</v>
      </c>
    </row>
    <row r="14" spans="1:4" ht="18" hidden="1" customHeight="1" x14ac:dyDescent="0.25">
      <c r="A14" s="196" t="s">
        <v>231</v>
      </c>
      <c r="B14" s="197" t="s">
        <v>232</v>
      </c>
      <c r="C14" s="198" t="s">
        <v>228</v>
      </c>
      <c r="D14" s="199">
        <v>3923.25</v>
      </c>
    </row>
    <row r="15" spans="1:4" ht="18" hidden="1" customHeight="1" x14ac:dyDescent="0.2">
      <c r="A15" s="200"/>
      <c r="B15" s="201"/>
      <c r="C15" s="202"/>
      <c r="D15" s="203"/>
    </row>
    <row r="16" spans="1:4" ht="18" hidden="1" customHeight="1" x14ac:dyDescent="0.2">
      <c r="A16" s="204" t="s">
        <v>233</v>
      </c>
      <c r="B16" s="205" t="s">
        <v>92</v>
      </c>
      <c r="C16" s="206"/>
      <c r="D16" s="207"/>
    </row>
    <row r="17" spans="1:4" ht="18" hidden="1" customHeight="1" x14ac:dyDescent="0.25">
      <c r="A17" s="196" t="s">
        <v>235</v>
      </c>
      <c r="B17" s="197" t="s">
        <v>236</v>
      </c>
      <c r="C17" s="198" t="s">
        <v>75</v>
      </c>
      <c r="D17" s="199">
        <v>1391.51</v>
      </c>
    </row>
    <row r="18" spans="1:4" ht="18" hidden="1" customHeight="1" x14ac:dyDescent="0.25">
      <c r="A18" s="196" t="s">
        <v>238</v>
      </c>
      <c r="B18" s="197" t="s">
        <v>239</v>
      </c>
      <c r="C18" s="198" t="s">
        <v>75</v>
      </c>
      <c r="D18" s="199">
        <v>2090.4048625000005</v>
      </c>
    </row>
    <row r="19" spans="1:4" ht="18" hidden="1" customHeight="1" x14ac:dyDescent="0.2">
      <c r="A19" s="200"/>
      <c r="B19" s="201"/>
      <c r="C19" s="202"/>
      <c r="D19" s="203"/>
    </row>
    <row r="20" spans="1:4" ht="18" customHeight="1" x14ac:dyDescent="0.2">
      <c r="A20" s="204" t="s">
        <v>247</v>
      </c>
      <c r="B20" s="205" t="s">
        <v>248</v>
      </c>
      <c r="C20" s="206"/>
      <c r="D20" s="207"/>
    </row>
    <row r="21" spans="1:4" ht="18" customHeight="1" x14ac:dyDescent="0.2">
      <c r="A21" s="208" t="s">
        <v>249</v>
      </c>
      <c r="B21" s="209" t="s">
        <v>178</v>
      </c>
      <c r="C21" s="210"/>
      <c r="D21" s="211"/>
    </row>
    <row r="22" spans="1:4" ht="18" customHeight="1" x14ac:dyDescent="0.25">
      <c r="A22" s="196" t="s">
        <v>64</v>
      </c>
      <c r="B22" s="212" t="s">
        <v>250</v>
      </c>
      <c r="C22" s="198" t="s">
        <v>228</v>
      </c>
      <c r="D22" s="199">
        <v>2512.1000000000004</v>
      </c>
    </row>
    <row r="23" spans="1:4" ht="18" customHeight="1" x14ac:dyDescent="0.25">
      <c r="A23" s="196" t="s">
        <v>91</v>
      </c>
      <c r="B23" s="212" t="s">
        <v>253</v>
      </c>
      <c r="C23" s="198" t="s">
        <v>228</v>
      </c>
      <c r="D23" s="199">
        <v>2512.1000000000004</v>
      </c>
    </row>
    <row r="24" spans="1:4" ht="18" hidden="1" customHeight="1" x14ac:dyDescent="0.25">
      <c r="A24" s="196" t="s">
        <v>179</v>
      </c>
      <c r="B24" s="212" t="s">
        <v>254</v>
      </c>
      <c r="C24" s="198" t="s">
        <v>228</v>
      </c>
      <c r="D24" s="199">
        <v>434.69333333333338</v>
      </c>
    </row>
    <row r="25" spans="1:4" ht="18" hidden="1" customHeight="1" x14ac:dyDescent="0.25">
      <c r="A25" s="196" t="s">
        <v>180</v>
      </c>
      <c r="B25" s="212" t="s">
        <v>258</v>
      </c>
      <c r="C25" s="198" t="s">
        <v>75</v>
      </c>
      <c r="D25" s="199">
        <v>502.42000000000007</v>
      </c>
    </row>
    <row r="26" spans="1:4" ht="18" hidden="1" customHeight="1" x14ac:dyDescent="0.25">
      <c r="A26" s="196" t="s">
        <v>181</v>
      </c>
      <c r="B26" s="212" t="s">
        <v>259</v>
      </c>
      <c r="C26" s="198" t="s">
        <v>228</v>
      </c>
      <c r="D26" s="199">
        <v>2512.1000000000004</v>
      </c>
    </row>
    <row r="27" spans="1:4" ht="18" hidden="1" customHeight="1" x14ac:dyDescent="0.25">
      <c r="A27" s="196" t="s">
        <v>182</v>
      </c>
      <c r="B27" s="212" t="s">
        <v>260</v>
      </c>
      <c r="C27" s="198" t="s">
        <v>261</v>
      </c>
      <c r="D27" s="199">
        <v>1082.1916666666668</v>
      </c>
    </row>
    <row r="28" spans="1:4" ht="18" hidden="1" customHeight="1" x14ac:dyDescent="0.25">
      <c r="A28" s="196" t="s">
        <v>264</v>
      </c>
      <c r="B28" s="212" t="s">
        <v>265</v>
      </c>
      <c r="C28" s="198" t="s">
        <v>175</v>
      </c>
      <c r="D28" s="199">
        <v>2649.2052000000003</v>
      </c>
    </row>
    <row r="29" spans="1:4" ht="18" hidden="1" customHeight="1" x14ac:dyDescent="0.2">
      <c r="A29" s="200"/>
      <c r="B29" s="201"/>
      <c r="C29" s="202"/>
      <c r="D29" s="203"/>
    </row>
    <row r="30" spans="1:4" ht="18" hidden="1" customHeight="1" x14ac:dyDescent="0.2">
      <c r="A30" s="204" t="s">
        <v>267</v>
      </c>
      <c r="B30" s="205" t="s">
        <v>268</v>
      </c>
      <c r="C30" s="206"/>
      <c r="D30" s="207"/>
    </row>
    <row r="31" spans="1:4" ht="18" hidden="1" customHeight="1" x14ac:dyDescent="0.25">
      <c r="A31" s="196" t="s">
        <v>269</v>
      </c>
      <c r="B31" s="212" t="s">
        <v>270</v>
      </c>
      <c r="C31" s="198" t="s">
        <v>11</v>
      </c>
      <c r="D31" s="199">
        <v>363.38</v>
      </c>
    </row>
    <row r="32" spans="1:4" ht="18" hidden="1" customHeight="1" x14ac:dyDescent="0.25">
      <c r="A32" s="196" t="s">
        <v>274</v>
      </c>
      <c r="B32" s="212" t="s">
        <v>275</v>
      </c>
      <c r="C32" s="198" t="s">
        <v>13</v>
      </c>
      <c r="D32" s="199">
        <v>6</v>
      </c>
    </row>
    <row r="33" spans="1:4" ht="18" hidden="1" customHeight="1" x14ac:dyDescent="0.25">
      <c r="A33" s="196" t="s">
        <v>277</v>
      </c>
      <c r="B33" s="212" t="s">
        <v>278</v>
      </c>
      <c r="C33" s="198" t="s">
        <v>228</v>
      </c>
      <c r="D33" s="199">
        <v>36.94</v>
      </c>
    </row>
    <row r="34" spans="1:4" ht="18" hidden="1" customHeight="1" x14ac:dyDescent="0.2">
      <c r="A34" s="200"/>
      <c r="B34" s="201"/>
      <c r="C34" s="202"/>
      <c r="D34" s="203"/>
    </row>
    <row r="35" spans="1:4" ht="18" customHeight="1" x14ac:dyDescent="0.2">
      <c r="A35" s="204" t="s">
        <v>284</v>
      </c>
      <c r="B35" s="205" t="s">
        <v>183</v>
      </c>
      <c r="C35" s="206"/>
      <c r="D35" s="207"/>
    </row>
    <row r="36" spans="1:4" ht="18" hidden="1" customHeight="1" x14ac:dyDescent="0.25">
      <c r="A36" s="196" t="s">
        <v>285</v>
      </c>
      <c r="B36" s="212" t="s">
        <v>232</v>
      </c>
      <c r="C36" s="198" t="s">
        <v>228</v>
      </c>
      <c r="D36" s="199">
        <v>143.16</v>
      </c>
    </row>
    <row r="37" spans="1:4" ht="18" hidden="1" customHeight="1" x14ac:dyDescent="0.25">
      <c r="A37" s="196" t="s">
        <v>293</v>
      </c>
      <c r="B37" s="212" t="s">
        <v>360</v>
      </c>
      <c r="C37" s="198" t="s">
        <v>75</v>
      </c>
      <c r="D37" s="199">
        <v>42.948</v>
      </c>
    </row>
    <row r="38" spans="1:4" ht="18" customHeight="1" x14ac:dyDescent="0.25">
      <c r="A38" s="196" t="s">
        <v>294</v>
      </c>
      <c r="B38" s="212" t="s">
        <v>295</v>
      </c>
      <c r="C38" s="198" t="s">
        <v>228</v>
      </c>
      <c r="D38" s="199">
        <v>143.16</v>
      </c>
    </row>
    <row r="39" spans="1:4" ht="18" customHeight="1" x14ac:dyDescent="0.25">
      <c r="A39" s="196" t="s">
        <v>296</v>
      </c>
      <c r="B39" s="212" t="s">
        <v>297</v>
      </c>
      <c r="C39" s="198" t="s">
        <v>228</v>
      </c>
      <c r="D39" s="199">
        <v>143.16</v>
      </c>
    </row>
    <row r="40" spans="1:4" ht="18" hidden="1" customHeight="1" x14ac:dyDescent="0.25">
      <c r="A40" s="196" t="s">
        <v>298</v>
      </c>
      <c r="B40" s="212" t="s">
        <v>361</v>
      </c>
      <c r="C40" s="198" t="s">
        <v>75</v>
      </c>
      <c r="D40" s="199">
        <v>21.474</v>
      </c>
    </row>
    <row r="41" spans="1:4" ht="18" hidden="1" customHeight="1" x14ac:dyDescent="0.25">
      <c r="A41" s="196" t="s">
        <v>299</v>
      </c>
      <c r="B41" s="212" t="s">
        <v>362</v>
      </c>
      <c r="C41" s="198" t="s">
        <v>228</v>
      </c>
      <c r="D41" s="199">
        <v>143.16</v>
      </c>
    </row>
    <row r="42" spans="1:4" ht="18" hidden="1" customHeight="1" x14ac:dyDescent="0.2">
      <c r="A42" s="200"/>
      <c r="B42" s="201"/>
      <c r="C42" s="202"/>
      <c r="D42" s="203"/>
    </row>
    <row r="43" spans="1:4" ht="18" customHeight="1" x14ac:dyDescent="0.2">
      <c r="A43" s="204" t="s">
        <v>300</v>
      </c>
      <c r="B43" s="205" t="s">
        <v>184</v>
      </c>
      <c r="C43" s="206"/>
      <c r="D43" s="207"/>
    </row>
    <row r="44" spans="1:4" ht="18" customHeight="1" x14ac:dyDescent="0.2">
      <c r="A44" s="208" t="s">
        <v>301</v>
      </c>
      <c r="B44" s="209" t="s">
        <v>302</v>
      </c>
      <c r="C44" s="210"/>
      <c r="D44" s="211"/>
    </row>
    <row r="45" spans="1:4" ht="18" hidden="1" customHeight="1" x14ac:dyDescent="0.25">
      <c r="A45" s="196" t="s">
        <v>185</v>
      </c>
      <c r="B45" s="212" t="s">
        <v>232</v>
      </c>
      <c r="C45" s="198" t="s">
        <v>228</v>
      </c>
      <c r="D45" s="199">
        <v>539.98020000000008</v>
      </c>
    </row>
    <row r="46" spans="1:4" ht="18" hidden="1" customHeight="1" x14ac:dyDescent="0.25">
      <c r="A46" s="196" t="s">
        <v>186</v>
      </c>
      <c r="B46" s="212" t="s">
        <v>360</v>
      </c>
      <c r="C46" s="198" t="s">
        <v>75</v>
      </c>
      <c r="D46" s="199">
        <v>107.99604000000002</v>
      </c>
    </row>
    <row r="47" spans="1:4" ht="18" customHeight="1" x14ac:dyDescent="0.25">
      <c r="A47" s="196" t="s">
        <v>187</v>
      </c>
      <c r="B47" s="212" t="s">
        <v>303</v>
      </c>
      <c r="C47" s="198" t="s">
        <v>228</v>
      </c>
      <c r="D47" s="199">
        <v>539.98020000000008</v>
      </c>
    </row>
    <row r="48" spans="1:4" ht="18" customHeight="1" x14ac:dyDescent="0.25">
      <c r="A48" s="196" t="s">
        <v>188</v>
      </c>
      <c r="B48" s="212" t="s">
        <v>304</v>
      </c>
      <c r="C48" s="198" t="s">
        <v>228</v>
      </c>
      <c r="D48" s="199">
        <v>539.98020000000008</v>
      </c>
    </row>
    <row r="49" spans="1:4" ht="18" hidden="1" customHeight="1" x14ac:dyDescent="0.25">
      <c r="A49" s="196" t="s">
        <v>189</v>
      </c>
      <c r="B49" s="212" t="s">
        <v>363</v>
      </c>
      <c r="C49" s="198" t="s">
        <v>75</v>
      </c>
      <c r="D49" s="199">
        <v>80.997030000000009</v>
      </c>
    </row>
    <row r="50" spans="1:4" ht="18" hidden="1" customHeight="1" x14ac:dyDescent="0.25">
      <c r="A50" s="196" t="s">
        <v>190</v>
      </c>
      <c r="B50" s="212" t="s">
        <v>260</v>
      </c>
      <c r="C50" s="198" t="s">
        <v>11</v>
      </c>
      <c r="D50" s="199">
        <v>171.76400000000001</v>
      </c>
    </row>
    <row r="51" spans="1:4" ht="18" hidden="1" customHeight="1" x14ac:dyDescent="0.25">
      <c r="A51" s="196" t="s">
        <v>191</v>
      </c>
      <c r="B51" s="212" t="s">
        <v>364</v>
      </c>
      <c r="C51" s="198" t="s">
        <v>228</v>
      </c>
      <c r="D51" s="199">
        <v>515.29199999999992</v>
      </c>
    </row>
    <row r="52" spans="1:4" ht="18" hidden="1" customHeight="1" x14ac:dyDescent="0.2">
      <c r="A52" s="200"/>
      <c r="B52" s="201"/>
      <c r="C52" s="202"/>
      <c r="D52" s="203"/>
    </row>
    <row r="53" spans="1:4" ht="18" hidden="1" customHeight="1" x14ac:dyDescent="0.2">
      <c r="A53" s="208" t="s">
        <v>305</v>
      </c>
      <c r="B53" s="209" t="s">
        <v>365</v>
      </c>
      <c r="C53" s="210"/>
      <c r="D53" s="211"/>
    </row>
    <row r="54" spans="1:4" ht="18" hidden="1" customHeight="1" x14ac:dyDescent="0.25">
      <c r="A54" s="196" t="s">
        <v>192</v>
      </c>
      <c r="B54" s="213" t="s">
        <v>232</v>
      </c>
      <c r="C54" s="198" t="s">
        <v>228</v>
      </c>
      <c r="D54" s="199">
        <v>51.60799999999999</v>
      </c>
    </row>
    <row r="55" spans="1:4" ht="18" hidden="1" customHeight="1" x14ac:dyDescent="0.25">
      <c r="A55" s="196" t="s">
        <v>193</v>
      </c>
      <c r="B55" s="212" t="s">
        <v>360</v>
      </c>
      <c r="C55" s="198" t="s">
        <v>75</v>
      </c>
      <c r="D55" s="199">
        <v>10.3216</v>
      </c>
    </row>
    <row r="56" spans="1:4" ht="18" hidden="1" customHeight="1" x14ac:dyDescent="0.25">
      <c r="A56" s="196" t="s">
        <v>194</v>
      </c>
      <c r="B56" s="212" t="s">
        <v>366</v>
      </c>
      <c r="C56" s="198" t="s">
        <v>75</v>
      </c>
      <c r="D56" s="199">
        <v>25.803999999999995</v>
      </c>
    </row>
    <row r="57" spans="1:4" ht="18" hidden="1" customHeight="1" x14ac:dyDescent="0.25">
      <c r="A57" s="196" t="s">
        <v>195</v>
      </c>
      <c r="B57" s="212" t="s">
        <v>367</v>
      </c>
      <c r="C57" s="198" t="s">
        <v>228</v>
      </c>
      <c r="D57" s="199">
        <v>258.03999999999996</v>
      </c>
    </row>
    <row r="58" spans="1:4" ht="18" hidden="1" customHeight="1" x14ac:dyDescent="0.25">
      <c r="A58" s="196" t="s">
        <v>196</v>
      </c>
      <c r="B58" s="212" t="s">
        <v>260</v>
      </c>
      <c r="C58" s="198" t="s">
        <v>11</v>
      </c>
      <c r="D58" s="199">
        <v>51.60799999999999</v>
      </c>
    </row>
    <row r="59" spans="1:4" ht="18" hidden="1" customHeight="1" x14ac:dyDescent="0.25">
      <c r="A59" s="196" t="s">
        <v>197</v>
      </c>
      <c r="B59" s="212" t="s">
        <v>368</v>
      </c>
      <c r="C59" s="198" t="s">
        <v>228</v>
      </c>
      <c r="D59" s="199">
        <v>51.60799999999999</v>
      </c>
    </row>
    <row r="60" spans="1:4" ht="18" hidden="1" customHeight="1" x14ac:dyDescent="0.2">
      <c r="A60" s="200"/>
      <c r="B60" s="201"/>
      <c r="C60" s="202"/>
      <c r="D60" s="203"/>
    </row>
    <row r="61" spans="1:4" ht="18" hidden="1" customHeight="1" x14ac:dyDescent="0.2">
      <c r="A61" s="204" t="s">
        <v>306</v>
      </c>
      <c r="B61" s="205" t="s">
        <v>198</v>
      </c>
      <c r="C61" s="206"/>
      <c r="D61" s="207"/>
    </row>
    <row r="62" spans="1:4" ht="18" hidden="1" customHeight="1" x14ac:dyDescent="0.25">
      <c r="A62" s="196" t="s">
        <v>307</v>
      </c>
      <c r="B62" s="197" t="s">
        <v>232</v>
      </c>
      <c r="C62" s="198" t="s">
        <v>228</v>
      </c>
      <c r="D62" s="199">
        <v>235.48050000000001</v>
      </c>
    </row>
    <row r="63" spans="1:4" ht="18" hidden="1" customHeight="1" x14ac:dyDescent="0.25">
      <c r="A63" s="196" t="s">
        <v>308</v>
      </c>
      <c r="B63" s="197" t="s">
        <v>360</v>
      </c>
      <c r="C63" s="198" t="s">
        <v>75</v>
      </c>
      <c r="D63" s="199">
        <v>117.74025</v>
      </c>
    </row>
    <row r="64" spans="1:4" ht="18" hidden="1" customHeight="1" x14ac:dyDescent="0.25">
      <c r="A64" s="196" t="s">
        <v>309</v>
      </c>
      <c r="B64" s="197" t="s">
        <v>369</v>
      </c>
      <c r="C64" s="198" t="s">
        <v>75</v>
      </c>
      <c r="D64" s="199">
        <v>68.027700000000024</v>
      </c>
    </row>
    <row r="65" spans="1:4" ht="18" hidden="1" customHeight="1" x14ac:dyDescent="0.25">
      <c r="A65" s="196" t="s">
        <v>310</v>
      </c>
      <c r="B65" s="197" t="s">
        <v>370</v>
      </c>
      <c r="C65" s="198" t="s">
        <v>228</v>
      </c>
      <c r="D65" s="199">
        <v>418.63200000000006</v>
      </c>
    </row>
    <row r="66" spans="1:4" ht="18" hidden="1" customHeight="1" x14ac:dyDescent="0.25">
      <c r="A66" s="196" t="s">
        <v>311</v>
      </c>
      <c r="B66" s="197" t="s">
        <v>260</v>
      </c>
      <c r="C66" s="198" t="s">
        <v>11</v>
      </c>
      <c r="D66" s="199">
        <v>226.75900000000004</v>
      </c>
    </row>
    <row r="67" spans="1:4" ht="18" hidden="1" customHeight="1" x14ac:dyDescent="0.25">
      <c r="A67" s="196" t="s">
        <v>312</v>
      </c>
      <c r="B67" s="197" t="s">
        <v>371</v>
      </c>
      <c r="C67" s="198" t="s">
        <v>228</v>
      </c>
      <c r="D67" s="199">
        <v>209.316</v>
      </c>
    </row>
    <row r="68" spans="1:4" ht="18" hidden="1" customHeight="1" x14ac:dyDescent="0.2">
      <c r="A68" s="200"/>
      <c r="B68" s="201"/>
      <c r="C68" s="202"/>
      <c r="D68" s="203"/>
    </row>
    <row r="69" spans="1:4" ht="18" hidden="1" customHeight="1" x14ac:dyDescent="0.2">
      <c r="A69" s="204" t="s">
        <v>313</v>
      </c>
      <c r="B69" s="205" t="s">
        <v>337</v>
      </c>
      <c r="C69" s="206"/>
      <c r="D69" s="207"/>
    </row>
    <row r="70" spans="1:4" ht="18" hidden="1" customHeight="1" x14ac:dyDescent="0.25">
      <c r="A70" s="196" t="s">
        <v>314</v>
      </c>
      <c r="B70" s="197" t="s">
        <v>232</v>
      </c>
      <c r="C70" s="198" t="s">
        <v>228</v>
      </c>
      <c r="D70" s="199">
        <v>3.6</v>
      </c>
    </row>
    <row r="71" spans="1:4" ht="18" hidden="1" customHeight="1" x14ac:dyDescent="0.25">
      <c r="A71" s="196" t="s">
        <v>315</v>
      </c>
      <c r="B71" s="197" t="s">
        <v>360</v>
      </c>
      <c r="C71" s="198" t="s">
        <v>75</v>
      </c>
      <c r="D71" s="199">
        <v>1.8</v>
      </c>
    </row>
    <row r="72" spans="1:4" ht="18" hidden="1" customHeight="1" x14ac:dyDescent="0.25">
      <c r="A72" s="196" t="s">
        <v>316</v>
      </c>
      <c r="B72" s="197" t="s">
        <v>372</v>
      </c>
      <c r="C72" s="198" t="s">
        <v>228</v>
      </c>
      <c r="D72" s="199">
        <v>5.7600000000000007</v>
      </c>
    </row>
    <row r="73" spans="1:4" ht="18" hidden="1" customHeight="1" x14ac:dyDescent="0.25">
      <c r="A73" s="196" t="s">
        <v>317</v>
      </c>
      <c r="B73" s="197" t="s">
        <v>373</v>
      </c>
      <c r="C73" s="198" t="s">
        <v>75</v>
      </c>
      <c r="D73" s="199">
        <v>0.93600000000000017</v>
      </c>
    </row>
    <row r="74" spans="1:4" ht="18" hidden="1" customHeight="1" x14ac:dyDescent="0.25">
      <c r="A74" s="196" t="s">
        <v>318</v>
      </c>
      <c r="B74" s="197" t="s">
        <v>374</v>
      </c>
      <c r="C74" s="198" t="s">
        <v>228</v>
      </c>
      <c r="D74" s="199">
        <v>5.7600000000000007</v>
      </c>
    </row>
    <row r="75" spans="1:4" ht="18" hidden="1" customHeight="1" x14ac:dyDescent="0.25">
      <c r="A75" s="196" t="s">
        <v>319</v>
      </c>
      <c r="B75" s="197" t="s">
        <v>375</v>
      </c>
      <c r="C75" s="198" t="s">
        <v>11</v>
      </c>
      <c r="D75" s="199">
        <v>7.2</v>
      </c>
    </row>
    <row r="76" spans="1:4" ht="18" hidden="1" customHeight="1" x14ac:dyDescent="0.25">
      <c r="A76" s="196"/>
      <c r="B76" s="197"/>
      <c r="C76" s="198"/>
      <c r="D76" s="199"/>
    </row>
    <row r="77" spans="1:4" ht="18" customHeight="1" x14ac:dyDescent="0.2">
      <c r="A77" s="204" t="s">
        <v>320</v>
      </c>
      <c r="B77" s="205" t="s">
        <v>199</v>
      </c>
      <c r="C77" s="206"/>
      <c r="D77" s="207"/>
    </row>
    <row r="78" spans="1:4" ht="18" customHeight="1" x14ac:dyDescent="0.25">
      <c r="A78" s="196" t="s">
        <v>321</v>
      </c>
      <c r="B78" s="197" t="s">
        <v>199</v>
      </c>
      <c r="C78" s="198" t="s">
        <v>13</v>
      </c>
      <c r="D78" s="199">
        <v>23</v>
      </c>
    </row>
    <row r="79" spans="1:4" ht="18" hidden="1" customHeight="1" x14ac:dyDescent="0.25">
      <c r="A79" s="196"/>
      <c r="B79" s="197"/>
      <c r="C79" s="198"/>
      <c r="D79" s="199"/>
    </row>
    <row r="80" spans="1:4" ht="18" customHeight="1" x14ac:dyDescent="0.2">
      <c r="A80" s="204" t="s">
        <v>322</v>
      </c>
      <c r="B80" s="205" t="s">
        <v>200</v>
      </c>
      <c r="C80" s="206"/>
      <c r="D80" s="207"/>
    </row>
    <row r="81" spans="1:4" ht="18" customHeight="1" x14ac:dyDescent="0.25">
      <c r="A81" s="196" t="s">
        <v>323</v>
      </c>
      <c r="B81" s="197" t="s">
        <v>200</v>
      </c>
      <c r="C81" s="198" t="s">
        <v>225</v>
      </c>
      <c r="D81" s="199">
        <f>+P.M!I260</f>
        <v>0.4</v>
      </c>
    </row>
    <row r="82" spans="1:4" ht="18" hidden="1" customHeight="1" x14ac:dyDescent="0.25">
      <c r="A82" s="196"/>
      <c r="B82" s="197"/>
      <c r="C82" s="198"/>
      <c r="D82" s="199"/>
    </row>
    <row r="83" spans="1:4" ht="18" customHeight="1" x14ac:dyDescent="0.2">
      <c r="A83" s="204" t="s">
        <v>324</v>
      </c>
      <c r="B83" s="205" t="s">
        <v>201</v>
      </c>
      <c r="C83" s="206"/>
      <c r="D83" s="207"/>
    </row>
    <row r="84" spans="1:4" ht="18" customHeight="1" x14ac:dyDescent="0.25">
      <c r="A84" s="196" t="s">
        <v>325</v>
      </c>
      <c r="B84" s="197" t="s">
        <v>201</v>
      </c>
      <c r="C84" s="198" t="s">
        <v>225</v>
      </c>
      <c r="D84" s="199">
        <f>+P.M!I263</f>
        <v>0.4</v>
      </c>
    </row>
    <row r="85" spans="1:4" ht="18" hidden="1" customHeight="1" x14ac:dyDescent="0.25">
      <c r="A85" s="196"/>
      <c r="B85" s="197"/>
      <c r="C85" s="198"/>
      <c r="D85" s="199"/>
    </row>
    <row r="86" spans="1:4" ht="18" hidden="1" customHeight="1" x14ac:dyDescent="0.2">
      <c r="A86" s="204" t="s">
        <v>326</v>
      </c>
      <c r="B86" s="205" t="s">
        <v>33</v>
      </c>
      <c r="C86" s="206"/>
      <c r="D86" s="207"/>
    </row>
    <row r="87" spans="1:4" ht="18" hidden="1" customHeight="1" thickBot="1" x14ac:dyDescent="0.3">
      <c r="A87" s="214" t="s">
        <v>327</v>
      </c>
      <c r="B87" s="215" t="s">
        <v>328</v>
      </c>
      <c r="C87" s="216" t="s">
        <v>228</v>
      </c>
      <c r="D87" s="217">
        <v>3923.25</v>
      </c>
    </row>
    <row r="88" spans="1:4" ht="18" customHeight="1" x14ac:dyDescent="0.25"/>
    <row r="89" spans="1:4" ht="18" customHeight="1" x14ac:dyDescent="0.25"/>
  </sheetData>
  <mergeCells count="2">
    <mergeCell ref="A1:D1"/>
    <mergeCell ref="B2:D2"/>
  </mergeCells>
  <pageMargins left="1.1299999999999999" right="0.39370078740157483" top="0.43307086614173229" bottom="0.51181102362204722" header="0.31496062992125984" footer="0.31496062992125984"/>
  <pageSetup paperSize="9" scale="9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00B050"/>
  </sheetPr>
  <dimension ref="B1:W165"/>
  <sheetViews>
    <sheetView view="pageBreakPreview" topLeftCell="A115" zoomScale="55" zoomScaleNormal="55" zoomScaleSheetLayoutView="55" workbookViewId="0">
      <selection activeCell="G12" sqref="G12"/>
    </sheetView>
  </sheetViews>
  <sheetFormatPr baseColWidth="10" defaultColWidth="11.42578125" defaultRowHeight="20.25" x14ac:dyDescent="0.3"/>
  <cols>
    <col min="1" max="1" width="5" style="321" customWidth="1"/>
    <col min="2" max="2" width="6.7109375" style="321" customWidth="1"/>
    <col min="3" max="3" width="10.28515625" style="347" customWidth="1"/>
    <col min="4" max="4" width="15.28515625" style="321" customWidth="1"/>
    <col min="5" max="5" width="24" style="321" customWidth="1"/>
    <col min="6" max="6" width="9" style="326" customWidth="1"/>
    <col min="7" max="7" width="41.5703125" style="321" customWidth="1"/>
    <col min="8" max="8" width="93.85546875" style="348" customWidth="1"/>
    <col min="9" max="9" width="8.7109375" style="348" customWidth="1"/>
    <col min="10" max="10" width="10" style="348" customWidth="1"/>
    <col min="11" max="11" width="12.85546875" style="348" customWidth="1"/>
    <col min="12" max="12" width="15.140625" style="348" customWidth="1"/>
    <col min="13" max="13" width="15.85546875" style="348" customWidth="1"/>
    <col min="14" max="14" width="13.5703125" style="348" customWidth="1"/>
    <col min="15" max="15" width="17" style="326" customWidth="1"/>
    <col min="16" max="18" width="18.140625" style="349" customWidth="1"/>
    <col min="19" max="19" width="19" style="343" customWidth="1"/>
    <col min="20" max="20" width="19.140625" style="343" customWidth="1"/>
    <col min="21" max="21" width="14.85546875" style="343" customWidth="1"/>
    <col min="22" max="22" width="21.140625" style="343" customWidth="1"/>
    <col min="23" max="23" width="17" style="321" bestFit="1" customWidth="1"/>
    <col min="24" max="16384" width="11.42578125" style="321"/>
  </cols>
  <sheetData>
    <row r="1" spans="2:22" s="318" customFormat="1" ht="25.5" customHeight="1" x14ac:dyDescent="0.4">
      <c r="D1" s="367"/>
      <c r="E1" s="367"/>
      <c r="F1" s="367"/>
      <c r="G1" s="367"/>
      <c r="J1" s="367"/>
      <c r="K1" s="319" t="s">
        <v>142</v>
      </c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4">
      <c r="D2" s="367"/>
      <c r="E2" s="367"/>
      <c r="F2" s="367"/>
      <c r="G2" s="367"/>
      <c r="J2" s="367"/>
      <c r="K2" s="319" t="s">
        <v>143</v>
      </c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4">
      <c r="D3" s="368"/>
      <c r="E3" s="368"/>
      <c r="F3" s="368"/>
      <c r="G3" s="368"/>
      <c r="J3" s="368"/>
      <c r="K3" s="320" t="s">
        <v>112</v>
      </c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4">
      <c r="D4" s="368"/>
      <c r="E4" s="368"/>
      <c r="F4" s="368"/>
      <c r="G4" s="368"/>
      <c r="J4" s="368"/>
      <c r="K4" s="320" t="s">
        <v>153</v>
      </c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19.5" customHeight="1" x14ac:dyDescent="0.3">
      <c r="B5" s="322" t="s">
        <v>567</v>
      </c>
      <c r="C5" s="323"/>
      <c r="D5" s="324"/>
      <c r="E5" s="321" t="e">
        <f>#REF!</f>
        <v>#REF!</v>
      </c>
      <c r="F5" s="257"/>
      <c r="G5" s="257"/>
      <c r="H5" s="257"/>
      <c r="I5" s="257"/>
      <c r="J5" s="257"/>
      <c r="K5" s="257"/>
      <c r="L5" s="257"/>
      <c r="M5" s="257"/>
      <c r="N5" s="257"/>
      <c r="O5" s="325"/>
      <c r="P5" s="257"/>
      <c r="Q5" s="257"/>
      <c r="R5" s="257"/>
      <c r="S5" s="257"/>
      <c r="T5" s="257"/>
      <c r="U5" s="257"/>
      <c r="V5" s="257"/>
    </row>
    <row r="6" spans="2:22" ht="19.5" customHeight="1" x14ac:dyDescent="0.3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3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3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3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3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3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3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35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35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5" customHeight="1" thickBot="1" x14ac:dyDescent="0.35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5" customHeight="1" thickBot="1" x14ac:dyDescent="0.35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5" customHeight="1" x14ac:dyDescent="0.3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5" customHeight="1" thickBot="1" x14ac:dyDescent="0.3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35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5" customHeight="1" thickBot="1" x14ac:dyDescent="0.35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5" customHeight="1" x14ac:dyDescent="0.3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5" customHeight="1" x14ac:dyDescent="0.3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5" customHeight="1" x14ac:dyDescent="0.3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5" customHeight="1" x14ac:dyDescent="0.3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5" customHeight="1" x14ac:dyDescent="0.3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5" customHeight="1" x14ac:dyDescent="0.3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5" customHeight="1" x14ac:dyDescent="0.3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5" customHeight="1" x14ac:dyDescent="0.3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5" customHeight="1" x14ac:dyDescent="0.3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5" customHeight="1" x14ac:dyDescent="0.3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5" customHeight="1" x14ac:dyDescent="0.3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5" customHeight="1" x14ac:dyDescent="0.3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5" customHeight="1" x14ac:dyDescent="0.3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5" customHeight="1" x14ac:dyDescent="0.3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5" customHeight="1" x14ac:dyDescent="0.3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5" customHeight="1" x14ac:dyDescent="0.3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5" customHeight="1" x14ac:dyDescent="0.3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5" customHeight="1" x14ac:dyDescent="0.3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5" customHeight="1" x14ac:dyDescent="0.3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5" customHeight="1" x14ac:dyDescent="0.3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5" customHeight="1" x14ac:dyDescent="0.3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5" customHeight="1" x14ac:dyDescent="0.3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5" customHeight="1" x14ac:dyDescent="0.3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5" customHeight="1" x14ac:dyDescent="0.3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5" customHeight="1" x14ac:dyDescent="0.3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5" customHeight="1" x14ac:dyDescent="0.3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5" customHeight="1" x14ac:dyDescent="0.3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5" customHeight="1" x14ac:dyDescent="0.3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5" customHeight="1" x14ac:dyDescent="0.3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5" customHeight="1" x14ac:dyDescent="0.3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5" customHeight="1" x14ac:dyDescent="0.3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5" customHeight="1" x14ac:dyDescent="0.3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5" customHeight="1" x14ac:dyDescent="0.3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5" customHeight="1" x14ac:dyDescent="0.3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5" customHeight="1" x14ac:dyDescent="0.3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5" customHeight="1" x14ac:dyDescent="0.3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5" customHeight="1" x14ac:dyDescent="0.3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5" customHeight="1" x14ac:dyDescent="0.3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5" customHeight="1" x14ac:dyDescent="0.3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5" customHeight="1" x14ac:dyDescent="0.3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5" customHeight="1" x14ac:dyDescent="0.3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5" customHeight="1" x14ac:dyDescent="0.3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5" customHeight="1" x14ac:dyDescent="0.3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5" customHeight="1" x14ac:dyDescent="0.3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5" customHeight="1" x14ac:dyDescent="0.3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5" customHeight="1" x14ac:dyDescent="0.3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5" customHeight="1" x14ac:dyDescent="0.3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5" customHeight="1" x14ac:dyDescent="0.3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5" customHeight="1" x14ac:dyDescent="0.3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5" customHeight="1" x14ac:dyDescent="0.3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5" customHeight="1" x14ac:dyDescent="0.3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5" customHeight="1" x14ac:dyDescent="0.3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5" customHeight="1" x14ac:dyDescent="0.3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5" customHeight="1" x14ac:dyDescent="0.3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5" customHeight="1" x14ac:dyDescent="0.3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5" customHeight="1" x14ac:dyDescent="0.3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5" customHeight="1" x14ac:dyDescent="0.3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5" customHeight="1" x14ac:dyDescent="0.3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5" customHeight="1" x14ac:dyDescent="0.3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5" customHeight="1" x14ac:dyDescent="0.3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5" customHeight="1" x14ac:dyDescent="0.3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5" customHeight="1" x14ac:dyDescent="0.3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5" customHeight="1" x14ac:dyDescent="0.3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5" customHeight="1" x14ac:dyDescent="0.3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5" customHeight="1" x14ac:dyDescent="0.3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5" customHeight="1" x14ac:dyDescent="0.3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5" customHeight="1" x14ac:dyDescent="0.3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5" customHeight="1" x14ac:dyDescent="0.3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5" customHeight="1" x14ac:dyDescent="0.3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5" customHeight="1" x14ac:dyDescent="0.3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5" customHeight="1" x14ac:dyDescent="0.3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5" customHeight="1" x14ac:dyDescent="0.3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5" customHeight="1" x14ac:dyDescent="0.3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5" customHeight="1" x14ac:dyDescent="0.3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5" customHeight="1" x14ac:dyDescent="0.3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5" customHeight="1" x14ac:dyDescent="0.3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5" customHeight="1" x14ac:dyDescent="0.3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5" customHeight="1" x14ac:dyDescent="0.3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5" customHeight="1" x14ac:dyDescent="0.3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5" customHeight="1" x14ac:dyDescent="0.3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5" customHeight="1" x14ac:dyDescent="0.3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5" customHeight="1" x14ac:dyDescent="0.3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5" customHeight="1" x14ac:dyDescent="0.3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5" customHeight="1" x14ac:dyDescent="0.3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5" customHeight="1" x14ac:dyDescent="0.3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5" customHeight="1" x14ac:dyDescent="0.3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5" customHeight="1" x14ac:dyDescent="0.3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5" customHeight="1" thickBot="1" x14ac:dyDescent="0.35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5" customHeight="1" thickBot="1" x14ac:dyDescent="0.3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35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5" customHeight="1" thickBot="1" x14ac:dyDescent="0.35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5" customHeight="1" x14ac:dyDescent="0.3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5" customHeight="1" thickBot="1" x14ac:dyDescent="0.35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5" customHeight="1" thickBot="1" x14ac:dyDescent="0.3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35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5" customHeight="1" thickBot="1" x14ac:dyDescent="0.35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5" customHeight="1" x14ac:dyDescent="0.3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5" customHeight="1" thickBot="1" x14ac:dyDescent="0.35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5" customHeight="1" thickBot="1" x14ac:dyDescent="0.3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35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5" customHeight="1" thickBot="1" x14ac:dyDescent="0.35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5" customHeight="1" thickBot="1" x14ac:dyDescent="0.35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5" customHeight="1" thickBot="1" x14ac:dyDescent="0.35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5" customHeight="1" x14ac:dyDescent="0.3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5" customHeight="1" thickBot="1" x14ac:dyDescent="0.35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5" customHeight="1" thickBot="1" x14ac:dyDescent="0.3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35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5" customHeight="1" thickBot="1" x14ac:dyDescent="0.35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5" customHeight="1" x14ac:dyDescent="0.3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5" customHeight="1" thickBot="1" x14ac:dyDescent="0.35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5" customHeight="1" thickBot="1" x14ac:dyDescent="0.3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35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5" customHeight="1" thickBot="1" x14ac:dyDescent="0.35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5" customHeight="1" x14ac:dyDescent="0.3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5" customHeight="1" x14ac:dyDescent="0.3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5" customHeight="1" x14ac:dyDescent="0.3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5" customHeight="1" x14ac:dyDescent="0.3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5" customHeight="1" x14ac:dyDescent="0.3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5" customHeight="1" x14ac:dyDescent="0.3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5" customHeight="1" x14ac:dyDescent="0.3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5" customHeight="1" thickBot="1" x14ac:dyDescent="0.35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5" customHeight="1" thickBot="1" x14ac:dyDescent="0.3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35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5" customHeight="1" thickBot="1" x14ac:dyDescent="0.35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5" customHeight="1" thickBot="1" x14ac:dyDescent="0.35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5" customHeight="1" thickBot="1" x14ac:dyDescent="0.35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5" customHeight="1" x14ac:dyDescent="0.3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5" customHeight="1" thickBot="1" x14ac:dyDescent="0.35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5" customHeight="1" thickBot="1" x14ac:dyDescent="0.3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35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5" customHeight="1" thickBot="1" x14ac:dyDescent="0.35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5" customHeight="1" x14ac:dyDescent="0.3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5" customHeight="1" thickBot="1" x14ac:dyDescent="0.35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5" customHeight="1" thickBot="1" x14ac:dyDescent="0.3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35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5" customHeight="1" thickBot="1" x14ac:dyDescent="0.35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5" customHeight="1" x14ac:dyDescent="0.3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5" customHeight="1" thickBot="1" x14ac:dyDescent="0.35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5" customHeight="1" thickBot="1" x14ac:dyDescent="0.3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35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5" customHeight="1" thickBot="1" x14ac:dyDescent="0.35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35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5" customHeight="1" x14ac:dyDescent="0.3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pageMargins left="0.23622047244094491" right="0.23622047244094491" top="0.82677165354330717" bottom="0.23622047244094491" header="0.31496062992125984" footer="0.15748031496062992"/>
  <pageSetup paperSize="9" scale="33" orientation="landscape" horizontalDpi="4294967293" verticalDpi="200" r:id="rId1"/>
  <rowBreaks count="2" manualBreakCount="2">
    <brk id="60" max="21" man="1"/>
    <brk id="111" max="2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>
    <tabColor rgb="FF00B050"/>
  </sheetPr>
  <dimension ref="B1:W165"/>
  <sheetViews>
    <sheetView view="pageBreakPreview" zoomScale="59" zoomScaleNormal="55" zoomScaleSheetLayoutView="59" workbookViewId="0">
      <selection activeCell="V111" sqref="V111"/>
    </sheetView>
  </sheetViews>
  <sheetFormatPr baseColWidth="10" defaultColWidth="11.42578125" defaultRowHeight="20.25" x14ac:dyDescent="0.3"/>
  <cols>
    <col min="1" max="1" width="5" style="321" customWidth="1"/>
    <col min="2" max="2" width="6.7109375" style="321" customWidth="1"/>
    <col min="3" max="3" width="10.28515625" style="347" customWidth="1"/>
    <col min="4" max="4" width="15.28515625" style="321" customWidth="1"/>
    <col min="5" max="5" width="24" style="321" customWidth="1"/>
    <col min="6" max="6" width="9" style="326" customWidth="1"/>
    <col min="7" max="7" width="41.5703125" style="321" customWidth="1"/>
    <col min="8" max="8" width="93.85546875" style="348" customWidth="1"/>
    <col min="9" max="9" width="8.7109375" style="348" customWidth="1"/>
    <col min="10" max="10" width="10" style="348" customWidth="1"/>
    <col min="11" max="11" width="12.85546875" style="348" customWidth="1"/>
    <col min="12" max="12" width="15.140625" style="348" customWidth="1"/>
    <col min="13" max="13" width="15.85546875" style="348" hidden="1" customWidth="1"/>
    <col min="14" max="14" width="13.5703125" style="348" hidden="1" customWidth="1"/>
    <col min="15" max="15" width="17" style="326" hidden="1" customWidth="1"/>
    <col min="16" max="18" width="18.140625" style="349" hidden="1" customWidth="1"/>
    <col min="19" max="19" width="19" style="343" hidden="1" customWidth="1"/>
    <col min="20" max="20" width="19.140625" style="343" hidden="1" customWidth="1"/>
    <col min="21" max="21" width="14.85546875" style="343" hidden="1" customWidth="1"/>
    <col min="22" max="22" width="21.140625" style="343" customWidth="1"/>
    <col min="23" max="23" width="17" style="321" bestFit="1" customWidth="1"/>
    <col min="24" max="16384" width="11.42578125" style="321"/>
  </cols>
  <sheetData>
    <row r="1" spans="2:22" s="318" customFormat="1" ht="25.5" customHeight="1" x14ac:dyDescent="0.4">
      <c r="D1" s="367"/>
      <c r="E1" s="367"/>
      <c r="F1" s="367"/>
      <c r="G1" s="367"/>
      <c r="H1" s="319" t="s">
        <v>142</v>
      </c>
      <c r="J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4">
      <c r="D2" s="367"/>
      <c r="E2" s="367"/>
      <c r="F2" s="367"/>
      <c r="G2" s="367"/>
      <c r="H2" s="319" t="s">
        <v>143</v>
      </c>
      <c r="J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4">
      <c r="D3" s="368"/>
      <c r="E3" s="368"/>
      <c r="F3" s="368"/>
      <c r="G3" s="368"/>
      <c r="H3" s="320" t="s">
        <v>144</v>
      </c>
      <c r="J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4">
      <c r="D4" s="368"/>
      <c r="E4" s="368"/>
      <c r="F4" s="368"/>
      <c r="G4" s="368"/>
      <c r="H4" s="320" t="s">
        <v>749</v>
      </c>
      <c r="J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41.25" customHeight="1" x14ac:dyDescent="0.3">
      <c r="B5" s="322" t="s">
        <v>567</v>
      </c>
      <c r="C5" s="323"/>
      <c r="D5" s="324"/>
      <c r="E5" s="1097" t="e">
        <f>#REF!</f>
        <v>#REF!</v>
      </c>
      <c r="F5" s="1097"/>
      <c r="G5" s="1097"/>
      <c r="H5" s="1097"/>
      <c r="I5" s="1097"/>
      <c r="J5" s="1097"/>
      <c r="K5" s="1097"/>
      <c r="L5" s="1097"/>
      <c r="M5" s="1097"/>
      <c r="N5" s="1097"/>
      <c r="O5" s="1097"/>
      <c r="P5" s="1097"/>
      <c r="Q5" s="1097"/>
      <c r="R5" s="1097"/>
      <c r="S5" s="1097"/>
      <c r="T5" s="1097"/>
      <c r="U5" s="1097"/>
      <c r="V5" s="1097"/>
    </row>
    <row r="6" spans="2:22" ht="19.5" customHeight="1" x14ac:dyDescent="0.3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3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3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3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3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3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3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35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35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5" customHeight="1" thickBot="1" x14ac:dyDescent="0.35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5" customHeight="1" thickBot="1" x14ac:dyDescent="0.35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5" customHeight="1" x14ac:dyDescent="0.3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5" customHeight="1" thickBot="1" x14ac:dyDescent="0.3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35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5" customHeight="1" thickBot="1" x14ac:dyDescent="0.35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5" customHeight="1" x14ac:dyDescent="0.3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5" customHeight="1" x14ac:dyDescent="0.3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5" customHeight="1" x14ac:dyDescent="0.3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5" customHeight="1" x14ac:dyDescent="0.3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5" customHeight="1" x14ac:dyDescent="0.3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5" customHeight="1" x14ac:dyDescent="0.3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5" customHeight="1" x14ac:dyDescent="0.3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5" customHeight="1" x14ac:dyDescent="0.3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5" customHeight="1" x14ac:dyDescent="0.3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5" customHeight="1" x14ac:dyDescent="0.3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5" customHeight="1" x14ac:dyDescent="0.3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5" customHeight="1" x14ac:dyDescent="0.3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5" customHeight="1" x14ac:dyDescent="0.3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5" customHeight="1" x14ac:dyDescent="0.3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5" customHeight="1" x14ac:dyDescent="0.3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5" customHeight="1" x14ac:dyDescent="0.3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5" customHeight="1" x14ac:dyDescent="0.3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5" customHeight="1" x14ac:dyDescent="0.3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5" customHeight="1" x14ac:dyDescent="0.3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5" customHeight="1" x14ac:dyDescent="0.3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5" customHeight="1" x14ac:dyDescent="0.3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5" customHeight="1" x14ac:dyDescent="0.3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5" customHeight="1" x14ac:dyDescent="0.3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5" customHeight="1" x14ac:dyDescent="0.3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5" customHeight="1" x14ac:dyDescent="0.3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5" customHeight="1" x14ac:dyDescent="0.3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5" customHeight="1" x14ac:dyDescent="0.3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5" customHeight="1" x14ac:dyDescent="0.3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5" customHeight="1" x14ac:dyDescent="0.3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5" customHeight="1" x14ac:dyDescent="0.3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5" customHeight="1" x14ac:dyDescent="0.3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5" customHeight="1" x14ac:dyDescent="0.3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5" customHeight="1" x14ac:dyDescent="0.3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5" customHeight="1" x14ac:dyDescent="0.3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5" customHeight="1" x14ac:dyDescent="0.3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5" customHeight="1" x14ac:dyDescent="0.3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5" customHeight="1" x14ac:dyDescent="0.3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5" customHeight="1" x14ac:dyDescent="0.3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5" customHeight="1" x14ac:dyDescent="0.3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5" customHeight="1" x14ac:dyDescent="0.3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5" customHeight="1" x14ac:dyDescent="0.3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5" customHeight="1" x14ac:dyDescent="0.3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5" customHeight="1" x14ac:dyDescent="0.3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5" customHeight="1" x14ac:dyDescent="0.3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5" customHeight="1" x14ac:dyDescent="0.3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5" customHeight="1" x14ac:dyDescent="0.3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5" customHeight="1" x14ac:dyDescent="0.3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5" customHeight="1" x14ac:dyDescent="0.3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5" customHeight="1" x14ac:dyDescent="0.3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5" customHeight="1" x14ac:dyDescent="0.3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5" customHeight="1" x14ac:dyDescent="0.3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5" customHeight="1" x14ac:dyDescent="0.3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5" customHeight="1" x14ac:dyDescent="0.3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5" customHeight="1" x14ac:dyDescent="0.3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5" customHeight="1" x14ac:dyDescent="0.3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5" customHeight="1" x14ac:dyDescent="0.3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5" customHeight="1" x14ac:dyDescent="0.3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5" customHeight="1" x14ac:dyDescent="0.3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5" customHeight="1" x14ac:dyDescent="0.3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5" customHeight="1" x14ac:dyDescent="0.3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5" customHeight="1" x14ac:dyDescent="0.3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5" customHeight="1" x14ac:dyDescent="0.3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5" customHeight="1" x14ac:dyDescent="0.3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5" customHeight="1" x14ac:dyDescent="0.3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5" customHeight="1" x14ac:dyDescent="0.3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5" customHeight="1" x14ac:dyDescent="0.3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5" customHeight="1" x14ac:dyDescent="0.3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5" customHeight="1" x14ac:dyDescent="0.3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5" customHeight="1" x14ac:dyDescent="0.3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5" customHeight="1" x14ac:dyDescent="0.3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5" customHeight="1" x14ac:dyDescent="0.3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5" customHeight="1" x14ac:dyDescent="0.3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5" customHeight="1" x14ac:dyDescent="0.3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5" customHeight="1" x14ac:dyDescent="0.3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5" customHeight="1" x14ac:dyDescent="0.3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5" customHeight="1" x14ac:dyDescent="0.3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5" customHeight="1" x14ac:dyDescent="0.3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5" customHeight="1" x14ac:dyDescent="0.3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5" customHeight="1" x14ac:dyDescent="0.3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5" customHeight="1" x14ac:dyDescent="0.3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5" customHeight="1" x14ac:dyDescent="0.3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5" customHeight="1" x14ac:dyDescent="0.3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5" customHeight="1" x14ac:dyDescent="0.3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5" customHeight="1" x14ac:dyDescent="0.3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5" customHeight="1" x14ac:dyDescent="0.3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5" customHeight="1" x14ac:dyDescent="0.3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5" customHeight="1" x14ac:dyDescent="0.3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5" customHeight="1" thickBot="1" x14ac:dyDescent="0.35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5" customHeight="1" thickBot="1" x14ac:dyDescent="0.3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35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5" customHeight="1" thickBot="1" x14ac:dyDescent="0.35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5" customHeight="1" x14ac:dyDescent="0.3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5" customHeight="1" thickBot="1" x14ac:dyDescent="0.35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5" customHeight="1" thickBot="1" x14ac:dyDescent="0.3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35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5" customHeight="1" thickBot="1" x14ac:dyDescent="0.35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5" customHeight="1" x14ac:dyDescent="0.3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5" customHeight="1" thickBot="1" x14ac:dyDescent="0.35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5" customHeight="1" thickBot="1" x14ac:dyDescent="0.3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35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5" customHeight="1" thickBot="1" x14ac:dyDescent="0.35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5" customHeight="1" thickBot="1" x14ac:dyDescent="0.35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5" customHeight="1" thickBot="1" x14ac:dyDescent="0.35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5" customHeight="1" x14ac:dyDescent="0.3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5" customHeight="1" thickBot="1" x14ac:dyDescent="0.35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5" customHeight="1" thickBot="1" x14ac:dyDescent="0.3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35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5" customHeight="1" thickBot="1" x14ac:dyDescent="0.35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5" customHeight="1" x14ac:dyDescent="0.3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5" customHeight="1" thickBot="1" x14ac:dyDescent="0.35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5" customHeight="1" thickBot="1" x14ac:dyDescent="0.3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35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5" customHeight="1" thickBot="1" x14ac:dyDescent="0.35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5" customHeight="1" x14ac:dyDescent="0.3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5" customHeight="1" x14ac:dyDescent="0.3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5" customHeight="1" x14ac:dyDescent="0.3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5" customHeight="1" x14ac:dyDescent="0.3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5" customHeight="1" x14ac:dyDescent="0.3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5" customHeight="1" x14ac:dyDescent="0.3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5" customHeight="1" x14ac:dyDescent="0.3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5" customHeight="1" thickBot="1" x14ac:dyDescent="0.35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5" customHeight="1" thickBot="1" x14ac:dyDescent="0.3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35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5" customHeight="1" thickBot="1" x14ac:dyDescent="0.35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5" customHeight="1" thickBot="1" x14ac:dyDescent="0.35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5" customHeight="1" thickBot="1" x14ac:dyDescent="0.35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5" customHeight="1" x14ac:dyDescent="0.3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5" customHeight="1" thickBot="1" x14ac:dyDescent="0.35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5" customHeight="1" thickBot="1" x14ac:dyDescent="0.3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35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5" customHeight="1" thickBot="1" x14ac:dyDescent="0.35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5" customHeight="1" x14ac:dyDescent="0.3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5" customHeight="1" thickBot="1" x14ac:dyDescent="0.35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5" customHeight="1" thickBot="1" x14ac:dyDescent="0.3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35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5" customHeight="1" thickBot="1" x14ac:dyDescent="0.35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5" customHeight="1" x14ac:dyDescent="0.3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5" customHeight="1" thickBot="1" x14ac:dyDescent="0.35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5" customHeight="1" thickBot="1" x14ac:dyDescent="0.3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35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5" customHeight="1" thickBot="1" x14ac:dyDescent="0.35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35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5" customHeight="1" x14ac:dyDescent="0.3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mergeCells count="1">
    <mergeCell ref="E5:V5"/>
  </mergeCells>
  <pageMargins left="0.23622047244094491" right="0.23622047244094491" top="0.82677165354330717" bottom="0.23622047244094491" header="0.31496062992125984" footer="0.15748031496062992"/>
  <pageSetup paperSize="9" scale="52" orientation="landscape" horizontalDpi="4294967293" verticalDpi="200" r:id="rId1"/>
  <rowBreaks count="6" manualBreakCount="6">
    <brk id="36" max="21" man="1"/>
    <brk id="56" max="21" man="1"/>
    <brk id="77" max="21" man="1"/>
    <brk id="99" max="21" man="1"/>
    <brk id="121" max="21" man="1"/>
    <brk id="144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Q27"/>
  <sheetViews>
    <sheetView zoomScale="70" zoomScaleNormal="70" workbookViewId="0">
      <selection activeCell="Q27" sqref="Q27"/>
    </sheetView>
  </sheetViews>
  <sheetFormatPr baseColWidth="10" defaultColWidth="11.42578125" defaultRowHeight="14.25" x14ac:dyDescent="0.2"/>
  <cols>
    <col min="1" max="1" width="11" style="312" customWidth="1"/>
    <col min="2" max="2" width="3.5703125" style="8" customWidth="1"/>
    <col min="3" max="3" width="5.7109375" style="8" customWidth="1"/>
    <col min="4" max="4" width="14" style="8" customWidth="1"/>
    <col min="5" max="5" width="5.42578125" style="8" customWidth="1"/>
    <col min="6" max="6" width="9.85546875" style="8" customWidth="1"/>
    <col min="7" max="7" width="13.42578125" style="8" customWidth="1"/>
    <col min="8" max="8" width="21.42578125" style="8" customWidth="1"/>
    <col min="9" max="9" width="19.140625" style="8" customWidth="1"/>
    <col min="10" max="11" width="13.28515625" style="8" customWidth="1"/>
    <col min="12" max="12" width="9.140625" style="8" customWidth="1"/>
    <col min="13" max="13" width="30.42578125" style="8" customWidth="1"/>
    <col min="14" max="14" width="23.7109375" style="8" customWidth="1"/>
    <col min="15" max="15" width="13.28515625" style="8" customWidth="1"/>
    <col min="16" max="16" width="11.42578125" style="8"/>
    <col min="17" max="17" width="4.7109375" style="8" customWidth="1"/>
    <col min="18" max="256" width="11.42578125" style="8"/>
    <col min="257" max="257" width="8" style="8" customWidth="1"/>
    <col min="258" max="258" width="14" style="8" customWidth="1"/>
    <col min="259" max="259" width="6.28515625" style="8" customWidth="1"/>
    <col min="260" max="260" width="9.85546875" style="8" customWidth="1"/>
    <col min="261" max="261" width="11.85546875" style="8" customWidth="1"/>
    <col min="262" max="262" width="0" style="8" hidden="1" customWidth="1"/>
    <col min="263" max="264" width="11.42578125" style="8"/>
    <col min="265" max="265" width="19.140625" style="8" customWidth="1"/>
    <col min="266" max="266" width="9.42578125" style="8" customWidth="1"/>
    <col min="267" max="267" width="9.140625" style="8" customWidth="1"/>
    <col min="268" max="268" width="0" style="8" hidden="1" customWidth="1"/>
    <col min="269" max="269" width="30.42578125" style="8" customWidth="1"/>
    <col min="270" max="270" width="26" style="8" customWidth="1"/>
    <col min="271" max="271" width="10.85546875" style="8" customWidth="1"/>
    <col min="272" max="512" width="11.42578125" style="8"/>
    <col min="513" max="513" width="8" style="8" customWidth="1"/>
    <col min="514" max="514" width="14" style="8" customWidth="1"/>
    <col min="515" max="515" width="6.28515625" style="8" customWidth="1"/>
    <col min="516" max="516" width="9.85546875" style="8" customWidth="1"/>
    <col min="517" max="517" width="11.85546875" style="8" customWidth="1"/>
    <col min="518" max="518" width="0" style="8" hidden="1" customWidth="1"/>
    <col min="519" max="520" width="11.42578125" style="8"/>
    <col min="521" max="521" width="19.140625" style="8" customWidth="1"/>
    <col min="522" max="522" width="9.42578125" style="8" customWidth="1"/>
    <col min="523" max="523" width="9.140625" style="8" customWidth="1"/>
    <col min="524" max="524" width="0" style="8" hidden="1" customWidth="1"/>
    <col min="525" max="525" width="30.42578125" style="8" customWidth="1"/>
    <col min="526" max="526" width="26" style="8" customWidth="1"/>
    <col min="527" max="527" width="10.85546875" style="8" customWidth="1"/>
    <col min="528" max="768" width="11.42578125" style="8"/>
    <col min="769" max="769" width="8" style="8" customWidth="1"/>
    <col min="770" max="770" width="14" style="8" customWidth="1"/>
    <col min="771" max="771" width="6.28515625" style="8" customWidth="1"/>
    <col min="772" max="772" width="9.85546875" style="8" customWidth="1"/>
    <col min="773" max="773" width="11.85546875" style="8" customWidth="1"/>
    <col min="774" max="774" width="0" style="8" hidden="1" customWidth="1"/>
    <col min="775" max="776" width="11.42578125" style="8"/>
    <col min="777" max="777" width="19.140625" style="8" customWidth="1"/>
    <col min="778" max="778" width="9.42578125" style="8" customWidth="1"/>
    <col min="779" max="779" width="9.140625" style="8" customWidth="1"/>
    <col min="780" max="780" width="0" style="8" hidden="1" customWidth="1"/>
    <col min="781" max="781" width="30.42578125" style="8" customWidth="1"/>
    <col min="782" max="782" width="26" style="8" customWidth="1"/>
    <col min="783" max="783" width="10.85546875" style="8" customWidth="1"/>
    <col min="784" max="1024" width="11.42578125" style="8"/>
    <col min="1025" max="1025" width="8" style="8" customWidth="1"/>
    <col min="1026" max="1026" width="14" style="8" customWidth="1"/>
    <col min="1027" max="1027" width="6.28515625" style="8" customWidth="1"/>
    <col min="1028" max="1028" width="9.85546875" style="8" customWidth="1"/>
    <col min="1029" max="1029" width="11.85546875" style="8" customWidth="1"/>
    <col min="1030" max="1030" width="0" style="8" hidden="1" customWidth="1"/>
    <col min="1031" max="1032" width="11.42578125" style="8"/>
    <col min="1033" max="1033" width="19.140625" style="8" customWidth="1"/>
    <col min="1034" max="1034" width="9.42578125" style="8" customWidth="1"/>
    <col min="1035" max="1035" width="9.140625" style="8" customWidth="1"/>
    <col min="1036" max="1036" width="0" style="8" hidden="1" customWidth="1"/>
    <col min="1037" max="1037" width="30.42578125" style="8" customWidth="1"/>
    <col min="1038" max="1038" width="26" style="8" customWidth="1"/>
    <col min="1039" max="1039" width="10.85546875" style="8" customWidth="1"/>
    <col min="1040" max="1280" width="11.42578125" style="8"/>
    <col min="1281" max="1281" width="8" style="8" customWidth="1"/>
    <col min="1282" max="1282" width="14" style="8" customWidth="1"/>
    <col min="1283" max="1283" width="6.28515625" style="8" customWidth="1"/>
    <col min="1284" max="1284" width="9.85546875" style="8" customWidth="1"/>
    <col min="1285" max="1285" width="11.85546875" style="8" customWidth="1"/>
    <col min="1286" max="1286" width="0" style="8" hidden="1" customWidth="1"/>
    <col min="1287" max="1288" width="11.42578125" style="8"/>
    <col min="1289" max="1289" width="19.140625" style="8" customWidth="1"/>
    <col min="1290" max="1290" width="9.42578125" style="8" customWidth="1"/>
    <col min="1291" max="1291" width="9.140625" style="8" customWidth="1"/>
    <col min="1292" max="1292" width="0" style="8" hidden="1" customWidth="1"/>
    <col min="1293" max="1293" width="30.42578125" style="8" customWidth="1"/>
    <col min="1294" max="1294" width="26" style="8" customWidth="1"/>
    <col min="1295" max="1295" width="10.85546875" style="8" customWidth="1"/>
    <col min="1296" max="1536" width="11.42578125" style="8"/>
    <col min="1537" max="1537" width="8" style="8" customWidth="1"/>
    <col min="1538" max="1538" width="14" style="8" customWidth="1"/>
    <col min="1539" max="1539" width="6.28515625" style="8" customWidth="1"/>
    <col min="1540" max="1540" width="9.85546875" style="8" customWidth="1"/>
    <col min="1541" max="1541" width="11.85546875" style="8" customWidth="1"/>
    <col min="1542" max="1542" width="0" style="8" hidden="1" customWidth="1"/>
    <col min="1543" max="1544" width="11.42578125" style="8"/>
    <col min="1545" max="1545" width="19.140625" style="8" customWidth="1"/>
    <col min="1546" max="1546" width="9.42578125" style="8" customWidth="1"/>
    <col min="1547" max="1547" width="9.140625" style="8" customWidth="1"/>
    <col min="1548" max="1548" width="0" style="8" hidden="1" customWidth="1"/>
    <col min="1549" max="1549" width="30.42578125" style="8" customWidth="1"/>
    <col min="1550" max="1550" width="26" style="8" customWidth="1"/>
    <col min="1551" max="1551" width="10.85546875" style="8" customWidth="1"/>
    <col min="1552" max="1792" width="11.42578125" style="8"/>
    <col min="1793" max="1793" width="8" style="8" customWidth="1"/>
    <col min="1794" max="1794" width="14" style="8" customWidth="1"/>
    <col min="1795" max="1795" width="6.28515625" style="8" customWidth="1"/>
    <col min="1796" max="1796" width="9.85546875" style="8" customWidth="1"/>
    <col min="1797" max="1797" width="11.85546875" style="8" customWidth="1"/>
    <col min="1798" max="1798" width="0" style="8" hidden="1" customWidth="1"/>
    <col min="1799" max="1800" width="11.42578125" style="8"/>
    <col min="1801" max="1801" width="19.140625" style="8" customWidth="1"/>
    <col min="1802" max="1802" width="9.42578125" style="8" customWidth="1"/>
    <col min="1803" max="1803" width="9.140625" style="8" customWidth="1"/>
    <col min="1804" max="1804" width="0" style="8" hidden="1" customWidth="1"/>
    <col min="1805" max="1805" width="30.42578125" style="8" customWidth="1"/>
    <col min="1806" max="1806" width="26" style="8" customWidth="1"/>
    <col min="1807" max="1807" width="10.85546875" style="8" customWidth="1"/>
    <col min="1808" max="2048" width="11.42578125" style="8"/>
    <col min="2049" max="2049" width="8" style="8" customWidth="1"/>
    <col min="2050" max="2050" width="14" style="8" customWidth="1"/>
    <col min="2051" max="2051" width="6.28515625" style="8" customWidth="1"/>
    <col min="2052" max="2052" width="9.85546875" style="8" customWidth="1"/>
    <col min="2053" max="2053" width="11.85546875" style="8" customWidth="1"/>
    <col min="2054" max="2054" width="0" style="8" hidden="1" customWidth="1"/>
    <col min="2055" max="2056" width="11.42578125" style="8"/>
    <col min="2057" max="2057" width="19.140625" style="8" customWidth="1"/>
    <col min="2058" max="2058" width="9.42578125" style="8" customWidth="1"/>
    <col min="2059" max="2059" width="9.140625" style="8" customWidth="1"/>
    <col min="2060" max="2060" width="0" style="8" hidden="1" customWidth="1"/>
    <col min="2061" max="2061" width="30.42578125" style="8" customWidth="1"/>
    <col min="2062" max="2062" width="26" style="8" customWidth="1"/>
    <col min="2063" max="2063" width="10.85546875" style="8" customWidth="1"/>
    <col min="2064" max="2304" width="11.42578125" style="8"/>
    <col min="2305" max="2305" width="8" style="8" customWidth="1"/>
    <col min="2306" max="2306" width="14" style="8" customWidth="1"/>
    <col min="2307" max="2307" width="6.28515625" style="8" customWidth="1"/>
    <col min="2308" max="2308" width="9.85546875" style="8" customWidth="1"/>
    <col min="2309" max="2309" width="11.85546875" style="8" customWidth="1"/>
    <col min="2310" max="2310" width="0" style="8" hidden="1" customWidth="1"/>
    <col min="2311" max="2312" width="11.42578125" style="8"/>
    <col min="2313" max="2313" width="19.140625" style="8" customWidth="1"/>
    <col min="2314" max="2314" width="9.42578125" style="8" customWidth="1"/>
    <col min="2315" max="2315" width="9.140625" style="8" customWidth="1"/>
    <col min="2316" max="2316" width="0" style="8" hidden="1" customWidth="1"/>
    <col min="2317" max="2317" width="30.42578125" style="8" customWidth="1"/>
    <col min="2318" max="2318" width="26" style="8" customWidth="1"/>
    <col min="2319" max="2319" width="10.85546875" style="8" customWidth="1"/>
    <col min="2320" max="2560" width="11.42578125" style="8"/>
    <col min="2561" max="2561" width="8" style="8" customWidth="1"/>
    <col min="2562" max="2562" width="14" style="8" customWidth="1"/>
    <col min="2563" max="2563" width="6.28515625" style="8" customWidth="1"/>
    <col min="2564" max="2564" width="9.85546875" style="8" customWidth="1"/>
    <col min="2565" max="2565" width="11.85546875" style="8" customWidth="1"/>
    <col min="2566" max="2566" width="0" style="8" hidden="1" customWidth="1"/>
    <col min="2567" max="2568" width="11.42578125" style="8"/>
    <col min="2569" max="2569" width="19.140625" style="8" customWidth="1"/>
    <col min="2570" max="2570" width="9.42578125" style="8" customWidth="1"/>
    <col min="2571" max="2571" width="9.140625" style="8" customWidth="1"/>
    <col min="2572" max="2572" width="0" style="8" hidden="1" customWidth="1"/>
    <col min="2573" max="2573" width="30.42578125" style="8" customWidth="1"/>
    <col min="2574" max="2574" width="26" style="8" customWidth="1"/>
    <col min="2575" max="2575" width="10.85546875" style="8" customWidth="1"/>
    <col min="2576" max="2816" width="11.42578125" style="8"/>
    <col min="2817" max="2817" width="8" style="8" customWidth="1"/>
    <col min="2818" max="2818" width="14" style="8" customWidth="1"/>
    <col min="2819" max="2819" width="6.28515625" style="8" customWidth="1"/>
    <col min="2820" max="2820" width="9.85546875" style="8" customWidth="1"/>
    <col min="2821" max="2821" width="11.85546875" style="8" customWidth="1"/>
    <col min="2822" max="2822" width="0" style="8" hidden="1" customWidth="1"/>
    <col min="2823" max="2824" width="11.42578125" style="8"/>
    <col min="2825" max="2825" width="19.140625" style="8" customWidth="1"/>
    <col min="2826" max="2826" width="9.42578125" style="8" customWidth="1"/>
    <col min="2827" max="2827" width="9.140625" style="8" customWidth="1"/>
    <col min="2828" max="2828" width="0" style="8" hidden="1" customWidth="1"/>
    <col min="2829" max="2829" width="30.42578125" style="8" customWidth="1"/>
    <col min="2830" max="2830" width="26" style="8" customWidth="1"/>
    <col min="2831" max="2831" width="10.85546875" style="8" customWidth="1"/>
    <col min="2832" max="3072" width="11.42578125" style="8"/>
    <col min="3073" max="3073" width="8" style="8" customWidth="1"/>
    <col min="3074" max="3074" width="14" style="8" customWidth="1"/>
    <col min="3075" max="3075" width="6.28515625" style="8" customWidth="1"/>
    <col min="3076" max="3076" width="9.85546875" style="8" customWidth="1"/>
    <col min="3077" max="3077" width="11.85546875" style="8" customWidth="1"/>
    <col min="3078" max="3078" width="0" style="8" hidden="1" customWidth="1"/>
    <col min="3079" max="3080" width="11.42578125" style="8"/>
    <col min="3081" max="3081" width="19.140625" style="8" customWidth="1"/>
    <col min="3082" max="3082" width="9.42578125" style="8" customWidth="1"/>
    <col min="3083" max="3083" width="9.140625" style="8" customWidth="1"/>
    <col min="3084" max="3084" width="0" style="8" hidden="1" customWidth="1"/>
    <col min="3085" max="3085" width="30.42578125" style="8" customWidth="1"/>
    <col min="3086" max="3086" width="26" style="8" customWidth="1"/>
    <col min="3087" max="3087" width="10.85546875" style="8" customWidth="1"/>
    <col min="3088" max="3328" width="11.42578125" style="8"/>
    <col min="3329" max="3329" width="8" style="8" customWidth="1"/>
    <col min="3330" max="3330" width="14" style="8" customWidth="1"/>
    <col min="3331" max="3331" width="6.28515625" style="8" customWidth="1"/>
    <col min="3332" max="3332" width="9.85546875" style="8" customWidth="1"/>
    <col min="3333" max="3333" width="11.85546875" style="8" customWidth="1"/>
    <col min="3334" max="3334" width="0" style="8" hidden="1" customWidth="1"/>
    <col min="3335" max="3336" width="11.42578125" style="8"/>
    <col min="3337" max="3337" width="19.140625" style="8" customWidth="1"/>
    <col min="3338" max="3338" width="9.42578125" style="8" customWidth="1"/>
    <col min="3339" max="3339" width="9.140625" style="8" customWidth="1"/>
    <col min="3340" max="3340" width="0" style="8" hidden="1" customWidth="1"/>
    <col min="3341" max="3341" width="30.42578125" style="8" customWidth="1"/>
    <col min="3342" max="3342" width="26" style="8" customWidth="1"/>
    <col min="3343" max="3343" width="10.85546875" style="8" customWidth="1"/>
    <col min="3344" max="3584" width="11.42578125" style="8"/>
    <col min="3585" max="3585" width="8" style="8" customWidth="1"/>
    <col min="3586" max="3586" width="14" style="8" customWidth="1"/>
    <col min="3587" max="3587" width="6.28515625" style="8" customWidth="1"/>
    <col min="3588" max="3588" width="9.85546875" style="8" customWidth="1"/>
    <col min="3589" max="3589" width="11.85546875" style="8" customWidth="1"/>
    <col min="3590" max="3590" width="0" style="8" hidden="1" customWidth="1"/>
    <col min="3591" max="3592" width="11.42578125" style="8"/>
    <col min="3593" max="3593" width="19.140625" style="8" customWidth="1"/>
    <col min="3594" max="3594" width="9.42578125" style="8" customWidth="1"/>
    <col min="3595" max="3595" width="9.140625" style="8" customWidth="1"/>
    <col min="3596" max="3596" width="0" style="8" hidden="1" customWidth="1"/>
    <col min="3597" max="3597" width="30.42578125" style="8" customWidth="1"/>
    <col min="3598" max="3598" width="26" style="8" customWidth="1"/>
    <col min="3599" max="3599" width="10.85546875" style="8" customWidth="1"/>
    <col min="3600" max="3840" width="11.42578125" style="8"/>
    <col min="3841" max="3841" width="8" style="8" customWidth="1"/>
    <col min="3842" max="3842" width="14" style="8" customWidth="1"/>
    <col min="3843" max="3843" width="6.28515625" style="8" customWidth="1"/>
    <col min="3844" max="3844" width="9.85546875" style="8" customWidth="1"/>
    <col min="3845" max="3845" width="11.85546875" style="8" customWidth="1"/>
    <col min="3846" max="3846" width="0" style="8" hidden="1" customWidth="1"/>
    <col min="3847" max="3848" width="11.42578125" style="8"/>
    <col min="3849" max="3849" width="19.140625" style="8" customWidth="1"/>
    <col min="3850" max="3850" width="9.42578125" style="8" customWidth="1"/>
    <col min="3851" max="3851" width="9.140625" style="8" customWidth="1"/>
    <col min="3852" max="3852" width="0" style="8" hidden="1" customWidth="1"/>
    <col min="3853" max="3853" width="30.42578125" style="8" customWidth="1"/>
    <col min="3854" max="3854" width="26" style="8" customWidth="1"/>
    <col min="3855" max="3855" width="10.85546875" style="8" customWidth="1"/>
    <col min="3856" max="4096" width="11.42578125" style="8"/>
    <col min="4097" max="4097" width="8" style="8" customWidth="1"/>
    <col min="4098" max="4098" width="14" style="8" customWidth="1"/>
    <col min="4099" max="4099" width="6.28515625" style="8" customWidth="1"/>
    <col min="4100" max="4100" width="9.85546875" style="8" customWidth="1"/>
    <col min="4101" max="4101" width="11.85546875" style="8" customWidth="1"/>
    <col min="4102" max="4102" width="0" style="8" hidden="1" customWidth="1"/>
    <col min="4103" max="4104" width="11.42578125" style="8"/>
    <col min="4105" max="4105" width="19.140625" style="8" customWidth="1"/>
    <col min="4106" max="4106" width="9.42578125" style="8" customWidth="1"/>
    <col min="4107" max="4107" width="9.140625" style="8" customWidth="1"/>
    <col min="4108" max="4108" width="0" style="8" hidden="1" customWidth="1"/>
    <col min="4109" max="4109" width="30.42578125" style="8" customWidth="1"/>
    <col min="4110" max="4110" width="26" style="8" customWidth="1"/>
    <col min="4111" max="4111" width="10.85546875" style="8" customWidth="1"/>
    <col min="4112" max="4352" width="11.42578125" style="8"/>
    <col min="4353" max="4353" width="8" style="8" customWidth="1"/>
    <col min="4354" max="4354" width="14" style="8" customWidth="1"/>
    <col min="4355" max="4355" width="6.28515625" style="8" customWidth="1"/>
    <col min="4356" max="4356" width="9.85546875" style="8" customWidth="1"/>
    <col min="4357" max="4357" width="11.85546875" style="8" customWidth="1"/>
    <col min="4358" max="4358" width="0" style="8" hidden="1" customWidth="1"/>
    <col min="4359" max="4360" width="11.42578125" style="8"/>
    <col min="4361" max="4361" width="19.140625" style="8" customWidth="1"/>
    <col min="4362" max="4362" width="9.42578125" style="8" customWidth="1"/>
    <col min="4363" max="4363" width="9.140625" style="8" customWidth="1"/>
    <col min="4364" max="4364" width="0" style="8" hidden="1" customWidth="1"/>
    <col min="4365" max="4365" width="30.42578125" style="8" customWidth="1"/>
    <col min="4366" max="4366" width="26" style="8" customWidth="1"/>
    <col min="4367" max="4367" width="10.85546875" style="8" customWidth="1"/>
    <col min="4368" max="4608" width="11.42578125" style="8"/>
    <col min="4609" max="4609" width="8" style="8" customWidth="1"/>
    <col min="4610" max="4610" width="14" style="8" customWidth="1"/>
    <col min="4611" max="4611" width="6.28515625" style="8" customWidth="1"/>
    <col min="4612" max="4612" width="9.85546875" style="8" customWidth="1"/>
    <col min="4613" max="4613" width="11.85546875" style="8" customWidth="1"/>
    <col min="4614" max="4614" width="0" style="8" hidden="1" customWidth="1"/>
    <col min="4615" max="4616" width="11.42578125" style="8"/>
    <col min="4617" max="4617" width="19.140625" style="8" customWidth="1"/>
    <col min="4618" max="4618" width="9.42578125" style="8" customWidth="1"/>
    <col min="4619" max="4619" width="9.140625" style="8" customWidth="1"/>
    <col min="4620" max="4620" width="0" style="8" hidden="1" customWidth="1"/>
    <col min="4621" max="4621" width="30.42578125" style="8" customWidth="1"/>
    <col min="4622" max="4622" width="26" style="8" customWidth="1"/>
    <col min="4623" max="4623" width="10.85546875" style="8" customWidth="1"/>
    <col min="4624" max="4864" width="11.42578125" style="8"/>
    <col min="4865" max="4865" width="8" style="8" customWidth="1"/>
    <col min="4866" max="4866" width="14" style="8" customWidth="1"/>
    <col min="4867" max="4867" width="6.28515625" style="8" customWidth="1"/>
    <col min="4868" max="4868" width="9.85546875" style="8" customWidth="1"/>
    <col min="4869" max="4869" width="11.85546875" style="8" customWidth="1"/>
    <col min="4870" max="4870" width="0" style="8" hidden="1" customWidth="1"/>
    <col min="4871" max="4872" width="11.42578125" style="8"/>
    <col min="4873" max="4873" width="19.140625" style="8" customWidth="1"/>
    <col min="4874" max="4874" width="9.42578125" style="8" customWidth="1"/>
    <col min="4875" max="4875" width="9.140625" style="8" customWidth="1"/>
    <col min="4876" max="4876" width="0" style="8" hidden="1" customWidth="1"/>
    <col min="4877" max="4877" width="30.42578125" style="8" customWidth="1"/>
    <col min="4878" max="4878" width="26" style="8" customWidth="1"/>
    <col min="4879" max="4879" width="10.85546875" style="8" customWidth="1"/>
    <col min="4880" max="5120" width="11.42578125" style="8"/>
    <col min="5121" max="5121" width="8" style="8" customWidth="1"/>
    <col min="5122" max="5122" width="14" style="8" customWidth="1"/>
    <col min="5123" max="5123" width="6.28515625" style="8" customWidth="1"/>
    <col min="5124" max="5124" width="9.85546875" style="8" customWidth="1"/>
    <col min="5125" max="5125" width="11.85546875" style="8" customWidth="1"/>
    <col min="5126" max="5126" width="0" style="8" hidden="1" customWidth="1"/>
    <col min="5127" max="5128" width="11.42578125" style="8"/>
    <col min="5129" max="5129" width="19.140625" style="8" customWidth="1"/>
    <col min="5130" max="5130" width="9.42578125" style="8" customWidth="1"/>
    <col min="5131" max="5131" width="9.140625" style="8" customWidth="1"/>
    <col min="5132" max="5132" width="0" style="8" hidden="1" customWidth="1"/>
    <col min="5133" max="5133" width="30.42578125" style="8" customWidth="1"/>
    <col min="5134" max="5134" width="26" style="8" customWidth="1"/>
    <col min="5135" max="5135" width="10.85546875" style="8" customWidth="1"/>
    <col min="5136" max="5376" width="11.42578125" style="8"/>
    <col min="5377" max="5377" width="8" style="8" customWidth="1"/>
    <col min="5378" max="5378" width="14" style="8" customWidth="1"/>
    <col min="5379" max="5379" width="6.28515625" style="8" customWidth="1"/>
    <col min="5380" max="5380" width="9.85546875" style="8" customWidth="1"/>
    <col min="5381" max="5381" width="11.85546875" style="8" customWidth="1"/>
    <col min="5382" max="5382" width="0" style="8" hidden="1" customWidth="1"/>
    <col min="5383" max="5384" width="11.42578125" style="8"/>
    <col min="5385" max="5385" width="19.140625" style="8" customWidth="1"/>
    <col min="5386" max="5386" width="9.42578125" style="8" customWidth="1"/>
    <col min="5387" max="5387" width="9.140625" style="8" customWidth="1"/>
    <col min="5388" max="5388" width="0" style="8" hidden="1" customWidth="1"/>
    <col min="5389" max="5389" width="30.42578125" style="8" customWidth="1"/>
    <col min="5390" max="5390" width="26" style="8" customWidth="1"/>
    <col min="5391" max="5391" width="10.85546875" style="8" customWidth="1"/>
    <col min="5392" max="5632" width="11.42578125" style="8"/>
    <col min="5633" max="5633" width="8" style="8" customWidth="1"/>
    <col min="5634" max="5634" width="14" style="8" customWidth="1"/>
    <col min="5635" max="5635" width="6.28515625" style="8" customWidth="1"/>
    <col min="5636" max="5636" width="9.85546875" style="8" customWidth="1"/>
    <col min="5637" max="5637" width="11.85546875" style="8" customWidth="1"/>
    <col min="5638" max="5638" width="0" style="8" hidden="1" customWidth="1"/>
    <col min="5639" max="5640" width="11.42578125" style="8"/>
    <col min="5641" max="5641" width="19.140625" style="8" customWidth="1"/>
    <col min="5642" max="5642" width="9.42578125" style="8" customWidth="1"/>
    <col min="5643" max="5643" width="9.140625" style="8" customWidth="1"/>
    <col min="5644" max="5644" width="0" style="8" hidden="1" customWidth="1"/>
    <col min="5645" max="5645" width="30.42578125" style="8" customWidth="1"/>
    <col min="5646" max="5646" width="26" style="8" customWidth="1"/>
    <col min="5647" max="5647" width="10.85546875" style="8" customWidth="1"/>
    <col min="5648" max="5888" width="11.42578125" style="8"/>
    <col min="5889" max="5889" width="8" style="8" customWidth="1"/>
    <col min="5890" max="5890" width="14" style="8" customWidth="1"/>
    <col min="5891" max="5891" width="6.28515625" style="8" customWidth="1"/>
    <col min="5892" max="5892" width="9.85546875" style="8" customWidth="1"/>
    <col min="5893" max="5893" width="11.85546875" style="8" customWidth="1"/>
    <col min="5894" max="5894" width="0" style="8" hidden="1" customWidth="1"/>
    <col min="5895" max="5896" width="11.42578125" style="8"/>
    <col min="5897" max="5897" width="19.140625" style="8" customWidth="1"/>
    <col min="5898" max="5898" width="9.42578125" style="8" customWidth="1"/>
    <col min="5899" max="5899" width="9.140625" style="8" customWidth="1"/>
    <col min="5900" max="5900" width="0" style="8" hidden="1" customWidth="1"/>
    <col min="5901" max="5901" width="30.42578125" style="8" customWidth="1"/>
    <col min="5902" max="5902" width="26" style="8" customWidth="1"/>
    <col min="5903" max="5903" width="10.85546875" style="8" customWidth="1"/>
    <col min="5904" max="6144" width="11.42578125" style="8"/>
    <col min="6145" max="6145" width="8" style="8" customWidth="1"/>
    <col min="6146" max="6146" width="14" style="8" customWidth="1"/>
    <col min="6147" max="6147" width="6.28515625" style="8" customWidth="1"/>
    <col min="6148" max="6148" width="9.85546875" style="8" customWidth="1"/>
    <col min="6149" max="6149" width="11.85546875" style="8" customWidth="1"/>
    <col min="6150" max="6150" width="0" style="8" hidden="1" customWidth="1"/>
    <col min="6151" max="6152" width="11.42578125" style="8"/>
    <col min="6153" max="6153" width="19.140625" style="8" customWidth="1"/>
    <col min="6154" max="6154" width="9.42578125" style="8" customWidth="1"/>
    <col min="6155" max="6155" width="9.140625" style="8" customWidth="1"/>
    <col min="6156" max="6156" width="0" style="8" hidden="1" customWidth="1"/>
    <col min="6157" max="6157" width="30.42578125" style="8" customWidth="1"/>
    <col min="6158" max="6158" width="26" style="8" customWidth="1"/>
    <col min="6159" max="6159" width="10.85546875" style="8" customWidth="1"/>
    <col min="6160" max="6400" width="11.42578125" style="8"/>
    <col min="6401" max="6401" width="8" style="8" customWidth="1"/>
    <col min="6402" max="6402" width="14" style="8" customWidth="1"/>
    <col min="6403" max="6403" width="6.28515625" style="8" customWidth="1"/>
    <col min="6404" max="6404" width="9.85546875" style="8" customWidth="1"/>
    <col min="6405" max="6405" width="11.85546875" style="8" customWidth="1"/>
    <col min="6406" max="6406" width="0" style="8" hidden="1" customWidth="1"/>
    <col min="6407" max="6408" width="11.42578125" style="8"/>
    <col min="6409" max="6409" width="19.140625" style="8" customWidth="1"/>
    <col min="6410" max="6410" width="9.42578125" style="8" customWidth="1"/>
    <col min="6411" max="6411" width="9.140625" style="8" customWidth="1"/>
    <col min="6412" max="6412" width="0" style="8" hidden="1" customWidth="1"/>
    <col min="6413" max="6413" width="30.42578125" style="8" customWidth="1"/>
    <col min="6414" max="6414" width="26" style="8" customWidth="1"/>
    <col min="6415" max="6415" width="10.85546875" style="8" customWidth="1"/>
    <col min="6416" max="6656" width="11.42578125" style="8"/>
    <col min="6657" max="6657" width="8" style="8" customWidth="1"/>
    <col min="6658" max="6658" width="14" style="8" customWidth="1"/>
    <col min="6659" max="6659" width="6.28515625" style="8" customWidth="1"/>
    <col min="6660" max="6660" width="9.85546875" style="8" customWidth="1"/>
    <col min="6661" max="6661" width="11.85546875" style="8" customWidth="1"/>
    <col min="6662" max="6662" width="0" style="8" hidden="1" customWidth="1"/>
    <col min="6663" max="6664" width="11.42578125" style="8"/>
    <col min="6665" max="6665" width="19.140625" style="8" customWidth="1"/>
    <col min="6666" max="6666" width="9.42578125" style="8" customWidth="1"/>
    <col min="6667" max="6667" width="9.140625" style="8" customWidth="1"/>
    <col min="6668" max="6668" width="0" style="8" hidden="1" customWidth="1"/>
    <col min="6669" max="6669" width="30.42578125" style="8" customWidth="1"/>
    <col min="6670" max="6670" width="26" style="8" customWidth="1"/>
    <col min="6671" max="6671" width="10.85546875" style="8" customWidth="1"/>
    <col min="6672" max="6912" width="11.42578125" style="8"/>
    <col min="6913" max="6913" width="8" style="8" customWidth="1"/>
    <col min="6914" max="6914" width="14" style="8" customWidth="1"/>
    <col min="6915" max="6915" width="6.28515625" style="8" customWidth="1"/>
    <col min="6916" max="6916" width="9.85546875" style="8" customWidth="1"/>
    <col min="6917" max="6917" width="11.85546875" style="8" customWidth="1"/>
    <col min="6918" max="6918" width="0" style="8" hidden="1" customWidth="1"/>
    <col min="6919" max="6920" width="11.42578125" style="8"/>
    <col min="6921" max="6921" width="19.140625" style="8" customWidth="1"/>
    <col min="6922" max="6922" width="9.42578125" style="8" customWidth="1"/>
    <col min="6923" max="6923" width="9.140625" style="8" customWidth="1"/>
    <col min="6924" max="6924" width="0" style="8" hidden="1" customWidth="1"/>
    <col min="6925" max="6925" width="30.42578125" style="8" customWidth="1"/>
    <col min="6926" max="6926" width="26" style="8" customWidth="1"/>
    <col min="6927" max="6927" width="10.85546875" style="8" customWidth="1"/>
    <col min="6928" max="7168" width="11.42578125" style="8"/>
    <col min="7169" max="7169" width="8" style="8" customWidth="1"/>
    <col min="7170" max="7170" width="14" style="8" customWidth="1"/>
    <col min="7171" max="7171" width="6.28515625" style="8" customWidth="1"/>
    <col min="7172" max="7172" width="9.85546875" style="8" customWidth="1"/>
    <col min="7173" max="7173" width="11.85546875" style="8" customWidth="1"/>
    <col min="7174" max="7174" width="0" style="8" hidden="1" customWidth="1"/>
    <col min="7175" max="7176" width="11.42578125" style="8"/>
    <col min="7177" max="7177" width="19.140625" style="8" customWidth="1"/>
    <col min="7178" max="7178" width="9.42578125" style="8" customWidth="1"/>
    <col min="7179" max="7179" width="9.140625" style="8" customWidth="1"/>
    <col min="7180" max="7180" width="0" style="8" hidden="1" customWidth="1"/>
    <col min="7181" max="7181" width="30.42578125" style="8" customWidth="1"/>
    <col min="7182" max="7182" width="26" style="8" customWidth="1"/>
    <col min="7183" max="7183" width="10.85546875" style="8" customWidth="1"/>
    <col min="7184" max="7424" width="11.42578125" style="8"/>
    <col min="7425" max="7425" width="8" style="8" customWidth="1"/>
    <col min="7426" max="7426" width="14" style="8" customWidth="1"/>
    <col min="7427" max="7427" width="6.28515625" style="8" customWidth="1"/>
    <col min="7428" max="7428" width="9.85546875" style="8" customWidth="1"/>
    <col min="7429" max="7429" width="11.85546875" style="8" customWidth="1"/>
    <col min="7430" max="7430" width="0" style="8" hidden="1" customWidth="1"/>
    <col min="7431" max="7432" width="11.42578125" style="8"/>
    <col min="7433" max="7433" width="19.140625" style="8" customWidth="1"/>
    <col min="7434" max="7434" width="9.42578125" style="8" customWidth="1"/>
    <col min="7435" max="7435" width="9.140625" style="8" customWidth="1"/>
    <col min="7436" max="7436" width="0" style="8" hidden="1" customWidth="1"/>
    <col min="7437" max="7437" width="30.42578125" style="8" customWidth="1"/>
    <col min="7438" max="7438" width="26" style="8" customWidth="1"/>
    <col min="7439" max="7439" width="10.85546875" style="8" customWidth="1"/>
    <col min="7440" max="7680" width="11.42578125" style="8"/>
    <col min="7681" max="7681" width="8" style="8" customWidth="1"/>
    <col min="7682" max="7682" width="14" style="8" customWidth="1"/>
    <col min="7683" max="7683" width="6.28515625" style="8" customWidth="1"/>
    <col min="7684" max="7684" width="9.85546875" style="8" customWidth="1"/>
    <col min="7685" max="7685" width="11.85546875" style="8" customWidth="1"/>
    <col min="7686" max="7686" width="0" style="8" hidden="1" customWidth="1"/>
    <col min="7687" max="7688" width="11.42578125" style="8"/>
    <col min="7689" max="7689" width="19.140625" style="8" customWidth="1"/>
    <col min="7690" max="7690" width="9.42578125" style="8" customWidth="1"/>
    <col min="7691" max="7691" width="9.140625" style="8" customWidth="1"/>
    <col min="7692" max="7692" width="0" style="8" hidden="1" customWidth="1"/>
    <col min="7693" max="7693" width="30.42578125" style="8" customWidth="1"/>
    <col min="7694" max="7694" width="26" style="8" customWidth="1"/>
    <col min="7695" max="7695" width="10.85546875" style="8" customWidth="1"/>
    <col min="7696" max="7936" width="11.42578125" style="8"/>
    <col min="7937" max="7937" width="8" style="8" customWidth="1"/>
    <col min="7938" max="7938" width="14" style="8" customWidth="1"/>
    <col min="7939" max="7939" width="6.28515625" style="8" customWidth="1"/>
    <col min="7940" max="7940" width="9.85546875" style="8" customWidth="1"/>
    <col min="7941" max="7941" width="11.85546875" style="8" customWidth="1"/>
    <col min="7942" max="7942" width="0" style="8" hidden="1" customWidth="1"/>
    <col min="7943" max="7944" width="11.42578125" style="8"/>
    <col min="7945" max="7945" width="19.140625" style="8" customWidth="1"/>
    <col min="7946" max="7946" width="9.42578125" style="8" customWidth="1"/>
    <col min="7947" max="7947" width="9.140625" style="8" customWidth="1"/>
    <col min="7948" max="7948" width="0" style="8" hidden="1" customWidth="1"/>
    <col min="7949" max="7949" width="30.42578125" style="8" customWidth="1"/>
    <col min="7950" max="7950" width="26" style="8" customWidth="1"/>
    <col min="7951" max="7951" width="10.85546875" style="8" customWidth="1"/>
    <col min="7952" max="8192" width="11.42578125" style="8"/>
    <col min="8193" max="8193" width="8" style="8" customWidth="1"/>
    <col min="8194" max="8194" width="14" style="8" customWidth="1"/>
    <col min="8195" max="8195" width="6.28515625" style="8" customWidth="1"/>
    <col min="8196" max="8196" width="9.85546875" style="8" customWidth="1"/>
    <col min="8197" max="8197" width="11.85546875" style="8" customWidth="1"/>
    <col min="8198" max="8198" width="0" style="8" hidden="1" customWidth="1"/>
    <col min="8199" max="8200" width="11.42578125" style="8"/>
    <col min="8201" max="8201" width="19.140625" style="8" customWidth="1"/>
    <col min="8202" max="8202" width="9.42578125" style="8" customWidth="1"/>
    <col min="8203" max="8203" width="9.140625" style="8" customWidth="1"/>
    <col min="8204" max="8204" width="0" style="8" hidden="1" customWidth="1"/>
    <col min="8205" max="8205" width="30.42578125" style="8" customWidth="1"/>
    <col min="8206" max="8206" width="26" style="8" customWidth="1"/>
    <col min="8207" max="8207" width="10.85546875" style="8" customWidth="1"/>
    <col min="8208" max="8448" width="11.42578125" style="8"/>
    <col min="8449" max="8449" width="8" style="8" customWidth="1"/>
    <col min="8450" max="8450" width="14" style="8" customWidth="1"/>
    <col min="8451" max="8451" width="6.28515625" style="8" customWidth="1"/>
    <col min="8452" max="8452" width="9.85546875" style="8" customWidth="1"/>
    <col min="8453" max="8453" width="11.85546875" style="8" customWidth="1"/>
    <col min="8454" max="8454" width="0" style="8" hidden="1" customWidth="1"/>
    <col min="8455" max="8456" width="11.42578125" style="8"/>
    <col min="8457" max="8457" width="19.140625" style="8" customWidth="1"/>
    <col min="8458" max="8458" width="9.42578125" style="8" customWidth="1"/>
    <col min="8459" max="8459" width="9.140625" style="8" customWidth="1"/>
    <col min="8460" max="8460" width="0" style="8" hidden="1" customWidth="1"/>
    <col min="8461" max="8461" width="30.42578125" style="8" customWidth="1"/>
    <col min="8462" max="8462" width="26" style="8" customWidth="1"/>
    <col min="8463" max="8463" width="10.85546875" style="8" customWidth="1"/>
    <col min="8464" max="8704" width="11.42578125" style="8"/>
    <col min="8705" max="8705" width="8" style="8" customWidth="1"/>
    <col min="8706" max="8706" width="14" style="8" customWidth="1"/>
    <col min="8707" max="8707" width="6.28515625" style="8" customWidth="1"/>
    <col min="8708" max="8708" width="9.85546875" style="8" customWidth="1"/>
    <col min="8709" max="8709" width="11.85546875" style="8" customWidth="1"/>
    <col min="8710" max="8710" width="0" style="8" hidden="1" customWidth="1"/>
    <col min="8711" max="8712" width="11.42578125" style="8"/>
    <col min="8713" max="8713" width="19.140625" style="8" customWidth="1"/>
    <col min="8714" max="8714" width="9.42578125" style="8" customWidth="1"/>
    <col min="8715" max="8715" width="9.140625" style="8" customWidth="1"/>
    <col min="8716" max="8716" width="0" style="8" hidden="1" customWidth="1"/>
    <col min="8717" max="8717" width="30.42578125" style="8" customWidth="1"/>
    <col min="8718" max="8718" width="26" style="8" customWidth="1"/>
    <col min="8719" max="8719" width="10.85546875" style="8" customWidth="1"/>
    <col min="8720" max="8960" width="11.42578125" style="8"/>
    <col min="8961" max="8961" width="8" style="8" customWidth="1"/>
    <col min="8962" max="8962" width="14" style="8" customWidth="1"/>
    <col min="8963" max="8963" width="6.28515625" style="8" customWidth="1"/>
    <col min="8964" max="8964" width="9.85546875" style="8" customWidth="1"/>
    <col min="8965" max="8965" width="11.85546875" style="8" customWidth="1"/>
    <col min="8966" max="8966" width="0" style="8" hidden="1" customWidth="1"/>
    <col min="8967" max="8968" width="11.42578125" style="8"/>
    <col min="8969" max="8969" width="19.140625" style="8" customWidth="1"/>
    <col min="8970" max="8970" width="9.42578125" style="8" customWidth="1"/>
    <col min="8971" max="8971" width="9.140625" style="8" customWidth="1"/>
    <col min="8972" max="8972" width="0" style="8" hidden="1" customWidth="1"/>
    <col min="8973" max="8973" width="30.42578125" style="8" customWidth="1"/>
    <col min="8974" max="8974" width="26" style="8" customWidth="1"/>
    <col min="8975" max="8975" width="10.85546875" style="8" customWidth="1"/>
    <col min="8976" max="9216" width="11.42578125" style="8"/>
    <col min="9217" max="9217" width="8" style="8" customWidth="1"/>
    <col min="9218" max="9218" width="14" style="8" customWidth="1"/>
    <col min="9219" max="9219" width="6.28515625" style="8" customWidth="1"/>
    <col min="9220" max="9220" width="9.85546875" style="8" customWidth="1"/>
    <col min="9221" max="9221" width="11.85546875" style="8" customWidth="1"/>
    <col min="9222" max="9222" width="0" style="8" hidden="1" customWidth="1"/>
    <col min="9223" max="9224" width="11.42578125" style="8"/>
    <col min="9225" max="9225" width="19.140625" style="8" customWidth="1"/>
    <col min="9226" max="9226" width="9.42578125" style="8" customWidth="1"/>
    <col min="9227" max="9227" width="9.140625" style="8" customWidth="1"/>
    <col min="9228" max="9228" width="0" style="8" hidden="1" customWidth="1"/>
    <col min="9229" max="9229" width="30.42578125" style="8" customWidth="1"/>
    <col min="9230" max="9230" width="26" style="8" customWidth="1"/>
    <col min="9231" max="9231" width="10.85546875" style="8" customWidth="1"/>
    <col min="9232" max="9472" width="11.42578125" style="8"/>
    <col min="9473" max="9473" width="8" style="8" customWidth="1"/>
    <col min="9474" max="9474" width="14" style="8" customWidth="1"/>
    <col min="9475" max="9475" width="6.28515625" style="8" customWidth="1"/>
    <col min="9476" max="9476" width="9.85546875" style="8" customWidth="1"/>
    <col min="9477" max="9477" width="11.85546875" style="8" customWidth="1"/>
    <col min="9478" max="9478" width="0" style="8" hidden="1" customWidth="1"/>
    <col min="9479" max="9480" width="11.42578125" style="8"/>
    <col min="9481" max="9481" width="19.140625" style="8" customWidth="1"/>
    <col min="9482" max="9482" width="9.42578125" style="8" customWidth="1"/>
    <col min="9483" max="9483" width="9.140625" style="8" customWidth="1"/>
    <col min="9484" max="9484" width="0" style="8" hidden="1" customWidth="1"/>
    <col min="9485" max="9485" width="30.42578125" style="8" customWidth="1"/>
    <col min="9486" max="9486" width="26" style="8" customWidth="1"/>
    <col min="9487" max="9487" width="10.85546875" style="8" customWidth="1"/>
    <col min="9488" max="9728" width="11.42578125" style="8"/>
    <col min="9729" max="9729" width="8" style="8" customWidth="1"/>
    <col min="9730" max="9730" width="14" style="8" customWidth="1"/>
    <col min="9731" max="9731" width="6.28515625" style="8" customWidth="1"/>
    <col min="9732" max="9732" width="9.85546875" style="8" customWidth="1"/>
    <col min="9733" max="9733" width="11.85546875" style="8" customWidth="1"/>
    <col min="9734" max="9734" width="0" style="8" hidden="1" customWidth="1"/>
    <col min="9735" max="9736" width="11.42578125" style="8"/>
    <col min="9737" max="9737" width="19.140625" style="8" customWidth="1"/>
    <col min="9738" max="9738" width="9.42578125" style="8" customWidth="1"/>
    <col min="9739" max="9739" width="9.140625" style="8" customWidth="1"/>
    <col min="9740" max="9740" width="0" style="8" hidden="1" customWidth="1"/>
    <col min="9741" max="9741" width="30.42578125" style="8" customWidth="1"/>
    <col min="9742" max="9742" width="26" style="8" customWidth="1"/>
    <col min="9743" max="9743" width="10.85546875" style="8" customWidth="1"/>
    <col min="9744" max="9984" width="11.42578125" style="8"/>
    <col min="9985" max="9985" width="8" style="8" customWidth="1"/>
    <col min="9986" max="9986" width="14" style="8" customWidth="1"/>
    <col min="9987" max="9987" width="6.28515625" style="8" customWidth="1"/>
    <col min="9988" max="9988" width="9.85546875" style="8" customWidth="1"/>
    <col min="9989" max="9989" width="11.85546875" style="8" customWidth="1"/>
    <col min="9990" max="9990" width="0" style="8" hidden="1" customWidth="1"/>
    <col min="9991" max="9992" width="11.42578125" style="8"/>
    <col min="9993" max="9993" width="19.140625" style="8" customWidth="1"/>
    <col min="9994" max="9994" width="9.42578125" style="8" customWidth="1"/>
    <col min="9995" max="9995" width="9.140625" style="8" customWidth="1"/>
    <col min="9996" max="9996" width="0" style="8" hidden="1" customWidth="1"/>
    <col min="9997" max="9997" width="30.42578125" style="8" customWidth="1"/>
    <col min="9998" max="9998" width="26" style="8" customWidth="1"/>
    <col min="9999" max="9999" width="10.85546875" style="8" customWidth="1"/>
    <col min="10000" max="10240" width="11.42578125" style="8"/>
    <col min="10241" max="10241" width="8" style="8" customWidth="1"/>
    <col min="10242" max="10242" width="14" style="8" customWidth="1"/>
    <col min="10243" max="10243" width="6.28515625" style="8" customWidth="1"/>
    <col min="10244" max="10244" width="9.85546875" style="8" customWidth="1"/>
    <col min="10245" max="10245" width="11.85546875" style="8" customWidth="1"/>
    <col min="10246" max="10246" width="0" style="8" hidden="1" customWidth="1"/>
    <col min="10247" max="10248" width="11.42578125" style="8"/>
    <col min="10249" max="10249" width="19.140625" style="8" customWidth="1"/>
    <col min="10250" max="10250" width="9.42578125" style="8" customWidth="1"/>
    <col min="10251" max="10251" width="9.140625" style="8" customWidth="1"/>
    <col min="10252" max="10252" width="0" style="8" hidden="1" customWidth="1"/>
    <col min="10253" max="10253" width="30.42578125" style="8" customWidth="1"/>
    <col min="10254" max="10254" width="26" style="8" customWidth="1"/>
    <col min="10255" max="10255" width="10.85546875" style="8" customWidth="1"/>
    <col min="10256" max="10496" width="11.42578125" style="8"/>
    <col min="10497" max="10497" width="8" style="8" customWidth="1"/>
    <col min="10498" max="10498" width="14" style="8" customWidth="1"/>
    <col min="10499" max="10499" width="6.28515625" style="8" customWidth="1"/>
    <col min="10500" max="10500" width="9.85546875" style="8" customWidth="1"/>
    <col min="10501" max="10501" width="11.85546875" style="8" customWidth="1"/>
    <col min="10502" max="10502" width="0" style="8" hidden="1" customWidth="1"/>
    <col min="10503" max="10504" width="11.42578125" style="8"/>
    <col min="10505" max="10505" width="19.140625" style="8" customWidth="1"/>
    <col min="10506" max="10506" width="9.42578125" style="8" customWidth="1"/>
    <col min="10507" max="10507" width="9.140625" style="8" customWidth="1"/>
    <col min="10508" max="10508" width="0" style="8" hidden="1" customWidth="1"/>
    <col min="10509" max="10509" width="30.42578125" style="8" customWidth="1"/>
    <col min="10510" max="10510" width="26" style="8" customWidth="1"/>
    <col min="10511" max="10511" width="10.85546875" style="8" customWidth="1"/>
    <col min="10512" max="10752" width="11.42578125" style="8"/>
    <col min="10753" max="10753" width="8" style="8" customWidth="1"/>
    <col min="10754" max="10754" width="14" style="8" customWidth="1"/>
    <col min="10755" max="10755" width="6.28515625" style="8" customWidth="1"/>
    <col min="10756" max="10756" width="9.85546875" style="8" customWidth="1"/>
    <col min="10757" max="10757" width="11.85546875" style="8" customWidth="1"/>
    <col min="10758" max="10758" width="0" style="8" hidden="1" customWidth="1"/>
    <col min="10759" max="10760" width="11.42578125" style="8"/>
    <col min="10761" max="10761" width="19.140625" style="8" customWidth="1"/>
    <col min="10762" max="10762" width="9.42578125" style="8" customWidth="1"/>
    <col min="10763" max="10763" width="9.140625" style="8" customWidth="1"/>
    <col min="10764" max="10764" width="0" style="8" hidden="1" customWidth="1"/>
    <col min="10765" max="10765" width="30.42578125" style="8" customWidth="1"/>
    <col min="10766" max="10766" width="26" style="8" customWidth="1"/>
    <col min="10767" max="10767" width="10.85546875" style="8" customWidth="1"/>
    <col min="10768" max="11008" width="11.42578125" style="8"/>
    <col min="11009" max="11009" width="8" style="8" customWidth="1"/>
    <col min="11010" max="11010" width="14" style="8" customWidth="1"/>
    <col min="11011" max="11011" width="6.28515625" style="8" customWidth="1"/>
    <col min="11012" max="11012" width="9.85546875" style="8" customWidth="1"/>
    <col min="11013" max="11013" width="11.85546875" style="8" customWidth="1"/>
    <col min="11014" max="11014" width="0" style="8" hidden="1" customWidth="1"/>
    <col min="11015" max="11016" width="11.42578125" style="8"/>
    <col min="11017" max="11017" width="19.140625" style="8" customWidth="1"/>
    <col min="11018" max="11018" width="9.42578125" style="8" customWidth="1"/>
    <col min="11019" max="11019" width="9.140625" style="8" customWidth="1"/>
    <col min="11020" max="11020" width="0" style="8" hidden="1" customWidth="1"/>
    <col min="11021" max="11021" width="30.42578125" style="8" customWidth="1"/>
    <col min="11022" max="11022" width="26" style="8" customWidth="1"/>
    <col min="11023" max="11023" width="10.85546875" style="8" customWidth="1"/>
    <col min="11024" max="11264" width="11.42578125" style="8"/>
    <col min="11265" max="11265" width="8" style="8" customWidth="1"/>
    <col min="11266" max="11266" width="14" style="8" customWidth="1"/>
    <col min="11267" max="11267" width="6.28515625" style="8" customWidth="1"/>
    <col min="11268" max="11268" width="9.85546875" style="8" customWidth="1"/>
    <col min="11269" max="11269" width="11.85546875" style="8" customWidth="1"/>
    <col min="11270" max="11270" width="0" style="8" hidden="1" customWidth="1"/>
    <col min="11271" max="11272" width="11.42578125" style="8"/>
    <col min="11273" max="11273" width="19.140625" style="8" customWidth="1"/>
    <col min="11274" max="11274" width="9.42578125" style="8" customWidth="1"/>
    <col min="11275" max="11275" width="9.140625" style="8" customWidth="1"/>
    <col min="11276" max="11276" width="0" style="8" hidden="1" customWidth="1"/>
    <col min="11277" max="11277" width="30.42578125" style="8" customWidth="1"/>
    <col min="11278" max="11278" width="26" style="8" customWidth="1"/>
    <col min="11279" max="11279" width="10.85546875" style="8" customWidth="1"/>
    <col min="11280" max="11520" width="11.42578125" style="8"/>
    <col min="11521" max="11521" width="8" style="8" customWidth="1"/>
    <col min="11522" max="11522" width="14" style="8" customWidth="1"/>
    <col min="11523" max="11523" width="6.28515625" style="8" customWidth="1"/>
    <col min="11524" max="11524" width="9.85546875" style="8" customWidth="1"/>
    <col min="11525" max="11525" width="11.85546875" style="8" customWidth="1"/>
    <col min="11526" max="11526" width="0" style="8" hidden="1" customWidth="1"/>
    <col min="11527" max="11528" width="11.42578125" style="8"/>
    <col min="11529" max="11529" width="19.140625" style="8" customWidth="1"/>
    <col min="11530" max="11530" width="9.42578125" style="8" customWidth="1"/>
    <col min="11531" max="11531" width="9.140625" style="8" customWidth="1"/>
    <col min="11532" max="11532" width="0" style="8" hidden="1" customWidth="1"/>
    <col min="11533" max="11533" width="30.42578125" style="8" customWidth="1"/>
    <col min="11534" max="11534" width="26" style="8" customWidth="1"/>
    <col min="11535" max="11535" width="10.85546875" style="8" customWidth="1"/>
    <col min="11536" max="11776" width="11.42578125" style="8"/>
    <col min="11777" max="11777" width="8" style="8" customWidth="1"/>
    <col min="11778" max="11778" width="14" style="8" customWidth="1"/>
    <col min="11779" max="11779" width="6.28515625" style="8" customWidth="1"/>
    <col min="11780" max="11780" width="9.85546875" style="8" customWidth="1"/>
    <col min="11781" max="11781" width="11.85546875" style="8" customWidth="1"/>
    <col min="11782" max="11782" width="0" style="8" hidden="1" customWidth="1"/>
    <col min="11783" max="11784" width="11.42578125" style="8"/>
    <col min="11785" max="11785" width="19.140625" style="8" customWidth="1"/>
    <col min="11786" max="11786" width="9.42578125" style="8" customWidth="1"/>
    <col min="11787" max="11787" width="9.140625" style="8" customWidth="1"/>
    <col min="11788" max="11788" width="0" style="8" hidden="1" customWidth="1"/>
    <col min="11789" max="11789" width="30.42578125" style="8" customWidth="1"/>
    <col min="11790" max="11790" width="26" style="8" customWidth="1"/>
    <col min="11791" max="11791" width="10.85546875" style="8" customWidth="1"/>
    <col min="11792" max="12032" width="11.42578125" style="8"/>
    <col min="12033" max="12033" width="8" style="8" customWidth="1"/>
    <col min="12034" max="12034" width="14" style="8" customWidth="1"/>
    <col min="12035" max="12035" width="6.28515625" style="8" customWidth="1"/>
    <col min="12036" max="12036" width="9.85546875" style="8" customWidth="1"/>
    <col min="12037" max="12037" width="11.85546875" style="8" customWidth="1"/>
    <col min="12038" max="12038" width="0" style="8" hidden="1" customWidth="1"/>
    <col min="12039" max="12040" width="11.42578125" style="8"/>
    <col min="12041" max="12041" width="19.140625" style="8" customWidth="1"/>
    <col min="12042" max="12042" width="9.42578125" style="8" customWidth="1"/>
    <col min="12043" max="12043" width="9.140625" style="8" customWidth="1"/>
    <col min="12044" max="12044" width="0" style="8" hidden="1" customWidth="1"/>
    <col min="12045" max="12045" width="30.42578125" style="8" customWidth="1"/>
    <col min="12046" max="12046" width="26" style="8" customWidth="1"/>
    <col min="12047" max="12047" width="10.85546875" style="8" customWidth="1"/>
    <col min="12048" max="12288" width="11.42578125" style="8"/>
    <col min="12289" max="12289" width="8" style="8" customWidth="1"/>
    <col min="12290" max="12290" width="14" style="8" customWidth="1"/>
    <col min="12291" max="12291" width="6.28515625" style="8" customWidth="1"/>
    <col min="12292" max="12292" width="9.85546875" style="8" customWidth="1"/>
    <col min="12293" max="12293" width="11.85546875" style="8" customWidth="1"/>
    <col min="12294" max="12294" width="0" style="8" hidden="1" customWidth="1"/>
    <col min="12295" max="12296" width="11.42578125" style="8"/>
    <col min="12297" max="12297" width="19.140625" style="8" customWidth="1"/>
    <col min="12298" max="12298" width="9.42578125" style="8" customWidth="1"/>
    <col min="12299" max="12299" width="9.140625" style="8" customWidth="1"/>
    <col min="12300" max="12300" width="0" style="8" hidden="1" customWidth="1"/>
    <col min="12301" max="12301" width="30.42578125" style="8" customWidth="1"/>
    <col min="12302" max="12302" width="26" style="8" customWidth="1"/>
    <col min="12303" max="12303" width="10.85546875" style="8" customWidth="1"/>
    <col min="12304" max="12544" width="11.42578125" style="8"/>
    <col min="12545" max="12545" width="8" style="8" customWidth="1"/>
    <col min="12546" max="12546" width="14" style="8" customWidth="1"/>
    <col min="12547" max="12547" width="6.28515625" style="8" customWidth="1"/>
    <col min="12548" max="12548" width="9.85546875" style="8" customWidth="1"/>
    <col min="12549" max="12549" width="11.85546875" style="8" customWidth="1"/>
    <col min="12550" max="12550" width="0" style="8" hidden="1" customWidth="1"/>
    <col min="12551" max="12552" width="11.42578125" style="8"/>
    <col min="12553" max="12553" width="19.140625" style="8" customWidth="1"/>
    <col min="12554" max="12554" width="9.42578125" style="8" customWidth="1"/>
    <col min="12555" max="12555" width="9.140625" style="8" customWidth="1"/>
    <col min="12556" max="12556" width="0" style="8" hidden="1" customWidth="1"/>
    <col min="12557" max="12557" width="30.42578125" style="8" customWidth="1"/>
    <col min="12558" max="12558" width="26" style="8" customWidth="1"/>
    <col min="12559" max="12559" width="10.85546875" style="8" customWidth="1"/>
    <col min="12560" max="12800" width="11.42578125" style="8"/>
    <col min="12801" max="12801" width="8" style="8" customWidth="1"/>
    <col min="12802" max="12802" width="14" style="8" customWidth="1"/>
    <col min="12803" max="12803" width="6.28515625" style="8" customWidth="1"/>
    <col min="12804" max="12804" width="9.85546875" style="8" customWidth="1"/>
    <col min="12805" max="12805" width="11.85546875" style="8" customWidth="1"/>
    <col min="12806" max="12806" width="0" style="8" hidden="1" customWidth="1"/>
    <col min="12807" max="12808" width="11.42578125" style="8"/>
    <col min="12809" max="12809" width="19.140625" style="8" customWidth="1"/>
    <col min="12810" max="12810" width="9.42578125" style="8" customWidth="1"/>
    <col min="12811" max="12811" width="9.140625" style="8" customWidth="1"/>
    <col min="12812" max="12812" width="0" style="8" hidden="1" customWidth="1"/>
    <col min="12813" max="12813" width="30.42578125" style="8" customWidth="1"/>
    <col min="12814" max="12814" width="26" style="8" customWidth="1"/>
    <col min="12815" max="12815" width="10.85546875" style="8" customWidth="1"/>
    <col min="12816" max="13056" width="11.42578125" style="8"/>
    <col min="13057" max="13057" width="8" style="8" customWidth="1"/>
    <col min="13058" max="13058" width="14" style="8" customWidth="1"/>
    <col min="13059" max="13059" width="6.28515625" style="8" customWidth="1"/>
    <col min="13060" max="13060" width="9.85546875" style="8" customWidth="1"/>
    <col min="13061" max="13061" width="11.85546875" style="8" customWidth="1"/>
    <col min="13062" max="13062" width="0" style="8" hidden="1" customWidth="1"/>
    <col min="13063" max="13064" width="11.42578125" style="8"/>
    <col min="13065" max="13065" width="19.140625" style="8" customWidth="1"/>
    <col min="13066" max="13066" width="9.42578125" style="8" customWidth="1"/>
    <col min="13067" max="13067" width="9.140625" style="8" customWidth="1"/>
    <col min="13068" max="13068" width="0" style="8" hidden="1" customWidth="1"/>
    <col min="13069" max="13069" width="30.42578125" style="8" customWidth="1"/>
    <col min="13070" max="13070" width="26" style="8" customWidth="1"/>
    <col min="13071" max="13071" width="10.85546875" style="8" customWidth="1"/>
    <col min="13072" max="13312" width="11.42578125" style="8"/>
    <col min="13313" max="13313" width="8" style="8" customWidth="1"/>
    <col min="13314" max="13314" width="14" style="8" customWidth="1"/>
    <col min="13315" max="13315" width="6.28515625" style="8" customWidth="1"/>
    <col min="13316" max="13316" width="9.85546875" style="8" customWidth="1"/>
    <col min="13317" max="13317" width="11.85546875" style="8" customWidth="1"/>
    <col min="13318" max="13318" width="0" style="8" hidden="1" customWidth="1"/>
    <col min="13319" max="13320" width="11.42578125" style="8"/>
    <col min="13321" max="13321" width="19.140625" style="8" customWidth="1"/>
    <col min="13322" max="13322" width="9.42578125" style="8" customWidth="1"/>
    <col min="13323" max="13323" width="9.140625" style="8" customWidth="1"/>
    <col min="13324" max="13324" width="0" style="8" hidden="1" customWidth="1"/>
    <col min="13325" max="13325" width="30.42578125" style="8" customWidth="1"/>
    <col min="13326" max="13326" width="26" style="8" customWidth="1"/>
    <col min="13327" max="13327" width="10.85546875" style="8" customWidth="1"/>
    <col min="13328" max="13568" width="11.42578125" style="8"/>
    <col min="13569" max="13569" width="8" style="8" customWidth="1"/>
    <col min="13570" max="13570" width="14" style="8" customWidth="1"/>
    <col min="13571" max="13571" width="6.28515625" style="8" customWidth="1"/>
    <col min="13572" max="13572" width="9.85546875" style="8" customWidth="1"/>
    <col min="13573" max="13573" width="11.85546875" style="8" customWidth="1"/>
    <col min="13574" max="13574" width="0" style="8" hidden="1" customWidth="1"/>
    <col min="13575" max="13576" width="11.42578125" style="8"/>
    <col min="13577" max="13577" width="19.140625" style="8" customWidth="1"/>
    <col min="13578" max="13578" width="9.42578125" style="8" customWidth="1"/>
    <col min="13579" max="13579" width="9.140625" style="8" customWidth="1"/>
    <col min="13580" max="13580" width="0" style="8" hidden="1" customWidth="1"/>
    <col min="13581" max="13581" width="30.42578125" style="8" customWidth="1"/>
    <col min="13582" max="13582" width="26" style="8" customWidth="1"/>
    <col min="13583" max="13583" width="10.85546875" style="8" customWidth="1"/>
    <col min="13584" max="13824" width="11.42578125" style="8"/>
    <col min="13825" max="13825" width="8" style="8" customWidth="1"/>
    <col min="13826" max="13826" width="14" style="8" customWidth="1"/>
    <col min="13827" max="13827" width="6.28515625" style="8" customWidth="1"/>
    <col min="13828" max="13828" width="9.85546875" style="8" customWidth="1"/>
    <col min="13829" max="13829" width="11.85546875" style="8" customWidth="1"/>
    <col min="13830" max="13830" width="0" style="8" hidden="1" customWidth="1"/>
    <col min="13831" max="13832" width="11.42578125" style="8"/>
    <col min="13833" max="13833" width="19.140625" style="8" customWidth="1"/>
    <col min="13834" max="13834" width="9.42578125" style="8" customWidth="1"/>
    <col min="13835" max="13835" width="9.140625" style="8" customWidth="1"/>
    <col min="13836" max="13836" width="0" style="8" hidden="1" customWidth="1"/>
    <col min="13837" max="13837" width="30.42578125" style="8" customWidth="1"/>
    <col min="13838" max="13838" width="26" style="8" customWidth="1"/>
    <col min="13839" max="13839" width="10.85546875" style="8" customWidth="1"/>
    <col min="13840" max="14080" width="11.42578125" style="8"/>
    <col min="14081" max="14081" width="8" style="8" customWidth="1"/>
    <col min="14082" max="14082" width="14" style="8" customWidth="1"/>
    <col min="14083" max="14083" width="6.28515625" style="8" customWidth="1"/>
    <col min="14084" max="14084" width="9.85546875" style="8" customWidth="1"/>
    <col min="14085" max="14085" width="11.85546875" style="8" customWidth="1"/>
    <col min="14086" max="14086" width="0" style="8" hidden="1" customWidth="1"/>
    <col min="14087" max="14088" width="11.42578125" style="8"/>
    <col min="14089" max="14089" width="19.140625" style="8" customWidth="1"/>
    <col min="14090" max="14090" width="9.42578125" style="8" customWidth="1"/>
    <col min="14091" max="14091" width="9.140625" style="8" customWidth="1"/>
    <col min="14092" max="14092" width="0" style="8" hidden="1" customWidth="1"/>
    <col min="14093" max="14093" width="30.42578125" style="8" customWidth="1"/>
    <col min="14094" max="14094" width="26" style="8" customWidth="1"/>
    <col min="14095" max="14095" width="10.85546875" style="8" customWidth="1"/>
    <col min="14096" max="14336" width="11.42578125" style="8"/>
    <col min="14337" max="14337" width="8" style="8" customWidth="1"/>
    <col min="14338" max="14338" width="14" style="8" customWidth="1"/>
    <col min="14339" max="14339" width="6.28515625" style="8" customWidth="1"/>
    <col min="14340" max="14340" width="9.85546875" style="8" customWidth="1"/>
    <col min="14341" max="14341" width="11.85546875" style="8" customWidth="1"/>
    <col min="14342" max="14342" width="0" style="8" hidden="1" customWidth="1"/>
    <col min="14343" max="14344" width="11.42578125" style="8"/>
    <col min="14345" max="14345" width="19.140625" style="8" customWidth="1"/>
    <col min="14346" max="14346" width="9.42578125" style="8" customWidth="1"/>
    <col min="14347" max="14347" width="9.140625" style="8" customWidth="1"/>
    <col min="14348" max="14348" width="0" style="8" hidden="1" customWidth="1"/>
    <col min="14349" max="14349" width="30.42578125" style="8" customWidth="1"/>
    <col min="14350" max="14350" width="26" style="8" customWidth="1"/>
    <col min="14351" max="14351" width="10.85546875" style="8" customWidth="1"/>
    <col min="14352" max="14592" width="11.42578125" style="8"/>
    <col min="14593" max="14593" width="8" style="8" customWidth="1"/>
    <col min="14594" max="14594" width="14" style="8" customWidth="1"/>
    <col min="14595" max="14595" width="6.28515625" style="8" customWidth="1"/>
    <col min="14596" max="14596" width="9.85546875" style="8" customWidth="1"/>
    <col min="14597" max="14597" width="11.85546875" style="8" customWidth="1"/>
    <col min="14598" max="14598" width="0" style="8" hidden="1" customWidth="1"/>
    <col min="14599" max="14600" width="11.42578125" style="8"/>
    <col min="14601" max="14601" width="19.140625" style="8" customWidth="1"/>
    <col min="14602" max="14602" width="9.42578125" style="8" customWidth="1"/>
    <col min="14603" max="14603" width="9.140625" style="8" customWidth="1"/>
    <col min="14604" max="14604" width="0" style="8" hidden="1" customWidth="1"/>
    <col min="14605" max="14605" width="30.42578125" style="8" customWidth="1"/>
    <col min="14606" max="14606" width="26" style="8" customWidth="1"/>
    <col min="14607" max="14607" width="10.85546875" style="8" customWidth="1"/>
    <col min="14608" max="14848" width="11.42578125" style="8"/>
    <col min="14849" max="14849" width="8" style="8" customWidth="1"/>
    <col min="14850" max="14850" width="14" style="8" customWidth="1"/>
    <col min="14851" max="14851" width="6.28515625" style="8" customWidth="1"/>
    <col min="14852" max="14852" width="9.85546875" style="8" customWidth="1"/>
    <col min="14853" max="14853" width="11.85546875" style="8" customWidth="1"/>
    <col min="14854" max="14854" width="0" style="8" hidden="1" customWidth="1"/>
    <col min="14855" max="14856" width="11.42578125" style="8"/>
    <col min="14857" max="14857" width="19.140625" style="8" customWidth="1"/>
    <col min="14858" max="14858" width="9.42578125" style="8" customWidth="1"/>
    <col min="14859" max="14859" width="9.140625" style="8" customWidth="1"/>
    <col min="14860" max="14860" width="0" style="8" hidden="1" customWidth="1"/>
    <col min="14861" max="14861" width="30.42578125" style="8" customWidth="1"/>
    <col min="14862" max="14862" width="26" style="8" customWidth="1"/>
    <col min="14863" max="14863" width="10.85546875" style="8" customWidth="1"/>
    <col min="14864" max="15104" width="11.42578125" style="8"/>
    <col min="15105" max="15105" width="8" style="8" customWidth="1"/>
    <col min="15106" max="15106" width="14" style="8" customWidth="1"/>
    <col min="15107" max="15107" width="6.28515625" style="8" customWidth="1"/>
    <col min="15108" max="15108" width="9.85546875" style="8" customWidth="1"/>
    <col min="15109" max="15109" width="11.85546875" style="8" customWidth="1"/>
    <col min="15110" max="15110" width="0" style="8" hidden="1" customWidth="1"/>
    <col min="15111" max="15112" width="11.42578125" style="8"/>
    <col min="15113" max="15113" width="19.140625" style="8" customWidth="1"/>
    <col min="15114" max="15114" width="9.42578125" style="8" customWidth="1"/>
    <col min="15115" max="15115" width="9.140625" style="8" customWidth="1"/>
    <col min="15116" max="15116" width="0" style="8" hidden="1" customWidth="1"/>
    <col min="15117" max="15117" width="30.42578125" style="8" customWidth="1"/>
    <col min="15118" max="15118" width="26" style="8" customWidth="1"/>
    <col min="15119" max="15119" width="10.85546875" style="8" customWidth="1"/>
    <col min="15120" max="15360" width="11.42578125" style="8"/>
    <col min="15361" max="15361" width="8" style="8" customWidth="1"/>
    <col min="15362" max="15362" width="14" style="8" customWidth="1"/>
    <col min="15363" max="15363" width="6.28515625" style="8" customWidth="1"/>
    <col min="15364" max="15364" width="9.85546875" style="8" customWidth="1"/>
    <col min="15365" max="15365" width="11.85546875" style="8" customWidth="1"/>
    <col min="15366" max="15366" width="0" style="8" hidden="1" customWidth="1"/>
    <col min="15367" max="15368" width="11.42578125" style="8"/>
    <col min="15369" max="15369" width="19.140625" style="8" customWidth="1"/>
    <col min="15370" max="15370" width="9.42578125" style="8" customWidth="1"/>
    <col min="15371" max="15371" width="9.140625" style="8" customWidth="1"/>
    <col min="15372" max="15372" width="0" style="8" hidden="1" customWidth="1"/>
    <col min="15373" max="15373" width="30.42578125" style="8" customWidth="1"/>
    <col min="15374" max="15374" width="26" style="8" customWidth="1"/>
    <col min="15375" max="15375" width="10.85546875" style="8" customWidth="1"/>
    <col min="15376" max="15616" width="11.42578125" style="8"/>
    <col min="15617" max="15617" width="8" style="8" customWidth="1"/>
    <col min="15618" max="15618" width="14" style="8" customWidth="1"/>
    <col min="15619" max="15619" width="6.28515625" style="8" customWidth="1"/>
    <col min="15620" max="15620" width="9.85546875" style="8" customWidth="1"/>
    <col min="15621" max="15621" width="11.85546875" style="8" customWidth="1"/>
    <col min="15622" max="15622" width="0" style="8" hidden="1" customWidth="1"/>
    <col min="15623" max="15624" width="11.42578125" style="8"/>
    <col min="15625" max="15625" width="19.140625" style="8" customWidth="1"/>
    <col min="15626" max="15626" width="9.42578125" style="8" customWidth="1"/>
    <col min="15627" max="15627" width="9.140625" style="8" customWidth="1"/>
    <col min="15628" max="15628" width="0" style="8" hidden="1" customWidth="1"/>
    <col min="15629" max="15629" width="30.42578125" style="8" customWidth="1"/>
    <col min="15630" max="15630" width="26" style="8" customWidth="1"/>
    <col min="15631" max="15631" width="10.85546875" style="8" customWidth="1"/>
    <col min="15632" max="15872" width="11.42578125" style="8"/>
    <col min="15873" max="15873" width="8" style="8" customWidth="1"/>
    <col min="15874" max="15874" width="14" style="8" customWidth="1"/>
    <col min="15875" max="15875" width="6.28515625" style="8" customWidth="1"/>
    <col min="15876" max="15876" width="9.85546875" style="8" customWidth="1"/>
    <col min="15877" max="15877" width="11.85546875" style="8" customWidth="1"/>
    <col min="15878" max="15878" width="0" style="8" hidden="1" customWidth="1"/>
    <col min="15879" max="15880" width="11.42578125" style="8"/>
    <col min="15881" max="15881" width="19.140625" style="8" customWidth="1"/>
    <col min="15882" max="15882" width="9.42578125" style="8" customWidth="1"/>
    <col min="15883" max="15883" width="9.140625" style="8" customWidth="1"/>
    <col min="15884" max="15884" width="0" style="8" hidden="1" customWidth="1"/>
    <col min="15885" max="15885" width="30.42578125" style="8" customWidth="1"/>
    <col min="15886" max="15886" width="26" style="8" customWidth="1"/>
    <col min="15887" max="15887" width="10.85546875" style="8" customWidth="1"/>
    <col min="15888" max="16128" width="11.42578125" style="8"/>
    <col min="16129" max="16129" width="8" style="8" customWidth="1"/>
    <col min="16130" max="16130" width="14" style="8" customWidth="1"/>
    <col min="16131" max="16131" width="6.28515625" style="8" customWidth="1"/>
    <col min="16132" max="16132" width="9.85546875" style="8" customWidth="1"/>
    <col min="16133" max="16133" width="11.85546875" style="8" customWidth="1"/>
    <col min="16134" max="16134" width="0" style="8" hidden="1" customWidth="1"/>
    <col min="16135" max="16136" width="11.42578125" style="8"/>
    <col min="16137" max="16137" width="19.140625" style="8" customWidth="1"/>
    <col min="16138" max="16138" width="9.42578125" style="8" customWidth="1"/>
    <col min="16139" max="16139" width="9.140625" style="8" customWidth="1"/>
    <col min="16140" max="16140" width="0" style="8" hidden="1" customWidth="1"/>
    <col min="16141" max="16141" width="30.42578125" style="8" customWidth="1"/>
    <col min="16142" max="16142" width="26" style="8" customWidth="1"/>
    <col min="16143" max="16143" width="10.85546875" style="8" customWidth="1"/>
    <col min="16144" max="16384" width="11.42578125" style="8"/>
  </cols>
  <sheetData>
    <row r="1" spans="1:17" ht="15" customHeight="1" x14ac:dyDescent="0.2">
      <c r="D1" s="248"/>
      <c r="E1" s="248"/>
      <c r="F1" s="248"/>
      <c r="G1" s="248"/>
      <c r="H1" s="248"/>
      <c r="I1" s="248"/>
      <c r="J1" s="249" t="s">
        <v>344</v>
      </c>
      <c r="K1" s="249"/>
      <c r="L1" s="248"/>
      <c r="M1" s="248"/>
      <c r="N1" s="248"/>
      <c r="O1" s="248"/>
      <c r="P1" s="248"/>
    </row>
    <row r="2" spans="1:17" ht="19.5" customHeight="1" x14ac:dyDescent="0.3">
      <c r="D2" s="247"/>
      <c r="E2" s="247"/>
      <c r="F2" s="247"/>
      <c r="G2" s="247"/>
      <c r="H2" s="247"/>
      <c r="J2" s="246" t="s">
        <v>345</v>
      </c>
      <c r="K2" s="246"/>
      <c r="L2" s="247"/>
      <c r="M2" s="247"/>
      <c r="N2" s="247"/>
      <c r="O2" s="247"/>
      <c r="P2" s="247"/>
    </row>
    <row r="3" spans="1:17" ht="19.5" customHeight="1" x14ac:dyDescent="0.3"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</row>
    <row r="4" spans="1:17" ht="19.5" customHeight="1" x14ac:dyDescent="0.3">
      <c r="A4" s="312" t="s">
        <v>574</v>
      </c>
      <c r="B4" s="301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3"/>
    </row>
    <row r="5" spans="1:17" s="257" customFormat="1" ht="19.5" customHeight="1" x14ac:dyDescent="0.25">
      <c r="A5" s="313">
        <v>2010.3</v>
      </c>
      <c r="B5" s="306"/>
      <c r="C5" s="254" t="s">
        <v>563</v>
      </c>
      <c r="D5" s="254"/>
      <c r="E5" s="307" t="s">
        <v>577</v>
      </c>
      <c r="F5" s="255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308"/>
    </row>
    <row r="6" spans="1:17" ht="33.75" customHeight="1" x14ac:dyDescent="0.2">
      <c r="B6" s="304"/>
      <c r="C6" s="250" t="s">
        <v>564</v>
      </c>
      <c r="D6" s="244"/>
      <c r="E6" s="1098" t="e">
        <f>#REF!</f>
        <v>#REF!</v>
      </c>
      <c r="F6" s="1098"/>
      <c r="G6" s="1098"/>
      <c r="H6" s="1098"/>
      <c r="I6" s="1098"/>
      <c r="J6" s="1098"/>
      <c r="K6" s="1098"/>
      <c r="L6" s="1098"/>
      <c r="M6" s="1098"/>
      <c r="N6" s="1098"/>
      <c r="O6" s="1098"/>
      <c r="P6" s="1098"/>
      <c r="Q6" s="305"/>
    </row>
    <row r="7" spans="1:17" ht="19.5" customHeight="1" x14ac:dyDescent="0.2">
      <c r="B7" s="304"/>
      <c r="C7" s="251" t="s">
        <v>565</v>
      </c>
      <c r="D7" s="244"/>
      <c r="E7" s="240" t="s">
        <v>575</v>
      </c>
      <c r="F7" s="240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305"/>
    </row>
    <row r="8" spans="1:17" ht="19.5" customHeight="1" x14ac:dyDescent="0.2">
      <c r="B8" s="304"/>
      <c r="C8" s="251" t="s">
        <v>571</v>
      </c>
      <c r="D8" s="244"/>
      <c r="E8" s="252" t="s">
        <v>555</v>
      </c>
      <c r="F8" s="240"/>
      <c r="G8" s="244"/>
      <c r="H8" s="244"/>
      <c r="I8" s="244"/>
      <c r="J8" s="244"/>
      <c r="K8" s="244"/>
      <c r="L8" s="244"/>
      <c r="M8" s="244"/>
      <c r="N8" s="244"/>
      <c r="O8" s="244"/>
      <c r="P8" s="244"/>
      <c r="Q8" s="305"/>
    </row>
    <row r="9" spans="1:17" ht="19.5" customHeight="1" x14ac:dyDescent="0.2">
      <c r="B9" s="304"/>
      <c r="C9" s="253" t="s">
        <v>568</v>
      </c>
      <c r="D9" s="244"/>
      <c r="E9" s="240" t="s">
        <v>576</v>
      </c>
      <c r="F9" s="240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305"/>
    </row>
    <row r="10" spans="1:17" ht="19.5" customHeight="1" x14ac:dyDescent="0.2">
      <c r="B10" s="304"/>
      <c r="C10" s="253" t="s">
        <v>569</v>
      </c>
      <c r="D10" s="244"/>
      <c r="E10" s="240" t="s">
        <v>556</v>
      </c>
      <c r="F10" s="240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305"/>
    </row>
    <row r="11" spans="1:17" ht="19.5" customHeight="1" x14ac:dyDescent="0.2">
      <c r="B11" s="304"/>
      <c r="C11" s="253" t="s">
        <v>570</v>
      </c>
      <c r="D11" s="244"/>
      <c r="E11" s="240" t="s">
        <v>380</v>
      </c>
      <c r="F11" s="240"/>
      <c r="G11" s="244"/>
      <c r="H11" s="244"/>
      <c r="I11" s="244"/>
      <c r="J11" s="244"/>
      <c r="K11" s="244"/>
      <c r="L11" s="244"/>
      <c r="M11" s="244" t="s">
        <v>562</v>
      </c>
      <c r="N11" s="244" t="s">
        <v>381</v>
      </c>
      <c r="O11" s="244"/>
      <c r="P11" s="244"/>
      <c r="Q11" s="305"/>
    </row>
    <row r="12" spans="1:17" ht="19.5" customHeight="1" thickBot="1" x14ac:dyDescent="0.25">
      <c r="B12" s="304"/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305"/>
    </row>
    <row r="13" spans="1:17" ht="19.5" customHeight="1" x14ac:dyDescent="0.2">
      <c r="B13" s="304"/>
      <c r="C13" s="258"/>
      <c r="D13" s="259"/>
      <c r="E13" s="260"/>
      <c r="F13" s="261"/>
      <c r="G13" s="262"/>
      <c r="H13" s="263" t="s">
        <v>346</v>
      </c>
      <c r="I13" s="262"/>
      <c r="J13" s="264"/>
      <c r="K13" s="259"/>
      <c r="L13" s="260"/>
      <c r="M13" s="265"/>
      <c r="N13" s="265" t="s">
        <v>347</v>
      </c>
      <c r="O13" s="266"/>
      <c r="P13" s="267"/>
      <c r="Q13" s="305"/>
    </row>
    <row r="14" spans="1:17" ht="19.5" customHeight="1" x14ac:dyDescent="0.2">
      <c r="B14" s="304"/>
      <c r="C14" s="268" t="s">
        <v>356</v>
      </c>
      <c r="D14" s="269" t="s">
        <v>49</v>
      </c>
      <c r="E14" s="270" t="s">
        <v>50</v>
      </c>
      <c r="F14" s="271"/>
      <c r="G14" s="272" t="s">
        <v>348</v>
      </c>
      <c r="H14" s="273"/>
      <c r="I14" s="274" t="s">
        <v>559</v>
      </c>
      <c r="J14" s="275" t="s">
        <v>561</v>
      </c>
      <c r="K14" s="269" t="s">
        <v>49</v>
      </c>
      <c r="L14" s="270" t="s">
        <v>558</v>
      </c>
      <c r="M14" s="274" t="s">
        <v>349</v>
      </c>
      <c r="N14" s="274" t="s">
        <v>350</v>
      </c>
      <c r="O14" s="274" t="s">
        <v>561</v>
      </c>
      <c r="P14" s="276" t="s">
        <v>54</v>
      </c>
      <c r="Q14" s="305"/>
    </row>
    <row r="15" spans="1:17" ht="19.5" customHeight="1" thickBot="1" x14ac:dyDescent="0.25">
      <c r="B15" s="304"/>
      <c r="C15" s="277"/>
      <c r="D15" s="278"/>
      <c r="E15" s="279"/>
      <c r="F15" s="280" t="s">
        <v>558</v>
      </c>
      <c r="G15" s="281" t="s">
        <v>351</v>
      </c>
      <c r="H15" s="280" t="s">
        <v>557</v>
      </c>
      <c r="I15" s="282" t="s">
        <v>560</v>
      </c>
      <c r="J15" s="283"/>
      <c r="K15" s="278"/>
      <c r="L15" s="279"/>
      <c r="M15" s="279"/>
      <c r="N15" s="279"/>
      <c r="O15" s="279"/>
      <c r="P15" s="283"/>
      <c r="Q15" s="305"/>
    </row>
    <row r="16" spans="1:17" ht="19.5" customHeight="1" x14ac:dyDescent="0.2">
      <c r="B16" s="304"/>
      <c r="C16" s="284">
        <v>1</v>
      </c>
      <c r="D16" s="285">
        <v>43207</v>
      </c>
      <c r="E16" s="286" t="s">
        <v>578</v>
      </c>
      <c r="F16" s="286">
        <v>200</v>
      </c>
      <c r="G16" s="287" t="s">
        <v>579</v>
      </c>
      <c r="H16" s="286" t="s">
        <v>352</v>
      </c>
      <c r="I16" s="286" t="s">
        <v>580</v>
      </c>
      <c r="J16" s="288"/>
      <c r="K16" s="314">
        <v>43213</v>
      </c>
      <c r="L16" s="286">
        <v>20</v>
      </c>
      <c r="M16" s="315" t="s">
        <v>581</v>
      </c>
      <c r="N16" s="286" t="s">
        <v>582</v>
      </c>
      <c r="O16" s="286"/>
      <c r="P16" s="288">
        <f>F16-L16</f>
        <v>180</v>
      </c>
      <c r="Q16" s="305"/>
    </row>
    <row r="17" spans="2:17" ht="19.5" customHeight="1" x14ac:dyDescent="0.2">
      <c r="B17" s="304"/>
      <c r="C17" s="289">
        <v>2</v>
      </c>
      <c r="D17" s="290"/>
      <c r="E17" s="291"/>
      <c r="F17" s="291"/>
      <c r="G17" s="292"/>
      <c r="H17" s="291"/>
      <c r="I17" s="291"/>
      <c r="J17" s="293"/>
      <c r="K17" s="317">
        <v>43214</v>
      </c>
      <c r="L17" s="291">
        <v>15</v>
      </c>
      <c r="M17" s="316" t="s">
        <v>583</v>
      </c>
      <c r="N17" s="291" t="s">
        <v>585</v>
      </c>
      <c r="O17" s="291" t="s">
        <v>584</v>
      </c>
      <c r="P17" s="293">
        <f>F17+P16-L17</f>
        <v>165</v>
      </c>
      <c r="Q17" s="305"/>
    </row>
    <row r="18" spans="2:17" ht="19.5" customHeight="1" x14ac:dyDescent="0.2">
      <c r="B18" s="304"/>
      <c r="C18" s="289"/>
      <c r="D18" s="290"/>
      <c r="E18" s="291"/>
      <c r="F18" s="291"/>
      <c r="G18" s="292"/>
      <c r="H18" s="291"/>
      <c r="I18" s="291"/>
      <c r="J18" s="293"/>
      <c r="K18" s="289"/>
      <c r="L18" s="291"/>
      <c r="M18" s="316"/>
      <c r="N18" s="291"/>
      <c r="O18" s="291"/>
      <c r="P18" s="293">
        <f>F18+P17-L18</f>
        <v>165</v>
      </c>
      <c r="Q18" s="305"/>
    </row>
    <row r="19" spans="2:17" ht="19.5" customHeight="1" x14ac:dyDescent="0.2">
      <c r="B19" s="304"/>
      <c r="C19" s="289"/>
      <c r="D19" s="290"/>
      <c r="E19" s="291"/>
      <c r="F19" s="291"/>
      <c r="G19" s="292"/>
      <c r="H19" s="291"/>
      <c r="I19" s="291"/>
      <c r="J19" s="293"/>
      <c r="K19" s="289"/>
      <c r="L19" s="291"/>
      <c r="M19" s="316"/>
      <c r="N19" s="291"/>
      <c r="O19" s="291"/>
      <c r="P19" s="293">
        <f>F19+P18-L19</f>
        <v>165</v>
      </c>
      <c r="Q19" s="305"/>
    </row>
    <row r="20" spans="2:17" ht="19.5" customHeight="1" x14ac:dyDescent="0.2">
      <c r="B20" s="304"/>
      <c r="C20" s="289"/>
      <c r="D20" s="290"/>
      <c r="E20" s="291"/>
      <c r="F20" s="291"/>
      <c r="G20" s="292"/>
      <c r="H20" s="291"/>
      <c r="I20" s="291"/>
      <c r="J20" s="293"/>
      <c r="K20" s="289"/>
      <c r="L20" s="291"/>
      <c r="M20" s="316"/>
      <c r="N20" s="291"/>
      <c r="O20" s="291"/>
      <c r="P20" s="293">
        <f>F20+P19-L20</f>
        <v>165</v>
      </c>
      <c r="Q20" s="305"/>
    </row>
    <row r="21" spans="2:17" ht="19.5" customHeight="1" x14ac:dyDescent="0.2">
      <c r="B21" s="304"/>
      <c r="C21" s="289"/>
      <c r="D21" s="290"/>
      <c r="E21" s="291"/>
      <c r="F21" s="291"/>
      <c r="G21" s="292"/>
      <c r="H21" s="291"/>
      <c r="I21" s="291"/>
      <c r="J21" s="293"/>
      <c r="K21" s="289"/>
      <c r="L21" s="291"/>
      <c r="M21" s="316"/>
      <c r="N21" s="291"/>
      <c r="O21" s="291"/>
      <c r="P21" s="293">
        <f>F21+P20-L21</f>
        <v>165</v>
      </c>
      <c r="Q21" s="305"/>
    </row>
    <row r="22" spans="2:17" ht="19.5" customHeight="1" x14ac:dyDescent="0.2">
      <c r="B22" s="304"/>
      <c r="C22" s="289"/>
      <c r="D22" s="290"/>
      <c r="E22" s="291"/>
      <c r="F22" s="291"/>
      <c r="G22" s="292"/>
      <c r="H22" s="292"/>
      <c r="I22" s="291"/>
      <c r="J22" s="293"/>
      <c r="K22" s="289"/>
      <c r="L22" s="291"/>
      <c r="M22" s="316"/>
      <c r="N22" s="291"/>
      <c r="O22" s="291"/>
      <c r="P22" s="293"/>
      <c r="Q22" s="305"/>
    </row>
    <row r="23" spans="2:17" ht="19.5" customHeight="1" x14ac:dyDescent="0.2">
      <c r="B23" s="304"/>
      <c r="C23" s="289"/>
      <c r="D23" s="290"/>
      <c r="E23" s="291"/>
      <c r="F23" s="291"/>
      <c r="G23" s="292"/>
      <c r="H23" s="292"/>
      <c r="I23" s="291"/>
      <c r="J23" s="293"/>
      <c r="K23" s="289"/>
      <c r="L23" s="291"/>
      <c r="M23" s="316"/>
      <c r="N23" s="291"/>
      <c r="O23" s="291"/>
      <c r="P23" s="293"/>
      <c r="Q23" s="305"/>
    </row>
    <row r="24" spans="2:17" ht="19.5" customHeight="1" x14ac:dyDescent="0.2">
      <c r="B24" s="304"/>
      <c r="C24" s="289"/>
      <c r="D24" s="290"/>
      <c r="E24" s="291"/>
      <c r="F24" s="291"/>
      <c r="G24" s="292"/>
      <c r="H24" s="292"/>
      <c r="I24" s="291"/>
      <c r="J24" s="293"/>
      <c r="K24" s="289"/>
      <c r="L24" s="291"/>
      <c r="M24" s="316"/>
      <c r="N24" s="291"/>
      <c r="O24" s="291"/>
      <c r="P24" s="293"/>
      <c r="Q24" s="305"/>
    </row>
    <row r="25" spans="2:17" ht="19.5" customHeight="1" x14ac:dyDescent="0.2">
      <c r="B25" s="304"/>
      <c r="C25" s="289"/>
      <c r="D25" s="290"/>
      <c r="E25" s="291"/>
      <c r="F25" s="291"/>
      <c r="G25" s="291"/>
      <c r="H25" s="292"/>
      <c r="I25" s="291"/>
      <c r="J25" s="293"/>
      <c r="K25" s="289"/>
      <c r="L25" s="291"/>
      <c r="M25" s="316"/>
      <c r="N25" s="291"/>
      <c r="O25" s="291"/>
      <c r="P25" s="293">
        <f>F25+P21-L25</f>
        <v>165</v>
      </c>
      <c r="Q25" s="305"/>
    </row>
    <row r="26" spans="2:17" ht="19.5" customHeight="1" thickBot="1" x14ac:dyDescent="0.25">
      <c r="B26" s="304"/>
      <c r="C26" s="294"/>
      <c r="D26" s="295"/>
      <c r="E26" s="295"/>
      <c r="F26" s="295"/>
      <c r="G26" s="296"/>
      <c r="H26" s="295"/>
      <c r="I26" s="295"/>
      <c r="J26" s="297"/>
      <c r="K26" s="294"/>
      <c r="L26" s="295"/>
      <c r="M26" s="298"/>
      <c r="N26" s="299" t="s">
        <v>353</v>
      </c>
      <c r="O26" s="300"/>
      <c r="P26" s="297">
        <f>P25</f>
        <v>165</v>
      </c>
      <c r="Q26" s="305"/>
    </row>
    <row r="27" spans="2:17" ht="19.5" customHeight="1" x14ac:dyDescent="0.3">
      <c r="B27" s="309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1"/>
    </row>
  </sheetData>
  <mergeCells count="1">
    <mergeCell ref="E6:P6"/>
  </mergeCells>
  <pageMargins left="0.43307086614173229" right="0.31496062992125984" top="0.74803149606299213" bottom="0.74803149606299213" header="0.31496062992125984" footer="0.31496062992125984"/>
  <pageSetup paperSize="9" scale="65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FF0000"/>
  </sheetPr>
  <dimension ref="B3:L27"/>
  <sheetViews>
    <sheetView view="pageBreakPreview" zoomScaleNormal="100" zoomScaleSheetLayoutView="100" workbookViewId="0">
      <selection activeCell="E21" sqref="E21"/>
    </sheetView>
  </sheetViews>
  <sheetFormatPr baseColWidth="10" defaultColWidth="11.42578125" defaultRowHeight="12.75" x14ac:dyDescent="0.2"/>
  <cols>
    <col min="1" max="1" width="4.7109375" style="7" customWidth="1"/>
    <col min="2" max="2" width="4" style="7" customWidth="1"/>
    <col min="3" max="3" width="13.42578125" style="7" customWidth="1"/>
    <col min="4" max="4" width="3.5703125" style="7" customWidth="1"/>
    <col min="5" max="5" width="32.28515625" style="7" customWidth="1"/>
    <col min="6" max="7" width="9" style="7" customWidth="1"/>
    <col min="8" max="8" width="10.5703125" style="7" customWidth="1"/>
    <col min="9" max="11" width="8.5703125" style="7" customWidth="1"/>
    <col min="12" max="12" width="3.42578125" style="7" customWidth="1"/>
    <col min="13" max="13" width="5.42578125" style="7" customWidth="1"/>
    <col min="14" max="259" width="11.42578125" style="7"/>
    <col min="260" max="260" width="9" style="7" customWidth="1"/>
    <col min="261" max="261" width="22" style="7" customWidth="1"/>
    <col min="262" max="262" width="15.140625" style="7" customWidth="1"/>
    <col min="263" max="263" width="14.42578125" style="7" customWidth="1"/>
    <col min="264" max="264" width="14.5703125" style="7" customWidth="1"/>
    <col min="265" max="515" width="11.42578125" style="7"/>
    <col min="516" max="516" width="9" style="7" customWidth="1"/>
    <col min="517" max="517" width="22" style="7" customWidth="1"/>
    <col min="518" max="518" width="15.140625" style="7" customWidth="1"/>
    <col min="519" max="519" width="14.42578125" style="7" customWidth="1"/>
    <col min="520" max="520" width="14.5703125" style="7" customWidth="1"/>
    <col min="521" max="771" width="11.42578125" style="7"/>
    <col min="772" max="772" width="9" style="7" customWidth="1"/>
    <col min="773" max="773" width="22" style="7" customWidth="1"/>
    <col min="774" max="774" width="15.140625" style="7" customWidth="1"/>
    <col min="775" max="775" width="14.42578125" style="7" customWidth="1"/>
    <col min="776" max="776" width="14.5703125" style="7" customWidth="1"/>
    <col min="777" max="1027" width="11.42578125" style="7"/>
    <col min="1028" max="1028" width="9" style="7" customWidth="1"/>
    <col min="1029" max="1029" width="22" style="7" customWidth="1"/>
    <col min="1030" max="1030" width="15.140625" style="7" customWidth="1"/>
    <col min="1031" max="1031" width="14.42578125" style="7" customWidth="1"/>
    <col min="1032" max="1032" width="14.5703125" style="7" customWidth="1"/>
    <col min="1033" max="1283" width="11.42578125" style="7"/>
    <col min="1284" max="1284" width="9" style="7" customWidth="1"/>
    <col min="1285" max="1285" width="22" style="7" customWidth="1"/>
    <col min="1286" max="1286" width="15.140625" style="7" customWidth="1"/>
    <col min="1287" max="1287" width="14.42578125" style="7" customWidth="1"/>
    <col min="1288" max="1288" width="14.5703125" style="7" customWidth="1"/>
    <col min="1289" max="1539" width="11.42578125" style="7"/>
    <col min="1540" max="1540" width="9" style="7" customWidth="1"/>
    <col min="1541" max="1541" width="22" style="7" customWidth="1"/>
    <col min="1542" max="1542" width="15.140625" style="7" customWidth="1"/>
    <col min="1543" max="1543" width="14.42578125" style="7" customWidth="1"/>
    <col min="1544" max="1544" width="14.5703125" style="7" customWidth="1"/>
    <col min="1545" max="1795" width="11.42578125" style="7"/>
    <col min="1796" max="1796" width="9" style="7" customWidth="1"/>
    <col min="1797" max="1797" width="22" style="7" customWidth="1"/>
    <col min="1798" max="1798" width="15.140625" style="7" customWidth="1"/>
    <col min="1799" max="1799" width="14.42578125" style="7" customWidth="1"/>
    <col min="1800" max="1800" width="14.5703125" style="7" customWidth="1"/>
    <col min="1801" max="2051" width="11.42578125" style="7"/>
    <col min="2052" max="2052" width="9" style="7" customWidth="1"/>
    <col min="2053" max="2053" width="22" style="7" customWidth="1"/>
    <col min="2054" max="2054" width="15.140625" style="7" customWidth="1"/>
    <col min="2055" max="2055" width="14.42578125" style="7" customWidth="1"/>
    <col min="2056" max="2056" width="14.5703125" style="7" customWidth="1"/>
    <col min="2057" max="2307" width="11.42578125" style="7"/>
    <col min="2308" max="2308" width="9" style="7" customWidth="1"/>
    <col min="2309" max="2309" width="22" style="7" customWidth="1"/>
    <col min="2310" max="2310" width="15.140625" style="7" customWidth="1"/>
    <col min="2311" max="2311" width="14.42578125" style="7" customWidth="1"/>
    <col min="2312" max="2312" width="14.5703125" style="7" customWidth="1"/>
    <col min="2313" max="2563" width="11.42578125" style="7"/>
    <col min="2564" max="2564" width="9" style="7" customWidth="1"/>
    <col min="2565" max="2565" width="22" style="7" customWidth="1"/>
    <col min="2566" max="2566" width="15.140625" style="7" customWidth="1"/>
    <col min="2567" max="2567" width="14.42578125" style="7" customWidth="1"/>
    <col min="2568" max="2568" width="14.5703125" style="7" customWidth="1"/>
    <col min="2569" max="2819" width="11.42578125" style="7"/>
    <col min="2820" max="2820" width="9" style="7" customWidth="1"/>
    <col min="2821" max="2821" width="22" style="7" customWidth="1"/>
    <col min="2822" max="2822" width="15.140625" style="7" customWidth="1"/>
    <col min="2823" max="2823" width="14.42578125" style="7" customWidth="1"/>
    <col min="2824" max="2824" width="14.5703125" style="7" customWidth="1"/>
    <col min="2825" max="3075" width="11.42578125" style="7"/>
    <col min="3076" max="3076" width="9" style="7" customWidth="1"/>
    <col min="3077" max="3077" width="22" style="7" customWidth="1"/>
    <col min="3078" max="3078" width="15.140625" style="7" customWidth="1"/>
    <col min="3079" max="3079" width="14.42578125" style="7" customWidth="1"/>
    <col min="3080" max="3080" width="14.5703125" style="7" customWidth="1"/>
    <col min="3081" max="3331" width="11.42578125" style="7"/>
    <col min="3332" max="3332" width="9" style="7" customWidth="1"/>
    <col min="3333" max="3333" width="22" style="7" customWidth="1"/>
    <col min="3334" max="3334" width="15.140625" style="7" customWidth="1"/>
    <col min="3335" max="3335" width="14.42578125" style="7" customWidth="1"/>
    <col min="3336" max="3336" width="14.5703125" style="7" customWidth="1"/>
    <col min="3337" max="3587" width="11.42578125" style="7"/>
    <col min="3588" max="3588" width="9" style="7" customWidth="1"/>
    <col min="3589" max="3589" width="22" style="7" customWidth="1"/>
    <col min="3590" max="3590" width="15.140625" style="7" customWidth="1"/>
    <col min="3591" max="3591" width="14.42578125" style="7" customWidth="1"/>
    <col min="3592" max="3592" width="14.5703125" style="7" customWidth="1"/>
    <col min="3593" max="3843" width="11.42578125" style="7"/>
    <col min="3844" max="3844" width="9" style="7" customWidth="1"/>
    <col min="3845" max="3845" width="22" style="7" customWidth="1"/>
    <col min="3846" max="3846" width="15.140625" style="7" customWidth="1"/>
    <col min="3847" max="3847" width="14.42578125" style="7" customWidth="1"/>
    <col min="3848" max="3848" width="14.5703125" style="7" customWidth="1"/>
    <col min="3849" max="4099" width="11.42578125" style="7"/>
    <col min="4100" max="4100" width="9" style="7" customWidth="1"/>
    <col min="4101" max="4101" width="22" style="7" customWidth="1"/>
    <col min="4102" max="4102" width="15.140625" style="7" customWidth="1"/>
    <col min="4103" max="4103" width="14.42578125" style="7" customWidth="1"/>
    <col min="4104" max="4104" width="14.5703125" style="7" customWidth="1"/>
    <col min="4105" max="4355" width="11.42578125" style="7"/>
    <col min="4356" max="4356" width="9" style="7" customWidth="1"/>
    <col min="4357" max="4357" width="22" style="7" customWidth="1"/>
    <col min="4358" max="4358" width="15.140625" style="7" customWidth="1"/>
    <col min="4359" max="4359" width="14.42578125" style="7" customWidth="1"/>
    <col min="4360" max="4360" width="14.5703125" style="7" customWidth="1"/>
    <col min="4361" max="4611" width="11.42578125" style="7"/>
    <col min="4612" max="4612" width="9" style="7" customWidth="1"/>
    <col min="4613" max="4613" width="22" style="7" customWidth="1"/>
    <col min="4614" max="4614" width="15.140625" style="7" customWidth="1"/>
    <col min="4615" max="4615" width="14.42578125" style="7" customWidth="1"/>
    <col min="4616" max="4616" width="14.5703125" style="7" customWidth="1"/>
    <col min="4617" max="4867" width="11.42578125" style="7"/>
    <col min="4868" max="4868" width="9" style="7" customWidth="1"/>
    <col min="4869" max="4869" width="22" style="7" customWidth="1"/>
    <col min="4870" max="4870" width="15.140625" style="7" customWidth="1"/>
    <col min="4871" max="4871" width="14.42578125" style="7" customWidth="1"/>
    <col min="4872" max="4872" width="14.5703125" style="7" customWidth="1"/>
    <col min="4873" max="5123" width="11.42578125" style="7"/>
    <col min="5124" max="5124" width="9" style="7" customWidth="1"/>
    <col min="5125" max="5125" width="22" style="7" customWidth="1"/>
    <col min="5126" max="5126" width="15.140625" style="7" customWidth="1"/>
    <col min="5127" max="5127" width="14.42578125" style="7" customWidth="1"/>
    <col min="5128" max="5128" width="14.5703125" style="7" customWidth="1"/>
    <col min="5129" max="5379" width="11.42578125" style="7"/>
    <col min="5380" max="5380" width="9" style="7" customWidth="1"/>
    <col min="5381" max="5381" width="22" style="7" customWidth="1"/>
    <col min="5382" max="5382" width="15.140625" style="7" customWidth="1"/>
    <col min="5383" max="5383" width="14.42578125" style="7" customWidth="1"/>
    <col min="5384" max="5384" width="14.5703125" style="7" customWidth="1"/>
    <col min="5385" max="5635" width="11.42578125" style="7"/>
    <col min="5636" max="5636" width="9" style="7" customWidth="1"/>
    <col min="5637" max="5637" width="22" style="7" customWidth="1"/>
    <col min="5638" max="5638" width="15.140625" style="7" customWidth="1"/>
    <col min="5639" max="5639" width="14.42578125" style="7" customWidth="1"/>
    <col min="5640" max="5640" width="14.5703125" style="7" customWidth="1"/>
    <col min="5641" max="5891" width="11.42578125" style="7"/>
    <col min="5892" max="5892" width="9" style="7" customWidth="1"/>
    <col min="5893" max="5893" width="22" style="7" customWidth="1"/>
    <col min="5894" max="5894" width="15.140625" style="7" customWidth="1"/>
    <col min="5895" max="5895" width="14.42578125" style="7" customWidth="1"/>
    <col min="5896" max="5896" width="14.5703125" style="7" customWidth="1"/>
    <col min="5897" max="6147" width="11.42578125" style="7"/>
    <col min="6148" max="6148" width="9" style="7" customWidth="1"/>
    <col min="6149" max="6149" width="22" style="7" customWidth="1"/>
    <col min="6150" max="6150" width="15.140625" style="7" customWidth="1"/>
    <col min="6151" max="6151" width="14.42578125" style="7" customWidth="1"/>
    <col min="6152" max="6152" width="14.5703125" style="7" customWidth="1"/>
    <col min="6153" max="6403" width="11.42578125" style="7"/>
    <col min="6404" max="6404" width="9" style="7" customWidth="1"/>
    <col min="6405" max="6405" width="22" style="7" customWidth="1"/>
    <col min="6406" max="6406" width="15.140625" style="7" customWidth="1"/>
    <col min="6407" max="6407" width="14.42578125" style="7" customWidth="1"/>
    <col min="6408" max="6408" width="14.5703125" style="7" customWidth="1"/>
    <col min="6409" max="6659" width="11.42578125" style="7"/>
    <col min="6660" max="6660" width="9" style="7" customWidth="1"/>
    <col min="6661" max="6661" width="22" style="7" customWidth="1"/>
    <col min="6662" max="6662" width="15.140625" style="7" customWidth="1"/>
    <col min="6663" max="6663" width="14.42578125" style="7" customWidth="1"/>
    <col min="6664" max="6664" width="14.5703125" style="7" customWidth="1"/>
    <col min="6665" max="6915" width="11.42578125" style="7"/>
    <col min="6916" max="6916" width="9" style="7" customWidth="1"/>
    <col min="6917" max="6917" width="22" style="7" customWidth="1"/>
    <col min="6918" max="6918" width="15.140625" style="7" customWidth="1"/>
    <col min="6919" max="6919" width="14.42578125" style="7" customWidth="1"/>
    <col min="6920" max="6920" width="14.5703125" style="7" customWidth="1"/>
    <col min="6921" max="7171" width="11.42578125" style="7"/>
    <col min="7172" max="7172" width="9" style="7" customWidth="1"/>
    <col min="7173" max="7173" width="22" style="7" customWidth="1"/>
    <col min="7174" max="7174" width="15.140625" style="7" customWidth="1"/>
    <col min="7175" max="7175" width="14.42578125" style="7" customWidth="1"/>
    <col min="7176" max="7176" width="14.5703125" style="7" customWidth="1"/>
    <col min="7177" max="7427" width="11.42578125" style="7"/>
    <col min="7428" max="7428" width="9" style="7" customWidth="1"/>
    <col min="7429" max="7429" width="22" style="7" customWidth="1"/>
    <col min="7430" max="7430" width="15.140625" style="7" customWidth="1"/>
    <col min="7431" max="7431" width="14.42578125" style="7" customWidth="1"/>
    <col min="7432" max="7432" width="14.5703125" style="7" customWidth="1"/>
    <col min="7433" max="7683" width="11.42578125" style="7"/>
    <col min="7684" max="7684" width="9" style="7" customWidth="1"/>
    <col min="7685" max="7685" width="22" style="7" customWidth="1"/>
    <col min="7686" max="7686" width="15.140625" style="7" customWidth="1"/>
    <col min="7687" max="7687" width="14.42578125" style="7" customWidth="1"/>
    <col min="7688" max="7688" width="14.5703125" style="7" customWidth="1"/>
    <col min="7689" max="7939" width="11.42578125" style="7"/>
    <col min="7940" max="7940" width="9" style="7" customWidth="1"/>
    <col min="7941" max="7941" width="22" style="7" customWidth="1"/>
    <col min="7942" max="7942" width="15.140625" style="7" customWidth="1"/>
    <col min="7943" max="7943" width="14.42578125" style="7" customWidth="1"/>
    <col min="7944" max="7944" width="14.5703125" style="7" customWidth="1"/>
    <col min="7945" max="8195" width="11.42578125" style="7"/>
    <col min="8196" max="8196" width="9" style="7" customWidth="1"/>
    <col min="8197" max="8197" width="22" style="7" customWidth="1"/>
    <col min="8198" max="8198" width="15.140625" style="7" customWidth="1"/>
    <col min="8199" max="8199" width="14.42578125" style="7" customWidth="1"/>
    <col min="8200" max="8200" width="14.5703125" style="7" customWidth="1"/>
    <col min="8201" max="8451" width="11.42578125" style="7"/>
    <col min="8452" max="8452" width="9" style="7" customWidth="1"/>
    <col min="8453" max="8453" width="22" style="7" customWidth="1"/>
    <col min="8454" max="8454" width="15.140625" style="7" customWidth="1"/>
    <col min="8455" max="8455" width="14.42578125" style="7" customWidth="1"/>
    <col min="8456" max="8456" width="14.5703125" style="7" customWidth="1"/>
    <col min="8457" max="8707" width="11.42578125" style="7"/>
    <col min="8708" max="8708" width="9" style="7" customWidth="1"/>
    <col min="8709" max="8709" width="22" style="7" customWidth="1"/>
    <col min="8710" max="8710" width="15.140625" style="7" customWidth="1"/>
    <col min="8711" max="8711" width="14.42578125" style="7" customWidth="1"/>
    <col min="8712" max="8712" width="14.5703125" style="7" customWidth="1"/>
    <col min="8713" max="8963" width="11.42578125" style="7"/>
    <col min="8964" max="8964" width="9" style="7" customWidth="1"/>
    <col min="8965" max="8965" width="22" style="7" customWidth="1"/>
    <col min="8966" max="8966" width="15.140625" style="7" customWidth="1"/>
    <col min="8967" max="8967" width="14.42578125" style="7" customWidth="1"/>
    <col min="8968" max="8968" width="14.5703125" style="7" customWidth="1"/>
    <col min="8969" max="9219" width="11.42578125" style="7"/>
    <col min="9220" max="9220" width="9" style="7" customWidth="1"/>
    <col min="9221" max="9221" width="22" style="7" customWidth="1"/>
    <col min="9222" max="9222" width="15.140625" style="7" customWidth="1"/>
    <col min="9223" max="9223" width="14.42578125" style="7" customWidth="1"/>
    <col min="9224" max="9224" width="14.5703125" style="7" customWidth="1"/>
    <col min="9225" max="9475" width="11.42578125" style="7"/>
    <col min="9476" max="9476" width="9" style="7" customWidth="1"/>
    <col min="9477" max="9477" width="22" style="7" customWidth="1"/>
    <col min="9478" max="9478" width="15.140625" style="7" customWidth="1"/>
    <col min="9479" max="9479" width="14.42578125" style="7" customWidth="1"/>
    <col min="9480" max="9480" width="14.5703125" style="7" customWidth="1"/>
    <col min="9481" max="9731" width="11.42578125" style="7"/>
    <col min="9732" max="9732" width="9" style="7" customWidth="1"/>
    <col min="9733" max="9733" width="22" style="7" customWidth="1"/>
    <col min="9734" max="9734" width="15.140625" style="7" customWidth="1"/>
    <col min="9735" max="9735" width="14.42578125" style="7" customWidth="1"/>
    <col min="9736" max="9736" width="14.5703125" style="7" customWidth="1"/>
    <col min="9737" max="9987" width="11.42578125" style="7"/>
    <col min="9988" max="9988" width="9" style="7" customWidth="1"/>
    <col min="9989" max="9989" width="22" style="7" customWidth="1"/>
    <col min="9990" max="9990" width="15.140625" style="7" customWidth="1"/>
    <col min="9991" max="9991" width="14.42578125" style="7" customWidth="1"/>
    <col min="9992" max="9992" width="14.5703125" style="7" customWidth="1"/>
    <col min="9993" max="10243" width="11.42578125" style="7"/>
    <col min="10244" max="10244" width="9" style="7" customWidth="1"/>
    <col min="10245" max="10245" width="22" style="7" customWidth="1"/>
    <col min="10246" max="10246" width="15.140625" style="7" customWidth="1"/>
    <col min="10247" max="10247" width="14.42578125" style="7" customWidth="1"/>
    <col min="10248" max="10248" width="14.5703125" style="7" customWidth="1"/>
    <col min="10249" max="10499" width="11.42578125" style="7"/>
    <col min="10500" max="10500" width="9" style="7" customWidth="1"/>
    <col min="10501" max="10501" width="22" style="7" customWidth="1"/>
    <col min="10502" max="10502" width="15.140625" style="7" customWidth="1"/>
    <col min="10503" max="10503" width="14.42578125" style="7" customWidth="1"/>
    <col min="10504" max="10504" width="14.5703125" style="7" customWidth="1"/>
    <col min="10505" max="10755" width="11.42578125" style="7"/>
    <col min="10756" max="10756" width="9" style="7" customWidth="1"/>
    <col min="10757" max="10757" width="22" style="7" customWidth="1"/>
    <col min="10758" max="10758" width="15.140625" style="7" customWidth="1"/>
    <col min="10759" max="10759" width="14.42578125" style="7" customWidth="1"/>
    <col min="10760" max="10760" width="14.5703125" style="7" customWidth="1"/>
    <col min="10761" max="11011" width="11.42578125" style="7"/>
    <col min="11012" max="11012" width="9" style="7" customWidth="1"/>
    <col min="11013" max="11013" width="22" style="7" customWidth="1"/>
    <col min="11014" max="11014" width="15.140625" style="7" customWidth="1"/>
    <col min="11015" max="11015" width="14.42578125" style="7" customWidth="1"/>
    <col min="11016" max="11016" width="14.5703125" style="7" customWidth="1"/>
    <col min="11017" max="11267" width="11.42578125" style="7"/>
    <col min="11268" max="11268" width="9" style="7" customWidth="1"/>
    <col min="11269" max="11269" width="22" style="7" customWidth="1"/>
    <col min="11270" max="11270" width="15.140625" style="7" customWidth="1"/>
    <col min="11271" max="11271" width="14.42578125" style="7" customWidth="1"/>
    <col min="11272" max="11272" width="14.5703125" style="7" customWidth="1"/>
    <col min="11273" max="11523" width="11.42578125" style="7"/>
    <col min="11524" max="11524" width="9" style="7" customWidth="1"/>
    <col min="11525" max="11525" width="22" style="7" customWidth="1"/>
    <col min="11526" max="11526" width="15.140625" style="7" customWidth="1"/>
    <col min="11527" max="11527" width="14.42578125" style="7" customWidth="1"/>
    <col min="11528" max="11528" width="14.5703125" style="7" customWidth="1"/>
    <col min="11529" max="11779" width="11.42578125" style="7"/>
    <col min="11780" max="11780" width="9" style="7" customWidth="1"/>
    <col min="11781" max="11781" width="22" style="7" customWidth="1"/>
    <col min="11782" max="11782" width="15.140625" style="7" customWidth="1"/>
    <col min="11783" max="11783" width="14.42578125" style="7" customWidth="1"/>
    <col min="11784" max="11784" width="14.5703125" style="7" customWidth="1"/>
    <col min="11785" max="12035" width="11.42578125" style="7"/>
    <col min="12036" max="12036" width="9" style="7" customWidth="1"/>
    <col min="12037" max="12037" width="22" style="7" customWidth="1"/>
    <col min="12038" max="12038" width="15.140625" style="7" customWidth="1"/>
    <col min="12039" max="12039" width="14.42578125" style="7" customWidth="1"/>
    <col min="12040" max="12040" width="14.5703125" style="7" customWidth="1"/>
    <col min="12041" max="12291" width="11.42578125" style="7"/>
    <col min="12292" max="12292" width="9" style="7" customWidth="1"/>
    <col min="12293" max="12293" width="22" style="7" customWidth="1"/>
    <col min="12294" max="12294" width="15.140625" style="7" customWidth="1"/>
    <col min="12295" max="12295" width="14.42578125" style="7" customWidth="1"/>
    <col min="12296" max="12296" width="14.5703125" style="7" customWidth="1"/>
    <col min="12297" max="12547" width="11.42578125" style="7"/>
    <col min="12548" max="12548" width="9" style="7" customWidth="1"/>
    <col min="12549" max="12549" width="22" style="7" customWidth="1"/>
    <col min="12550" max="12550" width="15.140625" style="7" customWidth="1"/>
    <col min="12551" max="12551" width="14.42578125" style="7" customWidth="1"/>
    <col min="12552" max="12552" width="14.5703125" style="7" customWidth="1"/>
    <col min="12553" max="12803" width="11.42578125" style="7"/>
    <col min="12804" max="12804" width="9" style="7" customWidth="1"/>
    <col min="12805" max="12805" width="22" style="7" customWidth="1"/>
    <col min="12806" max="12806" width="15.140625" style="7" customWidth="1"/>
    <col min="12807" max="12807" width="14.42578125" style="7" customWidth="1"/>
    <col min="12808" max="12808" width="14.5703125" style="7" customWidth="1"/>
    <col min="12809" max="13059" width="11.42578125" style="7"/>
    <col min="13060" max="13060" width="9" style="7" customWidth="1"/>
    <col min="13061" max="13061" width="22" style="7" customWidth="1"/>
    <col min="13062" max="13062" width="15.140625" style="7" customWidth="1"/>
    <col min="13063" max="13063" width="14.42578125" style="7" customWidth="1"/>
    <col min="13064" max="13064" width="14.5703125" style="7" customWidth="1"/>
    <col min="13065" max="13315" width="11.42578125" style="7"/>
    <col min="13316" max="13316" width="9" style="7" customWidth="1"/>
    <col min="13317" max="13317" width="22" style="7" customWidth="1"/>
    <col min="13318" max="13318" width="15.140625" style="7" customWidth="1"/>
    <col min="13319" max="13319" width="14.42578125" style="7" customWidth="1"/>
    <col min="13320" max="13320" width="14.5703125" style="7" customWidth="1"/>
    <col min="13321" max="13571" width="11.42578125" style="7"/>
    <col min="13572" max="13572" width="9" style="7" customWidth="1"/>
    <col min="13573" max="13573" width="22" style="7" customWidth="1"/>
    <col min="13574" max="13574" width="15.140625" style="7" customWidth="1"/>
    <col min="13575" max="13575" width="14.42578125" style="7" customWidth="1"/>
    <col min="13576" max="13576" width="14.5703125" style="7" customWidth="1"/>
    <col min="13577" max="13827" width="11.42578125" style="7"/>
    <col min="13828" max="13828" width="9" style="7" customWidth="1"/>
    <col min="13829" max="13829" width="22" style="7" customWidth="1"/>
    <col min="13830" max="13830" width="15.140625" style="7" customWidth="1"/>
    <col min="13831" max="13831" width="14.42578125" style="7" customWidth="1"/>
    <col min="13832" max="13832" width="14.5703125" style="7" customWidth="1"/>
    <col min="13833" max="14083" width="11.42578125" style="7"/>
    <col min="14084" max="14084" width="9" style="7" customWidth="1"/>
    <col min="14085" max="14085" width="22" style="7" customWidth="1"/>
    <col min="14086" max="14086" width="15.140625" style="7" customWidth="1"/>
    <col min="14087" max="14087" width="14.42578125" style="7" customWidth="1"/>
    <col min="14088" max="14088" width="14.5703125" style="7" customWidth="1"/>
    <col min="14089" max="14339" width="11.42578125" style="7"/>
    <col min="14340" max="14340" width="9" style="7" customWidth="1"/>
    <col min="14341" max="14341" width="22" style="7" customWidth="1"/>
    <col min="14342" max="14342" width="15.140625" style="7" customWidth="1"/>
    <col min="14343" max="14343" width="14.42578125" style="7" customWidth="1"/>
    <col min="14344" max="14344" width="14.5703125" style="7" customWidth="1"/>
    <col min="14345" max="14595" width="11.42578125" style="7"/>
    <col min="14596" max="14596" width="9" style="7" customWidth="1"/>
    <col min="14597" max="14597" width="22" style="7" customWidth="1"/>
    <col min="14598" max="14598" width="15.140625" style="7" customWidth="1"/>
    <col min="14599" max="14599" width="14.42578125" style="7" customWidth="1"/>
    <col min="14600" max="14600" width="14.5703125" style="7" customWidth="1"/>
    <col min="14601" max="14851" width="11.42578125" style="7"/>
    <col min="14852" max="14852" width="9" style="7" customWidth="1"/>
    <col min="14853" max="14853" width="22" style="7" customWidth="1"/>
    <col min="14854" max="14854" width="15.140625" style="7" customWidth="1"/>
    <col min="14855" max="14855" width="14.42578125" style="7" customWidth="1"/>
    <col min="14856" max="14856" width="14.5703125" style="7" customWidth="1"/>
    <col min="14857" max="15107" width="11.42578125" style="7"/>
    <col min="15108" max="15108" width="9" style="7" customWidth="1"/>
    <col min="15109" max="15109" width="22" style="7" customWidth="1"/>
    <col min="15110" max="15110" width="15.140625" style="7" customWidth="1"/>
    <col min="15111" max="15111" width="14.42578125" style="7" customWidth="1"/>
    <col min="15112" max="15112" width="14.5703125" style="7" customWidth="1"/>
    <col min="15113" max="15363" width="11.42578125" style="7"/>
    <col min="15364" max="15364" width="9" style="7" customWidth="1"/>
    <col min="15365" max="15365" width="22" style="7" customWidth="1"/>
    <col min="15366" max="15366" width="15.140625" style="7" customWidth="1"/>
    <col min="15367" max="15367" width="14.42578125" style="7" customWidth="1"/>
    <col min="15368" max="15368" width="14.5703125" style="7" customWidth="1"/>
    <col min="15369" max="15619" width="11.42578125" style="7"/>
    <col min="15620" max="15620" width="9" style="7" customWidth="1"/>
    <col min="15621" max="15621" width="22" style="7" customWidth="1"/>
    <col min="15622" max="15622" width="15.140625" style="7" customWidth="1"/>
    <col min="15623" max="15623" width="14.42578125" style="7" customWidth="1"/>
    <col min="15624" max="15624" width="14.5703125" style="7" customWidth="1"/>
    <col min="15625" max="15875" width="11.42578125" style="7"/>
    <col min="15876" max="15876" width="9" style="7" customWidth="1"/>
    <col min="15877" max="15877" width="22" style="7" customWidth="1"/>
    <col min="15878" max="15878" width="15.140625" style="7" customWidth="1"/>
    <col min="15879" max="15879" width="14.42578125" style="7" customWidth="1"/>
    <col min="15880" max="15880" width="14.5703125" style="7" customWidth="1"/>
    <col min="15881" max="16131" width="11.42578125" style="7"/>
    <col min="16132" max="16132" width="9" style="7" customWidth="1"/>
    <col min="16133" max="16133" width="22" style="7" customWidth="1"/>
    <col min="16134" max="16134" width="15.140625" style="7" customWidth="1"/>
    <col min="16135" max="16135" width="14.42578125" style="7" customWidth="1"/>
    <col min="16136" max="16136" width="14.5703125" style="7" customWidth="1"/>
    <col min="16137" max="16384" width="11.42578125" style="7"/>
  </cols>
  <sheetData>
    <row r="3" spans="2:12" x14ac:dyDescent="0.2">
      <c r="B3" s="575"/>
      <c r="C3" s="576"/>
      <c r="D3" s="576"/>
      <c r="E3" s="576"/>
      <c r="F3" s="576"/>
      <c r="G3" s="576"/>
      <c r="H3" s="576"/>
      <c r="I3" s="576"/>
      <c r="J3" s="576"/>
      <c r="K3" s="576"/>
      <c r="L3" s="577"/>
    </row>
    <row r="4" spans="2:12" ht="15.75" x14ac:dyDescent="0.25">
      <c r="B4" s="578"/>
      <c r="E4" s="579"/>
      <c r="F4" s="14" t="s">
        <v>117</v>
      </c>
      <c r="H4" s="579"/>
      <c r="L4" s="580"/>
    </row>
    <row r="5" spans="2:12" ht="15.75" x14ac:dyDescent="0.25">
      <c r="B5" s="578"/>
      <c r="E5" s="579"/>
      <c r="F5" s="14" t="s">
        <v>118</v>
      </c>
      <c r="H5" s="579"/>
      <c r="L5" s="580"/>
    </row>
    <row r="6" spans="2:12" x14ac:dyDescent="0.2">
      <c r="B6" s="578"/>
      <c r="E6" s="12"/>
      <c r="F6" s="59" t="s">
        <v>602</v>
      </c>
      <c r="H6" s="12"/>
      <c r="L6" s="580"/>
    </row>
    <row r="7" spans="2:12" ht="36.75" customHeight="1" x14ac:dyDescent="0.2">
      <c r="B7" s="578"/>
      <c r="C7" s="481" t="s">
        <v>56</v>
      </c>
      <c r="D7" s="481"/>
      <c r="E7" s="1099" t="s">
        <v>376</v>
      </c>
      <c r="F7" s="1099"/>
      <c r="G7" s="1099"/>
      <c r="H7" s="1099"/>
      <c r="I7" s="1099"/>
      <c r="J7" s="1099"/>
      <c r="K7" s="1099"/>
      <c r="L7" s="580"/>
    </row>
    <row r="8" spans="2:12" x14ac:dyDescent="0.2">
      <c r="B8" s="578"/>
      <c r="C8" s="482" t="s">
        <v>87</v>
      </c>
      <c r="D8" s="482"/>
      <c r="E8" s="43" t="s">
        <v>575</v>
      </c>
      <c r="F8" s="43"/>
      <c r="G8" s="43"/>
      <c r="H8" s="43"/>
      <c r="I8" s="43"/>
      <c r="J8" s="42"/>
      <c r="L8" s="580"/>
    </row>
    <row r="9" spans="2:12" x14ac:dyDescent="0.2">
      <c r="B9" s="578"/>
      <c r="C9" s="44" t="s">
        <v>94</v>
      </c>
      <c r="D9" s="44"/>
      <c r="E9" s="42" t="s">
        <v>377</v>
      </c>
      <c r="F9" s="42"/>
      <c r="G9" s="42"/>
      <c r="H9" s="42"/>
      <c r="I9" s="42"/>
      <c r="J9" s="42"/>
      <c r="L9" s="580"/>
    </row>
    <row r="10" spans="2:12" x14ac:dyDescent="0.2">
      <c r="B10" s="578"/>
      <c r="C10" s="44" t="s">
        <v>145</v>
      </c>
      <c r="D10" s="42" t="s">
        <v>31</v>
      </c>
      <c r="E10" s="42" t="s">
        <v>378</v>
      </c>
      <c r="F10" s="42"/>
      <c r="G10" s="483" t="s">
        <v>204</v>
      </c>
      <c r="I10" s="497"/>
      <c r="J10" s="42"/>
      <c r="L10" s="580"/>
    </row>
    <row r="11" spans="2:12" s="39" customFormat="1" ht="15" customHeight="1" x14ac:dyDescent="0.25">
      <c r="B11" s="581"/>
      <c r="C11" s="220" t="s">
        <v>59</v>
      </c>
      <c r="D11" s="220"/>
      <c r="E11" s="221" t="s">
        <v>556</v>
      </c>
      <c r="F11" s="221"/>
      <c r="G11" s="485" t="s">
        <v>120</v>
      </c>
      <c r="H11" s="486"/>
      <c r="J11" s="484"/>
      <c r="L11" s="582"/>
    </row>
    <row r="12" spans="2:12" ht="13.5" x14ac:dyDescent="0.25">
      <c r="B12" s="578"/>
      <c r="C12" s="44" t="s">
        <v>146</v>
      </c>
      <c r="D12" s="44"/>
      <c r="E12" s="43" t="s">
        <v>380</v>
      </c>
      <c r="F12" s="43"/>
      <c r="G12" s="485" t="s">
        <v>205</v>
      </c>
      <c r="H12" s="486"/>
      <c r="J12" s="486"/>
      <c r="L12" s="580"/>
    </row>
    <row r="13" spans="2:12" ht="13.5" x14ac:dyDescent="0.25">
      <c r="B13" s="578"/>
      <c r="C13" s="44" t="s">
        <v>147</v>
      </c>
      <c r="D13" s="44"/>
      <c r="E13" s="43" t="s">
        <v>381</v>
      </c>
      <c r="F13" s="43"/>
      <c r="G13" s="485" t="s">
        <v>122</v>
      </c>
      <c r="H13" s="489"/>
      <c r="J13" s="486"/>
      <c r="L13" s="580"/>
    </row>
    <row r="14" spans="2:12" ht="13.5" thickBot="1" x14ac:dyDescent="0.25">
      <c r="B14" s="578"/>
      <c r="C14" s="482" t="s">
        <v>148</v>
      </c>
      <c r="D14" s="482"/>
      <c r="E14" s="487" t="s">
        <v>382</v>
      </c>
      <c r="F14" s="488"/>
      <c r="J14" s="490"/>
      <c r="L14" s="580"/>
    </row>
    <row r="15" spans="2:12" ht="14.25" customHeight="1" x14ac:dyDescent="0.3">
      <c r="B15" s="578"/>
      <c r="C15" s="518" t="s">
        <v>30</v>
      </c>
      <c r="D15" s="519"/>
      <c r="E15" s="519" t="s">
        <v>123</v>
      </c>
      <c r="F15" s="520"/>
      <c r="G15" s="515" t="s">
        <v>124</v>
      </c>
      <c r="H15" s="521"/>
      <c r="I15" s="514"/>
      <c r="J15" s="515" t="s">
        <v>601</v>
      </c>
      <c r="K15" s="516"/>
      <c r="L15" s="580"/>
    </row>
    <row r="16" spans="2:12" ht="16.5" customHeight="1" thickBot="1" x14ac:dyDescent="0.35">
      <c r="B16" s="578"/>
      <c r="C16" s="530"/>
      <c r="D16" s="531"/>
      <c r="E16" s="532"/>
      <c r="F16" s="533" t="s">
        <v>51</v>
      </c>
      <c r="G16" s="533" t="s">
        <v>52</v>
      </c>
      <c r="H16" s="534" t="s">
        <v>53</v>
      </c>
      <c r="I16" s="535" t="s">
        <v>600</v>
      </c>
      <c r="J16" s="536" t="s">
        <v>558</v>
      </c>
      <c r="K16" s="537" t="s">
        <v>50</v>
      </c>
      <c r="L16" s="580"/>
    </row>
    <row r="17" spans="2:12" ht="16.5" customHeight="1" x14ac:dyDescent="0.3">
      <c r="B17" s="578"/>
      <c r="C17" s="543">
        <v>43082</v>
      </c>
      <c r="D17" s="544"/>
      <c r="E17" s="545" t="s">
        <v>358</v>
      </c>
      <c r="F17" s="546"/>
      <c r="G17" s="547"/>
      <c r="H17" s="548"/>
      <c r="I17" s="549">
        <v>11</v>
      </c>
      <c r="J17" s="550">
        <f>I17*15</f>
        <v>165</v>
      </c>
      <c r="K17" s="551" t="s">
        <v>41</v>
      </c>
      <c r="L17" s="580"/>
    </row>
    <row r="18" spans="2:12" ht="16.5" customHeight="1" x14ac:dyDescent="0.3">
      <c r="B18" s="578"/>
      <c r="C18" s="522">
        <v>43083</v>
      </c>
      <c r="D18" s="493"/>
      <c r="E18" s="494" t="s">
        <v>358</v>
      </c>
      <c r="F18" s="492"/>
      <c r="G18" s="495"/>
      <c r="H18" s="523"/>
      <c r="I18" s="517"/>
      <c r="J18" s="496"/>
      <c r="K18" s="507"/>
      <c r="L18" s="580"/>
    </row>
    <row r="19" spans="2:12" ht="16.5" customHeight="1" x14ac:dyDescent="0.3">
      <c r="B19" s="578"/>
      <c r="C19" s="522">
        <v>43084</v>
      </c>
      <c r="D19" s="493"/>
      <c r="E19" s="494" t="s">
        <v>358</v>
      </c>
      <c r="F19" s="492"/>
      <c r="G19" s="495"/>
      <c r="H19" s="523"/>
      <c r="I19" s="517"/>
      <c r="J19" s="496"/>
      <c r="K19" s="507"/>
      <c r="L19" s="580"/>
    </row>
    <row r="20" spans="2:12" ht="16.5" customHeight="1" x14ac:dyDescent="0.3">
      <c r="B20" s="578"/>
      <c r="C20" s="522">
        <v>43085</v>
      </c>
      <c r="D20" s="493"/>
      <c r="E20" s="494" t="s">
        <v>358</v>
      </c>
      <c r="F20" s="492"/>
      <c r="G20" s="495"/>
      <c r="H20" s="523"/>
      <c r="I20" s="517"/>
      <c r="J20" s="496"/>
      <c r="K20" s="507"/>
      <c r="L20" s="580"/>
    </row>
    <row r="21" spans="2:12" ht="16.5" customHeight="1" x14ac:dyDescent="0.3">
      <c r="B21" s="578"/>
      <c r="C21" s="522">
        <v>43087</v>
      </c>
      <c r="D21" s="493"/>
      <c r="E21" s="494" t="s">
        <v>358</v>
      </c>
      <c r="F21" s="492"/>
      <c r="G21" s="495"/>
      <c r="H21" s="523"/>
      <c r="I21" s="517"/>
      <c r="J21" s="496"/>
      <c r="K21" s="507"/>
      <c r="L21" s="580"/>
    </row>
    <row r="22" spans="2:12" ht="16.5" customHeight="1" thickBot="1" x14ac:dyDescent="0.35">
      <c r="B22" s="578"/>
      <c r="C22" s="552">
        <v>43088</v>
      </c>
      <c r="D22" s="553"/>
      <c r="E22" s="554" t="s">
        <v>358</v>
      </c>
      <c r="F22" s="555"/>
      <c r="G22" s="556"/>
      <c r="H22" s="557"/>
      <c r="I22" s="558"/>
      <c r="J22" s="559"/>
      <c r="K22" s="513"/>
      <c r="L22" s="580"/>
    </row>
    <row r="23" spans="2:12" ht="17.25" thickBot="1" x14ac:dyDescent="0.35">
      <c r="B23" s="578"/>
      <c r="C23" s="538"/>
      <c r="D23" s="539"/>
      <c r="E23" s="539"/>
      <c r="F23" s="539"/>
      <c r="G23" s="539"/>
      <c r="H23" s="540">
        <f>SUM(H17:H22)</f>
        <v>0</v>
      </c>
      <c r="I23" s="541">
        <f t="shared" ref="I23:J23" si="0">SUM(I17:I22)</f>
        <v>11</v>
      </c>
      <c r="J23" s="542">
        <f t="shared" si="0"/>
        <v>165</v>
      </c>
      <c r="K23" s="540" t="s">
        <v>41</v>
      </c>
      <c r="L23" s="580"/>
    </row>
    <row r="24" spans="2:12" ht="16.5" x14ac:dyDescent="0.3">
      <c r="B24" s="578"/>
      <c r="C24" s="500" t="s">
        <v>10</v>
      </c>
      <c r="D24" s="501"/>
      <c r="E24" s="501"/>
      <c r="F24" s="502"/>
      <c r="G24" s="503"/>
      <c r="H24" s="527"/>
      <c r="I24" s="524"/>
      <c r="J24" s="504">
        <f>J23</f>
        <v>165</v>
      </c>
      <c r="K24" s="505" t="s">
        <v>41</v>
      </c>
      <c r="L24" s="580"/>
    </row>
    <row r="25" spans="2:12" ht="16.5" x14ac:dyDescent="0.3">
      <c r="B25" s="578"/>
      <c r="C25" s="506" t="s">
        <v>126</v>
      </c>
      <c r="D25" s="498"/>
      <c r="E25" s="498"/>
      <c r="F25" s="498"/>
      <c r="G25" s="496" t="s">
        <v>572</v>
      </c>
      <c r="H25" s="528"/>
      <c r="I25" s="525"/>
      <c r="J25" s="499">
        <v>9.98</v>
      </c>
      <c r="K25" s="507"/>
      <c r="L25" s="580"/>
    </row>
    <row r="26" spans="2:12" ht="17.25" thickBot="1" x14ac:dyDescent="0.35">
      <c r="B26" s="578"/>
      <c r="C26" s="508"/>
      <c r="D26" s="509"/>
      <c r="E26" s="509"/>
      <c r="F26" s="510" t="s">
        <v>10</v>
      </c>
      <c r="G26" s="511" t="s">
        <v>572</v>
      </c>
      <c r="H26" s="529">
        <f>H24*H25</f>
        <v>0</v>
      </c>
      <c r="I26" s="526"/>
      <c r="J26" s="512">
        <f>J24*J25</f>
        <v>1646.7</v>
      </c>
      <c r="K26" s="513"/>
      <c r="L26" s="580"/>
    </row>
    <row r="27" spans="2:12" ht="16.5" x14ac:dyDescent="0.3">
      <c r="B27" s="583"/>
      <c r="C27" s="584"/>
      <c r="D27" s="584"/>
      <c r="E27" s="584"/>
      <c r="F27" s="491"/>
      <c r="G27" s="491"/>
      <c r="H27" s="585"/>
      <c r="I27" s="584"/>
      <c r="J27" s="584"/>
      <c r="K27" s="586"/>
      <c r="L27" s="587"/>
    </row>
  </sheetData>
  <mergeCells count="1">
    <mergeCell ref="E7:K7"/>
  </mergeCells>
  <printOptions horizontalCentered="1"/>
  <pageMargins left="0.2" right="0.55118110236220474" top="0.36" bottom="0.98425196850393704" header="0" footer="0"/>
  <pageSetup paperSize="9" scale="74" orientation="portrait" horizontalDpi="4294967293" r:id="rId1"/>
  <headerFooter alignWithMargins="0">
    <oddHeader>&amp;C&amp;9FORMATO FE - 09&amp;R&amp;9MUNICIPALIDAD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rgb="FFFF0000"/>
  </sheetPr>
  <dimension ref="B1:I27"/>
  <sheetViews>
    <sheetView view="pageBreakPreview" zoomScale="85" zoomScaleNormal="90" zoomScaleSheetLayoutView="85" workbookViewId="0">
      <selection activeCell="C22" sqref="C22"/>
    </sheetView>
  </sheetViews>
  <sheetFormatPr baseColWidth="10" defaultColWidth="11.42578125" defaultRowHeight="12.75" x14ac:dyDescent="0.2"/>
  <cols>
    <col min="1" max="1" width="5.42578125" style="7" customWidth="1"/>
    <col min="2" max="2" width="29" style="7" customWidth="1"/>
    <col min="3" max="3" width="50.28515625" style="7" customWidth="1"/>
    <col min="4" max="4" width="14" style="7" customWidth="1"/>
    <col min="5" max="6" width="11.42578125" style="7"/>
    <col min="7" max="7" width="8.5703125" style="7" customWidth="1"/>
    <col min="8" max="8" width="9.5703125" style="7" customWidth="1"/>
    <col min="9" max="9" width="14.42578125" style="7" customWidth="1"/>
    <col min="10" max="10" width="3.85546875" style="7" customWidth="1"/>
    <col min="11" max="258" width="11.42578125" style="7"/>
    <col min="259" max="259" width="22.42578125" style="7" customWidth="1"/>
    <col min="260" max="260" width="32" style="7" customWidth="1"/>
    <col min="261" max="263" width="11.42578125" style="7"/>
    <col min="264" max="264" width="13.140625" style="7" customWidth="1"/>
    <col min="265" max="265" width="14.42578125" style="7" customWidth="1"/>
    <col min="266" max="514" width="11.42578125" style="7"/>
    <col min="515" max="515" width="22.42578125" style="7" customWidth="1"/>
    <col min="516" max="516" width="32" style="7" customWidth="1"/>
    <col min="517" max="519" width="11.42578125" style="7"/>
    <col min="520" max="520" width="13.140625" style="7" customWidth="1"/>
    <col min="521" max="521" width="14.42578125" style="7" customWidth="1"/>
    <col min="522" max="770" width="11.42578125" style="7"/>
    <col min="771" max="771" width="22.42578125" style="7" customWidth="1"/>
    <col min="772" max="772" width="32" style="7" customWidth="1"/>
    <col min="773" max="775" width="11.42578125" style="7"/>
    <col min="776" max="776" width="13.140625" style="7" customWidth="1"/>
    <col min="777" max="777" width="14.42578125" style="7" customWidth="1"/>
    <col min="778" max="1026" width="11.42578125" style="7"/>
    <col min="1027" max="1027" width="22.42578125" style="7" customWidth="1"/>
    <col min="1028" max="1028" width="32" style="7" customWidth="1"/>
    <col min="1029" max="1031" width="11.42578125" style="7"/>
    <col min="1032" max="1032" width="13.140625" style="7" customWidth="1"/>
    <col min="1033" max="1033" width="14.42578125" style="7" customWidth="1"/>
    <col min="1034" max="1282" width="11.42578125" style="7"/>
    <col min="1283" max="1283" width="22.42578125" style="7" customWidth="1"/>
    <col min="1284" max="1284" width="32" style="7" customWidth="1"/>
    <col min="1285" max="1287" width="11.42578125" style="7"/>
    <col min="1288" max="1288" width="13.140625" style="7" customWidth="1"/>
    <col min="1289" max="1289" width="14.42578125" style="7" customWidth="1"/>
    <col min="1290" max="1538" width="11.42578125" style="7"/>
    <col min="1539" max="1539" width="22.42578125" style="7" customWidth="1"/>
    <col min="1540" max="1540" width="32" style="7" customWidth="1"/>
    <col min="1541" max="1543" width="11.42578125" style="7"/>
    <col min="1544" max="1544" width="13.140625" style="7" customWidth="1"/>
    <col min="1545" max="1545" width="14.42578125" style="7" customWidth="1"/>
    <col min="1546" max="1794" width="11.42578125" style="7"/>
    <col min="1795" max="1795" width="22.42578125" style="7" customWidth="1"/>
    <col min="1796" max="1796" width="32" style="7" customWidth="1"/>
    <col min="1797" max="1799" width="11.42578125" style="7"/>
    <col min="1800" max="1800" width="13.140625" style="7" customWidth="1"/>
    <col min="1801" max="1801" width="14.42578125" style="7" customWidth="1"/>
    <col min="1802" max="2050" width="11.42578125" style="7"/>
    <col min="2051" max="2051" width="22.42578125" style="7" customWidth="1"/>
    <col min="2052" max="2052" width="32" style="7" customWidth="1"/>
    <col min="2053" max="2055" width="11.42578125" style="7"/>
    <col min="2056" max="2056" width="13.140625" style="7" customWidth="1"/>
    <col min="2057" max="2057" width="14.42578125" style="7" customWidth="1"/>
    <col min="2058" max="2306" width="11.42578125" style="7"/>
    <col min="2307" max="2307" width="22.42578125" style="7" customWidth="1"/>
    <col min="2308" max="2308" width="32" style="7" customWidth="1"/>
    <col min="2309" max="2311" width="11.42578125" style="7"/>
    <col min="2312" max="2312" width="13.140625" style="7" customWidth="1"/>
    <col min="2313" max="2313" width="14.42578125" style="7" customWidth="1"/>
    <col min="2314" max="2562" width="11.42578125" style="7"/>
    <col min="2563" max="2563" width="22.42578125" style="7" customWidth="1"/>
    <col min="2564" max="2564" width="32" style="7" customWidth="1"/>
    <col min="2565" max="2567" width="11.42578125" style="7"/>
    <col min="2568" max="2568" width="13.140625" style="7" customWidth="1"/>
    <col min="2569" max="2569" width="14.42578125" style="7" customWidth="1"/>
    <col min="2570" max="2818" width="11.42578125" style="7"/>
    <col min="2819" max="2819" width="22.42578125" style="7" customWidth="1"/>
    <col min="2820" max="2820" width="32" style="7" customWidth="1"/>
    <col min="2821" max="2823" width="11.42578125" style="7"/>
    <col min="2824" max="2824" width="13.140625" style="7" customWidth="1"/>
    <col min="2825" max="2825" width="14.42578125" style="7" customWidth="1"/>
    <col min="2826" max="3074" width="11.42578125" style="7"/>
    <col min="3075" max="3075" width="22.42578125" style="7" customWidth="1"/>
    <col min="3076" max="3076" width="32" style="7" customWidth="1"/>
    <col min="3077" max="3079" width="11.42578125" style="7"/>
    <col min="3080" max="3080" width="13.140625" style="7" customWidth="1"/>
    <col min="3081" max="3081" width="14.42578125" style="7" customWidth="1"/>
    <col min="3082" max="3330" width="11.42578125" style="7"/>
    <col min="3331" max="3331" width="22.42578125" style="7" customWidth="1"/>
    <col min="3332" max="3332" width="32" style="7" customWidth="1"/>
    <col min="3333" max="3335" width="11.42578125" style="7"/>
    <col min="3336" max="3336" width="13.140625" style="7" customWidth="1"/>
    <col min="3337" max="3337" width="14.42578125" style="7" customWidth="1"/>
    <col min="3338" max="3586" width="11.42578125" style="7"/>
    <col min="3587" max="3587" width="22.42578125" style="7" customWidth="1"/>
    <col min="3588" max="3588" width="32" style="7" customWidth="1"/>
    <col min="3589" max="3591" width="11.42578125" style="7"/>
    <col min="3592" max="3592" width="13.140625" style="7" customWidth="1"/>
    <col min="3593" max="3593" width="14.42578125" style="7" customWidth="1"/>
    <col min="3594" max="3842" width="11.42578125" style="7"/>
    <col min="3843" max="3843" width="22.42578125" style="7" customWidth="1"/>
    <col min="3844" max="3844" width="32" style="7" customWidth="1"/>
    <col min="3845" max="3847" width="11.42578125" style="7"/>
    <col min="3848" max="3848" width="13.140625" style="7" customWidth="1"/>
    <col min="3849" max="3849" width="14.42578125" style="7" customWidth="1"/>
    <col min="3850" max="4098" width="11.42578125" style="7"/>
    <col min="4099" max="4099" width="22.42578125" style="7" customWidth="1"/>
    <col min="4100" max="4100" width="32" style="7" customWidth="1"/>
    <col min="4101" max="4103" width="11.42578125" style="7"/>
    <col min="4104" max="4104" width="13.140625" style="7" customWidth="1"/>
    <col min="4105" max="4105" width="14.42578125" style="7" customWidth="1"/>
    <col min="4106" max="4354" width="11.42578125" style="7"/>
    <col min="4355" max="4355" width="22.42578125" style="7" customWidth="1"/>
    <col min="4356" max="4356" width="32" style="7" customWidth="1"/>
    <col min="4357" max="4359" width="11.42578125" style="7"/>
    <col min="4360" max="4360" width="13.140625" style="7" customWidth="1"/>
    <col min="4361" max="4361" width="14.42578125" style="7" customWidth="1"/>
    <col min="4362" max="4610" width="11.42578125" style="7"/>
    <col min="4611" max="4611" width="22.42578125" style="7" customWidth="1"/>
    <col min="4612" max="4612" width="32" style="7" customWidth="1"/>
    <col min="4613" max="4615" width="11.42578125" style="7"/>
    <col min="4616" max="4616" width="13.140625" style="7" customWidth="1"/>
    <col min="4617" max="4617" width="14.42578125" style="7" customWidth="1"/>
    <col min="4618" max="4866" width="11.42578125" style="7"/>
    <col min="4867" max="4867" width="22.42578125" style="7" customWidth="1"/>
    <col min="4868" max="4868" width="32" style="7" customWidth="1"/>
    <col min="4869" max="4871" width="11.42578125" style="7"/>
    <col min="4872" max="4872" width="13.140625" style="7" customWidth="1"/>
    <col min="4873" max="4873" width="14.42578125" style="7" customWidth="1"/>
    <col min="4874" max="5122" width="11.42578125" style="7"/>
    <col min="5123" max="5123" width="22.42578125" style="7" customWidth="1"/>
    <col min="5124" max="5124" width="32" style="7" customWidth="1"/>
    <col min="5125" max="5127" width="11.42578125" style="7"/>
    <col min="5128" max="5128" width="13.140625" style="7" customWidth="1"/>
    <col min="5129" max="5129" width="14.42578125" style="7" customWidth="1"/>
    <col min="5130" max="5378" width="11.42578125" style="7"/>
    <col min="5379" max="5379" width="22.42578125" style="7" customWidth="1"/>
    <col min="5380" max="5380" width="32" style="7" customWidth="1"/>
    <col min="5381" max="5383" width="11.42578125" style="7"/>
    <col min="5384" max="5384" width="13.140625" style="7" customWidth="1"/>
    <col min="5385" max="5385" width="14.42578125" style="7" customWidth="1"/>
    <col min="5386" max="5634" width="11.42578125" style="7"/>
    <col min="5635" max="5635" width="22.42578125" style="7" customWidth="1"/>
    <col min="5636" max="5636" width="32" style="7" customWidth="1"/>
    <col min="5637" max="5639" width="11.42578125" style="7"/>
    <col min="5640" max="5640" width="13.140625" style="7" customWidth="1"/>
    <col min="5641" max="5641" width="14.42578125" style="7" customWidth="1"/>
    <col min="5642" max="5890" width="11.42578125" style="7"/>
    <col min="5891" max="5891" width="22.42578125" style="7" customWidth="1"/>
    <col min="5892" max="5892" width="32" style="7" customWidth="1"/>
    <col min="5893" max="5895" width="11.42578125" style="7"/>
    <col min="5896" max="5896" width="13.140625" style="7" customWidth="1"/>
    <col min="5897" max="5897" width="14.42578125" style="7" customWidth="1"/>
    <col min="5898" max="6146" width="11.42578125" style="7"/>
    <col min="6147" max="6147" width="22.42578125" style="7" customWidth="1"/>
    <col min="6148" max="6148" width="32" style="7" customWidth="1"/>
    <col min="6149" max="6151" width="11.42578125" style="7"/>
    <col min="6152" max="6152" width="13.140625" style="7" customWidth="1"/>
    <col min="6153" max="6153" width="14.42578125" style="7" customWidth="1"/>
    <col min="6154" max="6402" width="11.42578125" style="7"/>
    <col min="6403" max="6403" width="22.42578125" style="7" customWidth="1"/>
    <col min="6404" max="6404" width="32" style="7" customWidth="1"/>
    <col min="6405" max="6407" width="11.42578125" style="7"/>
    <col min="6408" max="6408" width="13.140625" style="7" customWidth="1"/>
    <col min="6409" max="6409" width="14.42578125" style="7" customWidth="1"/>
    <col min="6410" max="6658" width="11.42578125" style="7"/>
    <col min="6659" max="6659" width="22.42578125" style="7" customWidth="1"/>
    <col min="6660" max="6660" width="32" style="7" customWidth="1"/>
    <col min="6661" max="6663" width="11.42578125" style="7"/>
    <col min="6664" max="6664" width="13.140625" style="7" customWidth="1"/>
    <col min="6665" max="6665" width="14.42578125" style="7" customWidth="1"/>
    <col min="6666" max="6914" width="11.42578125" style="7"/>
    <col min="6915" max="6915" width="22.42578125" style="7" customWidth="1"/>
    <col min="6916" max="6916" width="32" style="7" customWidth="1"/>
    <col min="6917" max="6919" width="11.42578125" style="7"/>
    <col min="6920" max="6920" width="13.140625" style="7" customWidth="1"/>
    <col min="6921" max="6921" width="14.42578125" style="7" customWidth="1"/>
    <col min="6922" max="7170" width="11.42578125" style="7"/>
    <col min="7171" max="7171" width="22.42578125" style="7" customWidth="1"/>
    <col min="7172" max="7172" width="32" style="7" customWidth="1"/>
    <col min="7173" max="7175" width="11.42578125" style="7"/>
    <col min="7176" max="7176" width="13.140625" style="7" customWidth="1"/>
    <col min="7177" max="7177" width="14.42578125" style="7" customWidth="1"/>
    <col min="7178" max="7426" width="11.42578125" style="7"/>
    <col min="7427" max="7427" width="22.42578125" style="7" customWidth="1"/>
    <col min="7428" max="7428" width="32" style="7" customWidth="1"/>
    <col min="7429" max="7431" width="11.42578125" style="7"/>
    <col min="7432" max="7432" width="13.140625" style="7" customWidth="1"/>
    <col min="7433" max="7433" width="14.42578125" style="7" customWidth="1"/>
    <col min="7434" max="7682" width="11.42578125" style="7"/>
    <col min="7683" max="7683" width="22.42578125" style="7" customWidth="1"/>
    <col min="7684" max="7684" width="32" style="7" customWidth="1"/>
    <col min="7685" max="7687" width="11.42578125" style="7"/>
    <col min="7688" max="7688" width="13.140625" style="7" customWidth="1"/>
    <col min="7689" max="7689" width="14.42578125" style="7" customWidth="1"/>
    <col min="7690" max="7938" width="11.42578125" style="7"/>
    <col min="7939" max="7939" width="22.42578125" style="7" customWidth="1"/>
    <col min="7940" max="7940" width="32" style="7" customWidth="1"/>
    <col min="7941" max="7943" width="11.42578125" style="7"/>
    <col min="7944" max="7944" width="13.140625" style="7" customWidth="1"/>
    <col min="7945" max="7945" width="14.42578125" style="7" customWidth="1"/>
    <col min="7946" max="8194" width="11.42578125" style="7"/>
    <col min="8195" max="8195" width="22.42578125" style="7" customWidth="1"/>
    <col min="8196" max="8196" width="32" style="7" customWidth="1"/>
    <col min="8197" max="8199" width="11.42578125" style="7"/>
    <col min="8200" max="8200" width="13.140625" style="7" customWidth="1"/>
    <col min="8201" max="8201" width="14.42578125" style="7" customWidth="1"/>
    <col min="8202" max="8450" width="11.42578125" style="7"/>
    <col min="8451" max="8451" width="22.42578125" style="7" customWidth="1"/>
    <col min="8452" max="8452" width="32" style="7" customWidth="1"/>
    <col min="8453" max="8455" width="11.42578125" style="7"/>
    <col min="8456" max="8456" width="13.140625" style="7" customWidth="1"/>
    <col min="8457" max="8457" width="14.42578125" style="7" customWidth="1"/>
    <col min="8458" max="8706" width="11.42578125" style="7"/>
    <col min="8707" max="8707" width="22.42578125" style="7" customWidth="1"/>
    <col min="8708" max="8708" width="32" style="7" customWidth="1"/>
    <col min="8709" max="8711" width="11.42578125" style="7"/>
    <col min="8712" max="8712" width="13.140625" style="7" customWidth="1"/>
    <col min="8713" max="8713" width="14.42578125" style="7" customWidth="1"/>
    <col min="8714" max="8962" width="11.42578125" style="7"/>
    <col min="8963" max="8963" width="22.42578125" style="7" customWidth="1"/>
    <col min="8964" max="8964" width="32" style="7" customWidth="1"/>
    <col min="8965" max="8967" width="11.42578125" style="7"/>
    <col min="8968" max="8968" width="13.140625" style="7" customWidth="1"/>
    <col min="8969" max="8969" width="14.42578125" style="7" customWidth="1"/>
    <col min="8970" max="9218" width="11.42578125" style="7"/>
    <col min="9219" max="9219" width="22.42578125" style="7" customWidth="1"/>
    <col min="9220" max="9220" width="32" style="7" customWidth="1"/>
    <col min="9221" max="9223" width="11.42578125" style="7"/>
    <col min="9224" max="9224" width="13.140625" style="7" customWidth="1"/>
    <col min="9225" max="9225" width="14.42578125" style="7" customWidth="1"/>
    <col min="9226" max="9474" width="11.42578125" style="7"/>
    <col min="9475" max="9475" width="22.42578125" style="7" customWidth="1"/>
    <col min="9476" max="9476" width="32" style="7" customWidth="1"/>
    <col min="9477" max="9479" width="11.42578125" style="7"/>
    <col min="9480" max="9480" width="13.140625" style="7" customWidth="1"/>
    <col min="9481" max="9481" width="14.42578125" style="7" customWidth="1"/>
    <col min="9482" max="9730" width="11.42578125" style="7"/>
    <col min="9731" max="9731" width="22.42578125" style="7" customWidth="1"/>
    <col min="9732" max="9732" width="32" style="7" customWidth="1"/>
    <col min="9733" max="9735" width="11.42578125" style="7"/>
    <col min="9736" max="9736" width="13.140625" style="7" customWidth="1"/>
    <col min="9737" max="9737" width="14.42578125" style="7" customWidth="1"/>
    <col min="9738" max="9986" width="11.42578125" style="7"/>
    <col min="9987" max="9987" width="22.42578125" style="7" customWidth="1"/>
    <col min="9988" max="9988" width="32" style="7" customWidth="1"/>
    <col min="9989" max="9991" width="11.42578125" style="7"/>
    <col min="9992" max="9992" width="13.140625" style="7" customWidth="1"/>
    <col min="9993" max="9993" width="14.42578125" style="7" customWidth="1"/>
    <col min="9994" max="10242" width="11.42578125" style="7"/>
    <col min="10243" max="10243" width="22.42578125" style="7" customWidth="1"/>
    <col min="10244" max="10244" width="32" style="7" customWidth="1"/>
    <col min="10245" max="10247" width="11.42578125" style="7"/>
    <col min="10248" max="10248" width="13.140625" style="7" customWidth="1"/>
    <col min="10249" max="10249" width="14.42578125" style="7" customWidth="1"/>
    <col min="10250" max="10498" width="11.42578125" style="7"/>
    <col min="10499" max="10499" width="22.42578125" style="7" customWidth="1"/>
    <col min="10500" max="10500" width="32" style="7" customWidth="1"/>
    <col min="10501" max="10503" width="11.42578125" style="7"/>
    <col min="10504" max="10504" width="13.140625" style="7" customWidth="1"/>
    <col min="10505" max="10505" width="14.42578125" style="7" customWidth="1"/>
    <col min="10506" max="10754" width="11.42578125" style="7"/>
    <col min="10755" max="10755" width="22.42578125" style="7" customWidth="1"/>
    <col min="10756" max="10756" width="32" style="7" customWidth="1"/>
    <col min="10757" max="10759" width="11.42578125" style="7"/>
    <col min="10760" max="10760" width="13.140625" style="7" customWidth="1"/>
    <col min="10761" max="10761" width="14.42578125" style="7" customWidth="1"/>
    <col min="10762" max="11010" width="11.42578125" style="7"/>
    <col min="11011" max="11011" width="22.42578125" style="7" customWidth="1"/>
    <col min="11012" max="11012" width="32" style="7" customWidth="1"/>
    <col min="11013" max="11015" width="11.42578125" style="7"/>
    <col min="11016" max="11016" width="13.140625" style="7" customWidth="1"/>
    <col min="11017" max="11017" width="14.42578125" style="7" customWidth="1"/>
    <col min="11018" max="11266" width="11.42578125" style="7"/>
    <col min="11267" max="11267" width="22.42578125" style="7" customWidth="1"/>
    <col min="11268" max="11268" width="32" style="7" customWidth="1"/>
    <col min="11269" max="11271" width="11.42578125" style="7"/>
    <col min="11272" max="11272" width="13.140625" style="7" customWidth="1"/>
    <col min="11273" max="11273" width="14.42578125" style="7" customWidth="1"/>
    <col min="11274" max="11522" width="11.42578125" style="7"/>
    <col min="11523" max="11523" width="22.42578125" style="7" customWidth="1"/>
    <col min="11524" max="11524" width="32" style="7" customWidth="1"/>
    <col min="11525" max="11527" width="11.42578125" style="7"/>
    <col min="11528" max="11528" width="13.140625" style="7" customWidth="1"/>
    <col min="11529" max="11529" width="14.42578125" style="7" customWidth="1"/>
    <col min="11530" max="11778" width="11.42578125" style="7"/>
    <col min="11779" max="11779" width="22.42578125" style="7" customWidth="1"/>
    <col min="11780" max="11780" width="32" style="7" customWidth="1"/>
    <col min="11781" max="11783" width="11.42578125" style="7"/>
    <col min="11784" max="11784" width="13.140625" style="7" customWidth="1"/>
    <col min="11785" max="11785" width="14.42578125" style="7" customWidth="1"/>
    <col min="11786" max="12034" width="11.42578125" style="7"/>
    <col min="12035" max="12035" width="22.42578125" style="7" customWidth="1"/>
    <col min="12036" max="12036" width="32" style="7" customWidth="1"/>
    <col min="12037" max="12039" width="11.42578125" style="7"/>
    <col min="12040" max="12040" width="13.140625" style="7" customWidth="1"/>
    <col min="12041" max="12041" width="14.42578125" style="7" customWidth="1"/>
    <col min="12042" max="12290" width="11.42578125" style="7"/>
    <col min="12291" max="12291" width="22.42578125" style="7" customWidth="1"/>
    <col min="12292" max="12292" width="32" style="7" customWidth="1"/>
    <col min="12293" max="12295" width="11.42578125" style="7"/>
    <col min="12296" max="12296" width="13.140625" style="7" customWidth="1"/>
    <col min="12297" max="12297" width="14.42578125" style="7" customWidth="1"/>
    <col min="12298" max="12546" width="11.42578125" style="7"/>
    <col min="12547" max="12547" width="22.42578125" style="7" customWidth="1"/>
    <col min="12548" max="12548" width="32" style="7" customWidth="1"/>
    <col min="12549" max="12551" width="11.42578125" style="7"/>
    <col min="12552" max="12552" width="13.140625" style="7" customWidth="1"/>
    <col min="12553" max="12553" width="14.42578125" style="7" customWidth="1"/>
    <col min="12554" max="12802" width="11.42578125" style="7"/>
    <col min="12803" max="12803" width="22.42578125" style="7" customWidth="1"/>
    <col min="12804" max="12804" width="32" style="7" customWidth="1"/>
    <col min="12805" max="12807" width="11.42578125" style="7"/>
    <col min="12808" max="12808" width="13.140625" style="7" customWidth="1"/>
    <col min="12809" max="12809" width="14.42578125" style="7" customWidth="1"/>
    <col min="12810" max="13058" width="11.42578125" style="7"/>
    <col min="13059" max="13059" width="22.42578125" style="7" customWidth="1"/>
    <col min="13060" max="13060" width="32" style="7" customWidth="1"/>
    <col min="13061" max="13063" width="11.42578125" style="7"/>
    <col min="13064" max="13064" width="13.140625" style="7" customWidth="1"/>
    <col min="13065" max="13065" width="14.42578125" style="7" customWidth="1"/>
    <col min="13066" max="13314" width="11.42578125" style="7"/>
    <col min="13315" max="13315" width="22.42578125" style="7" customWidth="1"/>
    <col min="13316" max="13316" width="32" style="7" customWidth="1"/>
    <col min="13317" max="13319" width="11.42578125" style="7"/>
    <col min="13320" max="13320" width="13.140625" style="7" customWidth="1"/>
    <col min="13321" max="13321" width="14.42578125" style="7" customWidth="1"/>
    <col min="13322" max="13570" width="11.42578125" style="7"/>
    <col min="13571" max="13571" width="22.42578125" style="7" customWidth="1"/>
    <col min="13572" max="13572" width="32" style="7" customWidth="1"/>
    <col min="13573" max="13575" width="11.42578125" style="7"/>
    <col min="13576" max="13576" width="13.140625" style="7" customWidth="1"/>
    <col min="13577" max="13577" width="14.42578125" style="7" customWidth="1"/>
    <col min="13578" max="13826" width="11.42578125" style="7"/>
    <col min="13827" max="13827" width="22.42578125" style="7" customWidth="1"/>
    <col min="13828" max="13828" width="32" style="7" customWidth="1"/>
    <col min="13829" max="13831" width="11.42578125" style="7"/>
    <col min="13832" max="13832" width="13.140625" style="7" customWidth="1"/>
    <col min="13833" max="13833" width="14.42578125" style="7" customWidth="1"/>
    <col min="13834" max="14082" width="11.42578125" style="7"/>
    <col min="14083" max="14083" width="22.42578125" style="7" customWidth="1"/>
    <col min="14084" max="14084" width="32" style="7" customWidth="1"/>
    <col min="14085" max="14087" width="11.42578125" style="7"/>
    <col min="14088" max="14088" width="13.140625" style="7" customWidth="1"/>
    <col min="14089" max="14089" width="14.42578125" style="7" customWidth="1"/>
    <col min="14090" max="14338" width="11.42578125" style="7"/>
    <col min="14339" max="14339" width="22.42578125" style="7" customWidth="1"/>
    <col min="14340" max="14340" width="32" style="7" customWidth="1"/>
    <col min="14341" max="14343" width="11.42578125" style="7"/>
    <col min="14344" max="14344" width="13.140625" style="7" customWidth="1"/>
    <col min="14345" max="14345" width="14.42578125" style="7" customWidth="1"/>
    <col min="14346" max="14594" width="11.42578125" style="7"/>
    <col min="14595" max="14595" width="22.42578125" style="7" customWidth="1"/>
    <col min="14596" max="14596" width="32" style="7" customWidth="1"/>
    <col min="14597" max="14599" width="11.42578125" style="7"/>
    <col min="14600" max="14600" width="13.140625" style="7" customWidth="1"/>
    <col min="14601" max="14601" width="14.42578125" style="7" customWidth="1"/>
    <col min="14602" max="14850" width="11.42578125" style="7"/>
    <col min="14851" max="14851" width="22.42578125" style="7" customWidth="1"/>
    <col min="14852" max="14852" width="32" style="7" customWidth="1"/>
    <col min="14853" max="14855" width="11.42578125" style="7"/>
    <col min="14856" max="14856" width="13.140625" style="7" customWidth="1"/>
    <col min="14857" max="14857" width="14.42578125" style="7" customWidth="1"/>
    <col min="14858" max="15106" width="11.42578125" style="7"/>
    <col min="15107" max="15107" width="22.42578125" style="7" customWidth="1"/>
    <col min="15108" max="15108" width="32" style="7" customWidth="1"/>
    <col min="15109" max="15111" width="11.42578125" style="7"/>
    <col min="15112" max="15112" width="13.140625" style="7" customWidth="1"/>
    <col min="15113" max="15113" width="14.42578125" style="7" customWidth="1"/>
    <col min="15114" max="15362" width="11.42578125" style="7"/>
    <col min="15363" max="15363" width="22.42578125" style="7" customWidth="1"/>
    <col min="15364" max="15364" width="32" style="7" customWidth="1"/>
    <col min="15365" max="15367" width="11.42578125" style="7"/>
    <col min="15368" max="15368" width="13.140625" style="7" customWidth="1"/>
    <col min="15369" max="15369" width="14.42578125" style="7" customWidth="1"/>
    <col min="15370" max="15618" width="11.42578125" style="7"/>
    <col min="15619" max="15619" width="22.42578125" style="7" customWidth="1"/>
    <col min="15620" max="15620" width="32" style="7" customWidth="1"/>
    <col min="15621" max="15623" width="11.42578125" style="7"/>
    <col min="15624" max="15624" width="13.140625" style="7" customWidth="1"/>
    <col min="15625" max="15625" width="14.42578125" style="7" customWidth="1"/>
    <col min="15626" max="15874" width="11.42578125" style="7"/>
    <col min="15875" max="15875" width="22.42578125" style="7" customWidth="1"/>
    <col min="15876" max="15876" width="32" style="7" customWidth="1"/>
    <col min="15877" max="15879" width="11.42578125" style="7"/>
    <col min="15880" max="15880" width="13.140625" style="7" customWidth="1"/>
    <col min="15881" max="15881" width="14.42578125" style="7" customWidth="1"/>
    <col min="15882" max="16130" width="11.42578125" style="7"/>
    <col min="16131" max="16131" width="22.42578125" style="7" customWidth="1"/>
    <col min="16132" max="16132" width="32" style="7" customWidth="1"/>
    <col min="16133" max="16135" width="11.42578125" style="7"/>
    <col min="16136" max="16136" width="13.140625" style="7" customWidth="1"/>
    <col min="16137" max="16137" width="14.42578125" style="7" customWidth="1"/>
    <col min="16138" max="16384" width="11.42578125" style="7"/>
  </cols>
  <sheetData>
    <row r="1" spans="2:9" s="46" customFormat="1" ht="18" x14ac:dyDescent="0.25">
      <c r="B1" s="1102" t="s">
        <v>127</v>
      </c>
      <c r="C1" s="1102"/>
      <c r="D1" s="1102"/>
      <c r="E1" s="1102"/>
      <c r="F1" s="1102"/>
      <c r="G1" s="1102"/>
      <c r="H1" s="1102"/>
      <c r="I1" s="1102"/>
    </row>
    <row r="2" spans="2:9" s="46" customFormat="1" ht="18" x14ac:dyDescent="0.25">
      <c r="B2" s="1102" t="s">
        <v>128</v>
      </c>
      <c r="C2" s="1102"/>
      <c r="D2" s="1102"/>
      <c r="E2" s="1102"/>
      <c r="F2" s="1102"/>
      <c r="G2" s="1102"/>
      <c r="H2" s="1102"/>
      <c r="I2" s="1102"/>
    </row>
    <row r="3" spans="2:9" s="46" customFormat="1" ht="18" x14ac:dyDescent="0.25">
      <c r="B3" s="1102" t="s">
        <v>609</v>
      </c>
      <c r="C3" s="1102"/>
      <c r="D3" s="1102"/>
      <c r="E3" s="1102"/>
      <c r="F3" s="1102"/>
      <c r="G3" s="1102"/>
      <c r="H3" s="1102"/>
      <c r="I3" s="1102"/>
    </row>
    <row r="4" spans="2:9" ht="15.75" x14ac:dyDescent="0.25">
      <c r="B4" s="14"/>
      <c r="C4" s="14"/>
      <c r="D4" s="14"/>
      <c r="E4" s="14"/>
      <c r="F4" s="14"/>
      <c r="G4" s="14"/>
      <c r="H4" s="14"/>
      <c r="I4" s="14"/>
    </row>
    <row r="5" spans="2:9" ht="36.75" customHeight="1" x14ac:dyDescent="0.2">
      <c r="B5" s="481" t="s">
        <v>56</v>
      </c>
      <c r="C5" s="1099" t="s">
        <v>376</v>
      </c>
      <c r="D5" s="1099"/>
      <c r="E5" s="1099"/>
      <c r="F5" s="1099"/>
      <c r="G5" s="1099"/>
      <c r="H5" s="1099"/>
      <c r="I5" s="1099"/>
    </row>
    <row r="6" spans="2:9" x14ac:dyDescent="0.2">
      <c r="B6" s="482" t="s">
        <v>87</v>
      </c>
      <c r="C6" s="43" t="s">
        <v>575</v>
      </c>
      <c r="D6" s="43"/>
      <c r="E6" s="43"/>
      <c r="F6" s="43"/>
      <c r="G6" s="43"/>
      <c r="H6" s="42"/>
    </row>
    <row r="7" spans="2:9" x14ac:dyDescent="0.2">
      <c r="B7" s="44" t="s">
        <v>94</v>
      </c>
      <c r="C7" s="42" t="s">
        <v>377</v>
      </c>
      <c r="D7" s="42"/>
      <c r="E7" s="42"/>
      <c r="F7" s="42"/>
      <c r="G7" s="42"/>
      <c r="H7" s="42"/>
    </row>
    <row r="8" spans="2:9" x14ac:dyDescent="0.2">
      <c r="B8" s="44" t="s">
        <v>145</v>
      </c>
      <c r="C8" s="42" t="s">
        <v>378</v>
      </c>
      <c r="D8" s="42"/>
      <c r="E8" s="483"/>
      <c r="G8" s="497"/>
      <c r="H8" s="42"/>
    </row>
    <row r="9" spans="2:9" s="39" customFormat="1" ht="15" customHeight="1" x14ac:dyDescent="0.25">
      <c r="B9" s="220" t="s">
        <v>59</v>
      </c>
      <c r="C9" s="221" t="s">
        <v>556</v>
      </c>
      <c r="D9" s="221"/>
      <c r="E9" s="485"/>
      <c r="F9" s="486"/>
      <c r="H9" s="484"/>
    </row>
    <row r="10" spans="2:9" ht="13.5" x14ac:dyDescent="0.25">
      <c r="B10" s="44" t="s">
        <v>146</v>
      </c>
      <c r="C10" s="43" t="s">
        <v>380</v>
      </c>
      <c r="D10" s="43"/>
      <c r="E10" s="485"/>
      <c r="F10" s="486"/>
      <c r="H10" s="486"/>
    </row>
    <row r="11" spans="2:9" ht="13.5" x14ac:dyDescent="0.25">
      <c r="B11" s="44" t="s">
        <v>147</v>
      </c>
      <c r="C11" s="43" t="s">
        <v>381</v>
      </c>
      <c r="D11" s="43"/>
      <c r="E11" s="485"/>
      <c r="F11" s="489"/>
      <c r="H11" s="486"/>
    </row>
    <row r="12" spans="2:9" x14ac:dyDescent="0.2">
      <c r="B12" s="482" t="s">
        <v>148</v>
      </c>
      <c r="C12" s="487" t="s">
        <v>382</v>
      </c>
      <c r="D12" s="488"/>
      <c r="H12" s="490"/>
    </row>
    <row r="13" spans="2:9" s="45" customFormat="1" ht="16.5" customHeight="1" x14ac:dyDescent="0.3">
      <c r="B13" s="1100" t="s">
        <v>129</v>
      </c>
      <c r="C13" s="1100" t="s">
        <v>130</v>
      </c>
      <c r="D13" s="563"/>
      <c r="E13" s="564" t="s">
        <v>604</v>
      </c>
      <c r="F13" s="563"/>
      <c r="G13" s="439" t="s">
        <v>43</v>
      </c>
      <c r="H13" s="437" t="s">
        <v>603</v>
      </c>
      <c r="I13" s="439" t="s">
        <v>18</v>
      </c>
    </row>
    <row r="14" spans="2:9" s="45" customFormat="1" ht="16.5" customHeight="1" x14ac:dyDescent="0.3">
      <c r="B14" s="1101"/>
      <c r="C14" s="1101"/>
      <c r="D14" s="566" t="s">
        <v>51</v>
      </c>
      <c r="E14" s="566" t="s">
        <v>52</v>
      </c>
      <c r="F14" s="566" t="s">
        <v>53</v>
      </c>
      <c r="G14" s="440"/>
      <c r="H14" s="438"/>
      <c r="I14" s="440" t="s">
        <v>10</v>
      </c>
    </row>
    <row r="15" spans="2:9" s="45" customFormat="1" ht="16.5" customHeight="1" x14ac:dyDescent="0.3">
      <c r="B15" s="570" t="s">
        <v>359</v>
      </c>
      <c r="C15" s="571" t="s">
        <v>357</v>
      </c>
      <c r="D15" s="223">
        <v>0</v>
      </c>
      <c r="E15" s="223">
        <v>570</v>
      </c>
      <c r="F15" s="565">
        <f>SUM(D15:E15)</f>
        <v>570</v>
      </c>
      <c r="G15" s="572" t="s">
        <v>41</v>
      </c>
      <c r="H15" s="573">
        <v>9.8000000000000007</v>
      </c>
      <c r="I15" s="567">
        <f>+F15*H15</f>
        <v>5586</v>
      </c>
    </row>
    <row r="16" spans="2:9" s="45" customFormat="1" ht="16.5" customHeight="1" x14ac:dyDescent="0.3">
      <c r="B16" s="570"/>
      <c r="C16" s="571"/>
      <c r="D16" s="223"/>
      <c r="E16" s="223"/>
      <c r="F16" s="565"/>
      <c r="G16" s="572"/>
      <c r="H16" s="573"/>
      <c r="I16" s="567"/>
    </row>
    <row r="17" spans="2:9" s="45" customFormat="1" ht="16.5" customHeight="1" x14ac:dyDescent="0.3">
      <c r="B17" s="570"/>
      <c r="C17" s="571"/>
      <c r="D17" s="223"/>
      <c r="E17" s="223"/>
      <c r="F17" s="565"/>
      <c r="G17" s="572"/>
      <c r="H17" s="573"/>
      <c r="I17" s="567"/>
    </row>
    <row r="18" spans="2:9" s="45" customFormat="1" ht="16.5" customHeight="1" x14ac:dyDescent="0.3">
      <c r="B18" s="570"/>
      <c r="C18" s="571"/>
      <c r="D18" s="223"/>
      <c r="E18" s="223"/>
      <c r="F18" s="565"/>
      <c r="G18" s="572"/>
      <c r="H18" s="573"/>
      <c r="I18" s="567"/>
    </row>
    <row r="19" spans="2:9" s="45" customFormat="1" ht="16.5" customHeight="1" x14ac:dyDescent="0.3">
      <c r="B19" s="570"/>
      <c r="C19" s="571"/>
      <c r="D19" s="223"/>
      <c r="E19" s="223"/>
      <c r="F19" s="565"/>
      <c r="G19" s="572"/>
      <c r="H19" s="573"/>
      <c r="I19" s="567"/>
    </row>
    <row r="20" spans="2:9" s="45" customFormat="1" ht="16.5" customHeight="1" x14ac:dyDescent="0.3">
      <c r="B20" s="570"/>
      <c r="C20" s="571"/>
      <c r="D20" s="223"/>
      <c r="E20" s="223"/>
      <c r="F20" s="565"/>
      <c r="G20" s="572"/>
      <c r="H20" s="573"/>
      <c r="I20" s="567"/>
    </row>
    <row r="21" spans="2:9" s="45" customFormat="1" ht="16.5" customHeight="1" x14ac:dyDescent="0.3">
      <c r="B21" s="570"/>
      <c r="C21" s="571"/>
      <c r="D21" s="223"/>
      <c r="E21" s="223"/>
      <c r="F21" s="565"/>
      <c r="G21" s="572"/>
      <c r="H21" s="573"/>
      <c r="I21" s="567"/>
    </row>
    <row r="22" spans="2:9" s="45" customFormat="1" ht="16.5" customHeight="1" x14ac:dyDescent="0.3">
      <c r="B22" s="570"/>
      <c r="C22" s="571"/>
      <c r="D22" s="223"/>
      <c r="E22" s="223"/>
      <c r="F22" s="565"/>
      <c r="G22" s="572"/>
      <c r="H22" s="573"/>
      <c r="I22" s="567"/>
    </row>
    <row r="23" spans="2:9" s="45" customFormat="1" ht="16.5" customHeight="1" x14ac:dyDescent="0.3">
      <c r="B23" s="570"/>
      <c r="C23" s="571"/>
      <c r="D23" s="223"/>
      <c r="E23" s="223"/>
      <c r="F23" s="565"/>
      <c r="G23" s="572"/>
      <c r="H23" s="573"/>
      <c r="I23" s="567"/>
    </row>
    <row r="24" spans="2:9" s="45" customFormat="1" ht="16.5" customHeight="1" x14ac:dyDescent="0.3">
      <c r="B24" s="570"/>
      <c r="C24" s="571"/>
      <c r="D24" s="223"/>
      <c r="E24" s="223"/>
      <c r="F24" s="565"/>
      <c r="G24" s="572"/>
      <c r="H24" s="573"/>
      <c r="I24" s="567"/>
    </row>
    <row r="25" spans="2:9" s="45" customFormat="1" ht="16.5" customHeight="1" x14ac:dyDescent="0.3">
      <c r="B25" s="570"/>
      <c r="C25" s="571"/>
      <c r="D25" s="223"/>
      <c r="E25" s="223"/>
      <c r="F25" s="565"/>
      <c r="G25" s="572"/>
      <c r="H25" s="573"/>
      <c r="I25" s="567"/>
    </row>
    <row r="26" spans="2:9" s="45" customFormat="1" ht="15" customHeight="1" x14ac:dyDescent="0.3">
      <c r="B26" s="568"/>
      <c r="C26" s="67"/>
      <c r="D26" s="67"/>
      <c r="E26" s="67" t="s">
        <v>10</v>
      </c>
      <c r="F26" s="67"/>
      <c r="G26" s="67"/>
      <c r="H26" s="569"/>
      <c r="I26" s="567">
        <f>SUM(I15:I25)</f>
        <v>5586</v>
      </c>
    </row>
    <row r="27" spans="2:9" s="45" customFormat="1" ht="15" customHeight="1" x14ac:dyDescent="0.3">
      <c r="B27" s="222"/>
      <c r="C27" s="222"/>
      <c r="D27" s="222"/>
      <c r="E27" s="222"/>
      <c r="F27" s="222"/>
      <c r="G27" s="222"/>
      <c r="H27" s="222"/>
      <c r="I27" s="224"/>
    </row>
  </sheetData>
  <mergeCells count="6">
    <mergeCell ref="C5:I5"/>
    <mergeCell ref="B13:B14"/>
    <mergeCell ref="C13:C14"/>
    <mergeCell ref="B1:I1"/>
    <mergeCell ref="B2:I2"/>
    <mergeCell ref="B3:I3"/>
  </mergeCells>
  <printOptions horizontalCentered="1"/>
  <pageMargins left="0.78740157480314965" right="0.78740157480314965" top="0.98425196850393704" bottom="0.98425196850393704" header="0" footer="0"/>
  <pageSetup paperSize="9" scale="53" orientation="portrait" horizontalDpi="4294967293" r:id="rId1"/>
  <headerFooter alignWithMargins="0">
    <oddHeader>&amp;C&amp;9FORMATO FE - 10&amp;R&amp;9MUNICIPALIDAD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2:N41"/>
  <sheetViews>
    <sheetView view="pageBreakPreview" zoomScale="115" zoomScaleSheetLayoutView="115" workbookViewId="0">
      <selection activeCell="B7" sqref="B7:N7"/>
    </sheetView>
  </sheetViews>
  <sheetFormatPr baseColWidth="10" defaultColWidth="11.42578125" defaultRowHeight="12.75" x14ac:dyDescent="0.2"/>
  <cols>
    <col min="1" max="1" width="13.7109375" style="7" customWidth="1"/>
    <col min="2" max="16384" width="11.42578125" style="7"/>
  </cols>
  <sheetData>
    <row r="2" spans="1:14" ht="17.100000000000001" customHeight="1" x14ac:dyDescent="0.2">
      <c r="A2" s="1103" t="s">
        <v>141</v>
      </c>
      <c r="B2" s="1103"/>
      <c r="C2" s="1103"/>
      <c r="D2" s="1103"/>
      <c r="E2" s="1103"/>
      <c r="F2" s="1103"/>
      <c r="G2" s="1103"/>
      <c r="H2" s="1103"/>
      <c r="I2" s="1103"/>
      <c r="J2" s="1103"/>
      <c r="K2" s="1103"/>
      <c r="L2" s="1103"/>
      <c r="M2" s="1103"/>
      <c r="N2" s="1103"/>
    </row>
    <row r="3" spans="1:14" ht="17.100000000000001" customHeight="1" x14ac:dyDescent="0.25">
      <c r="A3" s="1104" t="s">
        <v>140</v>
      </c>
      <c r="B3" s="1104"/>
      <c r="C3" s="1104"/>
      <c r="D3" s="1104"/>
      <c r="E3" s="1104"/>
      <c r="F3" s="1104"/>
      <c r="G3" s="1104"/>
      <c r="H3" s="1104"/>
      <c r="I3" s="1104"/>
      <c r="J3" s="1104"/>
      <c r="K3" s="1104"/>
      <c r="L3" s="1104"/>
      <c r="M3" s="1104"/>
      <c r="N3" s="1104"/>
    </row>
    <row r="4" spans="1:14" ht="17.100000000000001" customHeight="1" x14ac:dyDescent="0.25">
      <c r="A4" s="1104" t="s">
        <v>139</v>
      </c>
      <c r="B4" s="1104"/>
      <c r="C4" s="1104"/>
      <c r="D4" s="1104"/>
      <c r="E4" s="1104"/>
      <c r="F4" s="1104"/>
      <c r="G4" s="1104"/>
      <c r="H4" s="1104"/>
      <c r="I4" s="1104"/>
      <c r="J4" s="1104"/>
      <c r="K4" s="1104"/>
      <c r="L4" s="1104"/>
      <c r="M4" s="1104"/>
      <c r="N4" s="1104"/>
    </row>
    <row r="5" spans="1:14" ht="17.100000000000001" customHeight="1" x14ac:dyDescent="0.25">
      <c r="A5" s="1105"/>
      <c r="B5" s="1104"/>
      <c r="C5" s="1104"/>
      <c r="D5" s="1104"/>
      <c r="E5" s="1104"/>
      <c r="F5" s="1104"/>
      <c r="G5" s="1104"/>
      <c r="H5" s="1104"/>
      <c r="I5" s="1104"/>
      <c r="J5" s="1104"/>
      <c r="K5" s="1104"/>
      <c r="L5" s="1104"/>
      <c r="M5" s="1104"/>
      <c r="N5" s="1104"/>
    </row>
    <row r="6" spans="1:14" ht="17.100000000000001" customHeigh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ht="25.5" customHeight="1" x14ac:dyDescent="0.2">
      <c r="A7" s="561" t="s">
        <v>56</v>
      </c>
      <c r="B7" s="1115"/>
      <c r="C7" s="1115"/>
      <c r="D7" s="1115"/>
      <c r="E7" s="1115"/>
      <c r="F7" s="1115"/>
      <c r="G7" s="1115"/>
      <c r="H7" s="1115"/>
      <c r="I7" s="1115"/>
      <c r="J7" s="1115"/>
      <c r="K7" s="1115"/>
      <c r="L7" s="1115"/>
      <c r="M7" s="1115"/>
      <c r="N7" s="1115"/>
    </row>
    <row r="8" spans="1:14" ht="15" x14ac:dyDescent="0.25">
      <c r="A8" s="15" t="s">
        <v>87</v>
      </c>
      <c r="B8" s="9" t="s">
        <v>575</v>
      </c>
      <c r="C8" s="11"/>
      <c r="D8" s="16"/>
      <c r="E8" s="13"/>
      <c r="F8" s="10"/>
      <c r="G8" s="11"/>
      <c r="H8" s="11"/>
      <c r="I8" s="11"/>
      <c r="K8" s="10"/>
      <c r="L8" s="11"/>
      <c r="M8" s="11"/>
      <c r="N8" s="10"/>
    </row>
    <row r="9" spans="1:14" ht="15" x14ac:dyDescent="0.25">
      <c r="A9" s="15" t="s">
        <v>57</v>
      </c>
      <c r="B9" s="560" t="s">
        <v>377</v>
      </c>
      <c r="C9" s="11"/>
      <c r="D9" s="16"/>
      <c r="E9" s="12"/>
      <c r="F9" s="10"/>
      <c r="G9" s="11"/>
      <c r="H9" s="11"/>
      <c r="I9" s="11"/>
      <c r="J9" s="10" t="s">
        <v>119</v>
      </c>
      <c r="K9" s="10"/>
      <c r="L9" s="11"/>
      <c r="M9" s="11"/>
      <c r="N9" s="10"/>
    </row>
    <row r="10" spans="1:14" x14ac:dyDescent="0.2">
      <c r="A10" s="15" t="s">
        <v>58</v>
      </c>
      <c r="B10" s="9" t="s">
        <v>378</v>
      </c>
      <c r="C10" s="11"/>
      <c r="D10" s="11"/>
      <c r="E10" s="11"/>
      <c r="F10" s="11"/>
      <c r="G10" s="11"/>
      <c r="H10" s="11"/>
      <c r="I10" s="11"/>
      <c r="J10" s="10" t="s">
        <v>120</v>
      </c>
      <c r="K10" s="11"/>
      <c r="L10" s="11"/>
      <c r="M10" s="11"/>
      <c r="N10" s="11"/>
    </row>
    <row r="11" spans="1:14" x14ac:dyDescent="0.2">
      <c r="A11" s="15" t="s">
        <v>59</v>
      </c>
      <c r="B11" s="9" t="s">
        <v>82</v>
      </c>
      <c r="C11" s="11"/>
      <c r="D11" s="11"/>
      <c r="E11" s="11"/>
      <c r="F11" s="11"/>
      <c r="G11" s="11"/>
      <c r="H11" s="11"/>
      <c r="I11" s="11"/>
      <c r="J11" s="10" t="s">
        <v>121</v>
      </c>
      <c r="K11" s="11"/>
      <c r="L11" s="11"/>
      <c r="M11" s="11"/>
      <c r="N11" s="11"/>
    </row>
    <row r="12" spans="1:14" x14ac:dyDescent="0.2">
      <c r="A12" s="15" t="s">
        <v>148</v>
      </c>
      <c r="B12" s="574" t="s">
        <v>598</v>
      </c>
      <c r="C12" s="11"/>
      <c r="D12" s="12"/>
      <c r="E12" s="11"/>
      <c r="F12" s="11"/>
      <c r="G12" s="11"/>
      <c r="H12" s="11"/>
      <c r="I12" s="11"/>
      <c r="J12" s="10" t="s">
        <v>138</v>
      </c>
      <c r="K12" s="11"/>
      <c r="L12" s="11"/>
      <c r="M12" s="11"/>
      <c r="N12" s="11"/>
    </row>
    <row r="14" spans="1:14" ht="12.75" customHeight="1" x14ac:dyDescent="0.2">
      <c r="A14" s="1106" t="s">
        <v>30</v>
      </c>
      <c r="B14" s="1109" t="s">
        <v>137</v>
      </c>
      <c r="C14" s="1110"/>
      <c r="D14" s="1111"/>
      <c r="E14" s="1109" t="s">
        <v>136</v>
      </c>
      <c r="F14" s="1110"/>
      <c r="G14" s="1111"/>
      <c r="H14" s="1109" t="s">
        <v>135</v>
      </c>
      <c r="I14" s="1110"/>
      <c r="J14" s="1111"/>
      <c r="K14" s="1109" t="s">
        <v>33</v>
      </c>
      <c r="L14" s="1110"/>
      <c r="M14" s="1111"/>
      <c r="N14" s="38" t="s">
        <v>18</v>
      </c>
    </row>
    <row r="15" spans="1:14" x14ac:dyDescent="0.2">
      <c r="A15" s="1107"/>
      <c r="B15" s="1112"/>
      <c r="C15" s="1113"/>
      <c r="D15" s="1114"/>
      <c r="E15" s="1112"/>
      <c r="F15" s="1113"/>
      <c r="G15" s="1114"/>
      <c r="H15" s="1112"/>
      <c r="I15" s="1113"/>
      <c r="J15" s="1114"/>
      <c r="K15" s="1112"/>
      <c r="L15" s="1113"/>
      <c r="M15" s="1114"/>
      <c r="N15" s="37" t="s">
        <v>10</v>
      </c>
    </row>
    <row r="16" spans="1:14" x14ac:dyDescent="0.2">
      <c r="A16" s="1108"/>
      <c r="B16" s="36" t="s">
        <v>133</v>
      </c>
      <c r="C16" s="36" t="s">
        <v>132</v>
      </c>
      <c r="D16" s="35" t="s">
        <v>60</v>
      </c>
      <c r="E16" s="36" t="s">
        <v>133</v>
      </c>
      <c r="F16" s="36" t="s">
        <v>132</v>
      </c>
      <c r="G16" s="35" t="s">
        <v>60</v>
      </c>
      <c r="H16" s="36" t="s">
        <v>134</v>
      </c>
      <c r="I16" s="36" t="s">
        <v>132</v>
      </c>
      <c r="J16" s="35" t="s">
        <v>60</v>
      </c>
      <c r="K16" s="36" t="s">
        <v>133</v>
      </c>
      <c r="L16" s="36" t="s">
        <v>132</v>
      </c>
      <c r="M16" s="35" t="s">
        <v>60</v>
      </c>
      <c r="N16" s="34" t="s">
        <v>131</v>
      </c>
    </row>
    <row r="17" spans="1:14" x14ac:dyDescent="0.2">
      <c r="A17" s="29"/>
      <c r="B17" s="30"/>
      <c r="C17" s="30"/>
      <c r="D17" s="26"/>
      <c r="E17" s="33"/>
      <c r="F17" s="33"/>
      <c r="G17" s="26"/>
      <c r="H17" s="33"/>
      <c r="I17" s="33"/>
      <c r="J17" s="26"/>
      <c r="K17" s="33"/>
      <c r="L17" s="33"/>
      <c r="M17" s="26"/>
      <c r="N17" s="25">
        <f t="shared" ref="N17:N25" si="0">M17+J17+G17+D17</f>
        <v>0</v>
      </c>
    </row>
    <row r="18" spans="1:14" x14ac:dyDescent="0.2">
      <c r="A18" s="31"/>
      <c r="B18" s="562"/>
      <c r="C18" s="562"/>
      <c r="D18" s="26"/>
      <c r="E18" s="32"/>
      <c r="F18" s="32"/>
      <c r="G18" s="26"/>
      <c r="H18" s="32"/>
      <c r="I18" s="32"/>
      <c r="J18" s="26"/>
      <c r="K18" s="32"/>
      <c r="L18" s="32"/>
      <c r="M18" s="26"/>
      <c r="N18" s="25">
        <f t="shared" si="0"/>
        <v>0</v>
      </c>
    </row>
    <row r="19" spans="1:14" x14ac:dyDescent="0.2">
      <c r="A19" s="31"/>
      <c r="B19" s="562"/>
      <c r="C19" s="562"/>
      <c r="D19" s="26"/>
      <c r="E19" s="32"/>
      <c r="F19" s="32"/>
      <c r="G19" s="26"/>
      <c r="H19" s="32"/>
      <c r="I19" s="32"/>
      <c r="J19" s="26"/>
      <c r="K19" s="32"/>
      <c r="L19" s="32"/>
      <c r="M19" s="26"/>
      <c r="N19" s="25">
        <f t="shared" si="0"/>
        <v>0</v>
      </c>
    </row>
    <row r="20" spans="1:14" x14ac:dyDescent="0.2">
      <c r="A20" s="31"/>
      <c r="B20" s="562"/>
      <c r="C20" s="562"/>
      <c r="D20" s="26"/>
      <c r="E20" s="32"/>
      <c r="F20" s="32"/>
      <c r="G20" s="26"/>
      <c r="H20" s="32"/>
      <c r="I20" s="32"/>
      <c r="J20" s="26"/>
      <c r="K20" s="32"/>
      <c r="L20" s="32"/>
      <c r="M20" s="26"/>
      <c r="N20" s="25">
        <f t="shared" si="0"/>
        <v>0</v>
      </c>
    </row>
    <row r="21" spans="1:14" x14ac:dyDescent="0.2">
      <c r="A21" s="31"/>
      <c r="B21" s="562"/>
      <c r="C21" s="562"/>
      <c r="D21" s="26"/>
      <c r="E21" s="32"/>
      <c r="F21" s="32"/>
      <c r="G21" s="26"/>
      <c r="H21" s="32"/>
      <c r="I21" s="32"/>
      <c r="J21" s="26"/>
      <c r="K21" s="32"/>
      <c r="L21" s="32"/>
      <c r="M21" s="26"/>
      <c r="N21" s="25">
        <f t="shared" si="0"/>
        <v>0</v>
      </c>
    </row>
    <row r="22" spans="1:14" x14ac:dyDescent="0.2">
      <c r="A22" s="31"/>
      <c r="B22" s="562"/>
      <c r="C22" s="562"/>
      <c r="D22" s="26"/>
      <c r="E22" s="32"/>
      <c r="F22" s="32"/>
      <c r="G22" s="26"/>
      <c r="H22" s="32"/>
      <c r="I22" s="32"/>
      <c r="J22" s="26"/>
      <c r="K22" s="32"/>
      <c r="L22" s="32"/>
      <c r="M22" s="26"/>
      <c r="N22" s="25">
        <f t="shared" si="0"/>
        <v>0</v>
      </c>
    </row>
    <row r="23" spans="1:14" x14ac:dyDescent="0.2">
      <c r="A23" s="31"/>
      <c r="B23" s="562"/>
      <c r="C23" s="562"/>
      <c r="D23" s="26"/>
      <c r="E23" s="32"/>
      <c r="F23" s="32"/>
      <c r="G23" s="26"/>
      <c r="H23" s="32"/>
      <c r="I23" s="32"/>
      <c r="J23" s="26"/>
      <c r="K23" s="32"/>
      <c r="L23" s="32"/>
      <c r="M23" s="26"/>
      <c r="N23" s="25">
        <f t="shared" si="0"/>
        <v>0</v>
      </c>
    </row>
    <row r="24" spans="1:14" x14ac:dyDescent="0.2">
      <c r="A24" s="31"/>
      <c r="B24" s="562"/>
      <c r="C24" s="562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5">
        <f t="shared" si="0"/>
        <v>0</v>
      </c>
    </row>
    <row r="25" spans="1:14" x14ac:dyDescent="0.2">
      <c r="A25" s="29"/>
      <c r="B25" s="28"/>
      <c r="C25" s="27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5">
        <f t="shared" si="0"/>
        <v>0</v>
      </c>
    </row>
    <row r="26" spans="1:14" x14ac:dyDescent="0.2">
      <c r="A26" s="24"/>
      <c r="B26" s="2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 x14ac:dyDescent="0.2">
      <c r="A27" s="22"/>
      <c r="B27" s="22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x14ac:dyDescent="0.2">
      <c r="A28" s="20" t="s">
        <v>10</v>
      </c>
      <c r="B28" s="18">
        <f>SUM(B17:B26)</f>
        <v>0</v>
      </c>
      <c r="C28" s="18"/>
      <c r="D28" s="18">
        <f>SUM(D17:D26)</f>
        <v>0</v>
      </c>
      <c r="E28" s="18">
        <f>SUM(E17:E26)</f>
        <v>0</v>
      </c>
      <c r="F28" s="19"/>
      <c r="G28" s="18">
        <f>SUM(G17:G26)</f>
        <v>0</v>
      </c>
      <c r="H28" s="18">
        <f>SUM(H24:H25)</f>
        <v>0</v>
      </c>
      <c r="I28" s="19"/>
      <c r="J28" s="18">
        <f>SUM(J17:J26)</f>
        <v>0</v>
      </c>
      <c r="K28" s="18">
        <f>SUM(K24:K25)</f>
        <v>0</v>
      </c>
      <c r="L28" s="19"/>
      <c r="M28" s="18">
        <f>SUM(M17:M26)</f>
        <v>0</v>
      </c>
      <c r="N28" s="17">
        <f>SUM(N17:N26)</f>
        <v>0</v>
      </c>
    </row>
    <row r="38" spans="2:14" x14ac:dyDescent="0.2">
      <c r="B38" s="11"/>
      <c r="C38" s="11"/>
      <c r="D38" s="11"/>
      <c r="E38" s="11"/>
      <c r="G38" s="11"/>
      <c r="H38" s="11"/>
      <c r="I38" s="11"/>
      <c r="J38" s="11"/>
      <c r="K38" s="11"/>
      <c r="L38" s="11"/>
      <c r="M38" s="11"/>
      <c r="N38" s="11"/>
    </row>
    <row r="39" spans="2:14" x14ac:dyDescent="0.2">
      <c r="B39" s="11"/>
      <c r="C39" s="11"/>
      <c r="D39" s="11"/>
      <c r="E39" s="11"/>
      <c r="G39" s="11"/>
      <c r="H39" s="11"/>
      <c r="I39" s="11"/>
      <c r="J39" s="11"/>
      <c r="K39" s="11"/>
      <c r="L39" s="11"/>
      <c r="M39" s="11"/>
      <c r="N39" s="11"/>
    </row>
    <row r="40" spans="2:14" x14ac:dyDescent="0.2">
      <c r="B40" s="11"/>
      <c r="C40" s="11"/>
      <c r="D40" s="11"/>
      <c r="E40" s="11"/>
      <c r="G40" s="11"/>
      <c r="H40" s="11"/>
      <c r="I40" s="11"/>
      <c r="J40" s="11"/>
      <c r="K40" s="11"/>
      <c r="L40" s="11"/>
      <c r="M40" s="11"/>
      <c r="N40" s="11"/>
    </row>
    <row r="41" spans="2:14" x14ac:dyDescent="0.2">
      <c r="B41" s="11"/>
      <c r="C41" s="11"/>
      <c r="D41" s="11"/>
      <c r="E41" s="11"/>
      <c r="G41" s="11"/>
      <c r="H41" s="11"/>
      <c r="I41" s="11"/>
      <c r="J41" s="11"/>
      <c r="K41" s="11"/>
      <c r="L41" s="11"/>
      <c r="M41" s="11"/>
      <c r="N41" s="11"/>
    </row>
  </sheetData>
  <mergeCells count="10">
    <mergeCell ref="A2:N2"/>
    <mergeCell ref="A3:N3"/>
    <mergeCell ref="A4:N4"/>
    <mergeCell ref="A5:N5"/>
    <mergeCell ref="A14:A16"/>
    <mergeCell ref="B14:D15"/>
    <mergeCell ref="E14:G15"/>
    <mergeCell ref="H14:J15"/>
    <mergeCell ref="K14:M15"/>
    <mergeCell ref="B7:N7"/>
  </mergeCells>
  <printOptions horizontalCentered="1" verticalCentered="1"/>
  <pageMargins left="0.35433070866141736" right="0.31496062992125984" top="0.98425196850393704" bottom="0.98425196850393704" header="0" footer="0"/>
  <pageSetup paperSize="9" scale="86" orientation="landscape" r:id="rId1"/>
  <headerFooter alignWithMargins="0">
    <oddHeader>&amp;C&amp;9FORMATO FE - 11&amp;R&amp;9MUNICIPALIDAD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tabColor rgb="FFFFFF00"/>
    <pageSetUpPr fitToPage="1"/>
  </sheetPr>
  <dimension ref="A1:AL45"/>
  <sheetViews>
    <sheetView view="pageBreakPreview" topLeftCell="A10" zoomScale="85" zoomScaleSheetLayoutView="85" workbookViewId="0">
      <selection activeCell="AK23" sqref="AK23"/>
    </sheetView>
  </sheetViews>
  <sheetFormatPr baseColWidth="10" defaultColWidth="11.42578125" defaultRowHeight="12.75" x14ac:dyDescent="0.2"/>
  <cols>
    <col min="1" max="1" width="3.7109375" style="7" customWidth="1"/>
    <col min="2" max="2" width="5.140625" style="7" customWidth="1"/>
    <col min="3" max="3" width="16.140625" style="7" customWidth="1"/>
    <col min="4" max="4" width="5.140625" style="7" customWidth="1"/>
    <col min="5" max="35" width="3.140625" style="7" customWidth="1"/>
    <col min="36" max="256" width="11.42578125" style="7"/>
    <col min="257" max="257" width="3.7109375" style="7" customWidth="1"/>
    <col min="258" max="258" width="5.140625" style="7" customWidth="1"/>
    <col min="259" max="259" width="4.85546875" style="7" customWidth="1"/>
    <col min="260" max="260" width="24.140625" style="7" customWidth="1"/>
    <col min="261" max="261" width="3.140625" style="7" customWidth="1"/>
    <col min="262" max="262" width="3" style="7" customWidth="1"/>
    <col min="263" max="263" width="3.140625" style="7" customWidth="1"/>
    <col min="264" max="264" width="2.85546875" style="7" customWidth="1"/>
    <col min="265" max="265" width="3.28515625" style="7" customWidth="1"/>
    <col min="266" max="266" width="3.42578125" style="7" customWidth="1"/>
    <col min="267" max="267" width="3.28515625" style="7" customWidth="1"/>
    <col min="268" max="269" width="3.85546875" style="7" customWidth="1"/>
    <col min="270" max="270" width="3.5703125" style="7" customWidth="1"/>
    <col min="271" max="271" width="3.42578125" style="7" customWidth="1"/>
    <col min="272" max="272" width="3.28515625" style="7" customWidth="1"/>
    <col min="273" max="273" width="3.5703125" style="7" customWidth="1"/>
    <col min="274" max="274" width="3.28515625" style="7" customWidth="1"/>
    <col min="275" max="275" width="3.42578125" style="7" customWidth="1"/>
    <col min="276" max="276" width="3" style="7" customWidth="1"/>
    <col min="277" max="278" width="3.42578125" style="7" customWidth="1"/>
    <col min="279" max="279" width="3.28515625" style="7" customWidth="1"/>
    <col min="280" max="280" width="3" style="7" customWidth="1"/>
    <col min="281" max="281" width="3.28515625" style="7" customWidth="1"/>
    <col min="282" max="282" width="3.140625" style="7" customWidth="1"/>
    <col min="283" max="283" width="3.5703125" style="7" customWidth="1"/>
    <col min="284" max="284" width="4" style="7" customWidth="1"/>
    <col min="285" max="285" width="3.7109375" style="7" customWidth="1"/>
    <col min="286" max="286" width="3.5703125" style="7" customWidth="1"/>
    <col min="287" max="287" width="3.7109375" style="7" customWidth="1"/>
    <col min="288" max="288" width="3.85546875" style="7" customWidth="1"/>
    <col min="289" max="289" width="4" style="7" customWidth="1"/>
    <col min="290" max="290" width="3.42578125" style="7" customWidth="1"/>
    <col min="291" max="291" width="3.5703125" style="7" customWidth="1"/>
    <col min="292" max="512" width="11.42578125" style="7"/>
    <col min="513" max="513" width="3.7109375" style="7" customWidth="1"/>
    <col min="514" max="514" width="5.140625" style="7" customWidth="1"/>
    <col min="515" max="515" width="4.85546875" style="7" customWidth="1"/>
    <col min="516" max="516" width="24.140625" style="7" customWidth="1"/>
    <col min="517" max="517" width="3.140625" style="7" customWidth="1"/>
    <col min="518" max="518" width="3" style="7" customWidth="1"/>
    <col min="519" max="519" width="3.140625" style="7" customWidth="1"/>
    <col min="520" max="520" width="2.85546875" style="7" customWidth="1"/>
    <col min="521" max="521" width="3.28515625" style="7" customWidth="1"/>
    <col min="522" max="522" width="3.42578125" style="7" customWidth="1"/>
    <col min="523" max="523" width="3.28515625" style="7" customWidth="1"/>
    <col min="524" max="525" width="3.85546875" style="7" customWidth="1"/>
    <col min="526" max="526" width="3.5703125" style="7" customWidth="1"/>
    <col min="527" max="527" width="3.42578125" style="7" customWidth="1"/>
    <col min="528" max="528" width="3.28515625" style="7" customWidth="1"/>
    <col min="529" max="529" width="3.5703125" style="7" customWidth="1"/>
    <col min="530" max="530" width="3.28515625" style="7" customWidth="1"/>
    <col min="531" max="531" width="3.42578125" style="7" customWidth="1"/>
    <col min="532" max="532" width="3" style="7" customWidth="1"/>
    <col min="533" max="534" width="3.42578125" style="7" customWidth="1"/>
    <col min="535" max="535" width="3.28515625" style="7" customWidth="1"/>
    <col min="536" max="536" width="3" style="7" customWidth="1"/>
    <col min="537" max="537" width="3.28515625" style="7" customWidth="1"/>
    <col min="538" max="538" width="3.140625" style="7" customWidth="1"/>
    <col min="539" max="539" width="3.5703125" style="7" customWidth="1"/>
    <col min="540" max="540" width="4" style="7" customWidth="1"/>
    <col min="541" max="541" width="3.7109375" style="7" customWidth="1"/>
    <col min="542" max="542" width="3.5703125" style="7" customWidth="1"/>
    <col min="543" max="543" width="3.7109375" style="7" customWidth="1"/>
    <col min="544" max="544" width="3.85546875" style="7" customWidth="1"/>
    <col min="545" max="545" width="4" style="7" customWidth="1"/>
    <col min="546" max="546" width="3.42578125" style="7" customWidth="1"/>
    <col min="547" max="547" width="3.5703125" style="7" customWidth="1"/>
    <col min="548" max="768" width="11.42578125" style="7"/>
    <col min="769" max="769" width="3.7109375" style="7" customWidth="1"/>
    <col min="770" max="770" width="5.140625" style="7" customWidth="1"/>
    <col min="771" max="771" width="4.85546875" style="7" customWidth="1"/>
    <col min="772" max="772" width="24.140625" style="7" customWidth="1"/>
    <col min="773" max="773" width="3.140625" style="7" customWidth="1"/>
    <col min="774" max="774" width="3" style="7" customWidth="1"/>
    <col min="775" max="775" width="3.140625" style="7" customWidth="1"/>
    <col min="776" max="776" width="2.85546875" style="7" customWidth="1"/>
    <col min="777" max="777" width="3.28515625" style="7" customWidth="1"/>
    <col min="778" max="778" width="3.42578125" style="7" customWidth="1"/>
    <col min="779" max="779" width="3.28515625" style="7" customWidth="1"/>
    <col min="780" max="781" width="3.85546875" style="7" customWidth="1"/>
    <col min="782" max="782" width="3.5703125" style="7" customWidth="1"/>
    <col min="783" max="783" width="3.42578125" style="7" customWidth="1"/>
    <col min="784" max="784" width="3.28515625" style="7" customWidth="1"/>
    <col min="785" max="785" width="3.5703125" style="7" customWidth="1"/>
    <col min="786" max="786" width="3.28515625" style="7" customWidth="1"/>
    <col min="787" max="787" width="3.42578125" style="7" customWidth="1"/>
    <col min="788" max="788" width="3" style="7" customWidth="1"/>
    <col min="789" max="790" width="3.42578125" style="7" customWidth="1"/>
    <col min="791" max="791" width="3.28515625" style="7" customWidth="1"/>
    <col min="792" max="792" width="3" style="7" customWidth="1"/>
    <col min="793" max="793" width="3.28515625" style="7" customWidth="1"/>
    <col min="794" max="794" width="3.140625" style="7" customWidth="1"/>
    <col min="795" max="795" width="3.5703125" style="7" customWidth="1"/>
    <col min="796" max="796" width="4" style="7" customWidth="1"/>
    <col min="797" max="797" width="3.7109375" style="7" customWidth="1"/>
    <col min="798" max="798" width="3.5703125" style="7" customWidth="1"/>
    <col min="799" max="799" width="3.7109375" style="7" customWidth="1"/>
    <col min="800" max="800" width="3.85546875" style="7" customWidth="1"/>
    <col min="801" max="801" width="4" style="7" customWidth="1"/>
    <col min="802" max="802" width="3.42578125" style="7" customWidth="1"/>
    <col min="803" max="803" width="3.5703125" style="7" customWidth="1"/>
    <col min="804" max="1024" width="11.42578125" style="7"/>
    <col min="1025" max="1025" width="3.7109375" style="7" customWidth="1"/>
    <col min="1026" max="1026" width="5.140625" style="7" customWidth="1"/>
    <col min="1027" max="1027" width="4.85546875" style="7" customWidth="1"/>
    <col min="1028" max="1028" width="24.140625" style="7" customWidth="1"/>
    <col min="1029" max="1029" width="3.140625" style="7" customWidth="1"/>
    <col min="1030" max="1030" width="3" style="7" customWidth="1"/>
    <col min="1031" max="1031" width="3.140625" style="7" customWidth="1"/>
    <col min="1032" max="1032" width="2.85546875" style="7" customWidth="1"/>
    <col min="1033" max="1033" width="3.28515625" style="7" customWidth="1"/>
    <col min="1034" max="1034" width="3.42578125" style="7" customWidth="1"/>
    <col min="1035" max="1035" width="3.28515625" style="7" customWidth="1"/>
    <col min="1036" max="1037" width="3.85546875" style="7" customWidth="1"/>
    <col min="1038" max="1038" width="3.5703125" style="7" customWidth="1"/>
    <col min="1039" max="1039" width="3.42578125" style="7" customWidth="1"/>
    <col min="1040" max="1040" width="3.28515625" style="7" customWidth="1"/>
    <col min="1041" max="1041" width="3.5703125" style="7" customWidth="1"/>
    <col min="1042" max="1042" width="3.28515625" style="7" customWidth="1"/>
    <col min="1043" max="1043" width="3.42578125" style="7" customWidth="1"/>
    <col min="1044" max="1044" width="3" style="7" customWidth="1"/>
    <col min="1045" max="1046" width="3.42578125" style="7" customWidth="1"/>
    <col min="1047" max="1047" width="3.28515625" style="7" customWidth="1"/>
    <col min="1048" max="1048" width="3" style="7" customWidth="1"/>
    <col min="1049" max="1049" width="3.28515625" style="7" customWidth="1"/>
    <col min="1050" max="1050" width="3.140625" style="7" customWidth="1"/>
    <col min="1051" max="1051" width="3.5703125" style="7" customWidth="1"/>
    <col min="1052" max="1052" width="4" style="7" customWidth="1"/>
    <col min="1053" max="1053" width="3.7109375" style="7" customWidth="1"/>
    <col min="1054" max="1054" width="3.5703125" style="7" customWidth="1"/>
    <col min="1055" max="1055" width="3.7109375" style="7" customWidth="1"/>
    <col min="1056" max="1056" width="3.85546875" style="7" customWidth="1"/>
    <col min="1057" max="1057" width="4" style="7" customWidth="1"/>
    <col min="1058" max="1058" width="3.42578125" style="7" customWidth="1"/>
    <col min="1059" max="1059" width="3.5703125" style="7" customWidth="1"/>
    <col min="1060" max="1280" width="11.42578125" style="7"/>
    <col min="1281" max="1281" width="3.7109375" style="7" customWidth="1"/>
    <col min="1282" max="1282" width="5.140625" style="7" customWidth="1"/>
    <col min="1283" max="1283" width="4.85546875" style="7" customWidth="1"/>
    <col min="1284" max="1284" width="24.140625" style="7" customWidth="1"/>
    <col min="1285" max="1285" width="3.140625" style="7" customWidth="1"/>
    <col min="1286" max="1286" width="3" style="7" customWidth="1"/>
    <col min="1287" max="1287" width="3.140625" style="7" customWidth="1"/>
    <col min="1288" max="1288" width="2.85546875" style="7" customWidth="1"/>
    <col min="1289" max="1289" width="3.28515625" style="7" customWidth="1"/>
    <col min="1290" max="1290" width="3.42578125" style="7" customWidth="1"/>
    <col min="1291" max="1291" width="3.28515625" style="7" customWidth="1"/>
    <col min="1292" max="1293" width="3.85546875" style="7" customWidth="1"/>
    <col min="1294" max="1294" width="3.5703125" style="7" customWidth="1"/>
    <col min="1295" max="1295" width="3.42578125" style="7" customWidth="1"/>
    <col min="1296" max="1296" width="3.28515625" style="7" customWidth="1"/>
    <col min="1297" max="1297" width="3.5703125" style="7" customWidth="1"/>
    <col min="1298" max="1298" width="3.28515625" style="7" customWidth="1"/>
    <col min="1299" max="1299" width="3.42578125" style="7" customWidth="1"/>
    <col min="1300" max="1300" width="3" style="7" customWidth="1"/>
    <col min="1301" max="1302" width="3.42578125" style="7" customWidth="1"/>
    <col min="1303" max="1303" width="3.28515625" style="7" customWidth="1"/>
    <col min="1304" max="1304" width="3" style="7" customWidth="1"/>
    <col min="1305" max="1305" width="3.28515625" style="7" customWidth="1"/>
    <col min="1306" max="1306" width="3.140625" style="7" customWidth="1"/>
    <col min="1307" max="1307" width="3.5703125" style="7" customWidth="1"/>
    <col min="1308" max="1308" width="4" style="7" customWidth="1"/>
    <col min="1309" max="1309" width="3.7109375" style="7" customWidth="1"/>
    <col min="1310" max="1310" width="3.5703125" style="7" customWidth="1"/>
    <col min="1311" max="1311" width="3.7109375" style="7" customWidth="1"/>
    <col min="1312" max="1312" width="3.85546875" style="7" customWidth="1"/>
    <col min="1313" max="1313" width="4" style="7" customWidth="1"/>
    <col min="1314" max="1314" width="3.42578125" style="7" customWidth="1"/>
    <col min="1315" max="1315" width="3.5703125" style="7" customWidth="1"/>
    <col min="1316" max="1536" width="11.42578125" style="7"/>
    <col min="1537" max="1537" width="3.7109375" style="7" customWidth="1"/>
    <col min="1538" max="1538" width="5.140625" style="7" customWidth="1"/>
    <col min="1539" max="1539" width="4.85546875" style="7" customWidth="1"/>
    <col min="1540" max="1540" width="24.140625" style="7" customWidth="1"/>
    <col min="1541" max="1541" width="3.140625" style="7" customWidth="1"/>
    <col min="1542" max="1542" width="3" style="7" customWidth="1"/>
    <col min="1543" max="1543" width="3.140625" style="7" customWidth="1"/>
    <col min="1544" max="1544" width="2.85546875" style="7" customWidth="1"/>
    <col min="1545" max="1545" width="3.28515625" style="7" customWidth="1"/>
    <col min="1546" max="1546" width="3.42578125" style="7" customWidth="1"/>
    <col min="1547" max="1547" width="3.28515625" style="7" customWidth="1"/>
    <col min="1548" max="1549" width="3.85546875" style="7" customWidth="1"/>
    <col min="1550" max="1550" width="3.5703125" style="7" customWidth="1"/>
    <col min="1551" max="1551" width="3.42578125" style="7" customWidth="1"/>
    <col min="1552" max="1552" width="3.28515625" style="7" customWidth="1"/>
    <col min="1553" max="1553" width="3.5703125" style="7" customWidth="1"/>
    <col min="1554" max="1554" width="3.28515625" style="7" customWidth="1"/>
    <col min="1555" max="1555" width="3.42578125" style="7" customWidth="1"/>
    <col min="1556" max="1556" width="3" style="7" customWidth="1"/>
    <col min="1557" max="1558" width="3.42578125" style="7" customWidth="1"/>
    <col min="1559" max="1559" width="3.28515625" style="7" customWidth="1"/>
    <col min="1560" max="1560" width="3" style="7" customWidth="1"/>
    <col min="1561" max="1561" width="3.28515625" style="7" customWidth="1"/>
    <col min="1562" max="1562" width="3.140625" style="7" customWidth="1"/>
    <col min="1563" max="1563" width="3.5703125" style="7" customWidth="1"/>
    <col min="1564" max="1564" width="4" style="7" customWidth="1"/>
    <col min="1565" max="1565" width="3.7109375" style="7" customWidth="1"/>
    <col min="1566" max="1566" width="3.5703125" style="7" customWidth="1"/>
    <col min="1567" max="1567" width="3.7109375" style="7" customWidth="1"/>
    <col min="1568" max="1568" width="3.85546875" style="7" customWidth="1"/>
    <col min="1569" max="1569" width="4" style="7" customWidth="1"/>
    <col min="1570" max="1570" width="3.42578125" style="7" customWidth="1"/>
    <col min="1571" max="1571" width="3.5703125" style="7" customWidth="1"/>
    <col min="1572" max="1792" width="11.42578125" style="7"/>
    <col min="1793" max="1793" width="3.7109375" style="7" customWidth="1"/>
    <col min="1794" max="1794" width="5.140625" style="7" customWidth="1"/>
    <col min="1795" max="1795" width="4.85546875" style="7" customWidth="1"/>
    <col min="1796" max="1796" width="24.140625" style="7" customWidth="1"/>
    <col min="1797" max="1797" width="3.140625" style="7" customWidth="1"/>
    <col min="1798" max="1798" width="3" style="7" customWidth="1"/>
    <col min="1799" max="1799" width="3.140625" style="7" customWidth="1"/>
    <col min="1800" max="1800" width="2.85546875" style="7" customWidth="1"/>
    <col min="1801" max="1801" width="3.28515625" style="7" customWidth="1"/>
    <col min="1802" max="1802" width="3.42578125" style="7" customWidth="1"/>
    <col min="1803" max="1803" width="3.28515625" style="7" customWidth="1"/>
    <col min="1804" max="1805" width="3.85546875" style="7" customWidth="1"/>
    <col min="1806" max="1806" width="3.5703125" style="7" customWidth="1"/>
    <col min="1807" max="1807" width="3.42578125" style="7" customWidth="1"/>
    <col min="1808" max="1808" width="3.28515625" style="7" customWidth="1"/>
    <col min="1809" max="1809" width="3.5703125" style="7" customWidth="1"/>
    <col min="1810" max="1810" width="3.28515625" style="7" customWidth="1"/>
    <col min="1811" max="1811" width="3.42578125" style="7" customWidth="1"/>
    <col min="1812" max="1812" width="3" style="7" customWidth="1"/>
    <col min="1813" max="1814" width="3.42578125" style="7" customWidth="1"/>
    <col min="1815" max="1815" width="3.28515625" style="7" customWidth="1"/>
    <col min="1816" max="1816" width="3" style="7" customWidth="1"/>
    <col min="1817" max="1817" width="3.28515625" style="7" customWidth="1"/>
    <col min="1818" max="1818" width="3.140625" style="7" customWidth="1"/>
    <col min="1819" max="1819" width="3.5703125" style="7" customWidth="1"/>
    <col min="1820" max="1820" width="4" style="7" customWidth="1"/>
    <col min="1821" max="1821" width="3.7109375" style="7" customWidth="1"/>
    <col min="1822" max="1822" width="3.5703125" style="7" customWidth="1"/>
    <col min="1823" max="1823" width="3.7109375" style="7" customWidth="1"/>
    <col min="1824" max="1824" width="3.85546875" style="7" customWidth="1"/>
    <col min="1825" max="1825" width="4" style="7" customWidth="1"/>
    <col min="1826" max="1826" width="3.42578125" style="7" customWidth="1"/>
    <col min="1827" max="1827" width="3.5703125" style="7" customWidth="1"/>
    <col min="1828" max="2048" width="11.42578125" style="7"/>
    <col min="2049" max="2049" width="3.7109375" style="7" customWidth="1"/>
    <col min="2050" max="2050" width="5.140625" style="7" customWidth="1"/>
    <col min="2051" max="2051" width="4.85546875" style="7" customWidth="1"/>
    <col min="2052" max="2052" width="24.140625" style="7" customWidth="1"/>
    <col min="2053" max="2053" width="3.140625" style="7" customWidth="1"/>
    <col min="2054" max="2054" width="3" style="7" customWidth="1"/>
    <col min="2055" max="2055" width="3.140625" style="7" customWidth="1"/>
    <col min="2056" max="2056" width="2.85546875" style="7" customWidth="1"/>
    <col min="2057" max="2057" width="3.28515625" style="7" customWidth="1"/>
    <col min="2058" max="2058" width="3.42578125" style="7" customWidth="1"/>
    <col min="2059" max="2059" width="3.28515625" style="7" customWidth="1"/>
    <col min="2060" max="2061" width="3.85546875" style="7" customWidth="1"/>
    <col min="2062" max="2062" width="3.5703125" style="7" customWidth="1"/>
    <col min="2063" max="2063" width="3.42578125" style="7" customWidth="1"/>
    <col min="2064" max="2064" width="3.28515625" style="7" customWidth="1"/>
    <col min="2065" max="2065" width="3.5703125" style="7" customWidth="1"/>
    <col min="2066" max="2066" width="3.28515625" style="7" customWidth="1"/>
    <col min="2067" max="2067" width="3.42578125" style="7" customWidth="1"/>
    <col min="2068" max="2068" width="3" style="7" customWidth="1"/>
    <col min="2069" max="2070" width="3.42578125" style="7" customWidth="1"/>
    <col min="2071" max="2071" width="3.28515625" style="7" customWidth="1"/>
    <col min="2072" max="2072" width="3" style="7" customWidth="1"/>
    <col min="2073" max="2073" width="3.28515625" style="7" customWidth="1"/>
    <col min="2074" max="2074" width="3.140625" style="7" customWidth="1"/>
    <col min="2075" max="2075" width="3.5703125" style="7" customWidth="1"/>
    <col min="2076" max="2076" width="4" style="7" customWidth="1"/>
    <col min="2077" max="2077" width="3.7109375" style="7" customWidth="1"/>
    <col min="2078" max="2078" width="3.5703125" style="7" customWidth="1"/>
    <col min="2079" max="2079" width="3.7109375" style="7" customWidth="1"/>
    <col min="2080" max="2080" width="3.85546875" style="7" customWidth="1"/>
    <col min="2081" max="2081" width="4" style="7" customWidth="1"/>
    <col min="2082" max="2082" width="3.42578125" style="7" customWidth="1"/>
    <col min="2083" max="2083" width="3.5703125" style="7" customWidth="1"/>
    <col min="2084" max="2304" width="11.42578125" style="7"/>
    <col min="2305" max="2305" width="3.7109375" style="7" customWidth="1"/>
    <col min="2306" max="2306" width="5.140625" style="7" customWidth="1"/>
    <col min="2307" max="2307" width="4.85546875" style="7" customWidth="1"/>
    <col min="2308" max="2308" width="24.140625" style="7" customWidth="1"/>
    <col min="2309" max="2309" width="3.140625" style="7" customWidth="1"/>
    <col min="2310" max="2310" width="3" style="7" customWidth="1"/>
    <col min="2311" max="2311" width="3.140625" style="7" customWidth="1"/>
    <col min="2312" max="2312" width="2.85546875" style="7" customWidth="1"/>
    <col min="2313" max="2313" width="3.28515625" style="7" customWidth="1"/>
    <col min="2314" max="2314" width="3.42578125" style="7" customWidth="1"/>
    <col min="2315" max="2315" width="3.28515625" style="7" customWidth="1"/>
    <col min="2316" max="2317" width="3.85546875" style="7" customWidth="1"/>
    <col min="2318" max="2318" width="3.5703125" style="7" customWidth="1"/>
    <col min="2319" max="2319" width="3.42578125" style="7" customWidth="1"/>
    <col min="2320" max="2320" width="3.28515625" style="7" customWidth="1"/>
    <col min="2321" max="2321" width="3.5703125" style="7" customWidth="1"/>
    <col min="2322" max="2322" width="3.28515625" style="7" customWidth="1"/>
    <col min="2323" max="2323" width="3.42578125" style="7" customWidth="1"/>
    <col min="2324" max="2324" width="3" style="7" customWidth="1"/>
    <col min="2325" max="2326" width="3.42578125" style="7" customWidth="1"/>
    <col min="2327" max="2327" width="3.28515625" style="7" customWidth="1"/>
    <col min="2328" max="2328" width="3" style="7" customWidth="1"/>
    <col min="2329" max="2329" width="3.28515625" style="7" customWidth="1"/>
    <col min="2330" max="2330" width="3.140625" style="7" customWidth="1"/>
    <col min="2331" max="2331" width="3.5703125" style="7" customWidth="1"/>
    <col min="2332" max="2332" width="4" style="7" customWidth="1"/>
    <col min="2333" max="2333" width="3.7109375" style="7" customWidth="1"/>
    <col min="2334" max="2334" width="3.5703125" style="7" customWidth="1"/>
    <col min="2335" max="2335" width="3.7109375" style="7" customWidth="1"/>
    <col min="2336" max="2336" width="3.85546875" style="7" customWidth="1"/>
    <col min="2337" max="2337" width="4" style="7" customWidth="1"/>
    <col min="2338" max="2338" width="3.42578125" style="7" customWidth="1"/>
    <col min="2339" max="2339" width="3.5703125" style="7" customWidth="1"/>
    <col min="2340" max="2560" width="11.42578125" style="7"/>
    <col min="2561" max="2561" width="3.7109375" style="7" customWidth="1"/>
    <col min="2562" max="2562" width="5.140625" style="7" customWidth="1"/>
    <col min="2563" max="2563" width="4.85546875" style="7" customWidth="1"/>
    <col min="2564" max="2564" width="24.140625" style="7" customWidth="1"/>
    <col min="2565" max="2565" width="3.140625" style="7" customWidth="1"/>
    <col min="2566" max="2566" width="3" style="7" customWidth="1"/>
    <col min="2567" max="2567" width="3.140625" style="7" customWidth="1"/>
    <col min="2568" max="2568" width="2.85546875" style="7" customWidth="1"/>
    <col min="2569" max="2569" width="3.28515625" style="7" customWidth="1"/>
    <col min="2570" max="2570" width="3.42578125" style="7" customWidth="1"/>
    <col min="2571" max="2571" width="3.28515625" style="7" customWidth="1"/>
    <col min="2572" max="2573" width="3.85546875" style="7" customWidth="1"/>
    <col min="2574" max="2574" width="3.5703125" style="7" customWidth="1"/>
    <col min="2575" max="2575" width="3.42578125" style="7" customWidth="1"/>
    <col min="2576" max="2576" width="3.28515625" style="7" customWidth="1"/>
    <col min="2577" max="2577" width="3.5703125" style="7" customWidth="1"/>
    <col min="2578" max="2578" width="3.28515625" style="7" customWidth="1"/>
    <col min="2579" max="2579" width="3.42578125" style="7" customWidth="1"/>
    <col min="2580" max="2580" width="3" style="7" customWidth="1"/>
    <col min="2581" max="2582" width="3.42578125" style="7" customWidth="1"/>
    <col min="2583" max="2583" width="3.28515625" style="7" customWidth="1"/>
    <col min="2584" max="2584" width="3" style="7" customWidth="1"/>
    <col min="2585" max="2585" width="3.28515625" style="7" customWidth="1"/>
    <col min="2586" max="2586" width="3.140625" style="7" customWidth="1"/>
    <col min="2587" max="2587" width="3.5703125" style="7" customWidth="1"/>
    <col min="2588" max="2588" width="4" style="7" customWidth="1"/>
    <col min="2589" max="2589" width="3.7109375" style="7" customWidth="1"/>
    <col min="2590" max="2590" width="3.5703125" style="7" customWidth="1"/>
    <col min="2591" max="2591" width="3.7109375" style="7" customWidth="1"/>
    <col min="2592" max="2592" width="3.85546875" style="7" customWidth="1"/>
    <col min="2593" max="2593" width="4" style="7" customWidth="1"/>
    <col min="2594" max="2594" width="3.42578125" style="7" customWidth="1"/>
    <col min="2595" max="2595" width="3.5703125" style="7" customWidth="1"/>
    <col min="2596" max="2816" width="11.42578125" style="7"/>
    <col min="2817" max="2817" width="3.7109375" style="7" customWidth="1"/>
    <col min="2818" max="2818" width="5.140625" style="7" customWidth="1"/>
    <col min="2819" max="2819" width="4.85546875" style="7" customWidth="1"/>
    <col min="2820" max="2820" width="24.140625" style="7" customWidth="1"/>
    <col min="2821" max="2821" width="3.140625" style="7" customWidth="1"/>
    <col min="2822" max="2822" width="3" style="7" customWidth="1"/>
    <col min="2823" max="2823" width="3.140625" style="7" customWidth="1"/>
    <col min="2824" max="2824" width="2.85546875" style="7" customWidth="1"/>
    <col min="2825" max="2825" width="3.28515625" style="7" customWidth="1"/>
    <col min="2826" max="2826" width="3.42578125" style="7" customWidth="1"/>
    <col min="2827" max="2827" width="3.28515625" style="7" customWidth="1"/>
    <col min="2828" max="2829" width="3.85546875" style="7" customWidth="1"/>
    <col min="2830" max="2830" width="3.5703125" style="7" customWidth="1"/>
    <col min="2831" max="2831" width="3.42578125" style="7" customWidth="1"/>
    <col min="2832" max="2832" width="3.28515625" style="7" customWidth="1"/>
    <col min="2833" max="2833" width="3.5703125" style="7" customWidth="1"/>
    <col min="2834" max="2834" width="3.28515625" style="7" customWidth="1"/>
    <col min="2835" max="2835" width="3.42578125" style="7" customWidth="1"/>
    <col min="2836" max="2836" width="3" style="7" customWidth="1"/>
    <col min="2837" max="2838" width="3.42578125" style="7" customWidth="1"/>
    <col min="2839" max="2839" width="3.28515625" style="7" customWidth="1"/>
    <col min="2840" max="2840" width="3" style="7" customWidth="1"/>
    <col min="2841" max="2841" width="3.28515625" style="7" customWidth="1"/>
    <col min="2842" max="2842" width="3.140625" style="7" customWidth="1"/>
    <col min="2843" max="2843" width="3.5703125" style="7" customWidth="1"/>
    <col min="2844" max="2844" width="4" style="7" customWidth="1"/>
    <col min="2845" max="2845" width="3.7109375" style="7" customWidth="1"/>
    <col min="2846" max="2846" width="3.5703125" style="7" customWidth="1"/>
    <col min="2847" max="2847" width="3.7109375" style="7" customWidth="1"/>
    <col min="2848" max="2848" width="3.85546875" style="7" customWidth="1"/>
    <col min="2849" max="2849" width="4" style="7" customWidth="1"/>
    <col min="2850" max="2850" width="3.42578125" style="7" customWidth="1"/>
    <col min="2851" max="2851" width="3.5703125" style="7" customWidth="1"/>
    <col min="2852" max="3072" width="11.42578125" style="7"/>
    <col min="3073" max="3073" width="3.7109375" style="7" customWidth="1"/>
    <col min="3074" max="3074" width="5.140625" style="7" customWidth="1"/>
    <col min="3075" max="3075" width="4.85546875" style="7" customWidth="1"/>
    <col min="3076" max="3076" width="24.140625" style="7" customWidth="1"/>
    <col min="3077" max="3077" width="3.140625" style="7" customWidth="1"/>
    <col min="3078" max="3078" width="3" style="7" customWidth="1"/>
    <col min="3079" max="3079" width="3.140625" style="7" customWidth="1"/>
    <col min="3080" max="3080" width="2.85546875" style="7" customWidth="1"/>
    <col min="3081" max="3081" width="3.28515625" style="7" customWidth="1"/>
    <col min="3082" max="3082" width="3.42578125" style="7" customWidth="1"/>
    <col min="3083" max="3083" width="3.28515625" style="7" customWidth="1"/>
    <col min="3084" max="3085" width="3.85546875" style="7" customWidth="1"/>
    <col min="3086" max="3086" width="3.5703125" style="7" customWidth="1"/>
    <col min="3087" max="3087" width="3.42578125" style="7" customWidth="1"/>
    <col min="3088" max="3088" width="3.28515625" style="7" customWidth="1"/>
    <col min="3089" max="3089" width="3.5703125" style="7" customWidth="1"/>
    <col min="3090" max="3090" width="3.28515625" style="7" customWidth="1"/>
    <col min="3091" max="3091" width="3.42578125" style="7" customWidth="1"/>
    <col min="3092" max="3092" width="3" style="7" customWidth="1"/>
    <col min="3093" max="3094" width="3.42578125" style="7" customWidth="1"/>
    <col min="3095" max="3095" width="3.28515625" style="7" customWidth="1"/>
    <col min="3096" max="3096" width="3" style="7" customWidth="1"/>
    <col min="3097" max="3097" width="3.28515625" style="7" customWidth="1"/>
    <col min="3098" max="3098" width="3.140625" style="7" customWidth="1"/>
    <col min="3099" max="3099" width="3.5703125" style="7" customWidth="1"/>
    <col min="3100" max="3100" width="4" style="7" customWidth="1"/>
    <col min="3101" max="3101" width="3.7109375" style="7" customWidth="1"/>
    <col min="3102" max="3102" width="3.5703125" style="7" customWidth="1"/>
    <col min="3103" max="3103" width="3.7109375" style="7" customWidth="1"/>
    <col min="3104" max="3104" width="3.85546875" style="7" customWidth="1"/>
    <col min="3105" max="3105" width="4" style="7" customWidth="1"/>
    <col min="3106" max="3106" width="3.42578125" style="7" customWidth="1"/>
    <col min="3107" max="3107" width="3.5703125" style="7" customWidth="1"/>
    <col min="3108" max="3328" width="11.42578125" style="7"/>
    <col min="3329" max="3329" width="3.7109375" style="7" customWidth="1"/>
    <col min="3330" max="3330" width="5.140625" style="7" customWidth="1"/>
    <col min="3331" max="3331" width="4.85546875" style="7" customWidth="1"/>
    <col min="3332" max="3332" width="24.140625" style="7" customWidth="1"/>
    <col min="3333" max="3333" width="3.140625" style="7" customWidth="1"/>
    <col min="3334" max="3334" width="3" style="7" customWidth="1"/>
    <col min="3335" max="3335" width="3.140625" style="7" customWidth="1"/>
    <col min="3336" max="3336" width="2.85546875" style="7" customWidth="1"/>
    <col min="3337" max="3337" width="3.28515625" style="7" customWidth="1"/>
    <col min="3338" max="3338" width="3.42578125" style="7" customWidth="1"/>
    <col min="3339" max="3339" width="3.28515625" style="7" customWidth="1"/>
    <col min="3340" max="3341" width="3.85546875" style="7" customWidth="1"/>
    <col min="3342" max="3342" width="3.5703125" style="7" customWidth="1"/>
    <col min="3343" max="3343" width="3.42578125" style="7" customWidth="1"/>
    <col min="3344" max="3344" width="3.28515625" style="7" customWidth="1"/>
    <col min="3345" max="3345" width="3.5703125" style="7" customWidth="1"/>
    <col min="3346" max="3346" width="3.28515625" style="7" customWidth="1"/>
    <col min="3347" max="3347" width="3.42578125" style="7" customWidth="1"/>
    <col min="3348" max="3348" width="3" style="7" customWidth="1"/>
    <col min="3349" max="3350" width="3.42578125" style="7" customWidth="1"/>
    <col min="3351" max="3351" width="3.28515625" style="7" customWidth="1"/>
    <col min="3352" max="3352" width="3" style="7" customWidth="1"/>
    <col min="3353" max="3353" width="3.28515625" style="7" customWidth="1"/>
    <col min="3354" max="3354" width="3.140625" style="7" customWidth="1"/>
    <col min="3355" max="3355" width="3.5703125" style="7" customWidth="1"/>
    <col min="3356" max="3356" width="4" style="7" customWidth="1"/>
    <col min="3357" max="3357" width="3.7109375" style="7" customWidth="1"/>
    <col min="3358" max="3358" width="3.5703125" style="7" customWidth="1"/>
    <col min="3359" max="3359" width="3.7109375" style="7" customWidth="1"/>
    <col min="3360" max="3360" width="3.85546875" style="7" customWidth="1"/>
    <col min="3361" max="3361" width="4" style="7" customWidth="1"/>
    <col min="3362" max="3362" width="3.42578125" style="7" customWidth="1"/>
    <col min="3363" max="3363" width="3.5703125" style="7" customWidth="1"/>
    <col min="3364" max="3584" width="11.42578125" style="7"/>
    <col min="3585" max="3585" width="3.7109375" style="7" customWidth="1"/>
    <col min="3586" max="3586" width="5.140625" style="7" customWidth="1"/>
    <col min="3587" max="3587" width="4.85546875" style="7" customWidth="1"/>
    <col min="3588" max="3588" width="24.140625" style="7" customWidth="1"/>
    <col min="3589" max="3589" width="3.140625" style="7" customWidth="1"/>
    <col min="3590" max="3590" width="3" style="7" customWidth="1"/>
    <col min="3591" max="3591" width="3.140625" style="7" customWidth="1"/>
    <col min="3592" max="3592" width="2.85546875" style="7" customWidth="1"/>
    <col min="3593" max="3593" width="3.28515625" style="7" customWidth="1"/>
    <col min="3594" max="3594" width="3.42578125" style="7" customWidth="1"/>
    <col min="3595" max="3595" width="3.28515625" style="7" customWidth="1"/>
    <col min="3596" max="3597" width="3.85546875" style="7" customWidth="1"/>
    <col min="3598" max="3598" width="3.5703125" style="7" customWidth="1"/>
    <col min="3599" max="3599" width="3.42578125" style="7" customWidth="1"/>
    <col min="3600" max="3600" width="3.28515625" style="7" customWidth="1"/>
    <col min="3601" max="3601" width="3.5703125" style="7" customWidth="1"/>
    <col min="3602" max="3602" width="3.28515625" style="7" customWidth="1"/>
    <col min="3603" max="3603" width="3.42578125" style="7" customWidth="1"/>
    <col min="3604" max="3604" width="3" style="7" customWidth="1"/>
    <col min="3605" max="3606" width="3.42578125" style="7" customWidth="1"/>
    <col min="3607" max="3607" width="3.28515625" style="7" customWidth="1"/>
    <col min="3608" max="3608" width="3" style="7" customWidth="1"/>
    <col min="3609" max="3609" width="3.28515625" style="7" customWidth="1"/>
    <col min="3610" max="3610" width="3.140625" style="7" customWidth="1"/>
    <col min="3611" max="3611" width="3.5703125" style="7" customWidth="1"/>
    <col min="3612" max="3612" width="4" style="7" customWidth="1"/>
    <col min="3613" max="3613" width="3.7109375" style="7" customWidth="1"/>
    <col min="3614" max="3614" width="3.5703125" style="7" customWidth="1"/>
    <col min="3615" max="3615" width="3.7109375" style="7" customWidth="1"/>
    <col min="3616" max="3616" width="3.85546875" style="7" customWidth="1"/>
    <col min="3617" max="3617" width="4" style="7" customWidth="1"/>
    <col min="3618" max="3618" width="3.42578125" style="7" customWidth="1"/>
    <col min="3619" max="3619" width="3.5703125" style="7" customWidth="1"/>
    <col min="3620" max="3840" width="11.42578125" style="7"/>
    <col min="3841" max="3841" width="3.7109375" style="7" customWidth="1"/>
    <col min="3842" max="3842" width="5.140625" style="7" customWidth="1"/>
    <col min="3843" max="3843" width="4.85546875" style="7" customWidth="1"/>
    <col min="3844" max="3844" width="24.140625" style="7" customWidth="1"/>
    <col min="3845" max="3845" width="3.140625" style="7" customWidth="1"/>
    <col min="3846" max="3846" width="3" style="7" customWidth="1"/>
    <col min="3847" max="3847" width="3.140625" style="7" customWidth="1"/>
    <col min="3848" max="3848" width="2.85546875" style="7" customWidth="1"/>
    <col min="3849" max="3849" width="3.28515625" style="7" customWidth="1"/>
    <col min="3850" max="3850" width="3.42578125" style="7" customWidth="1"/>
    <col min="3851" max="3851" width="3.28515625" style="7" customWidth="1"/>
    <col min="3852" max="3853" width="3.85546875" style="7" customWidth="1"/>
    <col min="3854" max="3854" width="3.5703125" style="7" customWidth="1"/>
    <col min="3855" max="3855" width="3.42578125" style="7" customWidth="1"/>
    <col min="3856" max="3856" width="3.28515625" style="7" customWidth="1"/>
    <col min="3857" max="3857" width="3.5703125" style="7" customWidth="1"/>
    <col min="3858" max="3858" width="3.28515625" style="7" customWidth="1"/>
    <col min="3859" max="3859" width="3.42578125" style="7" customWidth="1"/>
    <col min="3860" max="3860" width="3" style="7" customWidth="1"/>
    <col min="3861" max="3862" width="3.42578125" style="7" customWidth="1"/>
    <col min="3863" max="3863" width="3.28515625" style="7" customWidth="1"/>
    <col min="3864" max="3864" width="3" style="7" customWidth="1"/>
    <col min="3865" max="3865" width="3.28515625" style="7" customWidth="1"/>
    <col min="3866" max="3866" width="3.140625" style="7" customWidth="1"/>
    <col min="3867" max="3867" width="3.5703125" style="7" customWidth="1"/>
    <col min="3868" max="3868" width="4" style="7" customWidth="1"/>
    <col min="3869" max="3869" width="3.7109375" style="7" customWidth="1"/>
    <col min="3870" max="3870" width="3.5703125" style="7" customWidth="1"/>
    <col min="3871" max="3871" width="3.7109375" style="7" customWidth="1"/>
    <col min="3872" max="3872" width="3.85546875" style="7" customWidth="1"/>
    <col min="3873" max="3873" width="4" style="7" customWidth="1"/>
    <col min="3874" max="3874" width="3.42578125" style="7" customWidth="1"/>
    <col min="3875" max="3875" width="3.5703125" style="7" customWidth="1"/>
    <col min="3876" max="4096" width="11.42578125" style="7"/>
    <col min="4097" max="4097" width="3.7109375" style="7" customWidth="1"/>
    <col min="4098" max="4098" width="5.140625" style="7" customWidth="1"/>
    <col min="4099" max="4099" width="4.85546875" style="7" customWidth="1"/>
    <col min="4100" max="4100" width="24.140625" style="7" customWidth="1"/>
    <col min="4101" max="4101" width="3.140625" style="7" customWidth="1"/>
    <col min="4102" max="4102" width="3" style="7" customWidth="1"/>
    <col min="4103" max="4103" width="3.140625" style="7" customWidth="1"/>
    <col min="4104" max="4104" width="2.85546875" style="7" customWidth="1"/>
    <col min="4105" max="4105" width="3.28515625" style="7" customWidth="1"/>
    <col min="4106" max="4106" width="3.42578125" style="7" customWidth="1"/>
    <col min="4107" max="4107" width="3.28515625" style="7" customWidth="1"/>
    <col min="4108" max="4109" width="3.85546875" style="7" customWidth="1"/>
    <col min="4110" max="4110" width="3.5703125" style="7" customWidth="1"/>
    <col min="4111" max="4111" width="3.42578125" style="7" customWidth="1"/>
    <col min="4112" max="4112" width="3.28515625" style="7" customWidth="1"/>
    <col min="4113" max="4113" width="3.5703125" style="7" customWidth="1"/>
    <col min="4114" max="4114" width="3.28515625" style="7" customWidth="1"/>
    <col min="4115" max="4115" width="3.42578125" style="7" customWidth="1"/>
    <col min="4116" max="4116" width="3" style="7" customWidth="1"/>
    <col min="4117" max="4118" width="3.42578125" style="7" customWidth="1"/>
    <col min="4119" max="4119" width="3.28515625" style="7" customWidth="1"/>
    <col min="4120" max="4120" width="3" style="7" customWidth="1"/>
    <col min="4121" max="4121" width="3.28515625" style="7" customWidth="1"/>
    <col min="4122" max="4122" width="3.140625" style="7" customWidth="1"/>
    <col min="4123" max="4123" width="3.5703125" style="7" customWidth="1"/>
    <col min="4124" max="4124" width="4" style="7" customWidth="1"/>
    <col min="4125" max="4125" width="3.7109375" style="7" customWidth="1"/>
    <col min="4126" max="4126" width="3.5703125" style="7" customWidth="1"/>
    <col min="4127" max="4127" width="3.7109375" style="7" customWidth="1"/>
    <col min="4128" max="4128" width="3.85546875" style="7" customWidth="1"/>
    <col min="4129" max="4129" width="4" style="7" customWidth="1"/>
    <col min="4130" max="4130" width="3.42578125" style="7" customWidth="1"/>
    <col min="4131" max="4131" width="3.5703125" style="7" customWidth="1"/>
    <col min="4132" max="4352" width="11.42578125" style="7"/>
    <col min="4353" max="4353" width="3.7109375" style="7" customWidth="1"/>
    <col min="4354" max="4354" width="5.140625" style="7" customWidth="1"/>
    <col min="4355" max="4355" width="4.85546875" style="7" customWidth="1"/>
    <col min="4356" max="4356" width="24.140625" style="7" customWidth="1"/>
    <col min="4357" max="4357" width="3.140625" style="7" customWidth="1"/>
    <col min="4358" max="4358" width="3" style="7" customWidth="1"/>
    <col min="4359" max="4359" width="3.140625" style="7" customWidth="1"/>
    <col min="4360" max="4360" width="2.85546875" style="7" customWidth="1"/>
    <col min="4361" max="4361" width="3.28515625" style="7" customWidth="1"/>
    <col min="4362" max="4362" width="3.42578125" style="7" customWidth="1"/>
    <col min="4363" max="4363" width="3.28515625" style="7" customWidth="1"/>
    <col min="4364" max="4365" width="3.85546875" style="7" customWidth="1"/>
    <col min="4366" max="4366" width="3.5703125" style="7" customWidth="1"/>
    <col min="4367" max="4367" width="3.42578125" style="7" customWidth="1"/>
    <col min="4368" max="4368" width="3.28515625" style="7" customWidth="1"/>
    <col min="4369" max="4369" width="3.5703125" style="7" customWidth="1"/>
    <col min="4370" max="4370" width="3.28515625" style="7" customWidth="1"/>
    <col min="4371" max="4371" width="3.42578125" style="7" customWidth="1"/>
    <col min="4372" max="4372" width="3" style="7" customWidth="1"/>
    <col min="4373" max="4374" width="3.42578125" style="7" customWidth="1"/>
    <col min="4375" max="4375" width="3.28515625" style="7" customWidth="1"/>
    <col min="4376" max="4376" width="3" style="7" customWidth="1"/>
    <col min="4377" max="4377" width="3.28515625" style="7" customWidth="1"/>
    <col min="4378" max="4378" width="3.140625" style="7" customWidth="1"/>
    <col min="4379" max="4379" width="3.5703125" style="7" customWidth="1"/>
    <col min="4380" max="4380" width="4" style="7" customWidth="1"/>
    <col min="4381" max="4381" width="3.7109375" style="7" customWidth="1"/>
    <col min="4382" max="4382" width="3.5703125" style="7" customWidth="1"/>
    <col min="4383" max="4383" width="3.7109375" style="7" customWidth="1"/>
    <col min="4384" max="4384" width="3.85546875" style="7" customWidth="1"/>
    <col min="4385" max="4385" width="4" style="7" customWidth="1"/>
    <col min="4386" max="4386" width="3.42578125" style="7" customWidth="1"/>
    <col min="4387" max="4387" width="3.5703125" style="7" customWidth="1"/>
    <col min="4388" max="4608" width="11.42578125" style="7"/>
    <col min="4609" max="4609" width="3.7109375" style="7" customWidth="1"/>
    <col min="4610" max="4610" width="5.140625" style="7" customWidth="1"/>
    <col min="4611" max="4611" width="4.85546875" style="7" customWidth="1"/>
    <col min="4612" max="4612" width="24.140625" style="7" customWidth="1"/>
    <col min="4613" max="4613" width="3.140625" style="7" customWidth="1"/>
    <col min="4614" max="4614" width="3" style="7" customWidth="1"/>
    <col min="4615" max="4615" width="3.140625" style="7" customWidth="1"/>
    <col min="4616" max="4616" width="2.85546875" style="7" customWidth="1"/>
    <col min="4617" max="4617" width="3.28515625" style="7" customWidth="1"/>
    <col min="4618" max="4618" width="3.42578125" style="7" customWidth="1"/>
    <col min="4619" max="4619" width="3.28515625" style="7" customWidth="1"/>
    <col min="4620" max="4621" width="3.85546875" style="7" customWidth="1"/>
    <col min="4622" max="4622" width="3.5703125" style="7" customWidth="1"/>
    <col min="4623" max="4623" width="3.42578125" style="7" customWidth="1"/>
    <col min="4624" max="4624" width="3.28515625" style="7" customWidth="1"/>
    <col min="4625" max="4625" width="3.5703125" style="7" customWidth="1"/>
    <col min="4626" max="4626" width="3.28515625" style="7" customWidth="1"/>
    <col min="4627" max="4627" width="3.42578125" style="7" customWidth="1"/>
    <col min="4628" max="4628" width="3" style="7" customWidth="1"/>
    <col min="4629" max="4630" width="3.42578125" style="7" customWidth="1"/>
    <col min="4631" max="4631" width="3.28515625" style="7" customWidth="1"/>
    <col min="4632" max="4632" width="3" style="7" customWidth="1"/>
    <col min="4633" max="4633" width="3.28515625" style="7" customWidth="1"/>
    <col min="4634" max="4634" width="3.140625" style="7" customWidth="1"/>
    <col min="4635" max="4635" width="3.5703125" style="7" customWidth="1"/>
    <col min="4636" max="4636" width="4" style="7" customWidth="1"/>
    <col min="4637" max="4637" width="3.7109375" style="7" customWidth="1"/>
    <col min="4638" max="4638" width="3.5703125" style="7" customWidth="1"/>
    <col min="4639" max="4639" width="3.7109375" style="7" customWidth="1"/>
    <col min="4640" max="4640" width="3.85546875" style="7" customWidth="1"/>
    <col min="4641" max="4641" width="4" style="7" customWidth="1"/>
    <col min="4642" max="4642" width="3.42578125" style="7" customWidth="1"/>
    <col min="4643" max="4643" width="3.5703125" style="7" customWidth="1"/>
    <col min="4644" max="4864" width="11.42578125" style="7"/>
    <col min="4865" max="4865" width="3.7109375" style="7" customWidth="1"/>
    <col min="4866" max="4866" width="5.140625" style="7" customWidth="1"/>
    <col min="4867" max="4867" width="4.85546875" style="7" customWidth="1"/>
    <col min="4868" max="4868" width="24.140625" style="7" customWidth="1"/>
    <col min="4869" max="4869" width="3.140625" style="7" customWidth="1"/>
    <col min="4870" max="4870" width="3" style="7" customWidth="1"/>
    <col min="4871" max="4871" width="3.140625" style="7" customWidth="1"/>
    <col min="4872" max="4872" width="2.85546875" style="7" customWidth="1"/>
    <col min="4873" max="4873" width="3.28515625" style="7" customWidth="1"/>
    <col min="4874" max="4874" width="3.42578125" style="7" customWidth="1"/>
    <col min="4875" max="4875" width="3.28515625" style="7" customWidth="1"/>
    <col min="4876" max="4877" width="3.85546875" style="7" customWidth="1"/>
    <col min="4878" max="4878" width="3.5703125" style="7" customWidth="1"/>
    <col min="4879" max="4879" width="3.42578125" style="7" customWidth="1"/>
    <col min="4880" max="4880" width="3.28515625" style="7" customWidth="1"/>
    <col min="4881" max="4881" width="3.5703125" style="7" customWidth="1"/>
    <col min="4882" max="4882" width="3.28515625" style="7" customWidth="1"/>
    <col min="4883" max="4883" width="3.42578125" style="7" customWidth="1"/>
    <col min="4884" max="4884" width="3" style="7" customWidth="1"/>
    <col min="4885" max="4886" width="3.42578125" style="7" customWidth="1"/>
    <col min="4887" max="4887" width="3.28515625" style="7" customWidth="1"/>
    <col min="4888" max="4888" width="3" style="7" customWidth="1"/>
    <col min="4889" max="4889" width="3.28515625" style="7" customWidth="1"/>
    <col min="4890" max="4890" width="3.140625" style="7" customWidth="1"/>
    <col min="4891" max="4891" width="3.5703125" style="7" customWidth="1"/>
    <col min="4892" max="4892" width="4" style="7" customWidth="1"/>
    <col min="4893" max="4893" width="3.7109375" style="7" customWidth="1"/>
    <col min="4894" max="4894" width="3.5703125" style="7" customWidth="1"/>
    <col min="4895" max="4895" width="3.7109375" style="7" customWidth="1"/>
    <col min="4896" max="4896" width="3.85546875" style="7" customWidth="1"/>
    <col min="4897" max="4897" width="4" style="7" customWidth="1"/>
    <col min="4898" max="4898" width="3.42578125" style="7" customWidth="1"/>
    <col min="4899" max="4899" width="3.5703125" style="7" customWidth="1"/>
    <col min="4900" max="5120" width="11.42578125" style="7"/>
    <col min="5121" max="5121" width="3.7109375" style="7" customWidth="1"/>
    <col min="5122" max="5122" width="5.140625" style="7" customWidth="1"/>
    <col min="5123" max="5123" width="4.85546875" style="7" customWidth="1"/>
    <col min="5124" max="5124" width="24.140625" style="7" customWidth="1"/>
    <col min="5125" max="5125" width="3.140625" style="7" customWidth="1"/>
    <col min="5126" max="5126" width="3" style="7" customWidth="1"/>
    <col min="5127" max="5127" width="3.140625" style="7" customWidth="1"/>
    <col min="5128" max="5128" width="2.85546875" style="7" customWidth="1"/>
    <col min="5129" max="5129" width="3.28515625" style="7" customWidth="1"/>
    <col min="5130" max="5130" width="3.42578125" style="7" customWidth="1"/>
    <col min="5131" max="5131" width="3.28515625" style="7" customWidth="1"/>
    <col min="5132" max="5133" width="3.85546875" style="7" customWidth="1"/>
    <col min="5134" max="5134" width="3.5703125" style="7" customWidth="1"/>
    <col min="5135" max="5135" width="3.42578125" style="7" customWidth="1"/>
    <col min="5136" max="5136" width="3.28515625" style="7" customWidth="1"/>
    <col min="5137" max="5137" width="3.5703125" style="7" customWidth="1"/>
    <col min="5138" max="5138" width="3.28515625" style="7" customWidth="1"/>
    <col min="5139" max="5139" width="3.42578125" style="7" customWidth="1"/>
    <col min="5140" max="5140" width="3" style="7" customWidth="1"/>
    <col min="5141" max="5142" width="3.42578125" style="7" customWidth="1"/>
    <col min="5143" max="5143" width="3.28515625" style="7" customWidth="1"/>
    <col min="5144" max="5144" width="3" style="7" customWidth="1"/>
    <col min="5145" max="5145" width="3.28515625" style="7" customWidth="1"/>
    <col min="5146" max="5146" width="3.140625" style="7" customWidth="1"/>
    <col min="5147" max="5147" width="3.5703125" style="7" customWidth="1"/>
    <col min="5148" max="5148" width="4" style="7" customWidth="1"/>
    <col min="5149" max="5149" width="3.7109375" style="7" customWidth="1"/>
    <col min="5150" max="5150" width="3.5703125" style="7" customWidth="1"/>
    <col min="5151" max="5151" width="3.7109375" style="7" customWidth="1"/>
    <col min="5152" max="5152" width="3.85546875" style="7" customWidth="1"/>
    <col min="5153" max="5153" width="4" style="7" customWidth="1"/>
    <col min="5154" max="5154" width="3.42578125" style="7" customWidth="1"/>
    <col min="5155" max="5155" width="3.5703125" style="7" customWidth="1"/>
    <col min="5156" max="5376" width="11.42578125" style="7"/>
    <col min="5377" max="5377" width="3.7109375" style="7" customWidth="1"/>
    <col min="5378" max="5378" width="5.140625" style="7" customWidth="1"/>
    <col min="5379" max="5379" width="4.85546875" style="7" customWidth="1"/>
    <col min="5380" max="5380" width="24.140625" style="7" customWidth="1"/>
    <col min="5381" max="5381" width="3.140625" style="7" customWidth="1"/>
    <col min="5382" max="5382" width="3" style="7" customWidth="1"/>
    <col min="5383" max="5383" width="3.140625" style="7" customWidth="1"/>
    <col min="5384" max="5384" width="2.85546875" style="7" customWidth="1"/>
    <col min="5385" max="5385" width="3.28515625" style="7" customWidth="1"/>
    <col min="5386" max="5386" width="3.42578125" style="7" customWidth="1"/>
    <col min="5387" max="5387" width="3.28515625" style="7" customWidth="1"/>
    <col min="5388" max="5389" width="3.85546875" style="7" customWidth="1"/>
    <col min="5390" max="5390" width="3.5703125" style="7" customWidth="1"/>
    <col min="5391" max="5391" width="3.42578125" style="7" customWidth="1"/>
    <col min="5392" max="5392" width="3.28515625" style="7" customWidth="1"/>
    <col min="5393" max="5393" width="3.5703125" style="7" customWidth="1"/>
    <col min="5394" max="5394" width="3.28515625" style="7" customWidth="1"/>
    <col min="5395" max="5395" width="3.42578125" style="7" customWidth="1"/>
    <col min="5396" max="5396" width="3" style="7" customWidth="1"/>
    <col min="5397" max="5398" width="3.42578125" style="7" customWidth="1"/>
    <col min="5399" max="5399" width="3.28515625" style="7" customWidth="1"/>
    <col min="5400" max="5400" width="3" style="7" customWidth="1"/>
    <col min="5401" max="5401" width="3.28515625" style="7" customWidth="1"/>
    <col min="5402" max="5402" width="3.140625" style="7" customWidth="1"/>
    <col min="5403" max="5403" width="3.5703125" style="7" customWidth="1"/>
    <col min="5404" max="5404" width="4" style="7" customWidth="1"/>
    <col min="5405" max="5405" width="3.7109375" style="7" customWidth="1"/>
    <col min="5406" max="5406" width="3.5703125" style="7" customWidth="1"/>
    <col min="5407" max="5407" width="3.7109375" style="7" customWidth="1"/>
    <col min="5408" max="5408" width="3.85546875" style="7" customWidth="1"/>
    <col min="5409" max="5409" width="4" style="7" customWidth="1"/>
    <col min="5410" max="5410" width="3.42578125" style="7" customWidth="1"/>
    <col min="5411" max="5411" width="3.5703125" style="7" customWidth="1"/>
    <col min="5412" max="5632" width="11.42578125" style="7"/>
    <col min="5633" max="5633" width="3.7109375" style="7" customWidth="1"/>
    <col min="5634" max="5634" width="5.140625" style="7" customWidth="1"/>
    <col min="5635" max="5635" width="4.85546875" style="7" customWidth="1"/>
    <col min="5636" max="5636" width="24.140625" style="7" customWidth="1"/>
    <col min="5637" max="5637" width="3.140625" style="7" customWidth="1"/>
    <col min="5638" max="5638" width="3" style="7" customWidth="1"/>
    <col min="5639" max="5639" width="3.140625" style="7" customWidth="1"/>
    <col min="5640" max="5640" width="2.85546875" style="7" customWidth="1"/>
    <col min="5641" max="5641" width="3.28515625" style="7" customWidth="1"/>
    <col min="5642" max="5642" width="3.42578125" style="7" customWidth="1"/>
    <col min="5643" max="5643" width="3.28515625" style="7" customWidth="1"/>
    <col min="5644" max="5645" width="3.85546875" style="7" customWidth="1"/>
    <col min="5646" max="5646" width="3.5703125" style="7" customWidth="1"/>
    <col min="5647" max="5647" width="3.42578125" style="7" customWidth="1"/>
    <col min="5648" max="5648" width="3.28515625" style="7" customWidth="1"/>
    <col min="5649" max="5649" width="3.5703125" style="7" customWidth="1"/>
    <col min="5650" max="5650" width="3.28515625" style="7" customWidth="1"/>
    <col min="5651" max="5651" width="3.42578125" style="7" customWidth="1"/>
    <col min="5652" max="5652" width="3" style="7" customWidth="1"/>
    <col min="5653" max="5654" width="3.42578125" style="7" customWidth="1"/>
    <col min="5655" max="5655" width="3.28515625" style="7" customWidth="1"/>
    <col min="5656" max="5656" width="3" style="7" customWidth="1"/>
    <col min="5657" max="5657" width="3.28515625" style="7" customWidth="1"/>
    <col min="5658" max="5658" width="3.140625" style="7" customWidth="1"/>
    <col min="5659" max="5659" width="3.5703125" style="7" customWidth="1"/>
    <col min="5660" max="5660" width="4" style="7" customWidth="1"/>
    <col min="5661" max="5661" width="3.7109375" style="7" customWidth="1"/>
    <col min="5662" max="5662" width="3.5703125" style="7" customWidth="1"/>
    <col min="5663" max="5663" width="3.7109375" style="7" customWidth="1"/>
    <col min="5664" max="5664" width="3.85546875" style="7" customWidth="1"/>
    <col min="5665" max="5665" width="4" style="7" customWidth="1"/>
    <col min="5666" max="5666" width="3.42578125" style="7" customWidth="1"/>
    <col min="5667" max="5667" width="3.5703125" style="7" customWidth="1"/>
    <col min="5668" max="5888" width="11.42578125" style="7"/>
    <col min="5889" max="5889" width="3.7109375" style="7" customWidth="1"/>
    <col min="5890" max="5890" width="5.140625" style="7" customWidth="1"/>
    <col min="5891" max="5891" width="4.85546875" style="7" customWidth="1"/>
    <col min="5892" max="5892" width="24.140625" style="7" customWidth="1"/>
    <col min="5893" max="5893" width="3.140625" style="7" customWidth="1"/>
    <col min="5894" max="5894" width="3" style="7" customWidth="1"/>
    <col min="5895" max="5895" width="3.140625" style="7" customWidth="1"/>
    <col min="5896" max="5896" width="2.85546875" style="7" customWidth="1"/>
    <col min="5897" max="5897" width="3.28515625" style="7" customWidth="1"/>
    <col min="5898" max="5898" width="3.42578125" style="7" customWidth="1"/>
    <col min="5899" max="5899" width="3.28515625" style="7" customWidth="1"/>
    <col min="5900" max="5901" width="3.85546875" style="7" customWidth="1"/>
    <col min="5902" max="5902" width="3.5703125" style="7" customWidth="1"/>
    <col min="5903" max="5903" width="3.42578125" style="7" customWidth="1"/>
    <col min="5904" max="5904" width="3.28515625" style="7" customWidth="1"/>
    <col min="5905" max="5905" width="3.5703125" style="7" customWidth="1"/>
    <col min="5906" max="5906" width="3.28515625" style="7" customWidth="1"/>
    <col min="5907" max="5907" width="3.42578125" style="7" customWidth="1"/>
    <col min="5908" max="5908" width="3" style="7" customWidth="1"/>
    <col min="5909" max="5910" width="3.42578125" style="7" customWidth="1"/>
    <col min="5911" max="5911" width="3.28515625" style="7" customWidth="1"/>
    <col min="5912" max="5912" width="3" style="7" customWidth="1"/>
    <col min="5913" max="5913" width="3.28515625" style="7" customWidth="1"/>
    <col min="5914" max="5914" width="3.140625" style="7" customWidth="1"/>
    <col min="5915" max="5915" width="3.5703125" style="7" customWidth="1"/>
    <col min="5916" max="5916" width="4" style="7" customWidth="1"/>
    <col min="5917" max="5917" width="3.7109375" style="7" customWidth="1"/>
    <col min="5918" max="5918" width="3.5703125" style="7" customWidth="1"/>
    <col min="5919" max="5919" width="3.7109375" style="7" customWidth="1"/>
    <col min="5920" max="5920" width="3.85546875" style="7" customWidth="1"/>
    <col min="5921" max="5921" width="4" style="7" customWidth="1"/>
    <col min="5922" max="5922" width="3.42578125" style="7" customWidth="1"/>
    <col min="5923" max="5923" width="3.5703125" style="7" customWidth="1"/>
    <col min="5924" max="6144" width="11.42578125" style="7"/>
    <col min="6145" max="6145" width="3.7109375" style="7" customWidth="1"/>
    <col min="6146" max="6146" width="5.140625" style="7" customWidth="1"/>
    <col min="6147" max="6147" width="4.85546875" style="7" customWidth="1"/>
    <col min="6148" max="6148" width="24.140625" style="7" customWidth="1"/>
    <col min="6149" max="6149" width="3.140625" style="7" customWidth="1"/>
    <col min="6150" max="6150" width="3" style="7" customWidth="1"/>
    <col min="6151" max="6151" width="3.140625" style="7" customWidth="1"/>
    <col min="6152" max="6152" width="2.85546875" style="7" customWidth="1"/>
    <col min="6153" max="6153" width="3.28515625" style="7" customWidth="1"/>
    <col min="6154" max="6154" width="3.42578125" style="7" customWidth="1"/>
    <col min="6155" max="6155" width="3.28515625" style="7" customWidth="1"/>
    <col min="6156" max="6157" width="3.85546875" style="7" customWidth="1"/>
    <col min="6158" max="6158" width="3.5703125" style="7" customWidth="1"/>
    <col min="6159" max="6159" width="3.42578125" style="7" customWidth="1"/>
    <col min="6160" max="6160" width="3.28515625" style="7" customWidth="1"/>
    <col min="6161" max="6161" width="3.5703125" style="7" customWidth="1"/>
    <col min="6162" max="6162" width="3.28515625" style="7" customWidth="1"/>
    <col min="6163" max="6163" width="3.42578125" style="7" customWidth="1"/>
    <col min="6164" max="6164" width="3" style="7" customWidth="1"/>
    <col min="6165" max="6166" width="3.42578125" style="7" customWidth="1"/>
    <col min="6167" max="6167" width="3.28515625" style="7" customWidth="1"/>
    <col min="6168" max="6168" width="3" style="7" customWidth="1"/>
    <col min="6169" max="6169" width="3.28515625" style="7" customWidth="1"/>
    <col min="6170" max="6170" width="3.140625" style="7" customWidth="1"/>
    <col min="6171" max="6171" width="3.5703125" style="7" customWidth="1"/>
    <col min="6172" max="6172" width="4" style="7" customWidth="1"/>
    <col min="6173" max="6173" width="3.7109375" style="7" customWidth="1"/>
    <col min="6174" max="6174" width="3.5703125" style="7" customWidth="1"/>
    <col min="6175" max="6175" width="3.7109375" style="7" customWidth="1"/>
    <col min="6176" max="6176" width="3.85546875" style="7" customWidth="1"/>
    <col min="6177" max="6177" width="4" style="7" customWidth="1"/>
    <col min="6178" max="6178" width="3.42578125" style="7" customWidth="1"/>
    <col min="6179" max="6179" width="3.5703125" style="7" customWidth="1"/>
    <col min="6180" max="6400" width="11.42578125" style="7"/>
    <col min="6401" max="6401" width="3.7109375" style="7" customWidth="1"/>
    <col min="6402" max="6402" width="5.140625" style="7" customWidth="1"/>
    <col min="6403" max="6403" width="4.85546875" style="7" customWidth="1"/>
    <col min="6404" max="6404" width="24.140625" style="7" customWidth="1"/>
    <col min="6405" max="6405" width="3.140625" style="7" customWidth="1"/>
    <col min="6406" max="6406" width="3" style="7" customWidth="1"/>
    <col min="6407" max="6407" width="3.140625" style="7" customWidth="1"/>
    <col min="6408" max="6408" width="2.85546875" style="7" customWidth="1"/>
    <col min="6409" max="6409" width="3.28515625" style="7" customWidth="1"/>
    <col min="6410" max="6410" width="3.42578125" style="7" customWidth="1"/>
    <col min="6411" max="6411" width="3.28515625" style="7" customWidth="1"/>
    <col min="6412" max="6413" width="3.85546875" style="7" customWidth="1"/>
    <col min="6414" max="6414" width="3.5703125" style="7" customWidth="1"/>
    <col min="6415" max="6415" width="3.42578125" style="7" customWidth="1"/>
    <col min="6416" max="6416" width="3.28515625" style="7" customWidth="1"/>
    <col min="6417" max="6417" width="3.5703125" style="7" customWidth="1"/>
    <col min="6418" max="6418" width="3.28515625" style="7" customWidth="1"/>
    <col min="6419" max="6419" width="3.42578125" style="7" customWidth="1"/>
    <col min="6420" max="6420" width="3" style="7" customWidth="1"/>
    <col min="6421" max="6422" width="3.42578125" style="7" customWidth="1"/>
    <col min="6423" max="6423" width="3.28515625" style="7" customWidth="1"/>
    <col min="6424" max="6424" width="3" style="7" customWidth="1"/>
    <col min="6425" max="6425" width="3.28515625" style="7" customWidth="1"/>
    <col min="6426" max="6426" width="3.140625" style="7" customWidth="1"/>
    <col min="6427" max="6427" width="3.5703125" style="7" customWidth="1"/>
    <col min="6428" max="6428" width="4" style="7" customWidth="1"/>
    <col min="6429" max="6429" width="3.7109375" style="7" customWidth="1"/>
    <col min="6430" max="6430" width="3.5703125" style="7" customWidth="1"/>
    <col min="6431" max="6431" width="3.7109375" style="7" customWidth="1"/>
    <col min="6432" max="6432" width="3.85546875" style="7" customWidth="1"/>
    <col min="6433" max="6433" width="4" style="7" customWidth="1"/>
    <col min="6434" max="6434" width="3.42578125" style="7" customWidth="1"/>
    <col min="6435" max="6435" width="3.5703125" style="7" customWidth="1"/>
    <col min="6436" max="6656" width="11.42578125" style="7"/>
    <col min="6657" max="6657" width="3.7109375" style="7" customWidth="1"/>
    <col min="6658" max="6658" width="5.140625" style="7" customWidth="1"/>
    <col min="6659" max="6659" width="4.85546875" style="7" customWidth="1"/>
    <col min="6660" max="6660" width="24.140625" style="7" customWidth="1"/>
    <col min="6661" max="6661" width="3.140625" style="7" customWidth="1"/>
    <col min="6662" max="6662" width="3" style="7" customWidth="1"/>
    <col min="6663" max="6663" width="3.140625" style="7" customWidth="1"/>
    <col min="6664" max="6664" width="2.85546875" style="7" customWidth="1"/>
    <col min="6665" max="6665" width="3.28515625" style="7" customWidth="1"/>
    <col min="6666" max="6666" width="3.42578125" style="7" customWidth="1"/>
    <col min="6667" max="6667" width="3.28515625" style="7" customWidth="1"/>
    <col min="6668" max="6669" width="3.85546875" style="7" customWidth="1"/>
    <col min="6670" max="6670" width="3.5703125" style="7" customWidth="1"/>
    <col min="6671" max="6671" width="3.42578125" style="7" customWidth="1"/>
    <col min="6672" max="6672" width="3.28515625" style="7" customWidth="1"/>
    <col min="6673" max="6673" width="3.5703125" style="7" customWidth="1"/>
    <col min="6674" max="6674" width="3.28515625" style="7" customWidth="1"/>
    <col min="6675" max="6675" width="3.42578125" style="7" customWidth="1"/>
    <col min="6676" max="6676" width="3" style="7" customWidth="1"/>
    <col min="6677" max="6678" width="3.42578125" style="7" customWidth="1"/>
    <col min="6679" max="6679" width="3.28515625" style="7" customWidth="1"/>
    <col min="6680" max="6680" width="3" style="7" customWidth="1"/>
    <col min="6681" max="6681" width="3.28515625" style="7" customWidth="1"/>
    <col min="6682" max="6682" width="3.140625" style="7" customWidth="1"/>
    <col min="6683" max="6683" width="3.5703125" style="7" customWidth="1"/>
    <col min="6684" max="6684" width="4" style="7" customWidth="1"/>
    <col min="6685" max="6685" width="3.7109375" style="7" customWidth="1"/>
    <col min="6686" max="6686" width="3.5703125" style="7" customWidth="1"/>
    <col min="6687" max="6687" width="3.7109375" style="7" customWidth="1"/>
    <col min="6688" max="6688" width="3.85546875" style="7" customWidth="1"/>
    <col min="6689" max="6689" width="4" style="7" customWidth="1"/>
    <col min="6690" max="6690" width="3.42578125" style="7" customWidth="1"/>
    <col min="6691" max="6691" width="3.5703125" style="7" customWidth="1"/>
    <col min="6692" max="6912" width="11.42578125" style="7"/>
    <col min="6913" max="6913" width="3.7109375" style="7" customWidth="1"/>
    <col min="6914" max="6914" width="5.140625" style="7" customWidth="1"/>
    <col min="6915" max="6915" width="4.85546875" style="7" customWidth="1"/>
    <col min="6916" max="6916" width="24.140625" style="7" customWidth="1"/>
    <col min="6917" max="6917" width="3.140625" style="7" customWidth="1"/>
    <col min="6918" max="6918" width="3" style="7" customWidth="1"/>
    <col min="6919" max="6919" width="3.140625" style="7" customWidth="1"/>
    <col min="6920" max="6920" width="2.85546875" style="7" customWidth="1"/>
    <col min="6921" max="6921" width="3.28515625" style="7" customWidth="1"/>
    <col min="6922" max="6922" width="3.42578125" style="7" customWidth="1"/>
    <col min="6923" max="6923" width="3.28515625" style="7" customWidth="1"/>
    <col min="6924" max="6925" width="3.85546875" style="7" customWidth="1"/>
    <col min="6926" max="6926" width="3.5703125" style="7" customWidth="1"/>
    <col min="6927" max="6927" width="3.42578125" style="7" customWidth="1"/>
    <col min="6928" max="6928" width="3.28515625" style="7" customWidth="1"/>
    <col min="6929" max="6929" width="3.5703125" style="7" customWidth="1"/>
    <col min="6930" max="6930" width="3.28515625" style="7" customWidth="1"/>
    <col min="6931" max="6931" width="3.42578125" style="7" customWidth="1"/>
    <col min="6932" max="6932" width="3" style="7" customWidth="1"/>
    <col min="6933" max="6934" width="3.42578125" style="7" customWidth="1"/>
    <col min="6935" max="6935" width="3.28515625" style="7" customWidth="1"/>
    <col min="6936" max="6936" width="3" style="7" customWidth="1"/>
    <col min="6937" max="6937" width="3.28515625" style="7" customWidth="1"/>
    <col min="6938" max="6938" width="3.140625" style="7" customWidth="1"/>
    <col min="6939" max="6939" width="3.5703125" style="7" customWidth="1"/>
    <col min="6940" max="6940" width="4" style="7" customWidth="1"/>
    <col min="6941" max="6941" width="3.7109375" style="7" customWidth="1"/>
    <col min="6942" max="6942" width="3.5703125" style="7" customWidth="1"/>
    <col min="6943" max="6943" width="3.7109375" style="7" customWidth="1"/>
    <col min="6944" max="6944" width="3.85546875" style="7" customWidth="1"/>
    <col min="6945" max="6945" width="4" style="7" customWidth="1"/>
    <col min="6946" max="6946" width="3.42578125" style="7" customWidth="1"/>
    <col min="6947" max="6947" width="3.5703125" style="7" customWidth="1"/>
    <col min="6948" max="7168" width="11.42578125" style="7"/>
    <col min="7169" max="7169" width="3.7109375" style="7" customWidth="1"/>
    <col min="7170" max="7170" width="5.140625" style="7" customWidth="1"/>
    <col min="7171" max="7171" width="4.85546875" style="7" customWidth="1"/>
    <col min="7172" max="7172" width="24.140625" style="7" customWidth="1"/>
    <col min="7173" max="7173" width="3.140625" style="7" customWidth="1"/>
    <col min="7174" max="7174" width="3" style="7" customWidth="1"/>
    <col min="7175" max="7175" width="3.140625" style="7" customWidth="1"/>
    <col min="7176" max="7176" width="2.85546875" style="7" customWidth="1"/>
    <col min="7177" max="7177" width="3.28515625" style="7" customWidth="1"/>
    <col min="7178" max="7178" width="3.42578125" style="7" customWidth="1"/>
    <col min="7179" max="7179" width="3.28515625" style="7" customWidth="1"/>
    <col min="7180" max="7181" width="3.85546875" style="7" customWidth="1"/>
    <col min="7182" max="7182" width="3.5703125" style="7" customWidth="1"/>
    <col min="7183" max="7183" width="3.42578125" style="7" customWidth="1"/>
    <col min="7184" max="7184" width="3.28515625" style="7" customWidth="1"/>
    <col min="7185" max="7185" width="3.5703125" style="7" customWidth="1"/>
    <col min="7186" max="7186" width="3.28515625" style="7" customWidth="1"/>
    <col min="7187" max="7187" width="3.42578125" style="7" customWidth="1"/>
    <col min="7188" max="7188" width="3" style="7" customWidth="1"/>
    <col min="7189" max="7190" width="3.42578125" style="7" customWidth="1"/>
    <col min="7191" max="7191" width="3.28515625" style="7" customWidth="1"/>
    <col min="7192" max="7192" width="3" style="7" customWidth="1"/>
    <col min="7193" max="7193" width="3.28515625" style="7" customWidth="1"/>
    <col min="7194" max="7194" width="3.140625" style="7" customWidth="1"/>
    <col min="7195" max="7195" width="3.5703125" style="7" customWidth="1"/>
    <col min="7196" max="7196" width="4" style="7" customWidth="1"/>
    <col min="7197" max="7197" width="3.7109375" style="7" customWidth="1"/>
    <col min="7198" max="7198" width="3.5703125" style="7" customWidth="1"/>
    <col min="7199" max="7199" width="3.7109375" style="7" customWidth="1"/>
    <col min="7200" max="7200" width="3.85546875" style="7" customWidth="1"/>
    <col min="7201" max="7201" width="4" style="7" customWidth="1"/>
    <col min="7202" max="7202" width="3.42578125" style="7" customWidth="1"/>
    <col min="7203" max="7203" width="3.5703125" style="7" customWidth="1"/>
    <col min="7204" max="7424" width="11.42578125" style="7"/>
    <col min="7425" max="7425" width="3.7109375" style="7" customWidth="1"/>
    <col min="7426" max="7426" width="5.140625" style="7" customWidth="1"/>
    <col min="7427" max="7427" width="4.85546875" style="7" customWidth="1"/>
    <col min="7428" max="7428" width="24.140625" style="7" customWidth="1"/>
    <col min="7429" max="7429" width="3.140625" style="7" customWidth="1"/>
    <col min="7430" max="7430" width="3" style="7" customWidth="1"/>
    <col min="7431" max="7431" width="3.140625" style="7" customWidth="1"/>
    <col min="7432" max="7432" width="2.85546875" style="7" customWidth="1"/>
    <col min="7433" max="7433" width="3.28515625" style="7" customWidth="1"/>
    <col min="7434" max="7434" width="3.42578125" style="7" customWidth="1"/>
    <col min="7435" max="7435" width="3.28515625" style="7" customWidth="1"/>
    <col min="7436" max="7437" width="3.85546875" style="7" customWidth="1"/>
    <col min="7438" max="7438" width="3.5703125" style="7" customWidth="1"/>
    <col min="7439" max="7439" width="3.42578125" style="7" customWidth="1"/>
    <col min="7440" max="7440" width="3.28515625" style="7" customWidth="1"/>
    <col min="7441" max="7441" width="3.5703125" style="7" customWidth="1"/>
    <col min="7442" max="7442" width="3.28515625" style="7" customWidth="1"/>
    <col min="7443" max="7443" width="3.42578125" style="7" customWidth="1"/>
    <col min="7444" max="7444" width="3" style="7" customWidth="1"/>
    <col min="7445" max="7446" width="3.42578125" style="7" customWidth="1"/>
    <col min="7447" max="7447" width="3.28515625" style="7" customWidth="1"/>
    <col min="7448" max="7448" width="3" style="7" customWidth="1"/>
    <col min="7449" max="7449" width="3.28515625" style="7" customWidth="1"/>
    <col min="7450" max="7450" width="3.140625" style="7" customWidth="1"/>
    <col min="7451" max="7451" width="3.5703125" style="7" customWidth="1"/>
    <col min="7452" max="7452" width="4" style="7" customWidth="1"/>
    <col min="7453" max="7453" width="3.7109375" style="7" customWidth="1"/>
    <col min="7454" max="7454" width="3.5703125" style="7" customWidth="1"/>
    <col min="7455" max="7455" width="3.7109375" style="7" customWidth="1"/>
    <col min="7456" max="7456" width="3.85546875" style="7" customWidth="1"/>
    <col min="7457" max="7457" width="4" style="7" customWidth="1"/>
    <col min="7458" max="7458" width="3.42578125" style="7" customWidth="1"/>
    <col min="7459" max="7459" width="3.5703125" style="7" customWidth="1"/>
    <col min="7460" max="7680" width="11.42578125" style="7"/>
    <col min="7681" max="7681" width="3.7109375" style="7" customWidth="1"/>
    <col min="7682" max="7682" width="5.140625" style="7" customWidth="1"/>
    <col min="7683" max="7683" width="4.85546875" style="7" customWidth="1"/>
    <col min="7684" max="7684" width="24.140625" style="7" customWidth="1"/>
    <col min="7685" max="7685" width="3.140625" style="7" customWidth="1"/>
    <col min="7686" max="7686" width="3" style="7" customWidth="1"/>
    <col min="7687" max="7687" width="3.140625" style="7" customWidth="1"/>
    <col min="7688" max="7688" width="2.85546875" style="7" customWidth="1"/>
    <col min="7689" max="7689" width="3.28515625" style="7" customWidth="1"/>
    <col min="7690" max="7690" width="3.42578125" style="7" customWidth="1"/>
    <col min="7691" max="7691" width="3.28515625" style="7" customWidth="1"/>
    <col min="7692" max="7693" width="3.85546875" style="7" customWidth="1"/>
    <col min="7694" max="7694" width="3.5703125" style="7" customWidth="1"/>
    <col min="7695" max="7695" width="3.42578125" style="7" customWidth="1"/>
    <col min="7696" max="7696" width="3.28515625" style="7" customWidth="1"/>
    <col min="7697" max="7697" width="3.5703125" style="7" customWidth="1"/>
    <col min="7698" max="7698" width="3.28515625" style="7" customWidth="1"/>
    <col min="7699" max="7699" width="3.42578125" style="7" customWidth="1"/>
    <col min="7700" max="7700" width="3" style="7" customWidth="1"/>
    <col min="7701" max="7702" width="3.42578125" style="7" customWidth="1"/>
    <col min="7703" max="7703" width="3.28515625" style="7" customWidth="1"/>
    <col min="7704" max="7704" width="3" style="7" customWidth="1"/>
    <col min="7705" max="7705" width="3.28515625" style="7" customWidth="1"/>
    <col min="7706" max="7706" width="3.140625" style="7" customWidth="1"/>
    <col min="7707" max="7707" width="3.5703125" style="7" customWidth="1"/>
    <col min="7708" max="7708" width="4" style="7" customWidth="1"/>
    <col min="7709" max="7709" width="3.7109375" style="7" customWidth="1"/>
    <col min="7710" max="7710" width="3.5703125" style="7" customWidth="1"/>
    <col min="7711" max="7711" width="3.7109375" style="7" customWidth="1"/>
    <col min="7712" max="7712" width="3.85546875" style="7" customWidth="1"/>
    <col min="7713" max="7713" width="4" style="7" customWidth="1"/>
    <col min="7714" max="7714" width="3.42578125" style="7" customWidth="1"/>
    <col min="7715" max="7715" width="3.5703125" style="7" customWidth="1"/>
    <col min="7716" max="7936" width="11.42578125" style="7"/>
    <col min="7937" max="7937" width="3.7109375" style="7" customWidth="1"/>
    <col min="7938" max="7938" width="5.140625" style="7" customWidth="1"/>
    <col min="7939" max="7939" width="4.85546875" style="7" customWidth="1"/>
    <col min="7940" max="7940" width="24.140625" style="7" customWidth="1"/>
    <col min="7941" max="7941" width="3.140625" style="7" customWidth="1"/>
    <col min="7942" max="7942" width="3" style="7" customWidth="1"/>
    <col min="7943" max="7943" width="3.140625" style="7" customWidth="1"/>
    <col min="7944" max="7944" width="2.85546875" style="7" customWidth="1"/>
    <col min="7945" max="7945" width="3.28515625" style="7" customWidth="1"/>
    <col min="7946" max="7946" width="3.42578125" style="7" customWidth="1"/>
    <col min="7947" max="7947" width="3.28515625" style="7" customWidth="1"/>
    <col min="7948" max="7949" width="3.85546875" style="7" customWidth="1"/>
    <col min="7950" max="7950" width="3.5703125" style="7" customWidth="1"/>
    <col min="7951" max="7951" width="3.42578125" style="7" customWidth="1"/>
    <col min="7952" max="7952" width="3.28515625" style="7" customWidth="1"/>
    <col min="7953" max="7953" width="3.5703125" style="7" customWidth="1"/>
    <col min="7954" max="7954" width="3.28515625" style="7" customWidth="1"/>
    <col min="7955" max="7955" width="3.42578125" style="7" customWidth="1"/>
    <col min="7956" max="7956" width="3" style="7" customWidth="1"/>
    <col min="7957" max="7958" width="3.42578125" style="7" customWidth="1"/>
    <col min="7959" max="7959" width="3.28515625" style="7" customWidth="1"/>
    <col min="7960" max="7960" width="3" style="7" customWidth="1"/>
    <col min="7961" max="7961" width="3.28515625" style="7" customWidth="1"/>
    <col min="7962" max="7962" width="3.140625" style="7" customWidth="1"/>
    <col min="7963" max="7963" width="3.5703125" style="7" customWidth="1"/>
    <col min="7964" max="7964" width="4" style="7" customWidth="1"/>
    <col min="7965" max="7965" width="3.7109375" style="7" customWidth="1"/>
    <col min="7966" max="7966" width="3.5703125" style="7" customWidth="1"/>
    <col min="7967" max="7967" width="3.7109375" style="7" customWidth="1"/>
    <col min="7968" max="7968" width="3.85546875" style="7" customWidth="1"/>
    <col min="7969" max="7969" width="4" style="7" customWidth="1"/>
    <col min="7970" max="7970" width="3.42578125" style="7" customWidth="1"/>
    <col min="7971" max="7971" width="3.5703125" style="7" customWidth="1"/>
    <col min="7972" max="8192" width="11.42578125" style="7"/>
    <col min="8193" max="8193" width="3.7109375" style="7" customWidth="1"/>
    <col min="8194" max="8194" width="5.140625" style="7" customWidth="1"/>
    <col min="8195" max="8195" width="4.85546875" style="7" customWidth="1"/>
    <col min="8196" max="8196" width="24.140625" style="7" customWidth="1"/>
    <col min="8197" max="8197" width="3.140625" style="7" customWidth="1"/>
    <col min="8198" max="8198" width="3" style="7" customWidth="1"/>
    <col min="8199" max="8199" width="3.140625" style="7" customWidth="1"/>
    <col min="8200" max="8200" width="2.85546875" style="7" customWidth="1"/>
    <col min="8201" max="8201" width="3.28515625" style="7" customWidth="1"/>
    <col min="8202" max="8202" width="3.42578125" style="7" customWidth="1"/>
    <col min="8203" max="8203" width="3.28515625" style="7" customWidth="1"/>
    <col min="8204" max="8205" width="3.85546875" style="7" customWidth="1"/>
    <col min="8206" max="8206" width="3.5703125" style="7" customWidth="1"/>
    <col min="8207" max="8207" width="3.42578125" style="7" customWidth="1"/>
    <col min="8208" max="8208" width="3.28515625" style="7" customWidth="1"/>
    <col min="8209" max="8209" width="3.5703125" style="7" customWidth="1"/>
    <col min="8210" max="8210" width="3.28515625" style="7" customWidth="1"/>
    <col min="8211" max="8211" width="3.42578125" style="7" customWidth="1"/>
    <col min="8212" max="8212" width="3" style="7" customWidth="1"/>
    <col min="8213" max="8214" width="3.42578125" style="7" customWidth="1"/>
    <col min="8215" max="8215" width="3.28515625" style="7" customWidth="1"/>
    <col min="8216" max="8216" width="3" style="7" customWidth="1"/>
    <col min="8217" max="8217" width="3.28515625" style="7" customWidth="1"/>
    <col min="8218" max="8218" width="3.140625" style="7" customWidth="1"/>
    <col min="8219" max="8219" width="3.5703125" style="7" customWidth="1"/>
    <col min="8220" max="8220" width="4" style="7" customWidth="1"/>
    <col min="8221" max="8221" width="3.7109375" style="7" customWidth="1"/>
    <col min="8222" max="8222" width="3.5703125" style="7" customWidth="1"/>
    <col min="8223" max="8223" width="3.7109375" style="7" customWidth="1"/>
    <col min="8224" max="8224" width="3.85546875" style="7" customWidth="1"/>
    <col min="8225" max="8225" width="4" style="7" customWidth="1"/>
    <col min="8226" max="8226" width="3.42578125" style="7" customWidth="1"/>
    <col min="8227" max="8227" width="3.5703125" style="7" customWidth="1"/>
    <col min="8228" max="8448" width="11.42578125" style="7"/>
    <col min="8449" max="8449" width="3.7109375" style="7" customWidth="1"/>
    <col min="8450" max="8450" width="5.140625" style="7" customWidth="1"/>
    <col min="8451" max="8451" width="4.85546875" style="7" customWidth="1"/>
    <col min="8452" max="8452" width="24.140625" style="7" customWidth="1"/>
    <col min="8453" max="8453" width="3.140625" style="7" customWidth="1"/>
    <col min="8454" max="8454" width="3" style="7" customWidth="1"/>
    <col min="8455" max="8455" width="3.140625" style="7" customWidth="1"/>
    <col min="8456" max="8456" width="2.85546875" style="7" customWidth="1"/>
    <col min="8457" max="8457" width="3.28515625" style="7" customWidth="1"/>
    <col min="8458" max="8458" width="3.42578125" style="7" customWidth="1"/>
    <col min="8459" max="8459" width="3.28515625" style="7" customWidth="1"/>
    <col min="8460" max="8461" width="3.85546875" style="7" customWidth="1"/>
    <col min="8462" max="8462" width="3.5703125" style="7" customWidth="1"/>
    <col min="8463" max="8463" width="3.42578125" style="7" customWidth="1"/>
    <col min="8464" max="8464" width="3.28515625" style="7" customWidth="1"/>
    <col min="8465" max="8465" width="3.5703125" style="7" customWidth="1"/>
    <col min="8466" max="8466" width="3.28515625" style="7" customWidth="1"/>
    <col min="8467" max="8467" width="3.42578125" style="7" customWidth="1"/>
    <col min="8468" max="8468" width="3" style="7" customWidth="1"/>
    <col min="8469" max="8470" width="3.42578125" style="7" customWidth="1"/>
    <col min="8471" max="8471" width="3.28515625" style="7" customWidth="1"/>
    <col min="8472" max="8472" width="3" style="7" customWidth="1"/>
    <col min="8473" max="8473" width="3.28515625" style="7" customWidth="1"/>
    <col min="8474" max="8474" width="3.140625" style="7" customWidth="1"/>
    <col min="8475" max="8475" width="3.5703125" style="7" customWidth="1"/>
    <col min="8476" max="8476" width="4" style="7" customWidth="1"/>
    <col min="8477" max="8477" width="3.7109375" style="7" customWidth="1"/>
    <col min="8478" max="8478" width="3.5703125" style="7" customWidth="1"/>
    <col min="8479" max="8479" width="3.7109375" style="7" customWidth="1"/>
    <col min="8480" max="8480" width="3.85546875" style="7" customWidth="1"/>
    <col min="8481" max="8481" width="4" style="7" customWidth="1"/>
    <col min="8482" max="8482" width="3.42578125" style="7" customWidth="1"/>
    <col min="8483" max="8483" width="3.5703125" style="7" customWidth="1"/>
    <col min="8484" max="8704" width="11.42578125" style="7"/>
    <col min="8705" max="8705" width="3.7109375" style="7" customWidth="1"/>
    <col min="8706" max="8706" width="5.140625" style="7" customWidth="1"/>
    <col min="8707" max="8707" width="4.85546875" style="7" customWidth="1"/>
    <col min="8708" max="8708" width="24.140625" style="7" customWidth="1"/>
    <col min="8709" max="8709" width="3.140625" style="7" customWidth="1"/>
    <col min="8710" max="8710" width="3" style="7" customWidth="1"/>
    <col min="8711" max="8711" width="3.140625" style="7" customWidth="1"/>
    <col min="8712" max="8712" width="2.85546875" style="7" customWidth="1"/>
    <col min="8713" max="8713" width="3.28515625" style="7" customWidth="1"/>
    <col min="8714" max="8714" width="3.42578125" style="7" customWidth="1"/>
    <col min="8715" max="8715" width="3.28515625" style="7" customWidth="1"/>
    <col min="8716" max="8717" width="3.85546875" style="7" customWidth="1"/>
    <col min="8718" max="8718" width="3.5703125" style="7" customWidth="1"/>
    <col min="8719" max="8719" width="3.42578125" style="7" customWidth="1"/>
    <col min="8720" max="8720" width="3.28515625" style="7" customWidth="1"/>
    <col min="8721" max="8721" width="3.5703125" style="7" customWidth="1"/>
    <col min="8722" max="8722" width="3.28515625" style="7" customWidth="1"/>
    <col min="8723" max="8723" width="3.42578125" style="7" customWidth="1"/>
    <col min="8724" max="8724" width="3" style="7" customWidth="1"/>
    <col min="8725" max="8726" width="3.42578125" style="7" customWidth="1"/>
    <col min="8727" max="8727" width="3.28515625" style="7" customWidth="1"/>
    <col min="8728" max="8728" width="3" style="7" customWidth="1"/>
    <col min="8729" max="8729" width="3.28515625" style="7" customWidth="1"/>
    <col min="8730" max="8730" width="3.140625" style="7" customWidth="1"/>
    <col min="8731" max="8731" width="3.5703125" style="7" customWidth="1"/>
    <col min="8732" max="8732" width="4" style="7" customWidth="1"/>
    <col min="8733" max="8733" width="3.7109375" style="7" customWidth="1"/>
    <col min="8734" max="8734" width="3.5703125" style="7" customWidth="1"/>
    <col min="8735" max="8735" width="3.7109375" style="7" customWidth="1"/>
    <col min="8736" max="8736" width="3.85546875" style="7" customWidth="1"/>
    <col min="8737" max="8737" width="4" style="7" customWidth="1"/>
    <col min="8738" max="8738" width="3.42578125" style="7" customWidth="1"/>
    <col min="8739" max="8739" width="3.5703125" style="7" customWidth="1"/>
    <col min="8740" max="8960" width="11.42578125" style="7"/>
    <col min="8961" max="8961" width="3.7109375" style="7" customWidth="1"/>
    <col min="8962" max="8962" width="5.140625" style="7" customWidth="1"/>
    <col min="8963" max="8963" width="4.85546875" style="7" customWidth="1"/>
    <col min="8964" max="8964" width="24.140625" style="7" customWidth="1"/>
    <col min="8965" max="8965" width="3.140625" style="7" customWidth="1"/>
    <col min="8966" max="8966" width="3" style="7" customWidth="1"/>
    <col min="8967" max="8967" width="3.140625" style="7" customWidth="1"/>
    <col min="8968" max="8968" width="2.85546875" style="7" customWidth="1"/>
    <col min="8969" max="8969" width="3.28515625" style="7" customWidth="1"/>
    <col min="8970" max="8970" width="3.42578125" style="7" customWidth="1"/>
    <col min="8971" max="8971" width="3.28515625" style="7" customWidth="1"/>
    <col min="8972" max="8973" width="3.85546875" style="7" customWidth="1"/>
    <col min="8974" max="8974" width="3.5703125" style="7" customWidth="1"/>
    <col min="8975" max="8975" width="3.42578125" style="7" customWidth="1"/>
    <col min="8976" max="8976" width="3.28515625" style="7" customWidth="1"/>
    <col min="8977" max="8977" width="3.5703125" style="7" customWidth="1"/>
    <col min="8978" max="8978" width="3.28515625" style="7" customWidth="1"/>
    <col min="8979" max="8979" width="3.42578125" style="7" customWidth="1"/>
    <col min="8980" max="8980" width="3" style="7" customWidth="1"/>
    <col min="8981" max="8982" width="3.42578125" style="7" customWidth="1"/>
    <col min="8983" max="8983" width="3.28515625" style="7" customWidth="1"/>
    <col min="8984" max="8984" width="3" style="7" customWidth="1"/>
    <col min="8985" max="8985" width="3.28515625" style="7" customWidth="1"/>
    <col min="8986" max="8986" width="3.140625" style="7" customWidth="1"/>
    <col min="8987" max="8987" width="3.5703125" style="7" customWidth="1"/>
    <col min="8988" max="8988" width="4" style="7" customWidth="1"/>
    <col min="8989" max="8989" width="3.7109375" style="7" customWidth="1"/>
    <col min="8990" max="8990" width="3.5703125" style="7" customWidth="1"/>
    <col min="8991" max="8991" width="3.7109375" style="7" customWidth="1"/>
    <col min="8992" max="8992" width="3.85546875" style="7" customWidth="1"/>
    <col min="8993" max="8993" width="4" style="7" customWidth="1"/>
    <col min="8994" max="8994" width="3.42578125" style="7" customWidth="1"/>
    <col min="8995" max="8995" width="3.5703125" style="7" customWidth="1"/>
    <col min="8996" max="9216" width="11.42578125" style="7"/>
    <col min="9217" max="9217" width="3.7109375" style="7" customWidth="1"/>
    <col min="9218" max="9218" width="5.140625" style="7" customWidth="1"/>
    <col min="9219" max="9219" width="4.85546875" style="7" customWidth="1"/>
    <col min="9220" max="9220" width="24.140625" style="7" customWidth="1"/>
    <col min="9221" max="9221" width="3.140625" style="7" customWidth="1"/>
    <col min="9222" max="9222" width="3" style="7" customWidth="1"/>
    <col min="9223" max="9223" width="3.140625" style="7" customWidth="1"/>
    <col min="9224" max="9224" width="2.85546875" style="7" customWidth="1"/>
    <col min="9225" max="9225" width="3.28515625" style="7" customWidth="1"/>
    <col min="9226" max="9226" width="3.42578125" style="7" customWidth="1"/>
    <col min="9227" max="9227" width="3.28515625" style="7" customWidth="1"/>
    <col min="9228" max="9229" width="3.85546875" style="7" customWidth="1"/>
    <col min="9230" max="9230" width="3.5703125" style="7" customWidth="1"/>
    <col min="9231" max="9231" width="3.42578125" style="7" customWidth="1"/>
    <col min="9232" max="9232" width="3.28515625" style="7" customWidth="1"/>
    <col min="9233" max="9233" width="3.5703125" style="7" customWidth="1"/>
    <col min="9234" max="9234" width="3.28515625" style="7" customWidth="1"/>
    <col min="9235" max="9235" width="3.42578125" style="7" customWidth="1"/>
    <col min="9236" max="9236" width="3" style="7" customWidth="1"/>
    <col min="9237" max="9238" width="3.42578125" style="7" customWidth="1"/>
    <col min="9239" max="9239" width="3.28515625" style="7" customWidth="1"/>
    <col min="9240" max="9240" width="3" style="7" customWidth="1"/>
    <col min="9241" max="9241" width="3.28515625" style="7" customWidth="1"/>
    <col min="9242" max="9242" width="3.140625" style="7" customWidth="1"/>
    <col min="9243" max="9243" width="3.5703125" style="7" customWidth="1"/>
    <col min="9244" max="9244" width="4" style="7" customWidth="1"/>
    <col min="9245" max="9245" width="3.7109375" style="7" customWidth="1"/>
    <col min="9246" max="9246" width="3.5703125" style="7" customWidth="1"/>
    <col min="9247" max="9247" width="3.7109375" style="7" customWidth="1"/>
    <col min="9248" max="9248" width="3.85546875" style="7" customWidth="1"/>
    <col min="9249" max="9249" width="4" style="7" customWidth="1"/>
    <col min="9250" max="9250" width="3.42578125" style="7" customWidth="1"/>
    <col min="9251" max="9251" width="3.5703125" style="7" customWidth="1"/>
    <col min="9252" max="9472" width="11.42578125" style="7"/>
    <col min="9473" max="9473" width="3.7109375" style="7" customWidth="1"/>
    <col min="9474" max="9474" width="5.140625" style="7" customWidth="1"/>
    <col min="9475" max="9475" width="4.85546875" style="7" customWidth="1"/>
    <col min="9476" max="9476" width="24.140625" style="7" customWidth="1"/>
    <col min="9477" max="9477" width="3.140625" style="7" customWidth="1"/>
    <col min="9478" max="9478" width="3" style="7" customWidth="1"/>
    <col min="9479" max="9479" width="3.140625" style="7" customWidth="1"/>
    <col min="9480" max="9480" width="2.85546875" style="7" customWidth="1"/>
    <col min="9481" max="9481" width="3.28515625" style="7" customWidth="1"/>
    <col min="9482" max="9482" width="3.42578125" style="7" customWidth="1"/>
    <col min="9483" max="9483" width="3.28515625" style="7" customWidth="1"/>
    <col min="9484" max="9485" width="3.85546875" style="7" customWidth="1"/>
    <col min="9486" max="9486" width="3.5703125" style="7" customWidth="1"/>
    <col min="9487" max="9487" width="3.42578125" style="7" customWidth="1"/>
    <col min="9488" max="9488" width="3.28515625" style="7" customWidth="1"/>
    <col min="9489" max="9489" width="3.5703125" style="7" customWidth="1"/>
    <col min="9490" max="9490" width="3.28515625" style="7" customWidth="1"/>
    <col min="9491" max="9491" width="3.42578125" style="7" customWidth="1"/>
    <col min="9492" max="9492" width="3" style="7" customWidth="1"/>
    <col min="9493" max="9494" width="3.42578125" style="7" customWidth="1"/>
    <col min="9495" max="9495" width="3.28515625" style="7" customWidth="1"/>
    <col min="9496" max="9496" width="3" style="7" customWidth="1"/>
    <col min="9497" max="9497" width="3.28515625" style="7" customWidth="1"/>
    <col min="9498" max="9498" width="3.140625" style="7" customWidth="1"/>
    <col min="9499" max="9499" width="3.5703125" style="7" customWidth="1"/>
    <col min="9500" max="9500" width="4" style="7" customWidth="1"/>
    <col min="9501" max="9501" width="3.7109375" style="7" customWidth="1"/>
    <col min="9502" max="9502" width="3.5703125" style="7" customWidth="1"/>
    <col min="9503" max="9503" width="3.7109375" style="7" customWidth="1"/>
    <col min="9504" max="9504" width="3.85546875" style="7" customWidth="1"/>
    <col min="9505" max="9505" width="4" style="7" customWidth="1"/>
    <col min="9506" max="9506" width="3.42578125" style="7" customWidth="1"/>
    <col min="9507" max="9507" width="3.5703125" style="7" customWidth="1"/>
    <col min="9508" max="9728" width="11.42578125" style="7"/>
    <col min="9729" max="9729" width="3.7109375" style="7" customWidth="1"/>
    <col min="9730" max="9730" width="5.140625" style="7" customWidth="1"/>
    <col min="9731" max="9731" width="4.85546875" style="7" customWidth="1"/>
    <col min="9732" max="9732" width="24.140625" style="7" customWidth="1"/>
    <col min="9733" max="9733" width="3.140625" style="7" customWidth="1"/>
    <col min="9734" max="9734" width="3" style="7" customWidth="1"/>
    <col min="9735" max="9735" width="3.140625" style="7" customWidth="1"/>
    <col min="9736" max="9736" width="2.85546875" style="7" customWidth="1"/>
    <col min="9737" max="9737" width="3.28515625" style="7" customWidth="1"/>
    <col min="9738" max="9738" width="3.42578125" style="7" customWidth="1"/>
    <col min="9739" max="9739" width="3.28515625" style="7" customWidth="1"/>
    <col min="9740" max="9741" width="3.85546875" style="7" customWidth="1"/>
    <col min="9742" max="9742" width="3.5703125" style="7" customWidth="1"/>
    <col min="9743" max="9743" width="3.42578125" style="7" customWidth="1"/>
    <col min="9744" max="9744" width="3.28515625" style="7" customWidth="1"/>
    <col min="9745" max="9745" width="3.5703125" style="7" customWidth="1"/>
    <col min="9746" max="9746" width="3.28515625" style="7" customWidth="1"/>
    <col min="9747" max="9747" width="3.42578125" style="7" customWidth="1"/>
    <col min="9748" max="9748" width="3" style="7" customWidth="1"/>
    <col min="9749" max="9750" width="3.42578125" style="7" customWidth="1"/>
    <col min="9751" max="9751" width="3.28515625" style="7" customWidth="1"/>
    <col min="9752" max="9752" width="3" style="7" customWidth="1"/>
    <col min="9753" max="9753" width="3.28515625" style="7" customWidth="1"/>
    <col min="9754" max="9754" width="3.140625" style="7" customWidth="1"/>
    <col min="9755" max="9755" width="3.5703125" style="7" customWidth="1"/>
    <col min="9756" max="9756" width="4" style="7" customWidth="1"/>
    <col min="9757" max="9757" width="3.7109375" style="7" customWidth="1"/>
    <col min="9758" max="9758" width="3.5703125" style="7" customWidth="1"/>
    <col min="9759" max="9759" width="3.7109375" style="7" customWidth="1"/>
    <col min="9760" max="9760" width="3.85546875" style="7" customWidth="1"/>
    <col min="9761" max="9761" width="4" style="7" customWidth="1"/>
    <col min="9762" max="9762" width="3.42578125" style="7" customWidth="1"/>
    <col min="9763" max="9763" width="3.5703125" style="7" customWidth="1"/>
    <col min="9764" max="9984" width="11.42578125" style="7"/>
    <col min="9985" max="9985" width="3.7109375" style="7" customWidth="1"/>
    <col min="9986" max="9986" width="5.140625" style="7" customWidth="1"/>
    <col min="9987" max="9987" width="4.85546875" style="7" customWidth="1"/>
    <col min="9988" max="9988" width="24.140625" style="7" customWidth="1"/>
    <col min="9989" max="9989" width="3.140625" style="7" customWidth="1"/>
    <col min="9990" max="9990" width="3" style="7" customWidth="1"/>
    <col min="9991" max="9991" width="3.140625" style="7" customWidth="1"/>
    <col min="9992" max="9992" width="2.85546875" style="7" customWidth="1"/>
    <col min="9993" max="9993" width="3.28515625" style="7" customWidth="1"/>
    <col min="9994" max="9994" width="3.42578125" style="7" customWidth="1"/>
    <col min="9995" max="9995" width="3.28515625" style="7" customWidth="1"/>
    <col min="9996" max="9997" width="3.85546875" style="7" customWidth="1"/>
    <col min="9998" max="9998" width="3.5703125" style="7" customWidth="1"/>
    <col min="9999" max="9999" width="3.42578125" style="7" customWidth="1"/>
    <col min="10000" max="10000" width="3.28515625" style="7" customWidth="1"/>
    <col min="10001" max="10001" width="3.5703125" style="7" customWidth="1"/>
    <col min="10002" max="10002" width="3.28515625" style="7" customWidth="1"/>
    <col min="10003" max="10003" width="3.42578125" style="7" customWidth="1"/>
    <col min="10004" max="10004" width="3" style="7" customWidth="1"/>
    <col min="10005" max="10006" width="3.42578125" style="7" customWidth="1"/>
    <col min="10007" max="10007" width="3.28515625" style="7" customWidth="1"/>
    <col min="10008" max="10008" width="3" style="7" customWidth="1"/>
    <col min="10009" max="10009" width="3.28515625" style="7" customWidth="1"/>
    <col min="10010" max="10010" width="3.140625" style="7" customWidth="1"/>
    <col min="10011" max="10011" width="3.5703125" style="7" customWidth="1"/>
    <col min="10012" max="10012" width="4" style="7" customWidth="1"/>
    <col min="10013" max="10013" width="3.7109375" style="7" customWidth="1"/>
    <col min="10014" max="10014" width="3.5703125" style="7" customWidth="1"/>
    <col min="10015" max="10015" width="3.7109375" style="7" customWidth="1"/>
    <col min="10016" max="10016" width="3.85546875" style="7" customWidth="1"/>
    <col min="10017" max="10017" width="4" style="7" customWidth="1"/>
    <col min="10018" max="10018" width="3.42578125" style="7" customWidth="1"/>
    <col min="10019" max="10019" width="3.5703125" style="7" customWidth="1"/>
    <col min="10020" max="10240" width="11.42578125" style="7"/>
    <col min="10241" max="10241" width="3.7109375" style="7" customWidth="1"/>
    <col min="10242" max="10242" width="5.140625" style="7" customWidth="1"/>
    <col min="10243" max="10243" width="4.85546875" style="7" customWidth="1"/>
    <col min="10244" max="10244" width="24.140625" style="7" customWidth="1"/>
    <col min="10245" max="10245" width="3.140625" style="7" customWidth="1"/>
    <col min="10246" max="10246" width="3" style="7" customWidth="1"/>
    <col min="10247" max="10247" width="3.140625" style="7" customWidth="1"/>
    <col min="10248" max="10248" width="2.85546875" style="7" customWidth="1"/>
    <col min="10249" max="10249" width="3.28515625" style="7" customWidth="1"/>
    <col min="10250" max="10250" width="3.42578125" style="7" customWidth="1"/>
    <col min="10251" max="10251" width="3.28515625" style="7" customWidth="1"/>
    <col min="10252" max="10253" width="3.85546875" style="7" customWidth="1"/>
    <col min="10254" max="10254" width="3.5703125" style="7" customWidth="1"/>
    <col min="10255" max="10255" width="3.42578125" style="7" customWidth="1"/>
    <col min="10256" max="10256" width="3.28515625" style="7" customWidth="1"/>
    <col min="10257" max="10257" width="3.5703125" style="7" customWidth="1"/>
    <col min="10258" max="10258" width="3.28515625" style="7" customWidth="1"/>
    <col min="10259" max="10259" width="3.42578125" style="7" customWidth="1"/>
    <col min="10260" max="10260" width="3" style="7" customWidth="1"/>
    <col min="10261" max="10262" width="3.42578125" style="7" customWidth="1"/>
    <col min="10263" max="10263" width="3.28515625" style="7" customWidth="1"/>
    <col min="10264" max="10264" width="3" style="7" customWidth="1"/>
    <col min="10265" max="10265" width="3.28515625" style="7" customWidth="1"/>
    <col min="10266" max="10266" width="3.140625" style="7" customWidth="1"/>
    <col min="10267" max="10267" width="3.5703125" style="7" customWidth="1"/>
    <col min="10268" max="10268" width="4" style="7" customWidth="1"/>
    <col min="10269" max="10269" width="3.7109375" style="7" customWidth="1"/>
    <col min="10270" max="10270" width="3.5703125" style="7" customWidth="1"/>
    <col min="10271" max="10271" width="3.7109375" style="7" customWidth="1"/>
    <col min="10272" max="10272" width="3.85546875" style="7" customWidth="1"/>
    <col min="10273" max="10273" width="4" style="7" customWidth="1"/>
    <col min="10274" max="10274" width="3.42578125" style="7" customWidth="1"/>
    <col min="10275" max="10275" width="3.5703125" style="7" customWidth="1"/>
    <col min="10276" max="10496" width="11.42578125" style="7"/>
    <col min="10497" max="10497" width="3.7109375" style="7" customWidth="1"/>
    <col min="10498" max="10498" width="5.140625" style="7" customWidth="1"/>
    <col min="10499" max="10499" width="4.85546875" style="7" customWidth="1"/>
    <col min="10500" max="10500" width="24.140625" style="7" customWidth="1"/>
    <col min="10501" max="10501" width="3.140625" style="7" customWidth="1"/>
    <col min="10502" max="10502" width="3" style="7" customWidth="1"/>
    <col min="10503" max="10503" width="3.140625" style="7" customWidth="1"/>
    <col min="10504" max="10504" width="2.85546875" style="7" customWidth="1"/>
    <col min="10505" max="10505" width="3.28515625" style="7" customWidth="1"/>
    <col min="10506" max="10506" width="3.42578125" style="7" customWidth="1"/>
    <col min="10507" max="10507" width="3.28515625" style="7" customWidth="1"/>
    <col min="10508" max="10509" width="3.85546875" style="7" customWidth="1"/>
    <col min="10510" max="10510" width="3.5703125" style="7" customWidth="1"/>
    <col min="10511" max="10511" width="3.42578125" style="7" customWidth="1"/>
    <col min="10512" max="10512" width="3.28515625" style="7" customWidth="1"/>
    <col min="10513" max="10513" width="3.5703125" style="7" customWidth="1"/>
    <col min="10514" max="10514" width="3.28515625" style="7" customWidth="1"/>
    <col min="10515" max="10515" width="3.42578125" style="7" customWidth="1"/>
    <col min="10516" max="10516" width="3" style="7" customWidth="1"/>
    <col min="10517" max="10518" width="3.42578125" style="7" customWidth="1"/>
    <col min="10519" max="10519" width="3.28515625" style="7" customWidth="1"/>
    <col min="10520" max="10520" width="3" style="7" customWidth="1"/>
    <col min="10521" max="10521" width="3.28515625" style="7" customWidth="1"/>
    <col min="10522" max="10522" width="3.140625" style="7" customWidth="1"/>
    <col min="10523" max="10523" width="3.5703125" style="7" customWidth="1"/>
    <col min="10524" max="10524" width="4" style="7" customWidth="1"/>
    <col min="10525" max="10525" width="3.7109375" style="7" customWidth="1"/>
    <col min="10526" max="10526" width="3.5703125" style="7" customWidth="1"/>
    <col min="10527" max="10527" width="3.7109375" style="7" customWidth="1"/>
    <col min="10528" max="10528" width="3.85546875" style="7" customWidth="1"/>
    <col min="10529" max="10529" width="4" style="7" customWidth="1"/>
    <col min="10530" max="10530" width="3.42578125" style="7" customWidth="1"/>
    <col min="10531" max="10531" width="3.5703125" style="7" customWidth="1"/>
    <col min="10532" max="10752" width="11.42578125" style="7"/>
    <col min="10753" max="10753" width="3.7109375" style="7" customWidth="1"/>
    <col min="10754" max="10754" width="5.140625" style="7" customWidth="1"/>
    <col min="10755" max="10755" width="4.85546875" style="7" customWidth="1"/>
    <col min="10756" max="10756" width="24.140625" style="7" customWidth="1"/>
    <col min="10757" max="10757" width="3.140625" style="7" customWidth="1"/>
    <col min="10758" max="10758" width="3" style="7" customWidth="1"/>
    <col min="10759" max="10759" width="3.140625" style="7" customWidth="1"/>
    <col min="10760" max="10760" width="2.85546875" style="7" customWidth="1"/>
    <col min="10761" max="10761" width="3.28515625" style="7" customWidth="1"/>
    <col min="10762" max="10762" width="3.42578125" style="7" customWidth="1"/>
    <col min="10763" max="10763" width="3.28515625" style="7" customWidth="1"/>
    <col min="10764" max="10765" width="3.85546875" style="7" customWidth="1"/>
    <col min="10766" max="10766" width="3.5703125" style="7" customWidth="1"/>
    <col min="10767" max="10767" width="3.42578125" style="7" customWidth="1"/>
    <col min="10768" max="10768" width="3.28515625" style="7" customWidth="1"/>
    <col min="10769" max="10769" width="3.5703125" style="7" customWidth="1"/>
    <col min="10770" max="10770" width="3.28515625" style="7" customWidth="1"/>
    <col min="10771" max="10771" width="3.42578125" style="7" customWidth="1"/>
    <col min="10772" max="10772" width="3" style="7" customWidth="1"/>
    <col min="10773" max="10774" width="3.42578125" style="7" customWidth="1"/>
    <col min="10775" max="10775" width="3.28515625" style="7" customWidth="1"/>
    <col min="10776" max="10776" width="3" style="7" customWidth="1"/>
    <col min="10777" max="10777" width="3.28515625" style="7" customWidth="1"/>
    <col min="10778" max="10778" width="3.140625" style="7" customWidth="1"/>
    <col min="10779" max="10779" width="3.5703125" style="7" customWidth="1"/>
    <col min="10780" max="10780" width="4" style="7" customWidth="1"/>
    <col min="10781" max="10781" width="3.7109375" style="7" customWidth="1"/>
    <col min="10782" max="10782" width="3.5703125" style="7" customWidth="1"/>
    <col min="10783" max="10783" width="3.7109375" style="7" customWidth="1"/>
    <col min="10784" max="10784" width="3.85546875" style="7" customWidth="1"/>
    <col min="10785" max="10785" width="4" style="7" customWidth="1"/>
    <col min="10786" max="10786" width="3.42578125" style="7" customWidth="1"/>
    <col min="10787" max="10787" width="3.5703125" style="7" customWidth="1"/>
    <col min="10788" max="11008" width="11.42578125" style="7"/>
    <col min="11009" max="11009" width="3.7109375" style="7" customWidth="1"/>
    <col min="11010" max="11010" width="5.140625" style="7" customWidth="1"/>
    <col min="11011" max="11011" width="4.85546875" style="7" customWidth="1"/>
    <col min="11012" max="11012" width="24.140625" style="7" customWidth="1"/>
    <col min="11013" max="11013" width="3.140625" style="7" customWidth="1"/>
    <col min="11014" max="11014" width="3" style="7" customWidth="1"/>
    <col min="11015" max="11015" width="3.140625" style="7" customWidth="1"/>
    <col min="11016" max="11016" width="2.85546875" style="7" customWidth="1"/>
    <col min="11017" max="11017" width="3.28515625" style="7" customWidth="1"/>
    <col min="11018" max="11018" width="3.42578125" style="7" customWidth="1"/>
    <col min="11019" max="11019" width="3.28515625" style="7" customWidth="1"/>
    <col min="11020" max="11021" width="3.85546875" style="7" customWidth="1"/>
    <col min="11022" max="11022" width="3.5703125" style="7" customWidth="1"/>
    <col min="11023" max="11023" width="3.42578125" style="7" customWidth="1"/>
    <col min="11024" max="11024" width="3.28515625" style="7" customWidth="1"/>
    <col min="11025" max="11025" width="3.5703125" style="7" customWidth="1"/>
    <col min="11026" max="11026" width="3.28515625" style="7" customWidth="1"/>
    <col min="11027" max="11027" width="3.42578125" style="7" customWidth="1"/>
    <col min="11028" max="11028" width="3" style="7" customWidth="1"/>
    <col min="11029" max="11030" width="3.42578125" style="7" customWidth="1"/>
    <col min="11031" max="11031" width="3.28515625" style="7" customWidth="1"/>
    <col min="11032" max="11032" width="3" style="7" customWidth="1"/>
    <col min="11033" max="11033" width="3.28515625" style="7" customWidth="1"/>
    <col min="11034" max="11034" width="3.140625" style="7" customWidth="1"/>
    <col min="11035" max="11035" width="3.5703125" style="7" customWidth="1"/>
    <col min="11036" max="11036" width="4" style="7" customWidth="1"/>
    <col min="11037" max="11037" width="3.7109375" style="7" customWidth="1"/>
    <col min="11038" max="11038" width="3.5703125" style="7" customWidth="1"/>
    <col min="11039" max="11039" width="3.7109375" style="7" customWidth="1"/>
    <col min="11040" max="11040" width="3.85546875" style="7" customWidth="1"/>
    <col min="11041" max="11041" width="4" style="7" customWidth="1"/>
    <col min="11042" max="11042" width="3.42578125" style="7" customWidth="1"/>
    <col min="11043" max="11043" width="3.5703125" style="7" customWidth="1"/>
    <col min="11044" max="11264" width="11.42578125" style="7"/>
    <col min="11265" max="11265" width="3.7109375" style="7" customWidth="1"/>
    <col min="11266" max="11266" width="5.140625" style="7" customWidth="1"/>
    <col min="11267" max="11267" width="4.85546875" style="7" customWidth="1"/>
    <col min="11268" max="11268" width="24.140625" style="7" customWidth="1"/>
    <col min="11269" max="11269" width="3.140625" style="7" customWidth="1"/>
    <col min="11270" max="11270" width="3" style="7" customWidth="1"/>
    <col min="11271" max="11271" width="3.140625" style="7" customWidth="1"/>
    <col min="11272" max="11272" width="2.85546875" style="7" customWidth="1"/>
    <col min="11273" max="11273" width="3.28515625" style="7" customWidth="1"/>
    <col min="11274" max="11274" width="3.42578125" style="7" customWidth="1"/>
    <col min="11275" max="11275" width="3.28515625" style="7" customWidth="1"/>
    <col min="11276" max="11277" width="3.85546875" style="7" customWidth="1"/>
    <col min="11278" max="11278" width="3.5703125" style="7" customWidth="1"/>
    <col min="11279" max="11279" width="3.42578125" style="7" customWidth="1"/>
    <col min="11280" max="11280" width="3.28515625" style="7" customWidth="1"/>
    <col min="11281" max="11281" width="3.5703125" style="7" customWidth="1"/>
    <col min="11282" max="11282" width="3.28515625" style="7" customWidth="1"/>
    <col min="11283" max="11283" width="3.42578125" style="7" customWidth="1"/>
    <col min="11284" max="11284" width="3" style="7" customWidth="1"/>
    <col min="11285" max="11286" width="3.42578125" style="7" customWidth="1"/>
    <col min="11287" max="11287" width="3.28515625" style="7" customWidth="1"/>
    <col min="11288" max="11288" width="3" style="7" customWidth="1"/>
    <col min="11289" max="11289" width="3.28515625" style="7" customWidth="1"/>
    <col min="11290" max="11290" width="3.140625" style="7" customWidth="1"/>
    <col min="11291" max="11291" width="3.5703125" style="7" customWidth="1"/>
    <col min="11292" max="11292" width="4" style="7" customWidth="1"/>
    <col min="11293" max="11293" width="3.7109375" style="7" customWidth="1"/>
    <col min="11294" max="11294" width="3.5703125" style="7" customWidth="1"/>
    <col min="11295" max="11295" width="3.7109375" style="7" customWidth="1"/>
    <col min="11296" max="11296" width="3.85546875" style="7" customWidth="1"/>
    <col min="11297" max="11297" width="4" style="7" customWidth="1"/>
    <col min="11298" max="11298" width="3.42578125" style="7" customWidth="1"/>
    <col min="11299" max="11299" width="3.5703125" style="7" customWidth="1"/>
    <col min="11300" max="11520" width="11.42578125" style="7"/>
    <col min="11521" max="11521" width="3.7109375" style="7" customWidth="1"/>
    <col min="11522" max="11522" width="5.140625" style="7" customWidth="1"/>
    <col min="11523" max="11523" width="4.85546875" style="7" customWidth="1"/>
    <col min="11524" max="11524" width="24.140625" style="7" customWidth="1"/>
    <col min="11525" max="11525" width="3.140625" style="7" customWidth="1"/>
    <col min="11526" max="11526" width="3" style="7" customWidth="1"/>
    <col min="11527" max="11527" width="3.140625" style="7" customWidth="1"/>
    <col min="11528" max="11528" width="2.85546875" style="7" customWidth="1"/>
    <col min="11529" max="11529" width="3.28515625" style="7" customWidth="1"/>
    <col min="11530" max="11530" width="3.42578125" style="7" customWidth="1"/>
    <col min="11531" max="11531" width="3.28515625" style="7" customWidth="1"/>
    <col min="11532" max="11533" width="3.85546875" style="7" customWidth="1"/>
    <col min="11534" max="11534" width="3.5703125" style="7" customWidth="1"/>
    <col min="11535" max="11535" width="3.42578125" style="7" customWidth="1"/>
    <col min="11536" max="11536" width="3.28515625" style="7" customWidth="1"/>
    <col min="11537" max="11537" width="3.5703125" style="7" customWidth="1"/>
    <col min="11538" max="11538" width="3.28515625" style="7" customWidth="1"/>
    <col min="11539" max="11539" width="3.42578125" style="7" customWidth="1"/>
    <col min="11540" max="11540" width="3" style="7" customWidth="1"/>
    <col min="11541" max="11542" width="3.42578125" style="7" customWidth="1"/>
    <col min="11543" max="11543" width="3.28515625" style="7" customWidth="1"/>
    <col min="11544" max="11544" width="3" style="7" customWidth="1"/>
    <col min="11545" max="11545" width="3.28515625" style="7" customWidth="1"/>
    <col min="11546" max="11546" width="3.140625" style="7" customWidth="1"/>
    <col min="11547" max="11547" width="3.5703125" style="7" customWidth="1"/>
    <col min="11548" max="11548" width="4" style="7" customWidth="1"/>
    <col min="11549" max="11549" width="3.7109375" style="7" customWidth="1"/>
    <col min="11550" max="11550" width="3.5703125" style="7" customWidth="1"/>
    <col min="11551" max="11551" width="3.7109375" style="7" customWidth="1"/>
    <col min="11552" max="11552" width="3.85546875" style="7" customWidth="1"/>
    <col min="11553" max="11553" width="4" style="7" customWidth="1"/>
    <col min="11554" max="11554" width="3.42578125" style="7" customWidth="1"/>
    <col min="11555" max="11555" width="3.5703125" style="7" customWidth="1"/>
    <col min="11556" max="11776" width="11.42578125" style="7"/>
    <col min="11777" max="11777" width="3.7109375" style="7" customWidth="1"/>
    <col min="11778" max="11778" width="5.140625" style="7" customWidth="1"/>
    <col min="11779" max="11779" width="4.85546875" style="7" customWidth="1"/>
    <col min="11780" max="11780" width="24.140625" style="7" customWidth="1"/>
    <col min="11781" max="11781" width="3.140625" style="7" customWidth="1"/>
    <col min="11782" max="11782" width="3" style="7" customWidth="1"/>
    <col min="11783" max="11783" width="3.140625" style="7" customWidth="1"/>
    <col min="11784" max="11784" width="2.85546875" style="7" customWidth="1"/>
    <col min="11785" max="11785" width="3.28515625" style="7" customWidth="1"/>
    <col min="11786" max="11786" width="3.42578125" style="7" customWidth="1"/>
    <col min="11787" max="11787" width="3.28515625" style="7" customWidth="1"/>
    <col min="11788" max="11789" width="3.85546875" style="7" customWidth="1"/>
    <col min="11790" max="11790" width="3.5703125" style="7" customWidth="1"/>
    <col min="11791" max="11791" width="3.42578125" style="7" customWidth="1"/>
    <col min="11792" max="11792" width="3.28515625" style="7" customWidth="1"/>
    <col min="11793" max="11793" width="3.5703125" style="7" customWidth="1"/>
    <col min="11794" max="11794" width="3.28515625" style="7" customWidth="1"/>
    <col min="11795" max="11795" width="3.42578125" style="7" customWidth="1"/>
    <col min="11796" max="11796" width="3" style="7" customWidth="1"/>
    <col min="11797" max="11798" width="3.42578125" style="7" customWidth="1"/>
    <col min="11799" max="11799" width="3.28515625" style="7" customWidth="1"/>
    <col min="11800" max="11800" width="3" style="7" customWidth="1"/>
    <col min="11801" max="11801" width="3.28515625" style="7" customWidth="1"/>
    <col min="11802" max="11802" width="3.140625" style="7" customWidth="1"/>
    <col min="11803" max="11803" width="3.5703125" style="7" customWidth="1"/>
    <col min="11804" max="11804" width="4" style="7" customWidth="1"/>
    <col min="11805" max="11805" width="3.7109375" style="7" customWidth="1"/>
    <col min="11806" max="11806" width="3.5703125" style="7" customWidth="1"/>
    <col min="11807" max="11807" width="3.7109375" style="7" customWidth="1"/>
    <col min="11808" max="11808" width="3.85546875" style="7" customWidth="1"/>
    <col min="11809" max="11809" width="4" style="7" customWidth="1"/>
    <col min="11810" max="11810" width="3.42578125" style="7" customWidth="1"/>
    <col min="11811" max="11811" width="3.5703125" style="7" customWidth="1"/>
    <col min="11812" max="12032" width="11.42578125" style="7"/>
    <col min="12033" max="12033" width="3.7109375" style="7" customWidth="1"/>
    <col min="12034" max="12034" width="5.140625" style="7" customWidth="1"/>
    <col min="12035" max="12035" width="4.85546875" style="7" customWidth="1"/>
    <col min="12036" max="12036" width="24.140625" style="7" customWidth="1"/>
    <col min="12037" max="12037" width="3.140625" style="7" customWidth="1"/>
    <col min="12038" max="12038" width="3" style="7" customWidth="1"/>
    <col min="12039" max="12039" width="3.140625" style="7" customWidth="1"/>
    <col min="12040" max="12040" width="2.85546875" style="7" customWidth="1"/>
    <col min="12041" max="12041" width="3.28515625" style="7" customWidth="1"/>
    <col min="12042" max="12042" width="3.42578125" style="7" customWidth="1"/>
    <col min="12043" max="12043" width="3.28515625" style="7" customWidth="1"/>
    <col min="12044" max="12045" width="3.85546875" style="7" customWidth="1"/>
    <col min="12046" max="12046" width="3.5703125" style="7" customWidth="1"/>
    <col min="12047" max="12047" width="3.42578125" style="7" customWidth="1"/>
    <col min="12048" max="12048" width="3.28515625" style="7" customWidth="1"/>
    <col min="12049" max="12049" width="3.5703125" style="7" customWidth="1"/>
    <col min="12050" max="12050" width="3.28515625" style="7" customWidth="1"/>
    <col min="12051" max="12051" width="3.42578125" style="7" customWidth="1"/>
    <col min="12052" max="12052" width="3" style="7" customWidth="1"/>
    <col min="12053" max="12054" width="3.42578125" style="7" customWidth="1"/>
    <col min="12055" max="12055" width="3.28515625" style="7" customWidth="1"/>
    <col min="12056" max="12056" width="3" style="7" customWidth="1"/>
    <col min="12057" max="12057" width="3.28515625" style="7" customWidth="1"/>
    <col min="12058" max="12058" width="3.140625" style="7" customWidth="1"/>
    <col min="12059" max="12059" width="3.5703125" style="7" customWidth="1"/>
    <col min="12060" max="12060" width="4" style="7" customWidth="1"/>
    <col min="12061" max="12061" width="3.7109375" style="7" customWidth="1"/>
    <col min="12062" max="12062" width="3.5703125" style="7" customWidth="1"/>
    <col min="12063" max="12063" width="3.7109375" style="7" customWidth="1"/>
    <col min="12064" max="12064" width="3.85546875" style="7" customWidth="1"/>
    <col min="12065" max="12065" width="4" style="7" customWidth="1"/>
    <col min="12066" max="12066" width="3.42578125" style="7" customWidth="1"/>
    <col min="12067" max="12067" width="3.5703125" style="7" customWidth="1"/>
    <col min="12068" max="12288" width="11.42578125" style="7"/>
    <col min="12289" max="12289" width="3.7109375" style="7" customWidth="1"/>
    <col min="12290" max="12290" width="5.140625" style="7" customWidth="1"/>
    <col min="12291" max="12291" width="4.85546875" style="7" customWidth="1"/>
    <col min="12292" max="12292" width="24.140625" style="7" customWidth="1"/>
    <col min="12293" max="12293" width="3.140625" style="7" customWidth="1"/>
    <col min="12294" max="12294" width="3" style="7" customWidth="1"/>
    <col min="12295" max="12295" width="3.140625" style="7" customWidth="1"/>
    <col min="12296" max="12296" width="2.85546875" style="7" customWidth="1"/>
    <col min="12297" max="12297" width="3.28515625" style="7" customWidth="1"/>
    <col min="12298" max="12298" width="3.42578125" style="7" customWidth="1"/>
    <col min="12299" max="12299" width="3.28515625" style="7" customWidth="1"/>
    <col min="12300" max="12301" width="3.85546875" style="7" customWidth="1"/>
    <col min="12302" max="12302" width="3.5703125" style="7" customWidth="1"/>
    <col min="12303" max="12303" width="3.42578125" style="7" customWidth="1"/>
    <col min="12304" max="12304" width="3.28515625" style="7" customWidth="1"/>
    <col min="12305" max="12305" width="3.5703125" style="7" customWidth="1"/>
    <col min="12306" max="12306" width="3.28515625" style="7" customWidth="1"/>
    <col min="12307" max="12307" width="3.42578125" style="7" customWidth="1"/>
    <col min="12308" max="12308" width="3" style="7" customWidth="1"/>
    <col min="12309" max="12310" width="3.42578125" style="7" customWidth="1"/>
    <col min="12311" max="12311" width="3.28515625" style="7" customWidth="1"/>
    <col min="12312" max="12312" width="3" style="7" customWidth="1"/>
    <col min="12313" max="12313" width="3.28515625" style="7" customWidth="1"/>
    <col min="12314" max="12314" width="3.140625" style="7" customWidth="1"/>
    <col min="12315" max="12315" width="3.5703125" style="7" customWidth="1"/>
    <col min="12316" max="12316" width="4" style="7" customWidth="1"/>
    <col min="12317" max="12317" width="3.7109375" style="7" customWidth="1"/>
    <col min="12318" max="12318" width="3.5703125" style="7" customWidth="1"/>
    <col min="12319" max="12319" width="3.7109375" style="7" customWidth="1"/>
    <col min="12320" max="12320" width="3.85546875" style="7" customWidth="1"/>
    <col min="12321" max="12321" width="4" style="7" customWidth="1"/>
    <col min="12322" max="12322" width="3.42578125" style="7" customWidth="1"/>
    <col min="12323" max="12323" width="3.5703125" style="7" customWidth="1"/>
    <col min="12324" max="12544" width="11.42578125" style="7"/>
    <col min="12545" max="12545" width="3.7109375" style="7" customWidth="1"/>
    <col min="12546" max="12546" width="5.140625" style="7" customWidth="1"/>
    <col min="12547" max="12547" width="4.85546875" style="7" customWidth="1"/>
    <col min="12548" max="12548" width="24.140625" style="7" customWidth="1"/>
    <col min="12549" max="12549" width="3.140625" style="7" customWidth="1"/>
    <col min="12550" max="12550" width="3" style="7" customWidth="1"/>
    <col min="12551" max="12551" width="3.140625" style="7" customWidth="1"/>
    <col min="12552" max="12552" width="2.85546875" style="7" customWidth="1"/>
    <col min="12553" max="12553" width="3.28515625" style="7" customWidth="1"/>
    <col min="12554" max="12554" width="3.42578125" style="7" customWidth="1"/>
    <col min="12555" max="12555" width="3.28515625" style="7" customWidth="1"/>
    <col min="12556" max="12557" width="3.85546875" style="7" customWidth="1"/>
    <col min="12558" max="12558" width="3.5703125" style="7" customWidth="1"/>
    <col min="12559" max="12559" width="3.42578125" style="7" customWidth="1"/>
    <col min="12560" max="12560" width="3.28515625" style="7" customWidth="1"/>
    <col min="12561" max="12561" width="3.5703125" style="7" customWidth="1"/>
    <col min="12562" max="12562" width="3.28515625" style="7" customWidth="1"/>
    <col min="12563" max="12563" width="3.42578125" style="7" customWidth="1"/>
    <col min="12564" max="12564" width="3" style="7" customWidth="1"/>
    <col min="12565" max="12566" width="3.42578125" style="7" customWidth="1"/>
    <col min="12567" max="12567" width="3.28515625" style="7" customWidth="1"/>
    <col min="12568" max="12568" width="3" style="7" customWidth="1"/>
    <col min="12569" max="12569" width="3.28515625" style="7" customWidth="1"/>
    <col min="12570" max="12570" width="3.140625" style="7" customWidth="1"/>
    <col min="12571" max="12571" width="3.5703125" style="7" customWidth="1"/>
    <col min="12572" max="12572" width="4" style="7" customWidth="1"/>
    <col min="12573" max="12573" width="3.7109375" style="7" customWidth="1"/>
    <col min="12574" max="12574" width="3.5703125" style="7" customWidth="1"/>
    <col min="12575" max="12575" width="3.7109375" style="7" customWidth="1"/>
    <col min="12576" max="12576" width="3.85546875" style="7" customWidth="1"/>
    <col min="12577" max="12577" width="4" style="7" customWidth="1"/>
    <col min="12578" max="12578" width="3.42578125" style="7" customWidth="1"/>
    <col min="12579" max="12579" width="3.5703125" style="7" customWidth="1"/>
    <col min="12580" max="12800" width="11.42578125" style="7"/>
    <col min="12801" max="12801" width="3.7109375" style="7" customWidth="1"/>
    <col min="12802" max="12802" width="5.140625" style="7" customWidth="1"/>
    <col min="12803" max="12803" width="4.85546875" style="7" customWidth="1"/>
    <col min="12804" max="12804" width="24.140625" style="7" customWidth="1"/>
    <col min="12805" max="12805" width="3.140625" style="7" customWidth="1"/>
    <col min="12806" max="12806" width="3" style="7" customWidth="1"/>
    <col min="12807" max="12807" width="3.140625" style="7" customWidth="1"/>
    <col min="12808" max="12808" width="2.85546875" style="7" customWidth="1"/>
    <col min="12809" max="12809" width="3.28515625" style="7" customWidth="1"/>
    <col min="12810" max="12810" width="3.42578125" style="7" customWidth="1"/>
    <col min="12811" max="12811" width="3.28515625" style="7" customWidth="1"/>
    <col min="12812" max="12813" width="3.85546875" style="7" customWidth="1"/>
    <col min="12814" max="12814" width="3.5703125" style="7" customWidth="1"/>
    <col min="12815" max="12815" width="3.42578125" style="7" customWidth="1"/>
    <col min="12816" max="12816" width="3.28515625" style="7" customWidth="1"/>
    <col min="12817" max="12817" width="3.5703125" style="7" customWidth="1"/>
    <col min="12818" max="12818" width="3.28515625" style="7" customWidth="1"/>
    <col min="12819" max="12819" width="3.42578125" style="7" customWidth="1"/>
    <col min="12820" max="12820" width="3" style="7" customWidth="1"/>
    <col min="12821" max="12822" width="3.42578125" style="7" customWidth="1"/>
    <col min="12823" max="12823" width="3.28515625" style="7" customWidth="1"/>
    <col min="12824" max="12824" width="3" style="7" customWidth="1"/>
    <col min="12825" max="12825" width="3.28515625" style="7" customWidth="1"/>
    <col min="12826" max="12826" width="3.140625" style="7" customWidth="1"/>
    <col min="12827" max="12827" width="3.5703125" style="7" customWidth="1"/>
    <col min="12828" max="12828" width="4" style="7" customWidth="1"/>
    <col min="12829" max="12829" width="3.7109375" style="7" customWidth="1"/>
    <col min="12830" max="12830" width="3.5703125" style="7" customWidth="1"/>
    <col min="12831" max="12831" width="3.7109375" style="7" customWidth="1"/>
    <col min="12832" max="12832" width="3.85546875" style="7" customWidth="1"/>
    <col min="12833" max="12833" width="4" style="7" customWidth="1"/>
    <col min="12834" max="12834" width="3.42578125" style="7" customWidth="1"/>
    <col min="12835" max="12835" width="3.5703125" style="7" customWidth="1"/>
    <col min="12836" max="13056" width="11.42578125" style="7"/>
    <col min="13057" max="13057" width="3.7109375" style="7" customWidth="1"/>
    <col min="13058" max="13058" width="5.140625" style="7" customWidth="1"/>
    <col min="13059" max="13059" width="4.85546875" style="7" customWidth="1"/>
    <col min="13060" max="13060" width="24.140625" style="7" customWidth="1"/>
    <col min="13061" max="13061" width="3.140625" style="7" customWidth="1"/>
    <col min="13062" max="13062" width="3" style="7" customWidth="1"/>
    <col min="13063" max="13063" width="3.140625" style="7" customWidth="1"/>
    <col min="13064" max="13064" width="2.85546875" style="7" customWidth="1"/>
    <col min="13065" max="13065" width="3.28515625" style="7" customWidth="1"/>
    <col min="13066" max="13066" width="3.42578125" style="7" customWidth="1"/>
    <col min="13067" max="13067" width="3.28515625" style="7" customWidth="1"/>
    <col min="13068" max="13069" width="3.85546875" style="7" customWidth="1"/>
    <col min="13070" max="13070" width="3.5703125" style="7" customWidth="1"/>
    <col min="13071" max="13071" width="3.42578125" style="7" customWidth="1"/>
    <col min="13072" max="13072" width="3.28515625" style="7" customWidth="1"/>
    <col min="13073" max="13073" width="3.5703125" style="7" customWidth="1"/>
    <col min="13074" max="13074" width="3.28515625" style="7" customWidth="1"/>
    <col min="13075" max="13075" width="3.42578125" style="7" customWidth="1"/>
    <col min="13076" max="13076" width="3" style="7" customWidth="1"/>
    <col min="13077" max="13078" width="3.42578125" style="7" customWidth="1"/>
    <col min="13079" max="13079" width="3.28515625" style="7" customWidth="1"/>
    <col min="13080" max="13080" width="3" style="7" customWidth="1"/>
    <col min="13081" max="13081" width="3.28515625" style="7" customWidth="1"/>
    <col min="13082" max="13082" width="3.140625" style="7" customWidth="1"/>
    <col min="13083" max="13083" width="3.5703125" style="7" customWidth="1"/>
    <col min="13084" max="13084" width="4" style="7" customWidth="1"/>
    <col min="13085" max="13085" width="3.7109375" style="7" customWidth="1"/>
    <col min="13086" max="13086" width="3.5703125" style="7" customWidth="1"/>
    <col min="13087" max="13087" width="3.7109375" style="7" customWidth="1"/>
    <col min="13088" max="13088" width="3.85546875" style="7" customWidth="1"/>
    <col min="13089" max="13089" width="4" style="7" customWidth="1"/>
    <col min="13090" max="13090" width="3.42578125" style="7" customWidth="1"/>
    <col min="13091" max="13091" width="3.5703125" style="7" customWidth="1"/>
    <col min="13092" max="13312" width="11.42578125" style="7"/>
    <col min="13313" max="13313" width="3.7109375" style="7" customWidth="1"/>
    <col min="13314" max="13314" width="5.140625" style="7" customWidth="1"/>
    <col min="13315" max="13315" width="4.85546875" style="7" customWidth="1"/>
    <col min="13316" max="13316" width="24.140625" style="7" customWidth="1"/>
    <col min="13317" max="13317" width="3.140625" style="7" customWidth="1"/>
    <col min="13318" max="13318" width="3" style="7" customWidth="1"/>
    <col min="13319" max="13319" width="3.140625" style="7" customWidth="1"/>
    <col min="13320" max="13320" width="2.85546875" style="7" customWidth="1"/>
    <col min="13321" max="13321" width="3.28515625" style="7" customWidth="1"/>
    <col min="13322" max="13322" width="3.42578125" style="7" customWidth="1"/>
    <col min="13323" max="13323" width="3.28515625" style="7" customWidth="1"/>
    <col min="13324" max="13325" width="3.85546875" style="7" customWidth="1"/>
    <col min="13326" max="13326" width="3.5703125" style="7" customWidth="1"/>
    <col min="13327" max="13327" width="3.42578125" style="7" customWidth="1"/>
    <col min="13328" max="13328" width="3.28515625" style="7" customWidth="1"/>
    <col min="13329" max="13329" width="3.5703125" style="7" customWidth="1"/>
    <col min="13330" max="13330" width="3.28515625" style="7" customWidth="1"/>
    <col min="13331" max="13331" width="3.42578125" style="7" customWidth="1"/>
    <col min="13332" max="13332" width="3" style="7" customWidth="1"/>
    <col min="13333" max="13334" width="3.42578125" style="7" customWidth="1"/>
    <col min="13335" max="13335" width="3.28515625" style="7" customWidth="1"/>
    <col min="13336" max="13336" width="3" style="7" customWidth="1"/>
    <col min="13337" max="13337" width="3.28515625" style="7" customWidth="1"/>
    <col min="13338" max="13338" width="3.140625" style="7" customWidth="1"/>
    <col min="13339" max="13339" width="3.5703125" style="7" customWidth="1"/>
    <col min="13340" max="13340" width="4" style="7" customWidth="1"/>
    <col min="13341" max="13341" width="3.7109375" style="7" customWidth="1"/>
    <col min="13342" max="13342" width="3.5703125" style="7" customWidth="1"/>
    <col min="13343" max="13343" width="3.7109375" style="7" customWidth="1"/>
    <col min="13344" max="13344" width="3.85546875" style="7" customWidth="1"/>
    <col min="13345" max="13345" width="4" style="7" customWidth="1"/>
    <col min="13346" max="13346" width="3.42578125" style="7" customWidth="1"/>
    <col min="13347" max="13347" width="3.5703125" style="7" customWidth="1"/>
    <col min="13348" max="13568" width="11.42578125" style="7"/>
    <col min="13569" max="13569" width="3.7109375" style="7" customWidth="1"/>
    <col min="13570" max="13570" width="5.140625" style="7" customWidth="1"/>
    <col min="13571" max="13571" width="4.85546875" style="7" customWidth="1"/>
    <col min="13572" max="13572" width="24.140625" style="7" customWidth="1"/>
    <col min="13573" max="13573" width="3.140625" style="7" customWidth="1"/>
    <col min="13574" max="13574" width="3" style="7" customWidth="1"/>
    <col min="13575" max="13575" width="3.140625" style="7" customWidth="1"/>
    <col min="13576" max="13576" width="2.85546875" style="7" customWidth="1"/>
    <col min="13577" max="13577" width="3.28515625" style="7" customWidth="1"/>
    <col min="13578" max="13578" width="3.42578125" style="7" customWidth="1"/>
    <col min="13579" max="13579" width="3.28515625" style="7" customWidth="1"/>
    <col min="13580" max="13581" width="3.85546875" style="7" customWidth="1"/>
    <col min="13582" max="13582" width="3.5703125" style="7" customWidth="1"/>
    <col min="13583" max="13583" width="3.42578125" style="7" customWidth="1"/>
    <col min="13584" max="13584" width="3.28515625" style="7" customWidth="1"/>
    <col min="13585" max="13585" width="3.5703125" style="7" customWidth="1"/>
    <col min="13586" max="13586" width="3.28515625" style="7" customWidth="1"/>
    <col min="13587" max="13587" width="3.42578125" style="7" customWidth="1"/>
    <col min="13588" max="13588" width="3" style="7" customWidth="1"/>
    <col min="13589" max="13590" width="3.42578125" style="7" customWidth="1"/>
    <col min="13591" max="13591" width="3.28515625" style="7" customWidth="1"/>
    <col min="13592" max="13592" width="3" style="7" customWidth="1"/>
    <col min="13593" max="13593" width="3.28515625" style="7" customWidth="1"/>
    <col min="13594" max="13594" width="3.140625" style="7" customWidth="1"/>
    <col min="13595" max="13595" width="3.5703125" style="7" customWidth="1"/>
    <col min="13596" max="13596" width="4" style="7" customWidth="1"/>
    <col min="13597" max="13597" width="3.7109375" style="7" customWidth="1"/>
    <col min="13598" max="13598" width="3.5703125" style="7" customWidth="1"/>
    <col min="13599" max="13599" width="3.7109375" style="7" customWidth="1"/>
    <col min="13600" max="13600" width="3.85546875" style="7" customWidth="1"/>
    <col min="13601" max="13601" width="4" style="7" customWidth="1"/>
    <col min="13602" max="13602" width="3.42578125" style="7" customWidth="1"/>
    <col min="13603" max="13603" width="3.5703125" style="7" customWidth="1"/>
    <col min="13604" max="13824" width="11.42578125" style="7"/>
    <col min="13825" max="13825" width="3.7109375" style="7" customWidth="1"/>
    <col min="13826" max="13826" width="5.140625" style="7" customWidth="1"/>
    <col min="13827" max="13827" width="4.85546875" style="7" customWidth="1"/>
    <col min="13828" max="13828" width="24.140625" style="7" customWidth="1"/>
    <col min="13829" max="13829" width="3.140625" style="7" customWidth="1"/>
    <col min="13830" max="13830" width="3" style="7" customWidth="1"/>
    <col min="13831" max="13831" width="3.140625" style="7" customWidth="1"/>
    <col min="13832" max="13832" width="2.85546875" style="7" customWidth="1"/>
    <col min="13833" max="13833" width="3.28515625" style="7" customWidth="1"/>
    <col min="13834" max="13834" width="3.42578125" style="7" customWidth="1"/>
    <col min="13835" max="13835" width="3.28515625" style="7" customWidth="1"/>
    <col min="13836" max="13837" width="3.85546875" style="7" customWidth="1"/>
    <col min="13838" max="13838" width="3.5703125" style="7" customWidth="1"/>
    <col min="13839" max="13839" width="3.42578125" style="7" customWidth="1"/>
    <col min="13840" max="13840" width="3.28515625" style="7" customWidth="1"/>
    <col min="13841" max="13841" width="3.5703125" style="7" customWidth="1"/>
    <col min="13842" max="13842" width="3.28515625" style="7" customWidth="1"/>
    <col min="13843" max="13843" width="3.42578125" style="7" customWidth="1"/>
    <col min="13844" max="13844" width="3" style="7" customWidth="1"/>
    <col min="13845" max="13846" width="3.42578125" style="7" customWidth="1"/>
    <col min="13847" max="13847" width="3.28515625" style="7" customWidth="1"/>
    <col min="13848" max="13848" width="3" style="7" customWidth="1"/>
    <col min="13849" max="13849" width="3.28515625" style="7" customWidth="1"/>
    <col min="13850" max="13850" width="3.140625" style="7" customWidth="1"/>
    <col min="13851" max="13851" width="3.5703125" style="7" customWidth="1"/>
    <col min="13852" max="13852" width="4" style="7" customWidth="1"/>
    <col min="13853" max="13853" width="3.7109375" style="7" customWidth="1"/>
    <col min="13854" max="13854" width="3.5703125" style="7" customWidth="1"/>
    <col min="13855" max="13855" width="3.7109375" style="7" customWidth="1"/>
    <col min="13856" max="13856" width="3.85546875" style="7" customWidth="1"/>
    <col min="13857" max="13857" width="4" style="7" customWidth="1"/>
    <col min="13858" max="13858" width="3.42578125" style="7" customWidth="1"/>
    <col min="13859" max="13859" width="3.5703125" style="7" customWidth="1"/>
    <col min="13860" max="14080" width="11.42578125" style="7"/>
    <col min="14081" max="14081" width="3.7109375" style="7" customWidth="1"/>
    <col min="14082" max="14082" width="5.140625" style="7" customWidth="1"/>
    <col min="14083" max="14083" width="4.85546875" style="7" customWidth="1"/>
    <col min="14084" max="14084" width="24.140625" style="7" customWidth="1"/>
    <col min="14085" max="14085" width="3.140625" style="7" customWidth="1"/>
    <col min="14086" max="14086" width="3" style="7" customWidth="1"/>
    <col min="14087" max="14087" width="3.140625" style="7" customWidth="1"/>
    <col min="14088" max="14088" width="2.85546875" style="7" customWidth="1"/>
    <col min="14089" max="14089" width="3.28515625" style="7" customWidth="1"/>
    <col min="14090" max="14090" width="3.42578125" style="7" customWidth="1"/>
    <col min="14091" max="14091" width="3.28515625" style="7" customWidth="1"/>
    <col min="14092" max="14093" width="3.85546875" style="7" customWidth="1"/>
    <col min="14094" max="14094" width="3.5703125" style="7" customWidth="1"/>
    <col min="14095" max="14095" width="3.42578125" style="7" customWidth="1"/>
    <col min="14096" max="14096" width="3.28515625" style="7" customWidth="1"/>
    <col min="14097" max="14097" width="3.5703125" style="7" customWidth="1"/>
    <col min="14098" max="14098" width="3.28515625" style="7" customWidth="1"/>
    <col min="14099" max="14099" width="3.42578125" style="7" customWidth="1"/>
    <col min="14100" max="14100" width="3" style="7" customWidth="1"/>
    <col min="14101" max="14102" width="3.42578125" style="7" customWidth="1"/>
    <col min="14103" max="14103" width="3.28515625" style="7" customWidth="1"/>
    <col min="14104" max="14104" width="3" style="7" customWidth="1"/>
    <col min="14105" max="14105" width="3.28515625" style="7" customWidth="1"/>
    <col min="14106" max="14106" width="3.140625" style="7" customWidth="1"/>
    <col min="14107" max="14107" width="3.5703125" style="7" customWidth="1"/>
    <col min="14108" max="14108" width="4" style="7" customWidth="1"/>
    <col min="14109" max="14109" width="3.7109375" style="7" customWidth="1"/>
    <col min="14110" max="14110" width="3.5703125" style="7" customWidth="1"/>
    <col min="14111" max="14111" width="3.7109375" style="7" customWidth="1"/>
    <col min="14112" max="14112" width="3.85546875" style="7" customWidth="1"/>
    <col min="14113" max="14113" width="4" style="7" customWidth="1"/>
    <col min="14114" max="14114" width="3.42578125" style="7" customWidth="1"/>
    <col min="14115" max="14115" width="3.5703125" style="7" customWidth="1"/>
    <col min="14116" max="14336" width="11.42578125" style="7"/>
    <col min="14337" max="14337" width="3.7109375" style="7" customWidth="1"/>
    <col min="14338" max="14338" width="5.140625" style="7" customWidth="1"/>
    <col min="14339" max="14339" width="4.85546875" style="7" customWidth="1"/>
    <col min="14340" max="14340" width="24.140625" style="7" customWidth="1"/>
    <col min="14341" max="14341" width="3.140625" style="7" customWidth="1"/>
    <col min="14342" max="14342" width="3" style="7" customWidth="1"/>
    <col min="14343" max="14343" width="3.140625" style="7" customWidth="1"/>
    <col min="14344" max="14344" width="2.85546875" style="7" customWidth="1"/>
    <col min="14345" max="14345" width="3.28515625" style="7" customWidth="1"/>
    <col min="14346" max="14346" width="3.42578125" style="7" customWidth="1"/>
    <col min="14347" max="14347" width="3.28515625" style="7" customWidth="1"/>
    <col min="14348" max="14349" width="3.85546875" style="7" customWidth="1"/>
    <col min="14350" max="14350" width="3.5703125" style="7" customWidth="1"/>
    <col min="14351" max="14351" width="3.42578125" style="7" customWidth="1"/>
    <col min="14352" max="14352" width="3.28515625" style="7" customWidth="1"/>
    <col min="14353" max="14353" width="3.5703125" style="7" customWidth="1"/>
    <col min="14354" max="14354" width="3.28515625" style="7" customWidth="1"/>
    <col min="14355" max="14355" width="3.42578125" style="7" customWidth="1"/>
    <col min="14356" max="14356" width="3" style="7" customWidth="1"/>
    <col min="14357" max="14358" width="3.42578125" style="7" customWidth="1"/>
    <col min="14359" max="14359" width="3.28515625" style="7" customWidth="1"/>
    <col min="14360" max="14360" width="3" style="7" customWidth="1"/>
    <col min="14361" max="14361" width="3.28515625" style="7" customWidth="1"/>
    <col min="14362" max="14362" width="3.140625" style="7" customWidth="1"/>
    <col min="14363" max="14363" width="3.5703125" style="7" customWidth="1"/>
    <col min="14364" max="14364" width="4" style="7" customWidth="1"/>
    <col min="14365" max="14365" width="3.7109375" style="7" customWidth="1"/>
    <col min="14366" max="14366" width="3.5703125" style="7" customWidth="1"/>
    <col min="14367" max="14367" width="3.7109375" style="7" customWidth="1"/>
    <col min="14368" max="14368" width="3.85546875" style="7" customWidth="1"/>
    <col min="14369" max="14369" width="4" style="7" customWidth="1"/>
    <col min="14370" max="14370" width="3.42578125" style="7" customWidth="1"/>
    <col min="14371" max="14371" width="3.5703125" style="7" customWidth="1"/>
    <col min="14372" max="14592" width="11.42578125" style="7"/>
    <col min="14593" max="14593" width="3.7109375" style="7" customWidth="1"/>
    <col min="14594" max="14594" width="5.140625" style="7" customWidth="1"/>
    <col min="14595" max="14595" width="4.85546875" style="7" customWidth="1"/>
    <col min="14596" max="14596" width="24.140625" style="7" customWidth="1"/>
    <col min="14597" max="14597" width="3.140625" style="7" customWidth="1"/>
    <col min="14598" max="14598" width="3" style="7" customWidth="1"/>
    <col min="14599" max="14599" width="3.140625" style="7" customWidth="1"/>
    <col min="14600" max="14600" width="2.85546875" style="7" customWidth="1"/>
    <col min="14601" max="14601" width="3.28515625" style="7" customWidth="1"/>
    <col min="14602" max="14602" width="3.42578125" style="7" customWidth="1"/>
    <col min="14603" max="14603" width="3.28515625" style="7" customWidth="1"/>
    <col min="14604" max="14605" width="3.85546875" style="7" customWidth="1"/>
    <col min="14606" max="14606" width="3.5703125" style="7" customWidth="1"/>
    <col min="14607" max="14607" width="3.42578125" style="7" customWidth="1"/>
    <col min="14608" max="14608" width="3.28515625" style="7" customWidth="1"/>
    <col min="14609" max="14609" width="3.5703125" style="7" customWidth="1"/>
    <col min="14610" max="14610" width="3.28515625" style="7" customWidth="1"/>
    <col min="14611" max="14611" width="3.42578125" style="7" customWidth="1"/>
    <col min="14612" max="14612" width="3" style="7" customWidth="1"/>
    <col min="14613" max="14614" width="3.42578125" style="7" customWidth="1"/>
    <col min="14615" max="14615" width="3.28515625" style="7" customWidth="1"/>
    <col min="14616" max="14616" width="3" style="7" customWidth="1"/>
    <col min="14617" max="14617" width="3.28515625" style="7" customWidth="1"/>
    <col min="14618" max="14618" width="3.140625" style="7" customWidth="1"/>
    <col min="14619" max="14619" width="3.5703125" style="7" customWidth="1"/>
    <col min="14620" max="14620" width="4" style="7" customWidth="1"/>
    <col min="14621" max="14621" width="3.7109375" style="7" customWidth="1"/>
    <col min="14622" max="14622" width="3.5703125" style="7" customWidth="1"/>
    <col min="14623" max="14623" width="3.7109375" style="7" customWidth="1"/>
    <col min="14624" max="14624" width="3.85546875" style="7" customWidth="1"/>
    <col min="14625" max="14625" width="4" style="7" customWidth="1"/>
    <col min="14626" max="14626" width="3.42578125" style="7" customWidth="1"/>
    <col min="14627" max="14627" width="3.5703125" style="7" customWidth="1"/>
    <col min="14628" max="14848" width="11.42578125" style="7"/>
    <col min="14849" max="14849" width="3.7109375" style="7" customWidth="1"/>
    <col min="14850" max="14850" width="5.140625" style="7" customWidth="1"/>
    <col min="14851" max="14851" width="4.85546875" style="7" customWidth="1"/>
    <col min="14852" max="14852" width="24.140625" style="7" customWidth="1"/>
    <col min="14853" max="14853" width="3.140625" style="7" customWidth="1"/>
    <col min="14854" max="14854" width="3" style="7" customWidth="1"/>
    <col min="14855" max="14855" width="3.140625" style="7" customWidth="1"/>
    <col min="14856" max="14856" width="2.85546875" style="7" customWidth="1"/>
    <col min="14857" max="14857" width="3.28515625" style="7" customWidth="1"/>
    <col min="14858" max="14858" width="3.42578125" style="7" customWidth="1"/>
    <col min="14859" max="14859" width="3.28515625" style="7" customWidth="1"/>
    <col min="14860" max="14861" width="3.85546875" style="7" customWidth="1"/>
    <col min="14862" max="14862" width="3.5703125" style="7" customWidth="1"/>
    <col min="14863" max="14863" width="3.42578125" style="7" customWidth="1"/>
    <col min="14864" max="14864" width="3.28515625" style="7" customWidth="1"/>
    <col min="14865" max="14865" width="3.5703125" style="7" customWidth="1"/>
    <col min="14866" max="14866" width="3.28515625" style="7" customWidth="1"/>
    <col min="14867" max="14867" width="3.42578125" style="7" customWidth="1"/>
    <col min="14868" max="14868" width="3" style="7" customWidth="1"/>
    <col min="14869" max="14870" width="3.42578125" style="7" customWidth="1"/>
    <col min="14871" max="14871" width="3.28515625" style="7" customWidth="1"/>
    <col min="14872" max="14872" width="3" style="7" customWidth="1"/>
    <col min="14873" max="14873" width="3.28515625" style="7" customWidth="1"/>
    <col min="14874" max="14874" width="3.140625" style="7" customWidth="1"/>
    <col min="14875" max="14875" width="3.5703125" style="7" customWidth="1"/>
    <col min="14876" max="14876" width="4" style="7" customWidth="1"/>
    <col min="14877" max="14877" width="3.7109375" style="7" customWidth="1"/>
    <col min="14878" max="14878" width="3.5703125" style="7" customWidth="1"/>
    <col min="14879" max="14879" width="3.7109375" style="7" customWidth="1"/>
    <col min="14880" max="14880" width="3.85546875" style="7" customWidth="1"/>
    <col min="14881" max="14881" width="4" style="7" customWidth="1"/>
    <col min="14882" max="14882" width="3.42578125" style="7" customWidth="1"/>
    <col min="14883" max="14883" width="3.5703125" style="7" customWidth="1"/>
    <col min="14884" max="15104" width="11.42578125" style="7"/>
    <col min="15105" max="15105" width="3.7109375" style="7" customWidth="1"/>
    <col min="15106" max="15106" width="5.140625" style="7" customWidth="1"/>
    <col min="15107" max="15107" width="4.85546875" style="7" customWidth="1"/>
    <col min="15108" max="15108" width="24.140625" style="7" customWidth="1"/>
    <col min="15109" max="15109" width="3.140625" style="7" customWidth="1"/>
    <col min="15110" max="15110" width="3" style="7" customWidth="1"/>
    <col min="15111" max="15111" width="3.140625" style="7" customWidth="1"/>
    <col min="15112" max="15112" width="2.85546875" style="7" customWidth="1"/>
    <col min="15113" max="15113" width="3.28515625" style="7" customWidth="1"/>
    <col min="15114" max="15114" width="3.42578125" style="7" customWidth="1"/>
    <col min="15115" max="15115" width="3.28515625" style="7" customWidth="1"/>
    <col min="15116" max="15117" width="3.85546875" style="7" customWidth="1"/>
    <col min="15118" max="15118" width="3.5703125" style="7" customWidth="1"/>
    <col min="15119" max="15119" width="3.42578125" style="7" customWidth="1"/>
    <col min="15120" max="15120" width="3.28515625" style="7" customWidth="1"/>
    <col min="15121" max="15121" width="3.5703125" style="7" customWidth="1"/>
    <col min="15122" max="15122" width="3.28515625" style="7" customWidth="1"/>
    <col min="15123" max="15123" width="3.42578125" style="7" customWidth="1"/>
    <col min="15124" max="15124" width="3" style="7" customWidth="1"/>
    <col min="15125" max="15126" width="3.42578125" style="7" customWidth="1"/>
    <col min="15127" max="15127" width="3.28515625" style="7" customWidth="1"/>
    <col min="15128" max="15128" width="3" style="7" customWidth="1"/>
    <col min="15129" max="15129" width="3.28515625" style="7" customWidth="1"/>
    <col min="15130" max="15130" width="3.140625" style="7" customWidth="1"/>
    <col min="15131" max="15131" width="3.5703125" style="7" customWidth="1"/>
    <col min="15132" max="15132" width="4" style="7" customWidth="1"/>
    <col min="15133" max="15133" width="3.7109375" style="7" customWidth="1"/>
    <col min="15134" max="15134" width="3.5703125" style="7" customWidth="1"/>
    <col min="15135" max="15135" width="3.7109375" style="7" customWidth="1"/>
    <col min="15136" max="15136" width="3.85546875" style="7" customWidth="1"/>
    <col min="15137" max="15137" width="4" style="7" customWidth="1"/>
    <col min="15138" max="15138" width="3.42578125" style="7" customWidth="1"/>
    <col min="15139" max="15139" width="3.5703125" style="7" customWidth="1"/>
    <col min="15140" max="15360" width="11.42578125" style="7"/>
    <col min="15361" max="15361" width="3.7109375" style="7" customWidth="1"/>
    <col min="15362" max="15362" width="5.140625" style="7" customWidth="1"/>
    <col min="15363" max="15363" width="4.85546875" style="7" customWidth="1"/>
    <col min="15364" max="15364" width="24.140625" style="7" customWidth="1"/>
    <col min="15365" max="15365" width="3.140625" style="7" customWidth="1"/>
    <col min="15366" max="15366" width="3" style="7" customWidth="1"/>
    <col min="15367" max="15367" width="3.140625" style="7" customWidth="1"/>
    <col min="15368" max="15368" width="2.85546875" style="7" customWidth="1"/>
    <col min="15369" max="15369" width="3.28515625" style="7" customWidth="1"/>
    <col min="15370" max="15370" width="3.42578125" style="7" customWidth="1"/>
    <col min="15371" max="15371" width="3.28515625" style="7" customWidth="1"/>
    <col min="15372" max="15373" width="3.85546875" style="7" customWidth="1"/>
    <col min="15374" max="15374" width="3.5703125" style="7" customWidth="1"/>
    <col min="15375" max="15375" width="3.42578125" style="7" customWidth="1"/>
    <col min="15376" max="15376" width="3.28515625" style="7" customWidth="1"/>
    <col min="15377" max="15377" width="3.5703125" style="7" customWidth="1"/>
    <col min="15378" max="15378" width="3.28515625" style="7" customWidth="1"/>
    <col min="15379" max="15379" width="3.42578125" style="7" customWidth="1"/>
    <col min="15380" max="15380" width="3" style="7" customWidth="1"/>
    <col min="15381" max="15382" width="3.42578125" style="7" customWidth="1"/>
    <col min="15383" max="15383" width="3.28515625" style="7" customWidth="1"/>
    <col min="15384" max="15384" width="3" style="7" customWidth="1"/>
    <col min="15385" max="15385" width="3.28515625" style="7" customWidth="1"/>
    <col min="15386" max="15386" width="3.140625" style="7" customWidth="1"/>
    <col min="15387" max="15387" width="3.5703125" style="7" customWidth="1"/>
    <col min="15388" max="15388" width="4" style="7" customWidth="1"/>
    <col min="15389" max="15389" width="3.7109375" style="7" customWidth="1"/>
    <col min="15390" max="15390" width="3.5703125" style="7" customWidth="1"/>
    <col min="15391" max="15391" width="3.7109375" style="7" customWidth="1"/>
    <col min="15392" max="15392" width="3.85546875" style="7" customWidth="1"/>
    <col min="15393" max="15393" width="4" style="7" customWidth="1"/>
    <col min="15394" max="15394" width="3.42578125" style="7" customWidth="1"/>
    <col min="15395" max="15395" width="3.5703125" style="7" customWidth="1"/>
    <col min="15396" max="15616" width="11.42578125" style="7"/>
    <col min="15617" max="15617" width="3.7109375" style="7" customWidth="1"/>
    <col min="15618" max="15618" width="5.140625" style="7" customWidth="1"/>
    <col min="15619" max="15619" width="4.85546875" style="7" customWidth="1"/>
    <col min="15620" max="15620" width="24.140625" style="7" customWidth="1"/>
    <col min="15621" max="15621" width="3.140625" style="7" customWidth="1"/>
    <col min="15622" max="15622" width="3" style="7" customWidth="1"/>
    <col min="15623" max="15623" width="3.140625" style="7" customWidth="1"/>
    <col min="15624" max="15624" width="2.85546875" style="7" customWidth="1"/>
    <col min="15625" max="15625" width="3.28515625" style="7" customWidth="1"/>
    <col min="15626" max="15626" width="3.42578125" style="7" customWidth="1"/>
    <col min="15627" max="15627" width="3.28515625" style="7" customWidth="1"/>
    <col min="15628" max="15629" width="3.85546875" style="7" customWidth="1"/>
    <col min="15630" max="15630" width="3.5703125" style="7" customWidth="1"/>
    <col min="15631" max="15631" width="3.42578125" style="7" customWidth="1"/>
    <col min="15632" max="15632" width="3.28515625" style="7" customWidth="1"/>
    <col min="15633" max="15633" width="3.5703125" style="7" customWidth="1"/>
    <col min="15634" max="15634" width="3.28515625" style="7" customWidth="1"/>
    <col min="15635" max="15635" width="3.42578125" style="7" customWidth="1"/>
    <col min="15636" max="15636" width="3" style="7" customWidth="1"/>
    <col min="15637" max="15638" width="3.42578125" style="7" customWidth="1"/>
    <col min="15639" max="15639" width="3.28515625" style="7" customWidth="1"/>
    <col min="15640" max="15640" width="3" style="7" customWidth="1"/>
    <col min="15641" max="15641" width="3.28515625" style="7" customWidth="1"/>
    <col min="15642" max="15642" width="3.140625" style="7" customWidth="1"/>
    <col min="15643" max="15643" width="3.5703125" style="7" customWidth="1"/>
    <col min="15644" max="15644" width="4" style="7" customWidth="1"/>
    <col min="15645" max="15645" width="3.7109375" style="7" customWidth="1"/>
    <col min="15646" max="15646" width="3.5703125" style="7" customWidth="1"/>
    <col min="15647" max="15647" width="3.7109375" style="7" customWidth="1"/>
    <col min="15648" max="15648" width="3.85546875" style="7" customWidth="1"/>
    <col min="15649" max="15649" width="4" style="7" customWidth="1"/>
    <col min="15650" max="15650" width="3.42578125" style="7" customWidth="1"/>
    <col min="15651" max="15651" width="3.5703125" style="7" customWidth="1"/>
    <col min="15652" max="15872" width="11.42578125" style="7"/>
    <col min="15873" max="15873" width="3.7109375" style="7" customWidth="1"/>
    <col min="15874" max="15874" width="5.140625" style="7" customWidth="1"/>
    <col min="15875" max="15875" width="4.85546875" style="7" customWidth="1"/>
    <col min="15876" max="15876" width="24.140625" style="7" customWidth="1"/>
    <col min="15877" max="15877" width="3.140625" style="7" customWidth="1"/>
    <col min="15878" max="15878" width="3" style="7" customWidth="1"/>
    <col min="15879" max="15879" width="3.140625" style="7" customWidth="1"/>
    <col min="15880" max="15880" width="2.85546875" style="7" customWidth="1"/>
    <col min="15881" max="15881" width="3.28515625" style="7" customWidth="1"/>
    <col min="15882" max="15882" width="3.42578125" style="7" customWidth="1"/>
    <col min="15883" max="15883" width="3.28515625" style="7" customWidth="1"/>
    <col min="15884" max="15885" width="3.85546875" style="7" customWidth="1"/>
    <col min="15886" max="15886" width="3.5703125" style="7" customWidth="1"/>
    <col min="15887" max="15887" width="3.42578125" style="7" customWidth="1"/>
    <col min="15888" max="15888" width="3.28515625" style="7" customWidth="1"/>
    <col min="15889" max="15889" width="3.5703125" style="7" customWidth="1"/>
    <col min="15890" max="15890" width="3.28515625" style="7" customWidth="1"/>
    <col min="15891" max="15891" width="3.42578125" style="7" customWidth="1"/>
    <col min="15892" max="15892" width="3" style="7" customWidth="1"/>
    <col min="15893" max="15894" width="3.42578125" style="7" customWidth="1"/>
    <col min="15895" max="15895" width="3.28515625" style="7" customWidth="1"/>
    <col min="15896" max="15896" width="3" style="7" customWidth="1"/>
    <col min="15897" max="15897" width="3.28515625" style="7" customWidth="1"/>
    <col min="15898" max="15898" width="3.140625" style="7" customWidth="1"/>
    <col min="15899" max="15899" width="3.5703125" style="7" customWidth="1"/>
    <col min="15900" max="15900" width="4" style="7" customWidth="1"/>
    <col min="15901" max="15901" width="3.7109375" style="7" customWidth="1"/>
    <col min="15902" max="15902" width="3.5703125" style="7" customWidth="1"/>
    <col min="15903" max="15903" width="3.7109375" style="7" customWidth="1"/>
    <col min="15904" max="15904" width="3.85546875" style="7" customWidth="1"/>
    <col min="15905" max="15905" width="4" style="7" customWidth="1"/>
    <col min="15906" max="15906" width="3.42578125" style="7" customWidth="1"/>
    <col min="15907" max="15907" width="3.5703125" style="7" customWidth="1"/>
    <col min="15908" max="16128" width="11.42578125" style="7"/>
    <col min="16129" max="16129" width="3.7109375" style="7" customWidth="1"/>
    <col min="16130" max="16130" width="5.140625" style="7" customWidth="1"/>
    <col min="16131" max="16131" width="4.85546875" style="7" customWidth="1"/>
    <col min="16132" max="16132" width="24.140625" style="7" customWidth="1"/>
    <col min="16133" max="16133" width="3.140625" style="7" customWidth="1"/>
    <col min="16134" max="16134" width="3" style="7" customWidth="1"/>
    <col min="16135" max="16135" width="3.140625" style="7" customWidth="1"/>
    <col min="16136" max="16136" width="2.85546875" style="7" customWidth="1"/>
    <col min="16137" max="16137" width="3.28515625" style="7" customWidth="1"/>
    <col min="16138" max="16138" width="3.42578125" style="7" customWidth="1"/>
    <col min="16139" max="16139" width="3.28515625" style="7" customWidth="1"/>
    <col min="16140" max="16141" width="3.85546875" style="7" customWidth="1"/>
    <col min="16142" max="16142" width="3.5703125" style="7" customWidth="1"/>
    <col min="16143" max="16143" width="3.42578125" style="7" customWidth="1"/>
    <col min="16144" max="16144" width="3.28515625" style="7" customWidth="1"/>
    <col min="16145" max="16145" width="3.5703125" style="7" customWidth="1"/>
    <col min="16146" max="16146" width="3.28515625" style="7" customWidth="1"/>
    <col min="16147" max="16147" width="3.42578125" style="7" customWidth="1"/>
    <col min="16148" max="16148" width="3" style="7" customWidth="1"/>
    <col min="16149" max="16150" width="3.42578125" style="7" customWidth="1"/>
    <col min="16151" max="16151" width="3.28515625" style="7" customWidth="1"/>
    <col min="16152" max="16152" width="3" style="7" customWidth="1"/>
    <col min="16153" max="16153" width="3.28515625" style="7" customWidth="1"/>
    <col min="16154" max="16154" width="3.140625" style="7" customWidth="1"/>
    <col min="16155" max="16155" width="3.5703125" style="7" customWidth="1"/>
    <col min="16156" max="16156" width="4" style="7" customWidth="1"/>
    <col min="16157" max="16157" width="3.7109375" style="7" customWidth="1"/>
    <col min="16158" max="16158" width="3.5703125" style="7" customWidth="1"/>
    <col min="16159" max="16159" width="3.7109375" style="7" customWidth="1"/>
    <col min="16160" max="16160" width="3.85546875" style="7" customWidth="1"/>
    <col min="16161" max="16161" width="4" style="7" customWidth="1"/>
    <col min="16162" max="16162" width="3.42578125" style="7" customWidth="1"/>
    <col min="16163" max="16163" width="3.5703125" style="7" customWidth="1"/>
    <col min="16164" max="16384" width="11.42578125" style="7"/>
  </cols>
  <sheetData>
    <row r="1" spans="1:38" x14ac:dyDescent="0.2">
      <c r="A1" s="11"/>
    </row>
    <row r="2" spans="1:38" s="47" customFormat="1" ht="15" x14ac:dyDescent="0.25"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4" t="s">
        <v>155</v>
      </c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</row>
    <row r="3" spans="1:38" s="47" customFormat="1" ht="15.75" x14ac:dyDescent="0.25"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  <c r="P3" s="647"/>
      <c r="Q3" s="647"/>
      <c r="R3" s="647"/>
      <c r="S3" s="647"/>
      <c r="T3" s="647"/>
      <c r="U3" s="645" t="s">
        <v>156</v>
      </c>
      <c r="V3" s="647"/>
      <c r="W3" s="647"/>
      <c r="X3" s="647"/>
      <c r="Y3" s="647"/>
      <c r="Z3" s="647"/>
      <c r="AA3" s="647"/>
      <c r="AB3" s="647"/>
      <c r="AC3" s="647"/>
      <c r="AD3" s="647"/>
      <c r="AE3" s="647"/>
      <c r="AF3" s="647"/>
      <c r="AG3" s="647"/>
      <c r="AH3" s="647"/>
      <c r="AI3" s="647"/>
      <c r="AJ3" s="647"/>
      <c r="AK3" s="647"/>
      <c r="AL3" s="647"/>
    </row>
    <row r="4" spans="1:38" s="47" customFormat="1" ht="15.75" x14ac:dyDescent="0.25">
      <c r="B4" s="647"/>
      <c r="C4" s="647"/>
      <c r="D4" s="647"/>
      <c r="E4" s="647"/>
      <c r="F4" s="647"/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7"/>
      <c r="R4" s="647"/>
      <c r="S4" s="647"/>
      <c r="T4" s="647"/>
      <c r="U4" s="645" t="s">
        <v>609</v>
      </c>
      <c r="V4" s="647"/>
      <c r="W4" s="647"/>
      <c r="X4" s="647"/>
      <c r="Y4" s="647"/>
      <c r="Z4" s="647"/>
      <c r="AA4" s="647"/>
      <c r="AB4" s="647"/>
      <c r="AC4" s="647"/>
      <c r="AD4" s="647"/>
      <c r="AE4" s="647"/>
      <c r="AF4" s="647"/>
      <c r="AG4" s="647"/>
      <c r="AH4" s="647"/>
      <c r="AI4" s="647"/>
      <c r="AJ4" s="647"/>
      <c r="AK4" s="647"/>
      <c r="AL4" s="647"/>
    </row>
    <row r="5" spans="1:38" s="50" customFormat="1" ht="15.75" customHeight="1" x14ac:dyDescent="0.3">
      <c r="A5" s="648"/>
      <c r="B5" s="649"/>
      <c r="C5" s="650"/>
      <c r="D5" s="41"/>
      <c r="E5" s="41"/>
      <c r="F5" s="41"/>
      <c r="G5" s="41"/>
      <c r="H5" s="41"/>
      <c r="I5" s="40"/>
      <c r="J5" s="41"/>
      <c r="K5" s="41"/>
      <c r="L5" s="41"/>
      <c r="M5" s="41"/>
      <c r="N5" s="48"/>
      <c r="O5" s="48"/>
      <c r="P5" s="48"/>
      <c r="Q5" s="49"/>
      <c r="R5" s="49"/>
      <c r="S5" s="651"/>
      <c r="T5" s="651"/>
      <c r="U5" s="651"/>
      <c r="V5" s="651"/>
    </row>
    <row r="6" spans="1:38" s="321" customFormat="1" ht="39" customHeight="1" x14ac:dyDescent="0.3">
      <c r="B6" s="239" t="s">
        <v>567</v>
      </c>
      <c r="C6" s="695"/>
      <c r="D6" s="1116" t="e">
        <f>#REF!</f>
        <v>#REF!</v>
      </c>
      <c r="E6" s="1116"/>
      <c r="F6" s="1116"/>
      <c r="G6" s="1116"/>
      <c r="H6" s="1116"/>
      <c r="I6" s="1116"/>
      <c r="J6" s="1116"/>
      <c r="K6" s="1116"/>
      <c r="L6" s="1116"/>
      <c r="M6" s="1116"/>
      <c r="N6" s="1116"/>
      <c r="O6" s="1116"/>
      <c r="P6" s="1116"/>
      <c r="Q6" s="1116"/>
      <c r="R6" s="1116"/>
      <c r="S6" s="1116"/>
      <c r="T6" s="1116"/>
      <c r="U6" s="1116"/>
      <c r="V6" s="1116"/>
      <c r="W6" s="1116"/>
      <c r="X6" s="1116"/>
      <c r="Y6" s="1116"/>
      <c r="Z6" s="1116"/>
      <c r="AA6" s="1116"/>
      <c r="AB6" s="1116"/>
      <c r="AC6" s="1116"/>
      <c r="AD6" s="1116"/>
      <c r="AE6" s="1116"/>
      <c r="AF6" s="1116"/>
      <c r="AG6" s="1116"/>
      <c r="AH6" s="1116"/>
      <c r="AI6" s="1116"/>
      <c r="AJ6" s="1116"/>
      <c r="AK6" s="1116"/>
    </row>
    <row r="7" spans="1:38" s="321" customFormat="1" ht="19.5" customHeight="1" x14ac:dyDescent="0.3">
      <c r="B7" s="218" t="s">
        <v>565</v>
      </c>
      <c r="C7" s="323"/>
      <c r="D7" s="8" t="e">
        <f>#REF!&amp;" / "&amp;#REF!&amp;" / "&amp;#REF!</f>
        <v>#REF!</v>
      </c>
      <c r="O7" s="326"/>
      <c r="P7" s="322"/>
    </row>
    <row r="8" spans="1:38" s="321" customFormat="1" ht="19.5" customHeight="1" x14ac:dyDescent="0.3">
      <c r="B8" s="240" t="s">
        <v>566</v>
      </c>
      <c r="C8" s="323"/>
      <c r="D8" s="670" t="e">
        <f>#REF!</f>
        <v>#REF!</v>
      </c>
      <c r="F8" s="327"/>
      <c r="G8" s="327"/>
      <c r="I8" s="327"/>
      <c r="J8" s="327"/>
      <c r="K8" s="327"/>
      <c r="L8" s="327"/>
      <c r="M8" s="327"/>
      <c r="N8" s="327"/>
      <c r="O8" s="327"/>
      <c r="P8" s="322"/>
      <c r="Q8" s="327"/>
      <c r="R8" s="327"/>
      <c r="S8" s="328"/>
      <c r="T8" s="257"/>
      <c r="U8" s="257"/>
      <c r="V8" s="257"/>
    </row>
    <row r="9" spans="1:38" s="321" customFormat="1" ht="19.5" customHeight="1" x14ac:dyDescent="0.3">
      <c r="B9" s="240" t="s">
        <v>568</v>
      </c>
      <c r="C9" s="323"/>
      <c r="D9" s="670" t="e">
        <f>#REF!</f>
        <v>#REF!</v>
      </c>
      <c r="E9" s="218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1:38" s="321" customFormat="1" ht="19.5" customHeight="1" x14ac:dyDescent="0.3">
      <c r="B10" s="240" t="s">
        <v>569</v>
      </c>
      <c r="C10" s="323"/>
      <c r="D10" s="670" t="e">
        <f>#REF!</f>
        <v>#REF!</v>
      </c>
      <c r="F10" s="327"/>
      <c r="G10" s="327"/>
      <c r="H10" s="327"/>
      <c r="I10" s="327"/>
      <c r="J10" s="327"/>
      <c r="K10" s="327"/>
      <c r="L10" s="327"/>
      <c r="M10" s="327"/>
      <c r="N10" s="327"/>
      <c r="O10" s="329"/>
      <c r="P10" s="327"/>
      <c r="Q10" s="327"/>
      <c r="R10" s="327"/>
      <c r="S10" s="328"/>
      <c r="T10" s="257"/>
      <c r="U10" s="257"/>
      <c r="V10" s="257"/>
    </row>
    <row r="11" spans="1:38" s="321" customFormat="1" ht="19.5" customHeight="1" x14ac:dyDescent="0.3">
      <c r="B11" s="240" t="s">
        <v>570</v>
      </c>
      <c r="C11" s="323"/>
      <c r="D11" s="8" t="e">
        <f>#REF!</f>
        <v>#REF!</v>
      </c>
      <c r="F11" s="257"/>
      <c r="G11" s="257"/>
      <c r="H11" s="257"/>
      <c r="I11" s="257"/>
      <c r="J11" s="257"/>
      <c r="K11" s="257"/>
      <c r="L11" s="257"/>
      <c r="M11" s="257"/>
      <c r="N11" s="257"/>
      <c r="O11" s="325"/>
      <c r="P11" s="327" t="s">
        <v>0</v>
      </c>
      <c r="Q11" s="327"/>
      <c r="R11" s="327"/>
      <c r="S11" s="328"/>
      <c r="T11" s="257"/>
      <c r="U11" s="257"/>
      <c r="V11" s="257"/>
    </row>
    <row r="12" spans="1:38" s="257" customFormat="1" ht="19.5" customHeight="1" x14ac:dyDescent="0.25">
      <c r="B12" s="240" t="s">
        <v>562</v>
      </c>
      <c r="C12" s="330"/>
      <c r="D12" s="8" t="e">
        <f>#REF!</f>
        <v>#REF!</v>
      </c>
      <c r="O12" s="325"/>
      <c r="P12" s="327"/>
      <c r="Q12" s="327"/>
      <c r="R12" s="327"/>
      <c r="S12" s="328"/>
    </row>
    <row r="13" spans="1:38" s="321" customFormat="1" ht="19.5" customHeight="1" thickBot="1" x14ac:dyDescent="0.35">
      <c r="B13" s="218" t="s">
        <v>590</v>
      </c>
      <c r="C13" s="323"/>
      <c r="D13" s="671" t="e">
        <f>#REF!&amp; " - "&amp;#REF!</f>
        <v>#REF!</v>
      </c>
      <c r="F13" s="331"/>
      <c r="G13" s="331"/>
      <c r="H13" s="331"/>
      <c r="I13" s="331"/>
      <c r="J13" s="331"/>
      <c r="K13" s="331"/>
      <c r="L13" s="331"/>
      <c r="M13" s="331"/>
      <c r="N13" s="331"/>
      <c r="O13" s="474"/>
      <c r="P13" s="331"/>
      <c r="Q13" s="336"/>
      <c r="R13" s="327"/>
      <c r="S13" s="337"/>
      <c r="T13" s="336"/>
      <c r="U13" s="336"/>
      <c r="V13" s="336"/>
    </row>
    <row r="14" spans="1:38" s="45" customFormat="1" ht="16.5" x14ac:dyDescent="0.3">
      <c r="A14" s="677"/>
      <c r="B14" s="678"/>
      <c r="C14" s="679" t="s">
        <v>157</v>
      </c>
      <c r="D14" s="680"/>
      <c r="E14" s="687" t="s">
        <v>21</v>
      </c>
      <c r="F14" s="674" t="s">
        <v>22</v>
      </c>
      <c r="G14" s="674" t="s">
        <v>11</v>
      </c>
      <c r="H14" s="674" t="s">
        <v>11</v>
      </c>
      <c r="I14" s="674" t="s">
        <v>23</v>
      </c>
      <c r="J14" s="674" t="s">
        <v>19</v>
      </c>
      <c r="K14" s="674" t="s">
        <v>20</v>
      </c>
      <c r="L14" s="687" t="s">
        <v>21</v>
      </c>
      <c r="M14" s="674" t="s">
        <v>22</v>
      </c>
      <c r="N14" s="674" t="s">
        <v>11</v>
      </c>
      <c r="O14" s="674" t="s">
        <v>11</v>
      </c>
      <c r="P14" s="674" t="s">
        <v>23</v>
      </c>
      <c r="Q14" s="674" t="s">
        <v>19</v>
      </c>
      <c r="R14" s="674" t="s">
        <v>20</v>
      </c>
      <c r="S14" s="687" t="s">
        <v>21</v>
      </c>
      <c r="T14" s="674" t="s">
        <v>22</v>
      </c>
      <c r="U14" s="674" t="s">
        <v>11</v>
      </c>
      <c r="V14" s="674" t="s">
        <v>11</v>
      </c>
      <c r="W14" s="674" t="s">
        <v>23</v>
      </c>
      <c r="X14" s="674" t="s">
        <v>19</v>
      </c>
      <c r="Y14" s="674" t="s">
        <v>20</v>
      </c>
      <c r="Z14" s="687" t="s">
        <v>21</v>
      </c>
      <c r="AA14" s="674" t="s">
        <v>22</v>
      </c>
      <c r="AB14" s="674" t="s">
        <v>11</v>
      </c>
      <c r="AC14" s="674" t="s">
        <v>11</v>
      </c>
      <c r="AD14" s="674" t="s">
        <v>23</v>
      </c>
      <c r="AE14" s="674" t="s">
        <v>19</v>
      </c>
      <c r="AF14" s="674" t="s">
        <v>20</v>
      </c>
      <c r="AG14" s="687" t="s">
        <v>21</v>
      </c>
      <c r="AH14" s="674" t="s">
        <v>22</v>
      </c>
      <c r="AI14" s="674" t="s">
        <v>11</v>
      </c>
      <c r="AJ14" s="1117" t="s">
        <v>158</v>
      </c>
      <c r="AK14" s="1118"/>
      <c r="AL14" s="1119"/>
    </row>
    <row r="15" spans="1:38" s="45" customFormat="1" ht="16.5" x14ac:dyDescent="0.3">
      <c r="A15" s="681"/>
      <c r="B15" s="682"/>
      <c r="C15" s="682"/>
      <c r="D15" s="683"/>
      <c r="E15" s="688">
        <v>1</v>
      </c>
      <c r="F15" s="675">
        <f t="shared" ref="F15:AC15" si="0">E15+1</f>
        <v>2</v>
      </c>
      <c r="G15" s="676">
        <f t="shared" si="0"/>
        <v>3</v>
      </c>
      <c r="H15" s="675">
        <f t="shared" si="0"/>
        <v>4</v>
      </c>
      <c r="I15" s="675">
        <f t="shared" si="0"/>
        <v>5</v>
      </c>
      <c r="J15" s="675">
        <f t="shared" si="0"/>
        <v>6</v>
      </c>
      <c r="K15" s="675">
        <f t="shared" si="0"/>
        <v>7</v>
      </c>
      <c r="L15" s="688">
        <f t="shared" si="0"/>
        <v>8</v>
      </c>
      <c r="M15" s="675">
        <f t="shared" si="0"/>
        <v>9</v>
      </c>
      <c r="N15" s="675">
        <f t="shared" si="0"/>
        <v>10</v>
      </c>
      <c r="O15" s="675">
        <f t="shared" si="0"/>
        <v>11</v>
      </c>
      <c r="P15" s="675">
        <f t="shared" si="0"/>
        <v>12</v>
      </c>
      <c r="Q15" s="675">
        <f t="shared" si="0"/>
        <v>13</v>
      </c>
      <c r="R15" s="675">
        <f t="shared" si="0"/>
        <v>14</v>
      </c>
      <c r="S15" s="688">
        <f t="shared" si="0"/>
        <v>15</v>
      </c>
      <c r="T15" s="675">
        <f t="shared" si="0"/>
        <v>16</v>
      </c>
      <c r="U15" s="675">
        <f t="shared" si="0"/>
        <v>17</v>
      </c>
      <c r="V15" s="675">
        <f t="shared" si="0"/>
        <v>18</v>
      </c>
      <c r="W15" s="675">
        <f t="shared" si="0"/>
        <v>19</v>
      </c>
      <c r="X15" s="675">
        <f t="shared" si="0"/>
        <v>20</v>
      </c>
      <c r="Y15" s="675">
        <f t="shared" si="0"/>
        <v>21</v>
      </c>
      <c r="Z15" s="688">
        <f t="shared" si="0"/>
        <v>22</v>
      </c>
      <c r="AA15" s="675">
        <f t="shared" si="0"/>
        <v>23</v>
      </c>
      <c r="AB15" s="675">
        <f t="shared" si="0"/>
        <v>24</v>
      </c>
      <c r="AC15" s="675">
        <f t="shared" si="0"/>
        <v>25</v>
      </c>
      <c r="AD15" s="675">
        <f t="shared" ref="AD15" si="1">AC15+1</f>
        <v>26</v>
      </c>
      <c r="AE15" s="675">
        <f t="shared" ref="AE15" si="2">AD15+1</f>
        <v>27</v>
      </c>
      <c r="AF15" s="675">
        <f t="shared" ref="AF15" si="3">AE15+1</f>
        <v>28</v>
      </c>
      <c r="AG15" s="688">
        <f t="shared" ref="AG15" si="4">AF15+1</f>
        <v>29</v>
      </c>
      <c r="AH15" s="675">
        <f t="shared" ref="AH15" si="5">AG15+1</f>
        <v>30</v>
      </c>
      <c r="AI15" s="675"/>
      <c r="AJ15" s="684" t="s">
        <v>159</v>
      </c>
      <c r="AK15" s="685" t="s">
        <v>125</v>
      </c>
      <c r="AL15" s="686" t="s">
        <v>160</v>
      </c>
    </row>
    <row r="16" spans="1:38" s="45" customFormat="1" ht="15" customHeight="1" x14ac:dyDescent="0.3">
      <c r="A16" s="664" t="s">
        <v>161</v>
      </c>
      <c r="B16" s="665"/>
      <c r="C16" s="665"/>
      <c r="D16" s="666"/>
      <c r="E16" s="689"/>
      <c r="F16" s="672"/>
      <c r="G16" s="672"/>
      <c r="H16" s="672"/>
      <c r="I16" s="673"/>
      <c r="J16" s="672"/>
      <c r="K16" s="672"/>
      <c r="L16" s="689"/>
      <c r="M16" s="672"/>
      <c r="N16" s="672"/>
      <c r="O16" s="672"/>
      <c r="P16" s="673"/>
      <c r="Q16" s="672"/>
      <c r="R16" s="672"/>
      <c r="S16" s="689"/>
      <c r="T16" s="672"/>
      <c r="U16" s="672"/>
      <c r="V16" s="672"/>
      <c r="W16" s="673"/>
      <c r="X16" s="672"/>
      <c r="Y16" s="672"/>
      <c r="Z16" s="689"/>
      <c r="AA16" s="672"/>
      <c r="AB16" s="672"/>
      <c r="AC16" s="672"/>
      <c r="AD16" s="672"/>
      <c r="AE16" s="672"/>
      <c r="AF16" s="672"/>
      <c r="AG16" s="689"/>
      <c r="AH16" s="672"/>
      <c r="AI16" s="64"/>
      <c r="AJ16" s="51"/>
      <c r="AK16" s="51"/>
      <c r="AL16" s="52"/>
    </row>
    <row r="17" spans="1:38" s="45" customFormat="1" ht="15" customHeight="1" x14ac:dyDescent="0.3">
      <c r="A17" s="652" t="s">
        <v>32</v>
      </c>
      <c r="B17" s="653"/>
      <c r="C17" s="653"/>
      <c r="D17" s="654"/>
      <c r="E17" s="690">
        <v>1</v>
      </c>
      <c r="F17" s="53">
        <v>1</v>
      </c>
      <c r="G17" s="53">
        <v>1</v>
      </c>
      <c r="H17" s="53">
        <v>1</v>
      </c>
      <c r="I17" s="53">
        <v>1</v>
      </c>
      <c r="J17" s="53">
        <v>1</v>
      </c>
      <c r="K17" s="53">
        <v>1</v>
      </c>
      <c r="L17" s="690">
        <v>1</v>
      </c>
      <c r="M17" s="53">
        <v>1</v>
      </c>
      <c r="N17" s="53">
        <v>1</v>
      </c>
      <c r="O17" s="53">
        <v>1</v>
      </c>
      <c r="P17" s="53">
        <v>1</v>
      </c>
      <c r="Q17" s="53">
        <v>1</v>
      </c>
      <c r="R17" s="53">
        <v>1</v>
      </c>
      <c r="S17" s="690">
        <v>1</v>
      </c>
      <c r="T17" s="53">
        <v>1</v>
      </c>
      <c r="U17" s="53">
        <v>1</v>
      </c>
      <c r="V17" s="53">
        <v>1</v>
      </c>
      <c r="W17" s="53">
        <v>1</v>
      </c>
      <c r="X17" s="53">
        <v>1</v>
      </c>
      <c r="Y17" s="53">
        <v>1</v>
      </c>
      <c r="Z17" s="690">
        <v>1</v>
      </c>
      <c r="AA17" s="53">
        <v>1</v>
      </c>
      <c r="AB17" s="53">
        <v>1</v>
      </c>
      <c r="AC17" s="53">
        <v>1</v>
      </c>
      <c r="AD17" s="53">
        <v>1</v>
      </c>
      <c r="AE17" s="53">
        <v>1</v>
      </c>
      <c r="AF17" s="53">
        <v>1</v>
      </c>
      <c r="AG17" s="690">
        <v>1</v>
      </c>
      <c r="AH17" s="53">
        <v>1</v>
      </c>
      <c r="AI17" s="53"/>
      <c r="AJ17" s="55"/>
      <c r="AK17" s="55">
        <f>SUM(E17:AI17)</f>
        <v>30</v>
      </c>
      <c r="AL17" s="56">
        <f>AJ17+AK17</f>
        <v>30</v>
      </c>
    </row>
    <row r="18" spans="1:38" s="45" customFormat="1" ht="15" customHeight="1" x14ac:dyDescent="0.3">
      <c r="A18" s="655" t="s">
        <v>48</v>
      </c>
      <c r="B18" s="656"/>
      <c r="C18" s="656"/>
      <c r="D18" s="657"/>
      <c r="E18" s="690">
        <v>1</v>
      </c>
      <c r="F18" s="53">
        <v>1</v>
      </c>
      <c r="G18" s="53">
        <v>1</v>
      </c>
      <c r="H18" s="53">
        <v>1</v>
      </c>
      <c r="I18" s="53">
        <v>1</v>
      </c>
      <c r="J18" s="53">
        <v>1</v>
      </c>
      <c r="K18" s="53">
        <v>1</v>
      </c>
      <c r="L18" s="690">
        <v>1</v>
      </c>
      <c r="M18" s="53">
        <v>1</v>
      </c>
      <c r="N18" s="53">
        <v>1</v>
      </c>
      <c r="O18" s="53">
        <v>1</v>
      </c>
      <c r="P18" s="53">
        <v>1</v>
      </c>
      <c r="Q18" s="53">
        <v>1</v>
      </c>
      <c r="R18" s="53">
        <v>1</v>
      </c>
      <c r="S18" s="690">
        <v>1</v>
      </c>
      <c r="T18" s="53">
        <v>1</v>
      </c>
      <c r="U18" s="53">
        <v>1</v>
      </c>
      <c r="V18" s="53">
        <v>1</v>
      </c>
      <c r="W18" s="53">
        <v>1</v>
      </c>
      <c r="X18" s="53">
        <v>1</v>
      </c>
      <c r="Y18" s="53">
        <v>1</v>
      </c>
      <c r="Z18" s="690">
        <v>1</v>
      </c>
      <c r="AA18" s="53">
        <v>1</v>
      </c>
      <c r="AB18" s="53">
        <v>1</v>
      </c>
      <c r="AC18" s="53">
        <v>1</v>
      </c>
      <c r="AD18" s="53">
        <v>1</v>
      </c>
      <c r="AE18" s="53">
        <v>1</v>
      </c>
      <c r="AF18" s="53">
        <v>1</v>
      </c>
      <c r="AG18" s="690">
        <v>1</v>
      </c>
      <c r="AH18" s="53">
        <v>1</v>
      </c>
      <c r="AI18" s="53"/>
      <c r="AJ18" s="55"/>
      <c r="AK18" s="55">
        <f>SUM(E18:AI18)</f>
        <v>30</v>
      </c>
      <c r="AL18" s="56">
        <f>AK18+AJ18</f>
        <v>30</v>
      </c>
    </row>
    <row r="19" spans="1:38" s="45" customFormat="1" ht="15" customHeight="1" x14ac:dyDescent="0.3">
      <c r="A19" s="667" t="s">
        <v>162</v>
      </c>
      <c r="B19" s="668"/>
      <c r="C19" s="668"/>
      <c r="D19" s="669"/>
      <c r="E19" s="690"/>
      <c r="F19" s="53"/>
      <c r="G19" s="53"/>
      <c r="H19" s="53"/>
      <c r="I19" s="219"/>
      <c r="J19" s="54"/>
      <c r="K19" s="54"/>
      <c r="L19" s="690"/>
      <c r="M19" s="54"/>
      <c r="N19" s="54"/>
      <c r="O19" s="54"/>
      <c r="P19" s="66"/>
      <c r="Q19" s="54"/>
      <c r="R19" s="54"/>
      <c r="S19" s="690"/>
      <c r="T19" s="54"/>
      <c r="U19" s="54"/>
      <c r="V19" s="54"/>
      <c r="W19" s="66"/>
      <c r="X19" s="54"/>
      <c r="Y19" s="54"/>
      <c r="Z19" s="690"/>
      <c r="AA19" s="54"/>
      <c r="AB19" s="54"/>
      <c r="AC19" s="54"/>
      <c r="AD19" s="54"/>
      <c r="AE19" s="54"/>
      <c r="AF19" s="54"/>
      <c r="AG19" s="690"/>
      <c r="AH19" s="54"/>
      <c r="AI19" s="66"/>
      <c r="AJ19" s="55"/>
      <c r="AK19" s="55"/>
      <c r="AL19" s="56"/>
    </row>
    <row r="20" spans="1:38" s="45" customFormat="1" ht="15" customHeight="1" x14ac:dyDescent="0.3">
      <c r="A20" s="658" t="s">
        <v>203</v>
      </c>
      <c r="B20" s="659"/>
      <c r="C20" s="659"/>
      <c r="D20" s="660"/>
      <c r="E20" s="690"/>
      <c r="F20" s="53"/>
      <c r="G20" s="53"/>
      <c r="H20" s="53">
        <v>1</v>
      </c>
      <c r="I20" s="53">
        <v>1</v>
      </c>
      <c r="J20" s="53">
        <v>1</v>
      </c>
      <c r="K20" s="53">
        <v>1</v>
      </c>
      <c r="L20" s="690">
        <v>1</v>
      </c>
      <c r="M20" s="53">
        <v>1</v>
      </c>
      <c r="N20" s="53">
        <v>1</v>
      </c>
      <c r="O20" s="53">
        <v>1</v>
      </c>
      <c r="P20" s="53">
        <v>1</v>
      </c>
      <c r="Q20" s="53">
        <v>1</v>
      </c>
      <c r="R20" s="53">
        <v>1</v>
      </c>
      <c r="S20" s="690">
        <v>1</v>
      </c>
      <c r="T20" s="53">
        <v>1</v>
      </c>
      <c r="U20" s="53">
        <v>1</v>
      </c>
      <c r="V20" s="53">
        <v>1</v>
      </c>
      <c r="W20" s="53">
        <v>1</v>
      </c>
      <c r="X20" s="53">
        <v>1</v>
      </c>
      <c r="Y20" s="53">
        <v>1</v>
      </c>
      <c r="Z20" s="690">
        <v>1</v>
      </c>
      <c r="AA20" s="53">
        <v>1</v>
      </c>
      <c r="AB20" s="53">
        <v>1</v>
      </c>
      <c r="AC20" s="53">
        <v>1</v>
      </c>
      <c r="AD20" s="53">
        <v>1</v>
      </c>
      <c r="AE20" s="53">
        <v>1</v>
      </c>
      <c r="AF20" s="53">
        <v>1</v>
      </c>
      <c r="AG20" s="690">
        <v>1</v>
      </c>
      <c r="AH20" s="53">
        <v>1</v>
      </c>
      <c r="AI20" s="53"/>
      <c r="AJ20" s="55"/>
      <c r="AK20" s="55">
        <f>SUM(E20:AI20)</f>
        <v>27</v>
      </c>
      <c r="AL20" s="56">
        <f>AJ20+AK20</f>
        <v>27</v>
      </c>
    </row>
    <row r="21" spans="1:38" s="45" customFormat="1" ht="15" customHeight="1" x14ac:dyDescent="0.3">
      <c r="A21" s="658" t="s">
        <v>46</v>
      </c>
      <c r="B21" s="659"/>
      <c r="C21" s="659"/>
      <c r="D21" s="660"/>
      <c r="E21" s="690">
        <v>1</v>
      </c>
      <c r="F21" s="53">
        <v>1</v>
      </c>
      <c r="G21" s="53">
        <v>1</v>
      </c>
      <c r="H21" s="53">
        <v>1</v>
      </c>
      <c r="I21" s="53">
        <v>1</v>
      </c>
      <c r="J21" s="53">
        <v>1</v>
      </c>
      <c r="K21" s="53">
        <v>1</v>
      </c>
      <c r="L21" s="690">
        <v>1</v>
      </c>
      <c r="M21" s="53">
        <v>1</v>
      </c>
      <c r="N21" s="53">
        <v>1</v>
      </c>
      <c r="O21" s="53">
        <v>1</v>
      </c>
      <c r="P21" s="53">
        <v>1</v>
      </c>
      <c r="Q21" s="53">
        <v>1</v>
      </c>
      <c r="R21" s="53">
        <v>1</v>
      </c>
      <c r="S21" s="690">
        <v>1</v>
      </c>
      <c r="T21" s="53">
        <v>1</v>
      </c>
      <c r="U21" s="53">
        <v>1</v>
      </c>
      <c r="V21" s="53">
        <v>1</v>
      </c>
      <c r="W21" s="53">
        <v>1</v>
      </c>
      <c r="X21" s="53">
        <v>1</v>
      </c>
      <c r="Y21" s="53">
        <v>1</v>
      </c>
      <c r="Z21" s="690">
        <v>1</v>
      </c>
      <c r="AA21" s="53">
        <v>1</v>
      </c>
      <c r="AB21" s="53">
        <v>1</v>
      </c>
      <c r="AC21" s="53">
        <v>1</v>
      </c>
      <c r="AD21" s="53">
        <v>1</v>
      </c>
      <c r="AE21" s="53">
        <v>1</v>
      </c>
      <c r="AF21" s="53">
        <v>1</v>
      </c>
      <c r="AG21" s="690">
        <v>1</v>
      </c>
      <c r="AH21" s="53">
        <v>1</v>
      </c>
      <c r="AI21" s="53"/>
      <c r="AJ21" s="55"/>
      <c r="AK21" s="55">
        <f>SUM(E21:AI21)</f>
        <v>30</v>
      </c>
      <c r="AL21" s="56">
        <f>AJ21+AK21</f>
        <v>30</v>
      </c>
    </row>
    <row r="22" spans="1:38" s="45" customFormat="1" ht="15" customHeight="1" x14ac:dyDescent="0.3">
      <c r="A22" s="658" t="s">
        <v>163</v>
      </c>
      <c r="B22" s="659"/>
      <c r="C22" s="659"/>
      <c r="D22" s="660"/>
      <c r="E22" s="690"/>
      <c r="F22" s="53"/>
      <c r="G22" s="53"/>
      <c r="H22" s="53"/>
      <c r="I22" s="53"/>
      <c r="J22" s="53"/>
      <c r="K22" s="53"/>
      <c r="L22" s="690"/>
      <c r="M22" s="53"/>
      <c r="N22" s="53"/>
      <c r="O22" s="53"/>
      <c r="P22" s="53">
        <v>1</v>
      </c>
      <c r="Q22" s="53">
        <v>1</v>
      </c>
      <c r="R22" s="53">
        <v>1</v>
      </c>
      <c r="S22" s="690">
        <v>1</v>
      </c>
      <c r="T22" s="53">
        <v>1</v>
      </c>
      <c r="U22" s="53">
        <v>1</v>
      </c>
      <c r="V22" s="53">
        <v>1</v>
      </c>
      <c r="W22" s="53">
        <v>1</v>
      </c>
      <c r="X22" s="53">
        <v>1</v>
      </c>
      <c r="Y22" s="53">
        <v>1</v>
      </c>
      <c r="Z22" s="690">
        <v>1</v>
      </c>
      <c r="AA22" s="53">
        <v>1</v>
      </c>
      <c r="AB22" s="53">
        <v>1</v>
      </c>
      <c r="AC22" s="53">
        <v>1</v>
      </c>
      <c r="AD22" s="53">
        <v>1</v>
      </c>
      <c r="AE22" s="53">
        <v>1</v>
      </c>
      <c r="AF22" s="53">
        <v>1</v>
      </c>
      <c r="AG22" s="690">
        <v>1</v>
      </c>
      <c r="AH22" s="53">
        <v>1</v>
      </c>
      <c r="AI22" s="53"/>
      <c r="AJ22" s="55"/>
      <c r="AK22" s="55">
        <f>SUM(E22:AI22)</f>
        <v>19</v>
      </c>
      <c r="AL22" s="56">
        <f t="shared" ref="AL22:AL24" si="6">AJ22+AK22</f>
        <v>19</v>
      </c>
    </row>
    <row r="23" spans="1:38" s="45" customFormat="1" ht="15" customHeight="1" x14ac:dyDescent="0.3">
      <c r="A23" s="658" t="s">
        <v>608</v>
      </c>
      <c r="B23" s="659"/>
      <c r="C23" s="659"/>
      <c r="D23" s="660"/>
      <c r="E23" s="691"/>
      <c r="F23" s="53"/>
      <c r="G23" s="53"/>
      <c r="H23" s="53">
        <v>1</v>
      </c>
      <c r="I23" s="219">
        <v>1</v>
      </c>
      <c r="J23" s="54">
        <v>1</v>
      </c>
      <c r="K23" s="54">
        <v>1</v>
      </c>
      <c r="L23" s="691">
        <v>1</v>
      </c>
      <c r="M23" s="54">
        <v>1</v>
      </c>
      <c r="N23" s="54">
        <v>1</v>
      </c>
      <c r="O23" s="54">
        <v>1</v>
      </c>
      <c r="P23" s="66">
        <v>1</v>
      </c>
      <c r="Q23" s="54">
        <v>1</v>
      </c>
      <c r="R23" s="54">
        <v>1</v>
      </c>
      <c r="S23" s="691">
        <v>1</v>
      </c>
      <c r="T23" s="54">
        <v>1</v>
      </c>
      <c r="U23" s="54">
        <v>1</v>
      </c>
      <c r="V23" s="54">
        <v>1</v>
      </c>
      <c r="W23" s="66">
        <v>1</v>
      </c>
      <c r="X23" s="54">
        <v>1</v>
      </c>
      <c r="Y23" s="54">
        <v>1</v>
      </c>
      <c r="Z23" s="691">
        <v>1</v>
      </c>
      <c r="AA23" s="54">
        <v>1</v>
      </c>
      <c r="AB23" s="54">
        <v>1</v>
      </c>
      <c r="AC23" s="54">
        <v>1</v>
      </c>
      <c r="AD23" s="54">
        <v>1</v>
      </c>
      <c r="AE23" s="54">
        <v>1</v>
      </c>
      <c r="AF23" s="54">
        <v>1</v>
      </c>
      <c r="AG23" s="691">
        <v>1</v>
      </c>
      <c r="AH23" s="54">
        <v>1</v>
      </c>
      <c r="AI23" s="66"/>
      <c r="AJ23" s="55"/>
      <c r="AK23" s="55">
        <f>SUM(E23:AI23)</f>
        <v>27</v>
      </c>
      <c r="AL23" s="56">
        <f t="shared" ref="AL23" si="7">AJ23+AK23</f>
        <v>27</v>
      </c>
    </row>
    <row r="24" spans="1:38" s="45" customFormat="1" ht="15" customHeight="1" x14ac:dyDescent="0.3">
      <c r="A24" s="658" t="s">
        <v>610</v>
      </c>
      <c r="B24" s="659"/>
      <c r="C24" s="659"/>
      <c r="D24" s="660"/>
      <c r="E24" s="691">
        <v>1</v>
      </c>
      <c r="F24" s="53">
        <v>1</v>
      </c>
      <c r="G24" s="53">
        <v>1</v>
      </c>
      <c r="H24" s="53">
        <v>1</v>
      </c>
      <c r="I24" s="219">
        <v>1</v>
      </c>
      <c r="J24" s="54">
        <v>1</v>
      </c>
      <c r="K24" s="54">
        <v>1</v>
      </c>
      <c r="L24" s="691">
        <v>1</v>
      </c>
      <c r="M24" s="54">
        <v>1</v>
      </c>
      <c r="N24" s="54">
        <v>1</v>
      </c>
      <c r="O24" s="54">
        <v>1</v>
      </c>
      <c r="P24" s="66">
        <v>1</v>
      </c>
      <c r="Q24" s="54">
        <v>1</v>
      </c>
      <c r="R24" s="54">
        <v>1</v>
      </c>
      <c r="S24" s="691">
        <v>1</v>
      </c>
      <c r="T24" s="54">
        <v>1</v>
      </c>
      <c r="U24" s="54">
        <v>1</v>
      </c>
      <c r="V24" s="54">
        <v>1</v>
      </c>
      <c r="W24" s="66">
        <v>1</v>
      </c>
      <c r="X24" s="54">
        <v>1</v>
      </c>
      <c r="Y24" s="54">
        <v>1</v>
      </c>
      <c r="Z24" s="691">
        <v>1</v>
      </c>
      <c r="AA24" s="54">
        <v>1</v>
      </c>
      <c r="AB24" s="54">
        <v>1</v>
      </c>
      <c r="AC24" s="54">
        <v>1</v>
      </c>
      <c r="AD24" s="54">
        <v>1</v>
      </c>
      <c r="AE24" s="54">
        <v>1</v>
      </c>
      <c r="AF24" s="54">
        <v>1</v>
      </c>
      <c r="AG24" s="691">
        <v>1</v>
      </c>
      <c r="AH24" s="54">
        <v>1</v>
      </c>
      <c r="AI24" s="66"/>
      <c r="AJ24" s="55"/>
      <c r="AK24" s="55">
        <f>SUM(E24:AI24)</f>
        <v>30</v>
      </c>
      <c r="AL24" s="56">
        <f t="shared" si="6"/>
        <v>30</v>
      </c>
    </row>
    <row r="25" spans="1:38" s="45" customFormat="1" ht="15" customHeight="1" x14ac:dyDescent="0.3">
      <c r="A25" s="667" t="s">
        <v>164</v>
      </c>
      <c r="B25" s="668"/>
      <c r="C25" s="668"/>
      <c r="D25" s="669"/>
      <c r="E25" s="691"/>
      <c r="F25" s="53"/>
      <c r="G25" s="53"/>
      <c r="H25" s="53"/>
      <c r="I25" s="219"/>
      <c r="J25" s="53"/>
      <c r="K25" s="53"/>
      <c r="L25" s="691"/>
      <c r="M25" s="53"/>
      <c r="N25" s="53"/>
      <c r="O25" s="53"/>
      <c r="P25" s="219"/>
      <c r="Q25" s="53"/>
      <c r="R25" s="53"/>
      <c r="S25" s="691"/>
      <c r="T25" s="53"/>
      <c r="U25" s="53"/>
      <c r="V25" s="53"/>
      <c r="W25" s="219"/>
      <c r="X25" s="53"/>
      <c r="Y25" s="53"/>
      <c r="Z25" s="691"/>
      <c r="AA25" s="53"/>
      <c r="AB25" s="53"/>
      <c r="AC25" s="53"/>
      <c r="AD25" s="53"/>
      <c r="AE25" s="53"/>
      <c r="AF25" s="53"/>
      <c r="AG25" s="691"/>
      <c r="AH25" s="53"/>
      <c r="AI25" s="65"/>
      <c r="AJ25" s="55"/>
      <c r="AK25" s="55"/>
      <c r="AL25" s="56"/>
    </row>
    <row r="26" spans="1:38" s="45" customFormat="1" ht="15" customHeight="1" x14ac:dyDescent="0.3">
      <c r="A26" s="658" t="s">
        <v>165</v>
      </c>
      <c r="B26" s="659"/>
      <c r="C26" s="659"/>
      <c r="D26" s="660"/>
      <c r="E26" s="692">
        <v>0</v>
      </c>
      <c r="F26" s="219">
        <v>0</v>
      </c>
      <c r="G26" s="219">
        <v>0</v>
      </c>
      <c r="H26" s="219">
        <v>0</v>
      </c>
      <c r="I26" s="219">
        <v>0</v>
      </c>
      <c r="J26" s="219">
        <v>0</v>
      </c>
      <c r="K26" s="219">
        <v>0</v>
      </c>
      <c r="L26" s="692">
        <v>0</v>
      </c>
      <c r="M26" s="219">
        <v>0</v>
      </c>
      <c r="N26" s="219">
        <v>0</v>
      </c>
      <c r="O26" s="219">
        <v>0</v>
      </c>
      <c r="P26" s="219">
        <v>0</v>
      </c>
      <c r="Q26" s="219">
        <v>0</v>
      </c>
      <c r="R26" s="219">
        <v>0</v>
      </c>
      <c r="S26" s="692">
        <v>0</v>
      </c>
      <c r="T26" s="219">
        <v>0</v>
      </c>
      <c r="U26" s="219">
        <v>0</v>
      </c>
      <c r="V26" s="219">
        <v>0</v>
      </c>
      <c r="W26" s="219">
        <v>0</v>
      </c>
      <c r="X26" s="219">
        <v>0</v>
      </c>
      <c r="Y26" s="219">
        <v>0</v>
      </c>
      <c r="Z26" s="692">
        <v>0</v>
      </c>
      <c r="AA26" s="219">
        <v>0</v>
      </c>
      <c r="AB26" s="219">
        <v>0</v>
      </c>
      <c r="AC26" s="219">
        <v>0</v>
      </c>
      <c r="AD26" s="219">
        <v>0</v>
      </c>
      <c r="AE26" s="219">
        <v>0</v>
      </c>
      <c r="AF26" s="219">
        <v>0</v>
      </c>
      <c r="AG26" s="692">
        <v>0</v>
      </c>
      <c r="AH26" s="219">
        <v>0</v>
      </c>
      <c r="AI26" s="219"/>
      <c r="AJ26" s="55"/>
      <c r="AK26" s="55">
        <f>SUM(E26:AI26)</f>
        <v>0</v>
      </c>
      <c r="AL26" s="56">
        <f>AJ26+AK26</f>
        <v>0</v>
      </c>
    </row>
    <row r="27" spans="1:38" s="45" customFormat="1" ht="15" customHeight="1" x14ac:dyDescent="0.3">
      <c r="A27" s="658" t="s">
        <v>166</v>
      </c>
      <c r="B27" s="659"/>
      <c r="C27" s="659"/>
      <c r="D27" s="660"/>
      <c r="E27" s="692"/>
      <c r="F27" s="219"/>
      <c r="G27" s="219"/>
      <c r="H27" s="53">
        <v>1</v>
      </c>
      <c r="I27" s="53">
        <v>1</v>
      </c>
      <c r="J27" s="53">
        <v>1</v>
      </c>
      <c r="K27" s="53">
        <v>1</v>
      </c>
      <c r="L27" s="692">
        <v>1</v>
      </c>
      <c r="M27" s="53">
        <v>1</v>
      </c>
      <c r="N27" s="53">
        <v>1</v>
      </c>
      <c r="O27" s="53">
        <v>1</v>
      </c>
      <c r="P27" s="53">
        <v>1</v>
      </c>
      <c r="Q27" s="53">
        <v>1</v>
      </c>
      <c r="R27" s="53">
        <v>1</v>
      </c>
      <c r="S27" s="692">
        <v>1</v>
      </c>
      <c r="T27" s="53">
        <v>1</v>
      </c>
      <c r="U27" s="53">
        <v>1</v>
      </c>
      <c r="V27" s="53">
        <v>1</v>
      </c>
      <c r="W27" s="53">
        <v>1</v>
      </c>
      <c r="X27" s="53">
        <v>1</v>
      </c>
      <c r="Y27" s="53">
        <v>1</v>
      </c>
      <c r="Z27" s="692">
        <v>1</v>
      </c>
      <c r="AA27" s="53">
        <v>2</v>
      </c>
      <c r="AB27" s="53">
        <v>2</v>
      </c>
      <c r="AC27" s="53">
        <v>2</v>
      </c>
      <c r="AD27" s="53">
        <v>2</v>
      </c>
      <c r="AE27" s="53">
        <v>2</v>
      </c>
      <c r="AF27" s="53">
        <v>2</v>
      </c>
      <c r="AG27" s="692">
        <v>2</v>
      </c>
      <c r="AH27" s="53">
        <v>2</v>
      </c>
      <c r="AI27" s="219"/>
      <c r="AJ27" s="55"/>
      <c r="AK27" s="55">
        <f>SUM(E27:AI27)</f>
        <v>35</v>
      </c>
      <c r="AL27" s="56">
        <f>AJ27+AK27</f>
        <v>35</v>
      </c>
    </row>
    <row r="28" spans="1:38" s="45" customFormat="1" ht="15" customHeight="1" x14ac:dyDescent="0.3">
      <c r="A28" s="661" t="s">
        <v>167</v>
      </c>
      <c r="B28" s="662"/>
      <c r="C28" s="662"/>
      <c r="D28" s="663"/>
      <c r="E28" s="692"/>
      <c r="F28" s="219"/>
      <c r="G28" s="219"/>
      <c r="H28" s="53">
        <v>1</v>
      </c>
      <c r="I28" s="53">
        <v>1</v>
      </c>
      <c r="J28" s="53">
        <v>1</v>
      </c>
      <c r="K28" s="53">
        <v>1</v>
      </c>
      <c r="L28" s="692">
        <v>1</v>
      </c>
      <c r="M28" s="53">
        <v>1</v>
      </c>
      <c r="N28" s="53">
        <v>1</v>
      </c>
      <c r="O28" s="53">
        <v>1</v>
      </c>
      <c r="P28" s="53">
        <v>1</v>
      </c>
      <c r="Q28" s="53">
        <v>1</v>
      </c>
      <c r="R28" s="53">
        <v>1</v>
      </c>
      <c r="S28" s="692">
        <v>1</v>
      </c>
      <c r="T28" s="53">
        <v>3</v>
      </c>
      <c r="U28" s="53">
        <v>3</v>
      </c>
      <c r="V28" s="53">
        <v>3</v>
      </c>
      <c r="W28" s="53">
        <v>3</v>
      </c>
      <c r="X28" s="53">
        <v>3</v>
      </c>
      <c r="Y28" s="53">
        <v>3</v>
      </c>
      <c r="Z28" s="692">
        <v>3</v>
      </c>
      <c r="AA28" s="53">
        <v>6</v>
      </c>
      <c r="AB28" s="53">
        <v>6</v>
      </c>
      <c r="AC28" s="53">
        <v>6</v>
      </c>
      <c r="AD28" s="53">
        <v>6</v>
      </c>
      <c r="AE28" s="53">
        <v>6</v>
      </c>
      <c r="AF28" s="53">
        <v>6</v>
      </c>
      <c r="AG28" s="692">
        <v>6</v>
      </c>
      <c r="AH28" s="53">
        <v>6</v>
      </c>
      <c r="AI28" s="66"/>
      <c r="AJ28" s="55"/>
      <c r="AK28" s="55">
        <f>SUM(E28:AI28)</f>
        <v>81</v>
      </c>
      <c r="AL28" s="56">
        <f>AJ28+AK28</f>
        <v>81</v>
      </c>
    </row>
    <row r="29" spans="1:38" s="45" customFormat="1" ht="17.25" thickBot="1" x14ac:dyDescent="0.35">
      <c r="A29" s="693"/>
      <c r="B29" s="694"/>
      <c r="C29" s="694"/>
      <c r="D29" s="694"/>
      <c r="E29" s="694"/>
      <c r="F29" s="694"/>
      <c r="G29" s="694"/>
      <c r="H29" s="694"/>
      <c r="I29" s="694"/>
      <c r="J29" s="694"/>
      <c r="K29" s="694"/>
      <c r="L29" s="694"/>
      <c r="M29" s="694"/>
      <c r="N29" s="694"/>
      <c r="O29" s="694"/>
      <c r="P29" s="694"/>
      <c r="Q29" s="694" t="s">
        <v>88</v>
      </c>
      <c r="R29" s="694"/>
      <c r="S29" s="694"/>
      <c r="T29" s="694"/>
      <c r="U29" s="694"/>
      <c r="V29" s="694"/>
      <c r="W29" s="694"/>
      <c r="X29" s="694"/>
      <c r="Y29" s="694"/>
      <c r="Z29" s="694"/>
      <c r="AA29" s="694"/>
      <c r="AB29" s="694"/>
      <c r="AC29" s="694"/>
      <c r="AD29" s="694"/>
      <c r="AE29" s="694"/>
      <c r="AF29" s="694"/>
      <c r="AG29" s="694"/>
      <c r="AH29" s="694"/>
      <c r="AI29" s="510"/>
      <c r="AJ29" s="57"/>
      <c r="AK29" s="57">
        <f>SUM(AK17:AK28)</f>
        <v>309</v>
      </c>
      <c r="AL29" s="58">
        <f>SUM(AL17:AL28)</f>
        <v>309</v>
      </c>
    </row>
    <row r="30" spans="1:38" x14ac:dyDescent="0.2">
      <c r="A30" s="59" t="s">
        <v>0</v>
      </c>
      <c r="B30" s="59"/>
      <c r="C30" s="59"/>
      <c r="D30" s="6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61"/>
      <c r="AL30" s="62"/>
    </row>
    <row r="31" spans="1:38" x14ac:dyDescent="0.2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61"/>
      <c r="AK31" s="61"/>
      <c r="AL31" s="62"/>
    </row>
    <row r="32" spans="1:38" x14ac:dyDescent="0.2">
      <c r="B32" s="11"/>
      <c r="AL32" s="63"/>
    </row>
    <row r="33" spans="2:38" x14ac:dyDescent="0.2">
      <c r="B33" s="11"/>
      <c r="AL33" s="63"/>
    </row>
    <row r="34" spans="2:38" x14ac:dyDescent="0.2">
      <c r="B34" s="11"/>
      <c r="AL34" s="63"/>
    </row>
    <row r="35" spans="2:38" x14ac:dyDescent="0.2">
      <c r="B35" s="11"/>
      <c r="AL35" s="63"/>
    </row>
    <row r="36" spans="2:38" x14ac:dyDescent="0.2">
      <c r="AL36" s="63"/>
    </row>
    <row r="37" spans="2:38" x14ac:dyDescent="0.2">
      <c r="AL37" s="63"/>
    </row>
    <row r="38" spans="2:38" x14ac:dyDescent="0.2">
      <c r="AL38" s="63"/>
    </row>
    <row r="39" spans="2:38" x14ac:dyDescent="0.2">
      <c r="AL39" s="63"/>
    </row>
    <row r="40" spans="2:38" x14ac:dyDescent="0.2">
      <c r="AL40" s="63"/>
    </row>
    <row r="41" spans="2:38" x14ac:dyDescent="0.2">
      <c r="AL41" s="63"/>
    </row>
    <row r="42" spans="2:38" x14ac:dyDescent="0.2">
      <c r="C42" s="11" t="s">
        <v>168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 t="s">
        <v>169</v>
      </c>
      <c r="O42" s="11"/>
      <c r="P42" s="11"/>
      <c r="Q42" s="11"/>
      <c r="R42" s="11"/>
      <c r="S42" s="11"/>
      <c r="T42" s="11"/>
      <c r="AB42" s="11"/>
      <c r="AC42" s="11"/>
      <c r="AD42" s="11"/>
      <c r="AE42" s="11"/>
      <c r="AF42" s="11"/>
      <c r="AG42" s="11"/>
      <c r="AH42" s="11"/>
      <c r="AI42" s="11"/>
      <c r="AJ42" s="11" t="s">
        <v>169</v>
      </c>
      <c r="AK42" s="11"/>
      <c r="AL42" s="63"/>
    </row>
    <row r="43" spans="2:38" x14ac:dyDescent="0.2">
      <c r="C43" s="11" t="s">
        <v>170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 t="s">
        <v>171</v>
      </c>
      <c r="O43" s="11"/>
      <c r="P43" s="11"/>
      <c r="Q43" s="11"/>
      <c r="R43" s="11"/>
      <c r="S43" s="11"/>
      <c r="T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 t="s">
        <v>172</v>
      </c>
      <c r="AK43" s="11"/>
      <c r="AL43" s="63"/>
    </row>
    <row r="44" spans="2:38" x14ac:dyDescent="0.2">
      <c r="C44" s="11" t="s">
        <v>173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 t="s">
        <v>174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 t="s">
        <v>174</v>
      </c>
      <c r="AK44" s="11"/>
      <c r="AL44" s="63"/>
    </row>
    <row r="45" spans="2:38" x14ac:dyDescent="0.2">
      <c r="AL45" s="63"/>
    </row>
  </sheetData>
  <mergeCells count="2">
    <mergeCell ref="D6:AK6"/>
    <mergeCell ref="AJ14:AL14"/>
  </mergeCells>
  <printOptions horizontalCentered="1" verticalCentered="1"/>
  <pageMargins left="0.47244094488188981" right="0.31496062992125984" top="0.98425196850393704" bottom="0.98425196850393704" header="0" footer="0"/>
  <pageSetup paperSize="9" scale="68" orientation="landscape" horizontalDpi="4294967293" r:id="rId1"/>
  <headerFooter alignWithMargins="0">
    <oddHeader>&amp;C&amp;9FORMATO FE - 12&amp;R&amp;9MUNICIPALIDAD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3">
    <tabColor theme="7" tint="-0.499984740745262"/>
    <pageSetUpPr fitToPage="1"/>
  </sheetPr>
  <dimension ref="A1:AP79"/>
  <sheetViews>
    <sheetView view="pageBreakPreview" topLeftCell="A4" zoomScale="78" zoomScaleNormal="70" zoomScaleSheetLayoutView="78" zoomScalePageLayoutView="70" workbookViewId="0">
      <selection activeCell="G22" sqref="G22"/>
    </sheetView>
  </sheetViews>
  <sheetFormatPr baseColWidth="10" defaultColWidth="11.42578125" defaultRowHeight="15" x14ac:dyDescent="0.2"/>
  <cols>
    <col min="1" max="1" width="16.28515625" style="218" customWidth="1"/>
    <col min="2" max="2" width="101" style="218" customWidth="1"/>
    <col min="3" max="3" width="10.28515625" style="218" bestFit="1" customWidth="1"/>
    <col min="4" max="4" width="16.7109375" style="218" customWidth="1"/>
    <col min="5" max="5" width="12.28515625" style="218" customWidth="1"/>
    <col min="6" max="6" width="17" style="218" customWidth="1"/>
    <col min="7" max="7" width="16" style="218" customWidth="1"/>
    <col min="8" max="8" width="16.7109375" style="218" customWidth="1"/>
    <col min="9" max="9" width="11" style="218" customWidth="1"/>
    <col min="10" max="10" width="14.28515625" style="218" customWidth="1"/>
    <col min="11" max="11" width="16.85546875" style="218" customWidth="1"/>
    <col min="12" max="12" width="15" style="218" customWidth="1"/>
    <col min="13" max="13" width="12.85546875" style="218" customWidth="1"/>
    <col min="14" max="14" width="14.28515625" style="218" customWidth="1"/>
    <col min="15" max="15" width="12.42578125" style="218" customWidth="1"/>
    <col min="16" max="16" width="14.28515625" style="218" customWidth="1"/>
    <col min="17" max="17" width="15.7109375" style="218" customWidth="1"/>
    <col min="18" max="18" width="10.28515625" style="218" bestFit="1" customWidth="1"/>
    <col min="19" max="19" width="18.5703125" style="218" customWidth="1"/>
    <col min="20" max="20" width="13.42578125" style="218" bestFit="1" customWidth="1"/>
    <col min="21" max="21" width="14" style="218" customWidth="1"/>
    <col min="22" max="16384" width="11.42578125" style="218"/>
  </cols>
  <sheetData>
    <row r="1" spans="1:42" ht="52.5" customHeight="1" x14ac:dyDescent="0.2">
      <c r="A1" s="1130" t="s">
        <v>1058</v>
      </c>
      <c r="B1" s="1130"/>
      <c r="C1" s="1130"/>
      <c r="D1" s="1130"/>
      <c r="E1" s="1130"/>
      <c r="F1" s="1130"/>
      <c r="G1" s="1130"/>
      <c r="H1" s="1130"/>
      <c r="I1" s="1130"/>
      <c r="J1" s="1130"/>
      <c r="K1" s="1130"/>
      <c r="L1" s="1130"/>
      <c r="M1" s="1130"/>
      <c r="N1" s="1130"/>
      <c r="O1" s="1130"/>
      <c r="P1" s="1130"/>
      <c r="Q1" s="1130"/>
      <c r="R1" s="1130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s="6" customFormat="1" ht="44.25" customHeight="1" x14ac:dyDescent="0.25">
      <c r="A2" s="1131" t="s">
        <v>1057</v>
      </c>
      <c r="B2" s="1131"/>
      <c r="C2" s="1131"/>
      <c r="D2" s="1131"/>
      <c r="E2" s="1131"/>
      <c r="F2" s="1131"/>
      <c r="G2" s="1131"/>
      <c r="H2" s="1131"/>
      <c r="I2" s="1131"/>
      <c r="J2" s="1131"/>
      <c r="K2" s="1131"/>
      <c r="L2" s="1131"/>
      <c r="M2" s="1131"/>
      <c r="N2" s="1131"/>
      <c r="O2" s="1131"/>
      <c r="P2" s="1131"/>
      <c r="Q2" s="1131"/>
      <c r="R2" s="1131"/>
    </row>
    <row r="3" spans="1:42" s="6" customFormat="1" ht="20.100000000000001" customHeight="1" x14ac:dyDescent="0.25">
      <c r="A3" s="848" t="s">
        <v>79</v>
      </c>
      <c r="B3" s="849" t="s">
        <v>47</v>
      </c>
      <c r="C3" s="850"/>
      <c r="D3" s="849"/>
      <c r="E3" s="849"/>
      <c r="F3" s="849"/>
      <c r="G3" s="849"/>
      <c r="H3" s="849"/>
      <c r="I3" s="849"/>
      <c r="J3" s="848"/>
      <c r="K3" s="849"/>
      <c r="L3" s="849"/>
      <c r="M3" s="851"/>
      <c r="N3" s="852"/>
      <c r="O3" s="849"/>
      <c r="P3" s="849"/>
      <c r="Q3" s="849"/>
      <c r="R3" s="849"/>
    </row>
    <row r="4" spans="1:42" s="6" customFormat="1" ht="20.100000000000001" customHeight="1" x14ac:dyDescent="0.25">
      <c r="A4" s="848" t="s">
        <v>80</v>
      </c>
      <c r="B4" s="849" t="str">
        <f>[6]Datos!C25</f>
        <v>“MEJORAMIENTO DE LA GESTIÓN MUNICIPAL Y SERVICIO ADMINISTRATIVO DE LA MUNICIPALIDAD PROVINCIAL DE ABANCAY, DISTRITO DE ABANCAY - PROVINCIA DE ABANCAY - DEPARTAMENTO DE APURIMAC”.</v>
      </c>
      <c r="C4" s="849"/>
      <c r="D4" s="849"/>
      <c r="E4" s="849"/>
      <c r="F4" s="849"/>
      <c r="G4" s="849"/>
      <c r="H4" s="849"/>
      <c r="I4" s="849"/>
      <c r="J4" s="848"/>
      <c r="K4" s="849"/>
      <c r="L4" s="849"/>
      <c r="M4" s="849"/>
      <c r="N4" s="849"/>
      <c r="O4" s="849"/>
      <c r="P4" s="849"/>
      <c r="Q4" s="849"/>
      <c r="R4" s="849"/>
    </row>
    <row r="5" spans="1:42" s="6" customFormat="1" ht="20.100000000000001" customHeight="1" x14ac:dyDescent="0.25">
      <c r="A5" s="848" t="s">
        <v>81</v>
      </c>
      <c r="B5" s="849" t="s">
        <v>71</v>
      </c>
      <c r="C5" s="853"/>
      <c r="D5" s="854"/>
      <c r="E5" s="854"/>
      <c r="F5" s="854"/>
      <c r="G5" s="854"/>
      <c r="H5" s="854"/>
      <c r="I5" s="854"/>
      <c r="J5" s="932"/>
      <c r="K5" s="854"/>
      <c r="L5" s="855"/>
      <c r="M5" s="854"/>
      <c r="N5" s="854"/>
      <c r="O5" s="854"/>
      <c r="P5" s="854"/>
      <c r="Q5" s="854"/>
      <c r="R5" s="854"/>
    </row>
    <row r="6" spans="1:42" s="6" customFormat="1" ht="20.100000000000001" customHeight="1" x14ac:dyDescent="0.25">
      <c r="A6" s="848" t="s">
        <v>83</v>
      </c>
      <c r="B6" s="854">
        <v>42</v>
      </c>
      <c r="C6" s="853"/>
      <c r="D6" s="854"/>
      <c r="E6" s="854"/>
      <c r="F6" s="854"/>
      <c r="G6" s="854"/>
      <c r="H6" s="854"/>
      <c r="I6" s="854"/>
      <c r="J6" s="1126" t="s">
        <v>952</v>
      </c>
      <c r="K6" s="1127"/>
      <c r="L6" s="1132" t="s">
        <v>1057</v>
      </c>
      <c r="M6" s="1133"/>
      <c r="N6" s="1133"/>
      <c r="O6" s="1134"/>
      <c r="P6" s="856"/>
      <c r="Q6" s="856"/>
      <c r="R6" s="856"/>
    </row>
    <row r="7" spans="1:42" s="6" customFormat="1" ht="20.100000000000001" customHeight="1" x14ac:dyDescent="0.25">
      <c r="A7" s="848" t="s">
        <v>74</v>
      </c>
      <c r="B7" s="849" t="str">
        <f>[6]Datos!C69</f>
        <v xml:space="preserve">ING. ROLANDO CHUMBES TUEROS </v>
      </c>
      <c r="C7" s="857"/>
      <c r="D7" s="858"/>
      <c r="E7" s="858"/>
      <c r="F7" s="858"/>
      <c r="G7" s="858"/>
      <c r="H7" s="858"/>
      <c r="I7" s="858"/>
      <c r="J7" s="1126" t="s">
        <v>953</v>
      </c>
      <c r="K7" s="1127"/>
      <c r="L7" s="1128" t="s">
        <v>70</v>
      </c>
      <c r="M7" s="1128"/>
      <c r="N7" s="1128"/>
      <c r="O7" s="1128"/>
      <c r="P7" s="1129"/>
      <c r="Q7" s="1129"/>
      <c r="R7" s="1129"/>
    </row>
    <row r="8" spans="1:42" s="6" customFormat="1" ht="20.100000000000001" customHeight="1" x14ac:dyDescent="0.25">
      <c r="A8" s="848" t="s">
        <v>73</v>
      </c>
      <c r="B8" s="859" t="str">
        <f>[6]Datos!C76</f>
        <v xml:space="preserve">ING. ERICK ALARCON CAMACHO </v>
      </c>
      <c r="C8" s="860"/>
      <c r="D8" s="861"/>
      <c r="E8" s="861"/>
      <c r="F8" s="861"/>
      <c r="G8" s="861"/>
      <c r="H8" s="861"/>
      <c r="I8" s="861"/>
      <c r="J8" s="1126" t="s">
        <v>954</v>
      </c>
      <c r="K8" s="1127"/>
      <c r="L8" s="1128" t="s">
        <v>70</v>
      </c>
      <c r="M8" s="1128"/>
      <c r="N8" s="1128"/>
      <c r="O8" s="1128"/>
      <c r="P8" s="1129"/>
      <c r="Q8" s="1129"/>
      <c r="R8" s="1129"/>
    </row>
    <row r="9" spans="1:42" s="240" customFormat="1" ht="20.100000000000001" customHeight="1" x14ac:dyDescent="0.2">
      <c r="A9" s="848" t="s">
        <v>955</v>
      </c>
      <c r="B9" s="859" t="s">
        <v>975</v>
      </c>
      <c r="C9" s="860"/>
      <c r="D9" s="861"/>
      <c r="E9" s="861"/>
      <c r="F9" s="861"/>
      <c r="G9" s="913"/>
      <c r="H9" s="861"/>
      <c r="I9" s="861"/>
      <c r="J9" s="1126" t="s">
        <v>956</v>
      </c>
      <c r="K9" s="1127"/>
      <c r="L9" s="1128" t="s">
        <v>69</v>
      </c>
      <c r="M9" s="1128"/>
      <c r="N9" s="1128"/>
      <c r="O9" s="1128"/>
      <c r="P9" s="1129"/>
      <c r="Q9" s="1129"/>
      <c r="R9" s="1129"/>
    </row>
    <row r="10" spans="1:42" s="240" customFormat="1" ht="24.95" customHeight="1" x14ac:dyDescent="0.25">
      <c r="A10" s="849"/>
      <c r="B10" s="862"/>
      <c r="C10" s="860"/>
      <c r="D10" s="861"/>
      <c r="E10" s="861"/>
      <c r="F10" s="861"/>
      <c r="G10" s="861"/>
      <c r="H10" s="861"/>
      <c r="I10" s="861"/>
      <c r="J10" s="933"/>
      <c r="K10" s="863"/>
      <c r="L10" s="863"/>
      <c r="M10" s="863"/>
      <c r="N10" s="863"/>
      <c r="O10" s="863"/>
      <c r="P10" s="863"/>
      <c r="Q10" s="861"/>
      <c r="R10" s="861"/>
    </row>
    <row r="11" spans="1:42" s="240" customFormat="1" ht="6.75" customHeight="1" x14ac:dyDescent="0.2">
      <c r="A11" s="241"/>
      <c r="B11" s="241"/>
      <c r="C11" s="239"/>
      <c r="D11" s="239"/>
      <c r="E11" s="239"/>
      <c r="F11" s="239"/>
    </row>
    <row r="12" spans="1:42" s="240" customFormat="1" ht="20.25" customHeight="1" x14ac:dyDescent="0.2">
      <c r="A12" s="1125" t="s">
        <v>25</v>
      </c>
      <c r="B12" s="1125" t="s">
        <v>61</v>
      </c>
      <c r="C12" s="1125" t="s">
        <v>29</v>
      </c>
      <c r="D12" s="1125" t="s">
        <v>17</v>
      </c>
      <c r="E12" s="1125" t="s">
        <v>553</v>
      </c>
      <c r="F12" s="1125" t="s">
        <v>72</v>
      </c>
      <c r="G12" s="864"/>
      <c r="H12" s="865"/>
      <c r="I12" s="865"/>
      <c r="J12" s="934"/>
      <c r="K12" s="866" t="s">
        <v>607</v>
      </c>
      <c r="L12" s="865"/>
      <c r="M12" s="865"/>
      <c r="N12" s="865"/>
      <c r="O12" s="867"/>
      <c r="P12" s="1122" t="s">
        <v>15</v>
      </c>
      <c r="Q12" s="1122"/>
      <c r="R12" s="1122"/>
    </row>
    <row r="13" spans="1:42" s="240" customFormat="1" ht="20.25" customHeight="1" x14ac:dyDescent="0.2">
      <c r="A13" s="1125"/>
      <c r="B13" s="1125"/>
      <c r="C13" s="1125"/>
      <c r="D13" s="1125"/>
      <c r="E13" s="1125"/>
      <c r="F13" s="1125"/>
      <c r="G13" s="1122" t="s">
        <v>84</v>
      </c>
      <c r="H13" s="1122"/>
      <c r="I13" s="1122"/>
      <c r="J13" s="1122" t="s">
        <v>85</v>
      </c>
      <c r="K13" s="1122"/>
      <c r="L13" s="1122"/>
      <c r="M13" s="1122" t="s">
        <v>86</v>
      </c>
      <c r="N13" s="1122"/>
      <c r="O13" s="1122"/>
      <c r="P13" s="1122"/>
      <c r="Q13" s="1122"/>
      <c r="R13" s="1122"/>
    </row>
    <row r="14" spans="1:42" s="240" customFormat="1" ht="20.25" customHeight="1" x14ac:dyDescent="0.2">
      <c r="A14" s="1125"/>
      <c r="B14" s="1125"/>
      <c r="C14" s="1125"/>
      <c r="D14" s="1125"/>
      <c r="E14" s="1125"/>
      <c r="F14" s="1125"/>
      <c r="G14" s="868" t="s">
        <v>45</v>
      </c>
      <c r="H14" s="868" t="s">
        <v>379</v>
      </c>
      <c r="I14" s="868" t="s">
        <v>24</v>
      </c>
      <c r="J14" s="868" t="s">
        <v>45</v>
      </c>
      <c r="K14" s="868" t="s">
        <v>379</v>
      </c>
      <c r="L14" s="868" t="s">
        <v>24</v>
      </c>
      <c r="M14" s="868" t="s">
        <v>45</v>
      </c>
      <c r="N14" s="868" t="s">
        <v>379</v>
      </c>
      <c r="O14" s="868" t="s">
        <v>24</v>
      </c>
      <c r="P14" s="868" t="s">
        <v>45</v>
      </c>
      <c r="Q14" s="868" t="s">
        <v>379</v>
      </c>
      <c r="R14" s="868" t="s">
        <v>24</v>
      </c>
      <c r="T14" s="239"/>
    </row>
    <row r="15" spans="1:42" s="240" customFormat="1" ht="16.5" customHeight="1" x14ac:dyDescent="0.2">
      <c r="A15" s="226"/>
      <c r="B15" s="226"/>
      <c r="C15" s="226"/>
      <c r="D15" s="227"/>
      <c r="E15" s="227"/>
      <c r="F15" s="869">
        <f>F68</f>
        <v>201787.70619999999</v>
      </c>
      <c r="G15" s="870"/>
      <c r="H15" s="871">
        <f>H68</f>
        <v>116085.72106666665</v>
      </c>
      <c r="I15" s="234"/>
      <c r="J15" s="872"/>
      <c r="K15" s="871">
        <f>K68</f>
        <v>85701.985133333321</v>
      </c>
      <c r="L15" s="235"/>
      <c r="M15" s="872"/>
      <c r="N15" s="871">
        <f>N68</f>
        <v>201787.70619999999</v>
      </c>
      <c r="O15" s="234"/>
      <c r="P15" s="872"/>
      <c r="Q15" s="871">
        <f>Q68</f>
        <v>0</v>
      </c>
      <c r="R15" s="234"/>
      <c r="T15" s="899"/>
    </row>
    <row r="16" spans="1:42" s="239" customFormat="1" ht="37.5" customHeight="1" x14ac:dyDescent="0.2">
      <c r="A16" s="847"/>
      <c r="B16" s="887" t="s">
        <v>1001</v>
      </c>
      <c r="C16" s="726"/>
      <c r="D16" s="228"/>
      <c r="E16" s="228"/>
      <c r="F16" s="229"/>
      <c r="G16" s="876"/>
      <c r="H16" s="229"/>
      <c r="I16" s="236"/>
      <c r="J16" s="915"/>
      <c r="K16" s="237"/>
      <c r="L16" s="237"/>
      <c r="M16" s="873"/>
      <c r="N16" s="237"/>
      <c r="O16" s="237"/>
      <c r="P16" s="873"/>
      <c r="Q16" s="237"/>
      <c r="R16" s="237"/>
      <c r="T16" s="899"/>
    </row>
    <row r="17" spans="1:20" s="239" customFormat="1" ht="16.5" customHeight="1" x14ac:dyDescent="0.2">
      <c r="A17" s="888">
        <v>1</v>
      </c>
      <c r="B17" s="889" t="s">
        <v>993</v>
      </c>
      <c r="C17" s="726"/>
      <c r="D17" s="228"/>
      <c r="E17" s="228"/>
      <c r="F17" s="229"/>
      <c r="G17" s="876"/>
      <c r="H17" s="229"/>
      <c r="I17" s="236"/>
      <c r="J17" s="915"/>
      <c r="K17" s="237"/>
      <c r="L17" s="237"/>
      <c r="M17" s="873"/>
      <c r="N17" s="237"/>
      <c r="O17" s="237"/>
      <c r="P17" s="873"/>
      <c r="Q17" s="237"/>
      <c r="R17" s="237"/>
      <c r="T17" s="899"/>
    </row>
    <row r="18" spans="1:20" s="239" customFormat="1" ht="16.5" customHeight="1" x14ac:dyDescent="0.2">
      <c r="A18" s="890">
        <v>1.1000000000000001</v>
      </c>
      <c r="B18" s="891" t="s">
        <v>994</v>
      </c>
      <c r="C18" s="726"/>
      <c r="D18" s="228"/>
      <c r="E18" s="228"/>
      <c r="F18" s="229"/>
      <c r="G18" s="876"/>
      <c r="H18" s="229"/>
      <c r="I18" s="236"/>
      <c r="J18" s="915"/>
      <c r="K18" s="237"/>
      <c r="L18" s="237"/>
      <c r="M18" s="873"/>
      <c r="N18" s="237"/>
      <c r="O18" s="237"/>
      <c r="P18" s="873"/>
      <c r="Q18" s="237"/>
      <c r="R18" s="237"/>
      <c r="T18" s="899"/>
    </row>
    <row r="19" spans="1:20" s="239" customFormat="1" ht="16.5" customHeight="1" x14ac:dyDescent="0.2">
      <c r="A19" s="890" t="s">
        <v>976</v>
      </c>
      <c r="B19" s="892" t="s">
        <v>995</v>
      </c>
      <c r="C19" s="726"/>
      <c r="D19" s="228"/>
      <c r="E19" s="228"/>
      <c r="F19" s="229"/>
      <c r="G19" s="876"/>
      <c r="H19" s="229"/>
      <c r="I19" s="236"/>
      <c r="J19" s="915"/>
      <c r="K19" s="237"/>
      <c r="L19" s="237"/>
      <c r="M19" s="873"/>
      <c r="N19" s="237"/>
      <c r="O19" s="237"/>
      <c r="P19" s="873"/>
      <c r="Q19" s="237"/>
      <c r="R19" s="237"/>
      <c r="T19" s="899"/>
    </row>
    <row r="20" spans="1:20" s="239" customFormat="1" ht="16.5" customHeight="1" x14ac:dyDescent="0.2">
      <c r="A20" s="890" t="s">
        <v>977</v>
      </c>
      <c r="B20" s="890" t="s">
        <v>996</v>
      </c>
      <c r="C20" s="893" t="s">
        <v>44</v>
      </c>
      <c r="D20" s="894">
        <f>G20+J20</f>
        <v>2</v>
      </c>
      <c r="E20" s="228">
        <v>1000</v>
      </c>
      <c r="F20" s="895">
        <f t="shared" ref="F20" si="0">D20*E20</f>
        <v>2000</v>
      </c>
      <c r="G20" s="936">
        <v>1</v>
      </c>
      <c r="H20" s="929">
        <f>E20</f>
        <v>1000</v>
      </c>
      <c r="I20" s="930">
        <f t="shared" ref="I20" si="1">H20/F20</f>
        <v>0.5</v>
      </c>
      <c r="J20" s="931">
        <v>1</v>
      </c>
      <c r="K20" s="916">
        <f t="shared" ref="K20" si="2">J20*E20</f>
        <v>1000</v>
      </c>
      <c r="L20" s="917">
        <f t="shared" ref="L20" si="3">K20/F20</f>
        <v>0.5</v>
      </c>
      <c r="M20" s="915">
        <f>G20+J20</f>
        <v>2</v>
      </c>
      <c r="N20" s="916">
        <f t="shared" ref="N20" si="4">H20+K20</f>
        <v>2000</v>
      </c>
      <c r="O20" s="917">
        <f t="shared" ref="O20" si="5">M20/D20</f>
        <v>1</v>
      </c>
      <c r="P20" s="873"/>
      <c r="Q20" s="237"/>
      <c r="R20" s="237"/>
      <c r="T20" s="899"/>
    </row>
    <row r="21" spans="1:20" s="242" customFormat="1" ht="16.5" customHeight="1" x14ac:dyDescent="0.2">
      <c r="A21" s="888">
        <v>1</v>
      </c>
      <c r="B21" s="889" t="s">
        <v>1004</v>
      </c>
      <c r="C21" s="900"/>
      <c r="D21" s="883"/>
      <c r="E21" s="883"/>
      <c r="F21" s="228"/>
      <c r="G21" s="877"/>
      <c r="H21" s="229"/>
      <c r="I21" s="231"/>
      <c r="J21" s="874"/>
      <c r="K21" s="238"/>
      <c r="L21" s="238"/>
      <c r="M21" s="874"/>
      <c r="N21" s="238"/>
      <c r="O21" s="238"/>
      <c r="P21" s="874"/>
      <c r="Q21" s="238"/>
      <c r="R21" s="238"/>
      <c r="T21" s="899"/>
    </row>
    <row r="22" spans="1:20" s="242" customFormat="1" ht="16.5" customHeight="1" x14ac:dyDescent="0.2">
      <c r="A22" s="890">
        <v>1.1000000000000001</v>
      </c>
      <c r="B22" s="891" t="s">
        <v>92</v>
      </c>
      <c r="C22" s="900"/>
      <c r="D22" s="883"/>
      <c r="E22" s="883"/>
      <c r="F22" s="727"/>
      <c r="G22" s="877"/>
      <c r="H22" s="232"/>
      <c r="I22" s="233"/>
      <c r="J22" s="874"/>
      <c r="K22" s="232"/>
      <c r="L22" s="233"/>
      <c r="M22" s="875"/>
      <c r="N22" s="232"/>
      <c r="O22" s="233"/>
      <c r="P22" s="875"/>
      <c r="Q22" s="232"/>
      <c r="R22" s="233"/>
      <c r="T22" s="899"/>
    </row>
    <row r="23" spans="1:20" s="242" customFormat="1" ht="16.5" customHeight="1" x14ac:dyDescent="0.2">
      <c r="A23" s="890" t="s">
        <v>976</v>
      </c>
      <c r="B23" s="896" t="s">
        <v>1005</v>
      </c>
      <c r="C23" s="900"/>
      <c r="D23" s="883"/>
      <c r="E23" s="883"/>
      <c r="F23" s="727"/>
      <c r="G23" s="877"/>
      <c r="H23" s="232"/>
      <c r="I23" s="233"/>
      <c r="J23" s="874"/>
      <c r="K23" s="232"/>
      <c r="L23" s="233"/>
      <c r="M23" s="875"/>
      <c r="N23" s="232"/>
      <c r="O23" s="233"/>
      <c r="P23" s="875"/>
      <c r="Q23" s="232"/>
      <c r="R23" s="233"/>
      <c r="T23" s="899"/>
    </row>
    <row r="24" spans="1:20" s="242" customFormat="1" ht="16.5" customHeight="1" x14ac:dyDescent="0.2">
      <c r="A24" s="890" t="s">
        <v>977</v>
      </c>
      <c r="B24" s="890" t="s">
        <v>1006</v>
      </c>
      <c r="C24" s="901" t="s">
        <v>999</v>
      </c>
      <c r="D24" s="902">
        <v>865.39</v>
      </c>
      <c r="E24" s="903">
        <v>15.69</v>
      </c>
      <c r="F24" s="904">
        <f>D24*E24</f>
        <v>13577.9691</v>
      </c>
      <c r="G24" s="877">
        <v>530.5</v>
      </c>
      <c r="H24" s="232">
        <f>E24*G24</f>
        <v>8323.5450000000001</v>
      </c>
      <c r="I24" s="233">
        <f>+H24/$F24</f>
        <v>0.61301840788546202</v>
      </c>
      <c r="J24" s="874">
        <v>334.89</v>
      </c>
      <c r="K24" s="232">
        <f>+E24*J24</f>
        <v>5254.4240999999993</v>
      </c>
      <c r="L24" s="233">
        <f t="shared" ref="L24:L41" si="6">+K24/$F24</f>
        <v>0.38698159211453792</v>
      </c>
      <c r="M24" s="875">
        <f>+G24+J24</f>
        <v>865.39</v>
      </c>
      <c r="N24" s="921">
        <f t="shared" ref="N24:N56" si="7">H24+K24</f>
        <v>13577.969099999998</v>
      </c>
      <c r="O24" s="233">
        <f>+N24/$F24</f>
        <v>0.99999999999999989</v>
      </c>
      <c r="P24" s="875">
        <f>D24-M24</f>
        <v>0</v>
      </c>
      <c r="Q24" s="232">
        <f>F24-N24</f>
        <v>0</v>
      </c>
      <c r="R24" s="233">
        <f t="shared" ref="R24:R41" si="8">+Q24/$F24</f>
        <v>0</v>
      </c>
      <c r="T24" s="899"/>
    </row>
    <row r="25" spans="1:20" s="242" customFormat="1" ht="16.5" customHeight="1" x14ac:dyDescent="0.2">
      <c r="A25" s="890" t="s">
        <v>978</v>
      </c>
      <c r="B25" s="890" t="s">
        <v>1007</v>
      </c>
      <c r="C25" s="901" t="s">
        <v>1000</v>
      </c>
      <c r="D25" s="902">
        <v>375</v>
      </c>
      <c r="E25" s="903">
        <v>19.52</v>
      </c>
      <c r="F25" s="904">
        <f t="shared" ref="F25:F67" si="9">D25*E25</f>
        <v>7320</v>
      </c>
      <c r="G25" s="877">
        <v>300</v>
      </c>
      <c r="H25" s="232">
        <f t="shared" ref="H25:H67" si="10">E25*G25</f>
        <v>5856</v>
      </c>
      <c r="I25" s="233">
        <f t="shared" ref="I25:I67" si="11">+H25/$F25</f>
        <v>0.8</v>
      </c>
      <c r="J25" s="874">
        <v>75</v>
      </c>
      <c r="K25" s="232">
        <f>+E25*J25</f>
        <v>1464</v>
      </c>
      <c r="L25" s="233">
        <f t="shared" si="6"/>
        <v>0.2</v>
      </c>
      <c r="M25" s="875">
        <f t="shared" ref="M25:M56" si="12">+G25+J25</f>
        <v>375</v>
      </c>
      <c r="N25" s="921">
        <f t="shared" si="7"/>
        <v>7320</v>
      </c>
      <c r="O25" s="233">
        <f t="shared" ref="O25:O41" si="13">+N25/$F25</f>
        <v>1</v>
      </c>
      <c r="P25" s="875">
        <f t="shared" ref="P25:P56" si="14">D25-M25</f>
        <v>0</v>
      </c>
      <c r="Q25" s="232">
        <f t="shared" ref="Q25:Q56" si="15">F25-N25</f>
        <v>0</v>
      </c>
      <c r="R25" s="233">
        <f t="shared" si="8"/>
        <v>0</v>
      </c>
      <c r="T25" s="899"/>
    </row>
    <row r="26" spans="1:20" s="242" customFormat="1" ht="16.5" customHeight="1" x14ac:dyDescent="0.2">
      <c r="A26" s="890" t="s">
        <v>979</v>
      </c>
      <c r="B26" s="892" t="s">
        <v>1023</v>
      </c>
      <c r="C26" s="901"/>
      <c r="D26" s="902">
        <v>0</v>
      </c>
      <c r="E26" s="903"/>
      <c r="F26" s="904">
        <f t="shared" si="9"/>
        <v>0</v>
      </c>
      <c r="G26" s="877"/>
      <c r="H26" s="232">
        <f t="shared" si="10"/>
        <v>0</v>
      </c>
      <c r="I26" s="233"/>
      <c r="J26" s="874"/>
      <c r="K26" s="232"/>
      <c r="L26" s="233"/>
      <c r="M26" s="875"/>
      <c r="N26" s="921"/>
      <c r="O26" s="233"/>
      <c r="P26" s="875"/>
      <c r="Q26" s="232">
        <f t="shared" si="15"/>
        <v>0</v>
      </c>
      <c r="R26" s="233"/>
      <c r="T26" s="899"/>
    </row>
    <row r="27" spans="1:20" s="242" customFormat="1" ht="16.5" customHeight="1" x14ac:dyDescent="0.2">
      <c r="A27" s="890" t="s">
        <v>982</v>
      </c>
      <c r="B27" s="890" t="s">
        <v>1023</v>
      </c>
      <c r="C27" s="901" t="s">
        <v>1024</v>
      </c>
      <c r="D27" s="902">
        <v>58</v>
      </c>
      <c r="E27" s="903">
        <v>37.200000000000003</v>
      </c>
      <c r="F27" s="904">
        <f t="shared" si="9"/>
        <v>2157.6000000000004</v>
      </c>
      <c r="G27" s="877">
        <v>58</v>
      </c>
      <c r="H27" s="232">
        <f t="shared" si="10"/>
        <v>2157.6000000000004</v>
      </c>
      <c r="I27" s="233">
        <f t="shared" si="11"/>
        <v>1</v>
      </c>
      <c r="J27" s="874"/>
      <c r="K27" s="232">
        <f>+E27*J27</f>
        <v>0</v>
      </c>
      <c r="L27" s="233">
        <f t="shared" ref="L27" si="16">+K27/$F27</f>
        <v>0</v>
      </c>
      <c r="M27" s="875">
        <f t="shared" si="12"/>
        <v>58</v>
      </c>
      <c r="N27" s="921">
        <f t="shared" si="7"/>
        <v>2157.6000000000004</v>
      </c>
      <c r="O27" s="233">
        <f t="shared" ref="O27" si="17">+N27/$F27</f>
        <v>1</v>
      </c>
      <c r="P27" s="875">
        <f t="shared" si="14"/>
        <v>0</v>
      </c>
      <c r="Q27" s="232">
        <f t="shared" si="15"/>
        <v>0</v>
      </c>
      <c r="R27" s="233">
        <f t="shared" ref="R27" si="18">+Q27/$F27</f>
        <v>0</v>
      </c>
      <c r="T27" s="899"/>
    </row>
    <row r="28" spans="1:20" s="242" customFormat="1" ht="16.5" customHeight="1" x14ac:dyDescent="0.2">
      <c r="A28" s="890" t="s">
        <v>980</v>
      </c>
      <c r="B28" s="892" t="s">
        <v>1008</v>
      </c>
      <c r="C28" s="901"/>
      <c r="D28" s="902">
        <v>0</v>
      </c>
      <c r="E28" s="903"/>
      <c r="F28" s="904">
        <f t="shared" si="9"/>
        <v>0</v>
      </c>
      <c r="G28" s="877"/>
      <c r="H28" s="232">
        <f t="shared" si="10"/>
        <v>0</v>
      </c>
      <c r="I28" s="233"/>
      <c r="J28" s="874"/>
      <c r="K28" s="232"/>
      <c r="L28" s="233"/>
      <c r="M28" s="875">
        <f t="shared" si="12"/>
        <v>0</v>
      </c>
      <c r="N28" s="921"/>
      <c r="O28" s="233"/>
      <c r="P28" s="875">
        <f t="shared" si="14"/>
        <v>0</v>
      </c>
      <c r="Q28" s="232">
        <f t="shared" si="15"/>
        <v>0</v>
      </c>
      <c r="R28" s="233"/>
      <c r="T28" s="899"/>
    </row>
    <row r="29" spans="1:20" s="242" customFormat="1" ht="16.5" customHeight="1" x14ac:dyDescent="0.2">
      <c r="A29" s="890" t="s">
        <v>981</v>
      </c>
      <c r="B29" s="890" t="s">
        <v>1009</v>
      </c>
      <c r="C29" s="901" t="s">
        <v>40</v>
      </c>
      <c r="D29" s="902">
        <v>500.63</v>
      </c>
      <c r="E29" s="903">
        <v>66.915686235343472</v>
      </c>
      <c r="F29" s="904">
        <f t="shared" si="9"/>
        <v>33500</v>
      </c>
      <c r="G29" s="877">
        <v>500.63</v>
      </c>
      <c r="H29" s="232">
        <f t="shared" si="10"/>
        <v>33500</v>
      </c>
      <c r="I29" s="233">
        <f t="shared" si="11"/>
        <v>1</v>
      </c>
      <c r="J29" s="874"/>
      <c r="K29" s="232">
        <f>+E29*J29</f>
        <v>0</v>
      </c>
      <c r="L29" s="233">
        <f t="shared" si="6"/>
        <v>0</v>
      </c>
      <c r="M29" s="875">
        <f t="shared" si="12"/>
        <v>500.63</v>
      </c>
      <c r="N29" s="921">
        <f t="shared" si="7"/>
        <v>33500</v>
      </c>
      <c r="O29" s="233">
        <f t="shared" si="13"/>
        <v>1</v>
      </c>
      <c r="P29" s="875">
        <f t="shared" si="14"/>
        <v>0</v>
      </c>
      <c r="Q29" s="232">
        <f t="shared" si="15"/>
        <v>0</v>
      </c>
      <c r="R29" s="233">
        <f t="shared" si="8"/>
        <v>0</v>
      </c>
      <c r="T29" s="899"/>
    </row>
    <row r="30" spans="1:20" s="242" customFormat="1" ht="16.5" customHeight="1" x14ac:dyDescent="0.2">
      <c r="A30" s="890" t="s">
        <v>982</v>
      </c>
      <c r="B30" s="890" t="s">
        <v>1010</v>
      </c>
      <c r="C30" s="901" t="s">
        <v>1000</v>
      </c>
      <c r="D30" s="902">
        <v>195</v>
      </c>
      <c r="E30" s="903">
        <v>19.52</v>
      </c>
      <c r="F30" s="904">
        <f t="shared" si="9"/>
        <v>3806.4</v>
      </c>
      <c r="G30" s="877">
        <v>195</v>
      </c>
      <c r="H30" s="232">
        <f t="shared" si="10"/>
        <v>3806.4</v>
      </c>
      <c r="I30" s="233">
        <f t="shared" si="11"/>
        <v>1</v>
      </c>
      <c r="J30" s="874"/>
      <c r="K30" s="232"/>
      <c r="L30" s="233">
        <f t="shared" si="6"/>
        <v>0</v>
      </c>
      <c r="M30" s="875">
        <f t="shared" si="12"/>
        <v>195</v>
      </c>
      <c r="N30" s="921">
        <f t="shared" si="7"/>
        <v>3806.4</v>
      </c>
      <c r="O30" s="233">
        <f t="shared" si="13"/>
        <v>1</v>
      </c>
      <c r="P30" s="875">
        <f t="shared" si="14"/>
        <v>0</v>
      </c>
      <c r="Q30" s="232">
        <f t="shared" si="15"/>
        <v>0</v>
      </c>
      <c r="R30" s="233">
        <f t="shared" si="8"/>
        <v>0</v>
      </c>
      <c r="T30" s="899"/>
    </row>
    <row r="31" spans="1:20" s="242" customFormat="1" ht="16.5" customHeight="1" x14ac:dyDescent="0.2">
      <c r="A31" s="890" t="s">
        <v>983</v>
      </c>
      <c r="B31" s="892" t="s">
        <v>1011</v>
      </c>
      <c r="C31" s="901"/>
      <c r="D31" s="902">
        <v>0</v>
      </c>
      <c r="E31" s="903"/>
      <c r="F31" s="904">
        <f t="shared" si="9"/>
        <v>0</v>
      </c>
      <c r="G31" s="877"/>
      <c r="H31" s="232">
        <f t="shared" si="10"/>
        <v>0</v>
      </c>
      <c r="I31" s="233"/>
      <c r="J31" s="874"/>
      <c r="K31" s="232"/>
      <c r="L31" s="233"/>
      <c r="M31" s="875">
        <f t="shared" si="12"/>
        <v>0</v>
      </c>
      <c r="N31" s="921"/>
      <c r="O31" s="233"/>
      <c r="P31" s="875">
        <f t="shared" si="14"/>
        <v>0</v>
      </c>
      <c r="Q31" s="232">
        <f t="shared" si="15"/>
        <v>0</v>
      </c>
      <c r="R31" s="233"/>
      <c r="T31" s="899"/>
    </row>
    <row r="32" spans="1:20" s="242" customFormat="1" ht="16.5" customHeight="1" x14ac:dyDescent="0.2">
      <c r="A32" s="890" t="s">
        <v>984</v>
      </c>
      <c r="B32" s="890" t="s">
        <v>1012</v>
      </c>
      <c r="C32" s="901" t="s">
        <v>1000</v>
      </c>
      <c r="D32" s="902">
        <v>0</v>
      </c>
      <c r="E32" s="903">
        <v>29.47</v>
      </c>
      <c r="F32" s="904">
        <f t="shared" si="9"/>
        <v>0</v>
      </c>
      <c r="G32" s="877">
        <v>0</v>
      </c>
      <c r="H32" s="232">
        <f t="shared" si="10"/>
        <v>0</v>
      </c>
      <c r="I32" s="233"/>
      <c r="J32" s="874"/>
      <c r="K32" s="232">
        <f>+E32*J32</f>
        <v>0</v>
      </c>
      <c r="L32" s="233"/>
      <c r="M32" s="875">
        <f t="shared" si="12"/>
        <v>0</v>
      </c>
      <c r="N32" s="921">
        <f t="shared" si="7"/>
        <v>0</v>
      </c>
      <c r="O32" s="233"/>
      <c r="P32" s="875">
        <f t="shared" si="14"/>
        <v>0</v>
      </c>
      <c r="Q32" s="232">
        <f t="shared" si="15"/>
        <v>0</v>
      </c>
      <c r="R32" s="233"/>
      <c r="T32" s="899"/>
    </row>
    <row r="33" spans="1:20" s="242" customFormat="1" ht="16.5" customHeight="1" x14ac:dyDescent="0.2">
      <c r="A33" s="890" t="s">
        <v>985</v>
      </c>
      <c r="B33" s="890" t="s">
        <v>1013</v>
      </c>
      <c r="C33" s="901" t="s">
        <v>1000</v>
      </c>
      <c r="D33" s="902">
        <v>0</v>
      </c>
      <c r="E33" s="903">
        <v>21.57</v>
      </c>
      <c r="F33" s="904">
        <f t="shared" si="9"/>
        <v>0</v>
      </c>
      <c r="G33" s="877">
        <v>0</v>
      </c>
      <c r="H33" s="232">
        <f t="shared" si="10"/>
        <v>0</v>
      </c>
      <c r="I33" s="233"/>
      <c r="J33" s="874"/>
      <c r="K33" s="232">
        <f>+E33*J33</f>
        <v>0</v>
      </c>
      <c r="L33" s="233"/>
      <c r="M33" s="875">
        <f t="shared" si="12"/>
        <v>0</v>
      </c>
      <c r="N33" s="921">
        <f t="shared" si="7"/>
        <v>0</v>
      </c>
      <c r="O33" s="233"/>
      <c r="P33" s="875">
        <f t="shared" si="14"/>
        <v>0</v>
      </c>
      <c r="Q33" s="232">
        <f t="shared" si="15"/>
        <v>0</v>
      </c>
      <c r="R33" s="233"/>
      <c r="T33" s="899"/>
    </row>
    <row r="34" spans="1:20" s="242" customFormat="1" ht="16.5" customHeight="1" x14ac:dyDescent="0.2">
      <c r="A34" s="890" t="s">
        <v>986</v>
      </c>
      <c r="B34" s="922" t="s">
        <v>1014</v>
      </c>
      <c r="C34" s="901"/>
      <c r="D34" s="902">
        <v>0</v>
      </c>
      <c r="E34" s="903"/>
      <c r="F34" s="904">
        <f t="shared" si="9"/>
        <v>0</v>
      </c>
      <c r="G34" s="877"/>
      <c r="H34" s="232">
        <f t="shared" si="10"/>
        <v>0</v>
      </c>
      <c r="I34" s="233"/>
      <c r="J34" s="874"/>
      <c r="K34" s="232"/>
      <c r="L34" s="233"/>
      <c r="M34" s="875">
        <f t="shared" si="12"/>
        <v>0</v>
      </c>
      <c r="N34" s="921"/>
      <c r="O34" s="233"/>
      <c r="P34" s="875">
        <f t="shared" si="14"/>
        <v>0</v>
      </c>
      <c r="Q34" s="232">
        <f t="shared" si="15"/>
        <v>0</v>
      </c>
      <c r="R34" s="233"/>
      <c r="T34" s="899"/>
    </row>
    <row r="35" spans="1:20" s="242" customFormat="1" ht="16.5" customHeight="1" x14ac:dyDescent="0.2">
      <c r="A35" s="890" t="s">
        <v>987</v>
      </c>
      <c r="B35" s="892" t="s">
        <v>1015</v>
      </c>
      <c r="C35" s="901"/>
      <c r="D35" s="902">
        <v>0</v>
      </c>
      <c r="E35" s="903"/>
      <c r="F35" s="904">
        <f t="shared" si="9"/>
        <v>0</v>
      </c>
      <c r="G35" s="877"/>
      <c r="H35" s="232">
        <f t="shared" si="10"/>
        <v>0</v>
      </c>
      <c r="I35" s="233"/>
      <c r="J35" s="874"/>
      <c r="K35" s="232"/>
      <c r="L35" s="233"/>
      <c r="M35" s="875">
        <f t="shared" si="12"/>
        <v>0</v>
      </c>
      <c r="N35" s="921"/>
      <c r="O35" s="233"/>
      <c r="P35" s="875">
        <f t="shared" si="14"/>
        <v>0</v>
      </c>
      <c r="Q35" s="232">
        <f t="shared" si="15"/>
        <v>0</v>
      </c>
      <c r="R35" s="233"/>
      <c r="T35" s="899"/>
    </row>
    <row r="36" spans="1:20" s="242" customFormat="1" ht="16.5" customHeight="1" x14ac:dyDescent="0.2">
      <c r="A36" s="890" t="s">
        <v>988</v>
      </c>
      <c r="B36" s="890" t="s">
        <v>1016</v>
      </c>
      <c r="C36" s="901" t="s">
        <v>999</v>
      </c>
      <c r="D36" s="925">
        <v>865.39</v>
      </c>
      <c r="E36" s="903">
        <v>32.07</v>
      </c>
      <c r="F36" s="904">
        <f t="shared" si="9"/>
        <v>27753.0573</v>
      </c>
      <c r="G36" s="877">
        <v>530.5</v>
      </c>
      <c r="H36" s="232">
        <f t="shared" si="10"/>
        <v>17013.134999999998</v>
      </c>
      <c r="I36" s="233">
        <f t="shared" si="11"/>
        <v>0.61301840788546202</v>
      </c>
      <c r="J36" s="874">
        <v>334.89</v>
      </c>
      <c r="K36" s="232">
        <f t="shared" ref="K36:K66" si="19">+E36*J36</f>
        <v>10739.9223</v>
      </c>
      <c r="L36" s="233">
        <f t="shared" si="6"/>
        <v>0.38698159211453798</v>
      </c>
      <c r="M36" s="875">
        <f t="shared" si="12"/>
        <v>865.39</v>
      </c>
      <c r="N36" s="921">
        <f t="shared" si="7"/>
        <v>27753.0573</v>
      </c>
      <c r="O36" s="233">
        <f t="shared" si="13"/>
        <v>1</v>
      </c>
      <c r="P36" s="875">
        <f t="shared" si="14"/>
        <v>0</v>
      </c>
      <c r="Q36" s="232">
        <f t="shared" si="15"/>
        <v>0</v>
      </c>
      <c r="R36" s="233">
        <f t="shared" si="8"/>
        <v>0</v>
      </c>
      <c r="T36" s="899"/>
    </row>
    <row r="37" spans="1:20" s="242" customFormat="1" ht="16.5" customHeight="1" x14ac:dyDescent="0.2">
      <c r="A37" s="890">
        <v>1.2</v>
      </c>
      <c r="B37" s="891" t="s">
        <v>1017</v>
      </c>
      <c r="C37" s="905"/>
      <c r="D37" s="925">
        <v>0</v>
      </c>
      <c r="E37" s="906"/>
      <c r="F37" s="904">
        <f t="shared" si="9"/>
        <v>0</v>
      </c>
      <c r="G37" s="877"/>
      <c r="H37" s="232">
        <f t="shared" si="10"/>
        <v>0</v>
      </c>
      <c r="I37" s="233"/>
      <c r="J37" s="874"/>
      <c r="K37" s="232"/>
      <c r="L37" s="233"/>
      <c r="M37" s="875">
        <f t="shared" si="12"/>
        <v>0</v>
      </c>
      <c r="N37" s="921"/>
      <c r="O37" s="233"/>
      <c r="P37" s="875">
        <f t="shared" si="14"/>
        <v>0</v>
      </c>
      <c r="Q37" s="232">
        <f t="shared" si="15"/>
        <v>0</v>
      </c>
      <c r="R37" s="233"/>
      <c r="T37" s="899"/>
    </row>
    <row r="38" spans="1:20" s="242" customFormat="1" ht="16.5" customHeight="1" x14ac:dyDescent="0.2">
      <c r="A38" s="890" t="s">
        <v>989</v>
      </c>
      <c r="B38" s="890" t="s">
        <v>1041</v>
      </c>
      <c r="C38" s="901" t="s">
        <v>1000</v>
      </c>
      <c r="D38" s="925">
        <v>8.27</v>
      </c>
      <c r="E38" s="903">
        <v>333.28</v>
      </c>
      <c r="F38" s="904">
        <f t="shared" si="9"/>
        <v>2756.2255999999998</v>
      </c>
      <c r="G38" s="877">
        <v>8.27</v>
      </c>
      <c r="H38" s="232">
        <f t="shared" si="10"/>
        <v>2756.2255999999998</v>
      </c>
      <c r="I38" s="233">
        <f t="shared" si="11"/>
        <v>1</v>
      </c>
      <c r="J38" s="874"/>
      <c r="K38" s="232">
        <f t="shared" si="19"/>
        <v>0</v>
      </c>
      <c r="L38" s="233">
        <f t="shared" si="6"/>
        <v>0</v>
      </c>
      <c r="M38" s="875">
        <f t="shared" si="12"/>
        <v>8.27</v>
      </c>
      <c r="N38" s="921">
        <f t="shared" si="7"/>
        <v>2756.2255999999998</v>
      </c>
      <c r="O38" s="233">
        <f t="shared" si="13"/>
        <v>1</v>
      </c>
      <c r="P38" s="875">
        <f t="shared" si="14"/>
        <v>0</v>
      </c>
      <c r="Q38" s="232">
        <f t="shared" si="15"/>
        <v>0</v>
      </c>
      <c r="R38" s="233">
        <f t="shared" si="8"/>
        <v>0</v>
      </c>
      <c r="T38" s="899"/>
    </row>
    <row r="39" spans="1:20" s="242" customFormat="1" ht="16.5" customHeight="1" x14ac:dyDescent="0.2">
      <c r="A39" s="890" t="s">
        <v>1042</v>
      </c>
      <c r="B39" s="897" t="s">
        <v>1018</v>
      </c>
      <c r="C39" s="901"/>
      <c r="D39" s="925">
        <v>0</v>
      </c>
      <c r="E39" s="903"/>
      <c r="F39" s="904">
        <f t="shared" si="9"/>
        <v>0</v>
      </c>
      <c r="G39" s="877"/>
      <c r="H39" s="232">
        <f t="shared" si="10"/>
        <v>0</v>
      </c>
      <c r="I39" s="233"/>
      <c r="J39" s="874"/>
      <c r="K39" s="232"/>
      <c r="L39" s="233"/>
      <c r="M39" s="875">
        <f t="shared" si="12"/>
        <v>0</v>
      </c>
      <c r="N39" s="921"/>
      <c r="O39" s="233"/>
      <c r="P39" s="875">
        <f t="shared" si="14"/>
        <v>0</v>
      </c>
      <c r="Q39" s="232">
        <f t="shared" si="15"/>
        <v>0</v>
      </c>
      <c r="R39" s="233"/>
      <c r="T39" s="899"/>
    </row>
    <row r="40" spans="1:20" s="242" customFormat="1" ht="16.5" customHeight="1" x14ac:dyDescent="0.2">
      <c r="A40" s="890" t="s">
        <v>1043</v>
      </c>
      <c r="B40" s="890" t="s">
        <v>1019</v>
      </c>
      <c r="C40" s="901" t="s">
        <v>1000</v>
      </c>
      <c r="D40" s="925">
        <v>17.21</v>
      </c>
      <c r="E40" s="903">
        <v>459.05</v>
      </c>
      <c r="F40" s="904">
        <f t="shared" si="9"/>
        <v>7900.250500000001</v>
      </c>
      <c r="G40" s="877">
        <v>3.57</v>
      </c>
      <c r="H40" s="232">
        <f t="shared" si="10"/>
        <v>1638.8084999999999</v>
      </c>
      <c r="I40" s="233">
        <f t="shared" si="11"/>
        <v>0.20743753631609524</v>
      </c>
      <c r="J40" s="874">
        <v>13.64</v>
      </c>
      <c r="K40" s="232">
        <f t="shared" si="19"/>
        <v>6261.442</v>
      </c>
      <c r="L40" s="233">
        <f t="shared" si="6"/>
        <v>0.79256246368390459</v>
      </c>
      <c r="M40" s="875">
        <f t="shared" si="12"/>
        <v>17.21</v>
      </c>
      <c r="N40" s="921">
        <f t="shared" si="7"/>
        <v>7900.2505000000001</v>
      </c>
      <c r="O40" s="233">
        <f t="shared" si="13"/>
        <v>0.99999999999999989</v>
      </c>
      <c r="P40" s="875">
        <f t="shared" si="14"/>
        <v>0</v>
      </c>
      <c r="Q40" s="232">
        <f t="shared" si="15"/>
        <v>0</v>
      </c>
      <c r="R40" s="233">
        <f t="shared" si="8"/>
        <v>0</v>
      </c>
      <c r="T40" s="899"/>
    </row>
    <row r="41" spans="1:20" s="242" customFormat="1" ht="16.5" customHeight="1" x14ac:dyDescent="0.2">
      <c r="A41" s="890" t="s">
        <v>1044</v>
      </c>
      <c r="B41" s="898" t="s">
        <v>1020</v>
      </c>
      <c r="C41" s="907" t="s">
        <v>999</v>
      </c>
      <c r="D41" s="926">
        <v>67.710000000000008</v>
      </c>
      <c r="E41" s="909">
        <v>74.239999999999995</v>
      </c>
      <c r="F41" s="904">
        <f t="shared" si="9"/>
        <v>5026.7903999999999</v>
      </c>
      <c r="G41" s="877">
        <v>40.42</v>
      </c>
      <c r="H41" s="232">
        <f t="shared" si="10"/>
        <v>3000.7808</v>
      </c>
      <c r="I41" s="233">
        <f t="shared" si="11"/>
        <v>0.59695761335105602</v>
      </c>
      <c r="J41" s="874">
        <v>27.29</v>
      </c>
      <c r="K41" s="910">
        <f t="shared" si="19"/>
        <v>2026.0095999999999</v>
      </c>
      <c r="L41" s="911">
        <f t="shared" si="6"/>
        <v>0.40304238664894398</v>
      </c>
      <c r="M41" s="875">
        <f t="shared" si="12"/>
        <v>67.710000000000008</v>
      </c>
      <c r="N41" s="921">
        <f t="shared" si="7"/>
        <v>5026.7903999999999</v>
      </c>
      <c r="O41" s="911">
        <f t="shared" si="13"/>
        <v>1</v>
      </c>
      <c r="P41" s="875">
        <f t="shared" si="14"/>
        <v>0</v>
      </c>
      <c r="Q41" s="232">
        <f t="shared" si="15"/>
        <v>0</v>
      </c>
      <c r="R41" s="911">
        <f t="shared" si="8"/>
        <v>0</v>
      </c>
      <c r="T41" s="899"/>
    </row>
    <row r="42" spans="1:20" s="242" customFormat="1" ht="16.5" customHeight="1" x14ac:dyDescent="0.2">
      <c r="A42" s="898" t="s">
        <v>990</v>
      </c>
      <c r="B42" s="891" t="s">
        <v>1029</v>
      </c>
      <c r="C42" s="907"/>
      <c r="D42" s="908">
        <v>0</v>
      </c>
      <c r="E42" s="909"/>
      <c r="F42" s="904">
        <f t="shared" si="9"/>
        <v>0</v>
      </c>
      <c r="G42" s="877"/>
      <c r="H42" s="232">
        <f t="shared" si="10"/>
        <v>0</v>
      </c>
      <c r="I42" s="233"/>
      <c r="J42" s="874"/>
      <c r="K42" s="910">
        <f t="shared" si="19"/>
        <v>0</v>
      </c>
      <c r="L42" s="911"/>
      <c r="M42" s="875">
        <f t="shared" si="12"/>
        <v>0</v>
      </c>
      <c r="N42" s="921"/>
      <c r="O42" s="911"/>
      <c r="P42" s="875">
        <f t="shared" si="14"/>
        <v>0</v>
      </c>
      <c r="Q42" s="232">
        <f t="shared" si="15"/>
        <v>0</v>
      </c>
      <c r="R42" s="911"/>
      <c r="T42" s="899"/>
    </row>
    <row r="43" spans="1:20" s="242" customFormat="1" ht="16.5" customHeight="1" x14ac:dyDescent="0.2">
      <c r="A43" s="898" t="s">
        <v>991</v>
      </c>
      <c r="B43" s="890" t="s">
        <v>1032</v>
      </c>
      <c r="C43" s="907" t="s">
        <v>40</v>
      </c>
      <c r="D43" s="908">
        <v>182.07</v>
      </c>
      <c r="E43" s="909">
        <v>5.63</v>
      </c>
      <c r="F43" s="904">
        <f t="shared" si="9"/>
        <v>1025.0540999999998</v>
      </c>
      <c r="G43" s="877">
        <v>182.07</v>
      </c>
      <c r="H43" s="232">
        <f t="shared" si="10"/>
        <v>1025.0540999999998</v>
      </c>
      <c r="I43" s="233">
        <f t="shared" si="11"/>
        <v>1</v>
      </c>
      <c r="J43" s="874"/>
      <c r="K43" s="910">
        <f t="shared" si="19"/>
        <v>0</v>
      </c>
      <c r="L43" s="911">
        <f t="shared" ref="L43:L67" si="20">+K43/$F43</f>
        <v>0</v>
      </c>
      <c r="M43" s="875">
        <f t="shared" si="12"/>
        <v>182.07</v>
      </c>
      <c r="N43" s="921">
        <f t="shared" si="7"/>
        <v>1025.0540999999998</v>
      </c>
      <c r="O43" s="911">
        <f t="shared" ref="O43:O56" si="21">+N43/$F43</f>
        <v>1</v>
      </c>
      <c r="P43" s="875">
        <f t="shared" si="14"/>
        <v>0</v>
      </c>
      <c r="Q43" s="232">
        <f t="shared" si="15"/>
        <v>0</v>
      </c>
      <c r="R43" s="911">
        <f t="shared" ref="R43:R47" si="22">+Q43/$F43</f>
        <v>0</v>
      </c>
      <c r="T43" s="899"/>
    </row>
    <row r="44" spans="1:20" s="242" customFormat="1" ht="16.5" customHeight="1" x14ac:dyDescent="0.2">
      <c r="A44" s="898" t="s">
        <v>1030</v>
      </c>
      <c r="B44" s="891" t="s">
        <v>1025</v>
      </c>
      <c r="C44" s="901"/>
      <c r="D44" s="902">
        <v>0</v>
      </c>
      <c r="E44" s="903"/>
      <c r="F44" s="904">
        <f t="shared" si="9"/>
        <v>0</v>
      </c>
      <c r="G44" s="877"/>
      <c r="H44" s="232">
        <f t="shared" si="10"/>
        <v>0</v>
      </c>
      <c r="I44" s="233"/>
      <c r="J44" s="874"/>
      <c r="K44" s="910">
        <f t="shared" si="19"/>
        <v>0</v>
      </c>
      <c r="L44" s="911"/>
      <c r="M44" s="875">
        <f t="shared" si="12"/>
        <v>0</v>
      </c>
      <c r="N44" s="921"/>
      <c r="O44" s="911"/>
      <c r="P44" s="875">
        <f t="shared" si="14"/>
        <v>0</v>
      </c>
      <c r="Q44" s="232">
        <f t="shared" si="15"/>
        <v>0</v>
      </c>
      <c r="R44" s="911"/>
      <c r="T44" s="899"/>
    </row>
    <row r="45" spans="1:20" s="242" customFormat="1" ht="16.5" customHeight="1" x14ac:dyDescent="0.2">
      <c r="A45" s="898" t="s">
        <v>1031</v>
      </c>
      <c r="B45" s="890" t="s">
        <v>1026</v>
      </c>
      <c r="C45" s="901" t="s">
        <v>43</v>
      </c>
      <c r="D45" s="902">
        <v>6</v>
      </c>
      <c r="E45" s="903">
        <v>25</v>
      </c>
      <c r="F45" s="904">
        <f t="shared" si="9"/>
        <v>150</v>
      </c>
      <c r="G45" s="877">
        <v>6</v>
      </c>
      <c r="H45" s="232">
        <f t="shared" si="10"/>
        <v>150</v>
      </c>
      <c r="I45" s="233">
        <f t="shared" si="11"/>
        <v>1</v>
      </c>
      <c r="J45" s="874"/>
      <c r="K45" s="910">
        <f t="shared" si="19"/>
        <v>0</v>
      </c>
      <c r="L45" s="911">
        <f t="shared" si="20"/>
        <v>0</v>
      </c>
      <c r="M45" s="875">
        <f t="shared" si="12"/>
        <v>6</v>
      </c>
      <c r="N45" s="921">
        <f t="shared" si="7"/>
        <v>150</v>
      </c>
      <c r="O45" s="911">
        <f t="shared" si="21"/>
        <v>1</v>
      </c>
      <c r="P45" s="875">
        <f t="shared" si="14"/>
        <v>0</v>
      </c>
      <c r="Q45" s="232">
        <f t="shared" si="15"/>
        <v>0</v>
      </c>
      <c r="R45" s="911">
        <f t="shared" si="22"/>
        <v>0</v>
      </c>
      <c r="T45" s="899"/>
    </row>
    <row r="46" spans="1:20" s="242" customFormat="1" ht="16.5" customHeight="1" x14ac:dyDescent="0.2">
      <c r="A46" s="898" t="s">
        <v>1033</v>
      </c>
      <c r="B46" s="890" t="s">
        <v>1027</v>
      </c>
      <c r="C46" s="901" t="s">
        <v>43</v>
      </c>
      <c r="D46" s="902">
        <v>36</v>
      </c>
      <c r="E46" s="903">
        <v>13.333333333333334</v>
      </c>
      <c r="F46" s="904">
        <f t="shared" si="9"/>
        <v>480</v>
      </c>
      <c r="G46" s="877">
        <v>29</v>
      </c>
      <c r="H46" s="232">
        <f t="shared" si="10"/>
        <v>386.66666666666669</v>
      </c>
      <c r="I46" s="233">
        <f t="shared" si="11"/>
        <v>0.80555555555555558</v>
      </c>
      <c r="J46" s="874">
        <v>7</v>
      </c>
      <c r="K46" s="910">
        <f t="shared" si="19"/>
        <v>93.333333333333343</v>
      </c>
      <c r="L46" s="911">
        <f t="shared" si="20"/>
        <v>0.19444444444444448</v>
      </c>
      <c r="M46" s="875">
        <f t="shared" si="12"/>
        <v>36</v>
      </c>
      <c r="N46" s="921">
        <f t="shared" si="7"/>
        <v>480</v>
      </c>
      <c r="O46" s="911">
        <f t="shared" si="21"/>
        <v>1</v>
      </c>
      <c r="P46" s="875">
        <f>D46-M46</f>
        <v>0</v>
      </c>
      <c r="Q46" s="232">
        <f t="shared" si="15"/>
        <v>0</v>
      </c>
      <c r="R46" s="911">
        <f t="shared" si="22"/>
        <v>0</v>
      </c>
      <c r="T46" s="899"/>
    </row>
    <row r="47" spans="1:20" s="242" customFormat="1" ht="16.5" customHeight="1" x14ac:dyDescent="0.2">
      <c r="A47" s="898" t="s">
        <v>1034</v>
      </c>
      <c r="B47" s="890" t="s">
        <v>1028</v>
      </c>
      <c r="C47" s="901" t="s">
        <v>43</v>
      </c>
      <c r="D47" s="902">
        <v>1</v>
      </c>
      <c r="E47" s="903">
        <v>420</v>
      </c>
      <c r="F47" s="904">
        <f t="shared" si="9"/>
        <v>420</v>
      </c>
      <c r="G47" s="877">
        <v>1</v>
      </c>
      <c r="H47" s="232">
        <f t="shared" si="10"/>
        <v>420</v>
      </c>
      <c r="I47" s="233">
        <f t="shared" si="11"/>
        <v>1</v>
      </c>
      <c r="J47" s="874"/>
      <c r="K47" s="910">
        <f t="shared" si="19"/>
        <v>0</v>
      </c>
      <c r="L47" s="911">
        <f t="shared" si="20"/>
        <v>0</v>
      </c>
      <c r="M47" s="875">
        <f t="shared" si="12"/>
        <v>1</v>
      </c>
      <c r="N47" s="921">
        <f t="shared" si="7"/>
        <v>420</v>
      </c>
      <c r="O47" s="911">
        <f t="shared" si="21"/>
        <v>1</v>
      </c>
      <c r="P47" s="875">
        <f t="shared" si="14"/>
        <v>0</v>
      </c>
      <c r="Q47" s="232">
        <f t="shared" si="15"/>
        <v>0</v>
      </c>
      <c r="R47" s="911">
        <f t="shared" si="22"/>
        <v>0</v>
      </c>
      <c r="T47" s="899"/>
    </row>
    <row r="48" spans="1:20" s="242" customFormat="1" ht="16.5" customHeight="1" x14ac:dyDescent="0.2">
      <c r="A48" s="898">
        <v>1.3</v>
      </c>
      <c r="B48" s="891" t="s">
        <v>1037</v>
      </c>
      <c r="C48" s="918"/>
      <c r="D48" s="919">
        <v>0</v>
      </c>
      <c r="E48" s="920"/>
      <c r="F48" s="904">
        <f t="shared" si="9"/>
        <v>0</v>
      </c>
      <c r="G48" s="877"/>
      <c r="H48" s="232">
        <f t="shared" si="10"/>
        <v>0</v>
      </c>
      <c r="I48" s="233"/>
      <c r="J48" s="874"/>
      <c r="K48" s="910">
        <f t="shared" si="19"/>
        <v>0</v>
      </c>
      <c r="L48" s="911"/>
      <c r="M48" s="875"/>
      <c r="N48" s="921"/>
      <c r="O48" s="911"/>
      <c r="P48" s="875"/>
      <c r="Q48" s="232">
        <f t="shared" si="15"/>
        <v>0</v>
      </c>
      <c r="R48" s="911"/>
      <c r="T48" s="899"/>
    </row>
    <row r="49" spans="1:20" s="242" customFormat="1" ht="16.5" customHeight="1" x14ac:dyDescent="0.2">
      <c r="A49" s="898" t="s">
        <v>1035</v>
      </c>
      <c r="B49" s="923" t="s">
        <v>1052</v>
      </c>
      <c r="C49" s="918"/>
      <c r="D49" s="919">
        <v>0</v>
      </c>
      <c r="E49" s="920"/>
      <c r="F49" s="904">
        <f t="shared" si="9"/>
        <v>0</v>
      </c>
      <c r="G49" s="877"/>
      <c r="H49" s="232">
        <f t="shared" si="10"/>
        <v>0</v>
      </c>
      <c r="I49" s="233"/>
      <c r="J49" s="874"/>
      <c r="K49" s="910">
        <f t="shared" si="19"/>
        <v>0</v>
      </c>
      <c r="L49" s="911"/>
      <c r="M49" s="875"/>
      <c r="N49" s="921"/>
      <c r="O49" s="911"/>
      <c r="P49" s="875"/>
      <c r="Q49" s="232">
        <f t="shared" si="15"/>
        <v>0</v>
      </c>
      <c r="R49" s="911"/>
      <c r="T49" s="899"/>
    </row>
    <row r="50" spans="1:20" s="242" customFormat="1" ht="16.5" customHeight="1" x14ac:dyDescent="0.2">
      <c r="A50" s="898" t="s">
        <v>1038</v>
      </c>
      <c r="B50" s="890" t="s">
        <v>1055</v>
      </c>
      <c r="C50" s="918" t="s">
        <v>41</v>
      </c>
      <c r="D50" s="924">
        <v>48.31</v>
      </c>
      <c r="E50" s="927">
        <v>378.49</v>
      </c>
      <c r="F50" s="904">
        <f t="shared" si="9"/>
        <v>18284.851900000001</v>
      </c>
      <c r="G50" s="877">
        <v>30.73</v>
      </c>
      <c r="H50" s="232">
        <f t="shared" si="10"/>
        <v>11630.9977</v>
      </c>
      <c r="I50" s="233">
        <f t="shared" si="11"/>
        <v>0.63610018629683285</v>
      </c>
      <c r="J50" s="874">
        <v>17.579999999999998</v>
      </c>
      <c r="K50" s="910">
        <f t="shared" si="19"/>
        <v>6653.8541999999998</v>
      </c>
      <c r="L50" s="911">
        <f t="shared" si="20"/>
        <v>0.36389981370316699</v>
      </c>
      <c r="M50" s="875">
        <f t="shared" si="12"/>
        <v>48.31</v>
      </c>
      <c r="N50" s="921">
        <f t="shared" si="7"/>
        <v>18284.851900000001</v>
      </c>
      <c r="O50" s="911">
        <f t="shared" si="21"/>
        <v>1</v>
      </c>
      <c r="P50" s="875">
        <f t="shared" si="14"/>
        <v>0</v>
      </c>
      <c r="Q50" s="232">
        <f t="shared" si="15"/>
        <v>0</v>
      </c>
      <c r="R50" s="911">
        <f t="shared" ref="R50:R56" si="23">+Q50/$F50</f>
        <v>0</v>
      </c>
      <c r="T50" s="899"/>
    </row>
    <row r="51" spans="1:20" s="242" customFormat="1" ht="16.5" customHeight="1" x14ac:dyDescent="0.2">
      <c r="A51" s="898" t="s">
        <v>1039</v>
      </c>
      <c r="B51" s="890" t="s">
        <v>1045</v>
      </c>
      <c r="C51" s="918" t="s">
        <v>40</v>
      </c>
      <c r="D51" s="924">
        <v>251.95999999999998</v>
      </c>
      <c r="E51" s="927">
        <v>47.63</v>
      </c>
      <c r="F51" s="904">
        <f t="shared" si="9"/>
        <v>12000.854799999999</v>
      </c>
      <c r="G51" s="877">
        <v>98.32</v>
      </c>
      <c r="H51" s="232">
        <f t="shared" si="10"/>
        <v>4682.9816000000001</v>
      </c>
      <c r="I51" s="233">
        <f t="shared" si="11"/>
        <v>0.39022066994761079</v>
      </c>
      <c r="J51" s="874">
        <v>153.63999999999999</v>
      </c>
      <c r="K51" s="910">
        <f t="shared" si="19"/>
        <v>7317.8732</v>
      </c>
      <c r="L51" s="911">
        <f t="shared" si="20"/>
        <v>0.60977933005238927</v>
      </c>
      <c r="M51" s="875">
        <f t="shared" si="12"/>
        <v>251.95999999999998</v>
      </c>
      <c r="N51" s="921">
        <f t="shared" si="7"/>
        <v>12000.854800000001</v>
      </c>
      <c r="O51" s="911">
        <f t="shared" si="21"/>
        <v>1.0000000000000002</v>
      </c>
      <c r="P51" s="875">
        <f t="shared" si="14"/>
        <v>0</v>
      </c>
      <c r="Q51" s="232">
        <f t="shared" si="15"/>
        <v>0</v>
      </c>
      <c r="R51" s="911">
        <f t="shared" si="23"/>
        <v>0</v>
      </c>
      <c r="T51" s="899"/>
    </row>
    <row r="52" spans="1:20" s="242" customFormat="1" ht="16.5" customHeight="1" x14ac:dyDescent="0.2">
      <c r="A52" s="898" t="s">
        <v>1040</v>
      </c>
      <c r="B52" s="890" t="s">
        <v>1046</v>
      </c>
      <c r="C52" s="918" t="s">
        <v>354</v>
      </c>
      <c r="D52" s="924">
        <v>1417.69</v>
      </c>
      <c r="E52" s="927">
        <v>5</v>
      </c>
      <c r="F52" s="904">
        <f t="shared" si="9"/>
        <v>7088.4500000000007</v>
      </c>
      <c r="G52" s="877">
        <v>325.69</v>
      </c>
      <c r="H52" s="232">
        <f t="shared" si="10"/>
        <v>1628.45</v>
      </c>
      <c r="I52" s="233">
        <f t="shared" si="11"/>
        <v>0.22973287531124575</v>
      </c>
      <c r="J52" s="874">
        <v>1092</v>
      </c>
      <c r="K52" s="910">
        <f t="shared" si="19"/>
        <v>5460</v>
      </c>
      <c r="L52" s="911">
        <f t="shared" si="20"/>
        <v>0.77026712468875413</v>
      </c>
      <c r="M52" s="875">
        <f t="shared" si="12"/>
        <v>1417.69</v>
      </c>
      <c r="N52" s="921">
        <f t="shared" si="7"/>
        <v>7088.45</v>
      </c>
      <c r="O52" s="911">
        <f t="shared" si="21"/>
        <v>0.99999999999999989</v>
      </c>
      <c r="P52" s="875">
        <f t="shared" si="14"/>
        <v>0</v>
      </c>
      <c r="Q52" s="232">
        <f t="shared" si="15"/>
        <v>0</v>
      </c>
      <c r="R52" s="911">
        <f t="shared" si="23"/>
        <v>0</v>
      </c>
      <c r="T52" s="899"/>
    </row>
    <row r="53" spans="1:20" s="242" customFormat="1" ht="16.5" customHeight="1" x14ac:dyDescent="0.2">
      <c r="A53" s="898" t="s">
        <v>1036</v>
      </c>
      <c r="B53" s="923" t="s">
        <v>1053</v>
      </c>
      <c r="C53" s="918"/>
      <c r="D53" s="924">
        <v>0</v>
      </c>
      <c r="E53" s="927"/>
      <c r="F53" s="904">
        <f t="shared" si="9"/>
        <v>0</v>
      </c>
      <c r="G53" s="877"/>
      <c r="H53" s="232">
        <f t="shared" si="10"/>
        <v>0</v>
      </c>
      <c r="I53" s="233"/>
      <c r="J53" s="874"/>
      <c r="K53" s="910">
        <f t="shared" si="19"/>
        <v>0</v>
      </c>
      <c r="L53" s="911"/>
      <c r="M53" s="875"/>
      <c r="N53" s="921"/>
      <c r="O53" s="911"/>
      <c r="P53" s="875"/>
      <c r="Q53" s="232">
        <f t="shared" si="15"/>
        <v>0</v>
      </c>
      <c r="R53" s="911"/>
      <c r="T53" s="899"/>
    </row>
    <row r="54" spans="1:20" s="242" customFormat="1" ht="16.5" customHeight="1" x14ac:dyDescent="0.2">
      <c r="A54" s="898" t="s">
        <v>1047</v>
      </c>
      <c r="B54" s="890" t="s">
        <v>1056</v>
      </c>
      <c r="C54" s="918" t="s">
        <v>41</v>
      </c>
      <c r="D54" s="924">
        <v>37.85</v>
      </c>
      <c r="E54" s="927">
        <v>379.46</v>
      </c>
      <c r="F54" s="904">
        <f t="shared" si="9"/>
        <v>14362.561</v>
      </c>
      <c r="G54" s="877">
        <v>2.2200000000000002</v>
      </c>
      <c r="H54" s="232">
        <f t="shared" si="10"/>
        <v>842.40120000000002</v>
      </c>
      <c r="I54" s="233">
        <f t="shared" si="11"/>
        <v>5.8652575957727875E-2</v>
      </c>
      <c r="J54" s="874">
        <v>35.630000000000003</v>
      </c>
      <c r="K54" s="910">
        <f t="shared" si="19"/>
        <v>13520.159799999999</v>
      </c>
      <c r="L54" s="911">
        <f t="shared" si="20"/>
        <v>0.94134742404227212</v>
      </c>
      <c r="M54" s="875">
        <f t="shared" si="12"/>
        <v>37.85</v>
      </c>
      <c r="N54" s="921">
        <f t="shared" si="7"/>
        <v>14362.561</v>
      </c>
      <c r="O54" s="911">
        <f t="shared" si="21"/>
        <v>1</v>
      </c>
      <c r="P54" s="875">
        <f t="shared" si="14"/>
        <v>0</v>
      </c>
      <c r="Q54" s="232">
        <f t="shared" si="15"/>
        <v>0</v>
      </c>
      <c r="R54" s="911">
        <f t="shared" si="23"/>
        <v>0</v>
      </c>
      <c r="T54" s="899"/>
    </row>
    <row r="55" spans="1:20" s="242" customFormat="1" ht="16.5" customHeight="1" x14ac:dyDescent="0.2">
      <c r="A55" s="898" t="s">
        <v>1048</v>
      </c>
      <c r="B55" s="890" t="s">
        <v>1050</v>
      </c>
      <c r="C55" s="918" t="s">
        <v>40</v>
      </c>
      <c r="D55" s="924">
        <v>110.77000000000001</v>
      </c>
      <c r="E55" s="927">
        <v>54.73</v>
      </c>
      <c r="F55" s="904">
        <f t="shared" si="9"/>
        <v>6062.4421000000002</v>
      </c>
      <c r="G55" s="877">
        <v>29.65</v>
      </c>
      <c r="H55" s="232">
        <f t="shared" si="10"/>
        <v>1622.7444999999998</v>
      </c>
      <c r="I55" s="233">
        <f t="shared" si="11"/>
        <v>0.26767175227949802</v>
      </c>
      <c r="J55" s="874">
        <v>81.12</v>
      </c>
      <c r="K55" s="910">
        <f t="shared" si="19"/>
        <v>4439.6976000000004</v>
      </c>
      <c r="L55" s="911">
        <f t="shared" si="20"/>
        <v>0.73232824772050198</v>
      </c>
      <c r="M55" s="875">
        <f t="shared" si="12"/>
        <v>110.77000000000001</v>
      </c>
      <c r="N55" s="921">
        <f t="shared" si="7"/>
        <v>6062.4421000000002</v>
      </c>
      <c r="O55" s="911">
        <f t="shared" si="21"/>
        <v>1</v>
      </c>
      <c r="P55" s="875">
        <f t="shared" si="14"/>
        <v>0</v>
      </c>
      <c r="Q55" s="232">
        <f t="shared" si="15"/>
        <v>0</v>
      </c>
      <c r="R55" s="911">
        <f t="shared" si="23"/>
        <v>0</v>
      </c>
      <c r="T55" s="899"/>
    </row>
    <row r="56" spans="1:20" s="242" customFormat="1" ht="16.5" customHeight="1" x14ac:dyDescent="0.2">
      <c r="A56" s="898" t="s">
        <v>1049</v>
      </c>
      <c r="B56" s="890" t="s">
        <v>1051</v>
      </c>
      <c r="C56" s="918" t="s">
        <v>354</v>
      </c>
      <c r="D56" s="924">
        <v>608.77</v>
      </c>
      <c r="E56" s="927">
        <v>5</v>
      </c>
      <c r="F56" s="904">
        <f t="shared" si="9"/>
        <v>3043.85</v>
      </c>
      <c r="G56" s="877">
        <v>196.4</v>
      </c>
      <c r="H56" s="232">
        <f t="shared" si="10"/>
        <v>982</v>
      </c>
      <c r="I56" s="233">
        <f t="shared" si="11"/>
        <v>0.32261773740493127</v>
      </c>
      <c r="J56" s="874">
        <v>412.37</v>
      </c>
      <c r="K56" s="910">
        <f t="shared" si="19"/>
        <v>2061.85</v>
      </c>
      <c r="L56" s="911">
        <f t="shared" si="20"/>
        <v>0.67738226259506873</v>
      </c>
      <c r="M56" s="875">
        <f t="shared" si="12"/>
        <v>608.77</v>
      </c>
      <c r="N56" s="921">
        <f t="shared" si="7"/>
        <v>3043.85</v>
      </c>
      <c r="O56" s="911">
        <f t="shared" si="21"/>
        <v>1</v>
      </c>
      <c r="P56" s="875">
        <f t="shared" si="14"/>
        <v>0</v>
      </c>
      <c r="Q56" s="232">
        <f t="shared" si="15"/>
        <v>0</v>
      </c>
      <c r="R56" s="911">
        <f t="shared" si="23"/>
        <v>0</v>
      </c>
      <c r="T56" s="899"/>
    </row>
    <row r="57" spans="1:20" s="242" customFormat="1" ht="16.5" customHeight="1" x14ac:dyDescent="0.2">
      <c r="A57" s="898" t="s">
        <v>1035</v>
      </c>
      <c r="B57" s="923" t="s">
        <v>1059</v>
      </c>
      <c r="C57" s="918"/>
      <c r="D57" s="919">
        <v>0</v>
      </c>
      <c r="E57" s="920"/>
      <c r="F57" s="904">
        <f t="shared" ref="F57:F64" si="24">D57*E57</f>
        <v>0</v>
      </c>
      <c r="G57" s="877"/>
      <c r="H57" s="232">
        <f t="shared" ref="H57:H64" si="25">E57*G57</f>
        <v>0</v>
      </c>
      <c r="I57" s="233"/>
      <c r="J57" s="874"/>
      <c r="K57" s="910">
        <f t="shared" si="19"/>
        <v>0</v>
      </c>
      <c r="L57" s="911"/>
      <c r="M57" s="875"/>
      <c r="N57" s="921"/>
      <c r="O57" s="911"/>
      <c r="P57" s="875"/>
      <c r="Q57" s="232">
        <f t="shared" ref="Q57:Q67" si="26">F57-N57</f>
        <v>0</v>
      </c>
      <c r="R57" s="911"/>
      <c r="T57" s="899"/>
    </row>
    <row r="58" spans="1:20" s="242" customFormat="1" ht="16.5" customHeight="1" x14ac:dyDescent="0.2">
      <c r="A58" s="898" t="s">
        <v>1038</v>
      </c>
      <c r="B58" s="890" t="s">
        <v>1061</v>
      </c>
      <c r="C58" s="918" t="s">
        <v>41</v>
      </c>
      <c r="D58" s="924">
        <v>8.49</v>
      </c>
      <c r="E58" s="927">
        <v>378.49</v>
      </c>
      <c r="F58" s="904">
        <f t="shared" si="24"/>
        <v>3213.3801000000003</v>
      </c>
      <c r="G58" s="877"/>
      <c r="H58" s="232">
        <f t="shared" si="25"/>
        <v>0</v>
      </c>
      <c r="I58" s="233">
        <f t="shared" ref="I58:I64" si="27">+H58/$F58</f>
        <v>0</v>
      </c>
      <c r="J58" s="874">
        <v>8.49</v>
      </c>
      <c r="K58" s="910">
        <f t="shared" si="19"/>
        <v>3213.3801000000003</v>
      </c>
      <c r="L58" s="911">
        <f t="shared" si="20"/>
        <v>1</v>
      </c>
      <c r="M58" s="875">
        <f t="shared" ref="M58:M67" si="28">+G58+J58</f>
        <v>8.49</v>
      </c>
      <c r="N58" s="921">
        <f t="shared" ref="N58:N67" si="29">H58+K58</f>
        <v>3213.3801000000003</v>
      </c>
      <c r="O58" s="911">
        <f t="shared" ref="O58:O67" si="30">+N58/$F58</f>
        <v>1</v>
      </c>
      <c r="P58" s="875">
        <f t="shared" ref="P58:P67" si="31">D58-M58</f>
        <v>0</v>
      </c>
      <c r="Q58" s="232">
        <f t="shared" si="26"/>
        <v>0</v>
      </c>
      <c r="R58" s="911">
        <f t="shared" ref="R58:R67" si="32">+Q58/$F58</f>
        <v>0</v>
      </c>
      <c r="T58" s="899"/>
    </row>
    <row r="59" spans="1:20" s="242" customFormat="1" ht="16.5" customHeight="1" x14ac:dyDescent="0.2">
      <c r="A59" s="898" t="s">
        <v>1039</v>
      </c>
      <c r="B59" s="890" t="s">
        <v>1062</v>
      </c>
      <c r="C59" s="918" t="s">
        <v>40</v>
      </c>
      <c r="D59" s="924">
        <v>16.97</v>
      </c>
      <c r="E59" s="927">
        <v>47.63</v>
      </c>
      <c r="F59" s="904">
        <f t="shared" si="24"/>
        <v>808.28110000000004</v>
      </c>
      <c r="G59" s="877"/>
      <c r="H59" s="232">
        <f t="shared" si="25"/>
        <v>0</v>
      </c>
      <c r="I59" s="233">
        <f t="shared" si="27"/>
        <v>0</v>
      </c>
      <c r="J59" s="874">
        <v>16.97</v>
      </c>
      <c r="K59" s="910">
        <f t="shared" si="19"/>
        <v>808.28110000000004</v>
      </c>
      <c r="L59" s="911">
        <f t="shared" si="20"/>
        <v>1</v>
      </c>
      <c r="M59" s="875">
        <f t="shared" si="28"/>
        <v>16.97</v>
      </c>
      <c r="N59" s="921">
        <f t="shared" si="29"/>
        <v>808.28110000000004</v>
      </c>
      <c r="O59" s="911">
        <f t="shared" si="30"/>
        <v>1</v>
      </c>
      <c r="P59" s="875">
        <f t="shared" si="31"/>
        <v>0</v>
      </c>
      <c r="Q59" s="232">
        <f t="shared" si="26"/>
        <v>0</v>
      </c>
      <c r="R59" s="911">
        <f t="shared" si="32"/>
        <v>0</v>
      </c>
      <c r="T59" s="899"/>
    </row>
    <row r="60" spans="1:20" s="242" customFormat="1" ht="16.5" customHeight="1" x14ac:dyDescent="0.2">
      <c r="A60" s="898" t="s">
        <v>1040</v>
      </c>
      <c r="B60" s="890" t="s">
        <v>1063</v>
      </c>
      <c r="C60" s="918" t="s">
        <v>354</v>
      </c>
      <c r="D60" s="924">
        <v>478.13</v>
      </c>
      <c r="E60" s="927">
        <v>5</v>
      </c>
      <c r="F60" s="904">
        <f t="shared" si="24"/>
        <v>2390.65</v>
      </c>
      <c r="G60" s="877"/>
      <c r="H60" s="232">
        <f t="shared" si="25"/>
        <v>0</v>
      </c>
      <c r="I60" s="233">
        <f t="shared" si="27"/>
        <v>0</v>
      </c>
      <c r="J60" s="874">
        <v>478.13</v>
      </c>
      <c r="K60" s="910">
        <f t="shared" si="19"/>
        <v>2390.65</v>
      </c>
      <c r="L60" s="911">
        <f t="shared" si="20"/>
        <v>1</v>
      </c>
      <c r="M60" s="875">
        <f t="shared" si="28"/>
        <v>478.13</v>
      </c>
      <c r="N60" s="921">
        <f t="shared" si="29"/>
        <v>2390.65</v>
      </c>
      <c r="O60" s="911">
        <f t="shared" si="30"/>
        <v>1</v>
      </c>
      <c r="P60" s="875">
        <f t="shared" si="31"/>
        <v>0</v>
      </c>
      <c r="Q60" s="232">
        <f t="shared" si="26"/>
        <v>0</v>
      </c>
      <c r="R60" s="911">
        <f t="shared" si="32"/>
        <v>0</v>
      </c>
      <c r="T60" s="899"/>
    </row>
    <row r="61" spans="1:20" s="242" customFormat="1" ht="16.5" customHeight="1" x14ac:dyDescent="0.2">
      <c r="A61" s="898" t="s">
        <v>1036</v>
      </c>
      <c r="B61" s="923" t="s">
        <v>1060</v>
      </c>
      <c r="C61" s="918"/>
      <c r="D61" s="924">
        <v>0</v>
      </c>
      <c r="E61" s="927"/>
      <c r="F61" s="904">
        <f t="shared" si="24"/>
        <v>0</v>
      </c>
      <c r="G61" s="877"/>
      <c r="H61" s="232">
        <f t="shared" si="25"/>
        <v>0</v>
      </c>
      <c r="I61" s="233"/>
      <c r="J61" s="874"/>
      <c r="K61" s="910">
        <f t="shared" si="19"/>
        <v>0</v>
      </c>
      <c r="L61" s="911"/>
      <c r="M61" s="875"/>
      <c r="N61" s="921"/>
      <c r="O61" s="911"/>
      <c r="P61" s="875"/>
      <c r="Q61" s="232">
        <f t="shared" si="26"/>
        <v>0</v>
      </c>
      <c r="R61" s="911"/>
      <c r="T61" s="899"/>
    </row>
    <row r="62" spans="1:20" s="242" customFormat="1" ht="16.5" customHeight="1" x14ac:dyDescent="0.2">
      <c r="A62" s="898" t="s">
        <v>1047</v>
      </c>
      <c r="B62" s="890" t="s">
        <v>1064</v>
      </c>
      <c r="C62" s="918" t="s">
        <v>41</v>
      </c>
      <c r="D62" s="924">
        <v>9.18</v>
      </c>
      <c r="E62" s="927">
        <v>379.46</v>
      </c>
      <c r="F62" s="904">
        <f t="shared" si="24"/>
        <v>3483.4427999999998</v>
      </c>
      <c r="G62" s="877"/>
      <c r="H62" s="232">
        <f t="shared" si="25"/>
        <v>0</v>
      </c>
      <c r="I62" s="233">
        <f t="shared" si="27"/>
        <v>0</v>
      </c>
      <c r="J62" s="874">
        <v>9.18</v>
      </c>
      <c r="K62" s="910">
        <f t="shared" si="19"/>
        <v>3483.4427999999998</v>
      </c>
      <c r="L62" s="911">
        <f t="shared" si="20"/>
        <v>1</v>
      </c>
      <c r="M62" s="875">
        <f t="shared" si="28"/>
        <v>9.18</v>
      </c>
      <c r="N62" s="921">
        <f t="shared" si="29"/>
        <v>3483.4427999999998</v>
      </c>
      <c r="O62" s="911">
        <f t="shared" si="30"/>
        <v>1</v>
      </c>
      <c r="P62" s="875">
        <f t="shared" si="31"/>
        <v>0</v>
      </c>
      <c r="Q62" s="232">
        <f t="shared" si="26"/>
        <v>0</v>
      </c>
      <c r="R62" s="911">
        <f t="shared" si="32"/>
        <v>0</v>
      </c>
      <c r="T62" s="899"/>
    </row>
    <row r="63" spans="1:20" s="242" customFormat="1" ht="16.5" customHeight="1" x14ac:dyDescent="0.2">
      <c r="A63" s="898" t="s">
        <v>1048</v>
      </c>
      <c r="B63" s="890" t="s">
        <v>1065</v>
      </c>
      <c r="C63" s="918" t="s">
        <v>40</v>
      </c>
      <c r="D63" s="924">
        <v>97.85</v>
      </c>
      <c r="E63" s="927">
        <v>54.73</v>
      </c>
      <c r="F63" s="904">
        <f t="shared" si="24"/>
        <v>5355.3304999999991</v>
      </c>
      <c r="G63" s="877"/>
      <c r="H63" s="232">
        <f t="shared" si="25"/>
        <v>0</v>
      </c>
      <c r="I63" s="233">
        <f t="shared" si="27"/>
        <v>0</v>
      </c>
      <c r="J63" s="874">
        <v>97.85</v>
      </c>
      <c r="K63" s="910">
        <f t="shared" si="19"/>
        <v>5355.3304999999991</v>
      </c>
      <c r="L63" s="911">
        <f t="shared" si="20"/>
        <v>1</v>
      </c>
      <c r="M63" s="875">
        <f t="shared" si="28"/>
        <v>97.85</v>
      </c>
      <c r="N63" s="921">
        <f t="shared" si="29"/>
        <v>5355.3304999999991</v>
      </c>
      <c r="O63" s="911">
        <f t="shared" si="30"/>
        <v>1</v>
      </c>
      <c r="P63" s="875">
        <f t="shared" si="31"/>
        <v>0</v>
      </c>
      <c r="Q63" s="232">
        <f t="shared" si="26"/>
        <v>0</v>
      </c>
      <c r="R63" s="911">
        <f t="shared" si="32"/>
        <v>0</v>
      </c>
      <c r="T63" s="899"/>
    </row>
    <row r="64" spans="1:20" s="242" customFormat="1" ht="16.5" customHeight="1" x14ac:dyDescent="0.2">
      <c r="A64" s="898" t="s">
        <v>1049</v>
      </c>
      <c r="B64" s="890" t="s">
        <v>1066</v>
      </c>
      <c r="C64" s="918" t="s">
        <v>354</v>
      </c>
      <c r="D64" s="924">
        <v>402.45</v>
      </c>
      <c r="E64" s="927">
        <v>5</v>
      </c>
      <c r="F64" s="904">
        <f t="shared" si="24"/>
        <v>2012.25</v>
      </c>
      <c r="G64" s="877"/>
      <c r="H64" s="232">
        <f t="shared" si="25"/>
        <v>0</v>
      </c>
      <c r="I64" s="233">
        <f t="shared" si="27"/>
        <v>0</v>
      </c>
      <c r="J64" s="874">
        <v>402.45</v>
      </c>
      <c r="K64" s="910">
        <f t="shared" si="19"/>
        <v>2012.25</v>
      </c>
      <c r="L64" s="911">
        <f t="shared" si="20"/>
        <v>1</v>
      </c>
      <c r="M64" s="875">
        <f t="shared" si="28"/>
        <v>402.45</v>
      </c>
      <c r="N64" s="921">
        <f t="shared" si="29"/>
        <v>2012.25</v>
      </c>
      <c r="O64" s="911">
        <f t="shared" si="30"/>
        <v>1</v>
      </c>
      <c r="P64" s="875">
        <f t="shared" si="31"/>
        <v>0</v>
      </c>
      <c r="Q64" s="232">
        <f t="shared" si="26"/>
        <v>0</v>
      </c>
      <c r="R64" s="911">
        <f t="shared" si="32"/>
        <v>0</v>
      </c>
      <c r="T64" s="899"/>
    </row>
    <row r="65" spans="1:21" s="242" customFormat="1" ht="16.5" customHeight="1" x14ac:dyDescent="0.2">
      <c r="A65" s="891">
        <v>3</v>
      </c>
      <c r="B65" s="891" t="s">
        <v>997</v>
      </c>
      <c r="C65" s="918"/>
      <c r="D65" s="919">
        <v>0</v>
      </c>
      <c r="E65" s="920"/>
      <c r="F65" s="904"/>
      <c r="G65" s="877"/>
      <c r="H65" s="232">
        <f t="shared" si="10"/>
        <v>0</v>
      </c>
      <c r="I65" s="233"/>
      <c r="J65" s="874"/>
      <c r="K65" s="910">
        <f t="shared" si="19"/>
        <v>0</v>
      </c>
      <c r="L65" s="911"/>
      <c r="M65" s="875"/>
      <c r="N65" s="921"/>
      <c r="O65" s="911"/>
      <c r="P65" s="875"/>
      <c r="Q65" s="232">
        <f t="shared" si="26"/>
        <v>0</v>
      </c>
      <c r="R65" s="911"/>
      <c r="T65" s="899"/>
    </row>
    <row r="66" spans="1:21" s="242" customFormat="1" ht="16.5" customHeight="1" x14ac:dyDescent="0.2">
      <c r="A66" s="890">
        <v>3.4</v>
      </c>
      <c r="B66" s="891" t="s">
        <v>998</v>
      </c>
      <c r="C66" s="918"/>
      <c r="D66" s="919">
        <v>0</v>
      </c>
      <c r="E66" s="920"/>
      <c r="F66" s="904">
        <f t="shared" si="9"/>
        <v>0</v>
      </c>
      <c r="G66" s="877"/>
      <c r="H66" s="232">
        <f t="shared" si="10"/>
        <v>0</v>
      </c>
      <c r="I66" s="233"/>
      <c r="J66" s="874"/>
      <c r="K66" s="910">
        <f t="shared" si="19"/>
        <v>0</v>
      </c>
      <c r="L66" s="911"/>
      <c r="M66" s="875"/>
      <c r="N66" s="921"/>
      <c r="O66" s="911"/>
      <c r="P66" s="875"/>
      <c r="Q66" s="232">
        <f t="shared" si="26"/>
        <v>0</v>
      </c>
      <c r="R66" s="911"/>
      <c r="T66" s="899"/>
    </row>
    <row r="67" spans="1:21" s="242" customFormat="1" ht="16.5" customHeight="1" x14ac:dyDescent="0.2">
      <c r="A67" s="890" t="s">
        <v>992</v>
      </c>
      <c r="B67" s="890" t="s">
        <v>1054</v>
      </c>
      <c r="C67" s="918" t="s">
        <v>40</v>
      </c>
      <c r="D67" s="919">
        <v>317.83</v>
      </c>
      <c r="E67" s="920">
        <v>56.03</v>
      </c>
      <c r="F67" s="904">
        <f t="shared" si="9"/>
        <v>17808.014899999998</v>
      </c>
      <c r="G67" s="877">
        <v>261.68</v>
      </c>
      <c r="H67" s="232">
        <f t="shared" si="10"/>
        <v>14661.930400000001</v>
      </c>
      <c r="I67" s="233">
        <f t="shared" si="11"/>
        <v>0.82333322845546375</v>
      </c>
      <c r="J67" s="874">
        <v>56.15</v>
      </c>
      <c r="K67" s="910">
        <f>E67*J67</f>
        <v>3146.0844999999999</v>
      </c>
      <c r="L67" s="911">
        <f t="shared" si="20"/>
        <v>0.17666677154453639</v>
      </c>
      <c r="M67" s="875">
        <f t="shared" si="28"/>
        <v>317.83</v>
      </c>
      <c r="N67" s="921">
        <f t="shared" si="29"/>
        <v>17808.014900000002</v>
      </c>
      <c r="O67" s="911">
        <f t="shared" si="30"/>
        <v>1.0000000000000002</v>
      </c>
      <c r="P67" s="875">
        <f t="shared" si="31"/>
        <v>0</v>
      </c>
      <c r="Q67" s="232">
        <f t="shared" si="26"/>
        <v>0</v>
      </c>
      <c r="R67" s="911">
        <f t="shared" si="32"/>
        <v>0</v>
      </c>
      <c r="T67" s="899"/>
    </row>
    <row r="68" spans="1:21" s="230" customFormat="1" ht="15" customHeight="1" x14ac:dyDescent="0.2">
      <c r="A68" s="818"/>
      <c r="B68" s="1123" t="s">
        <v>1022</v>
      </c>
      <c r="C68" s="1124"/>
      <c r="D68" s="1124"/>
      <c r="E68" s="1124"/>
      <c r="F68" s="878">
        <f>SUM(F21:F67)</f>
        <v>201787.70619999999</v>
      </c>
      <c r="G68" s="880"/>
      <c r="H68" s="879">
        <f>SUM(H21:H67)</f>
        <v>116085.72106666665</v>
      </c>
      <c r="I68" s="881">
        <f>+H68/$F68</f>
        <v>0.5752863901015326</v>
      </c>
      <c r="J68" s="935"/>
      <c r="K68" s="879">
        <f>SUM(K22:K67)</f>
        <v>85701.985133333321</v>
      </c>
      <c r="L68" s="881">
        <f>+K68/$F68</f>
        <v>0.42471360989846729</v>
      </c>
      <c r="M68" s="882"/>
      <c r="N68" s="879">
        <f>SUM(N21:N67)</f>
        <v>201787.70619999999</v>
      </c>
      <c r="O68" s="881">
        <f>+N68/$F68</f>
        <v>1</v>
      </c>
      <c r="P68" s="882"/>
      <c r="Q68" s="879">
        <f>SUM(Q21:Q67)</f>
        <v>0</v>
      </c>
      <c r="R68" s="881">
        <f>+Q68/$F68</f>
        <v>0</v>
      </c>
      <c r="S68" s="914"/>
      <c r="T68" s="899"/>
      <c r="U68" s="243"/>
    </row>
    <row r="69" spans="1:21" ht="16.5" thickBot="1" x14ac:dyDescent="0.25">
      <c r="B69" s="1120" t="s">
        <v>1021</v>
      </c>
      <c r="C69" s="1121"/>
      <c r="D69" s="1121"/>
      <c r="E69" s="1121"/>
      <c r="F69" s="912" t="e">
        <f>#REF!</f>
        <v>#REF!</v>
      </c>
      <c r="G69" s="880"/>
      <c r="H69" s="879">
        <f>H68</f>
        <v>116085.72106666665</v>
      </c>
      <c r="I69" s="881" t="e">
        <f>+H69/$F69</f>
        <v>#REF!</v>
      </c>
      <c r="J69" s="935"/>
      <c r="K69" s="879">
        <f>K68</f>
        <v>85701.985133333321</v>
      </c>
      <c r="L69" s="881" t="e">
        <f>+K69/$F69</f>
        <v>#REF!</v>
      </c>
      <c r="M69" s="882"/>
      <c r="N69" s="879">
        <f>SUM(N22:N67)</f>
        <v>201787.70619999999</v>
      </c>
      <c r="O69" s="881" t="e">
        <f>+N69/$F69</f>
        <v>#REF!</v>
      </c>
      <c r="P69" s="882"/>
      <c r="Q69" s="879">
        <f>SUM(Q22:Q67)</f>
        <v>0</v>
      </c>
      <c r="R69" s="881" t="e">
        <f>+Q69/$F69</f>
        <v>#REF!</v>
      </c>
      <c r="S69" s="243"/>
      <c r="T69" s="899"/>
    </row>
    <row r="70" spans="1:21" x14ac:dyDescent="0.2">
      <c r="N70" s="928"/>
    </row>
    <row r="71" spans="1:21" x14ac:dyDescent="0.2">
      <c r="Q71" s="928"/>
    </row>
    <row r="72" spans="1:21" x14ac:dyDescent="0.2">
      <c r="B72" s="218" t="s">
        <v>554</v>
      </c>
    </row>
    <row r="73" spans="1:21" x14ac:dyDescent="0.2">
      <c r="B73" s="218" t="s">
        <v>65</v>
      </c>
    </row>
    <row r="74" spans="1:21" x14ac:dyDescent="0.2">
      <c r="B74" s="218" t="s">
        <v>950</v>
      </c>
    </row>
    <row r="75" spans="1:21" x14ac:dyDescent="0.2">
      <c r="B75" s="218" t="s">
        <v>947</v>
      </c>
    </row>
    <row r="76" spans="1:21" x14ac:dyDescent="0.2">
      <c r="B76" s="218" t="s">
        <v>1002</v>
      </c>
    </row>
    <row r="77" spans="1:21" x14ac:dyDescent="0.2">
      <c r="B77" s="218" t="s">
        <v>1003</v>
      </c>
    </row>
    <row r="79" spans="1:21" x14ac:dyDescent="0.2">
      <c r="E79" s="218">
        <f>D46*E46</f>
        <v>480</v>
      </c>
    </row>
  </sheetData>
  <mergeCells count="25">
    <mergeCell ref="A1:R1"/>
    <mergeCell ref="A2:R2"/>
    <mergeCell ref="J6:K6"/>
    <mergeCell ref="L6:O6"/>
    <mergeCell ref="J7:K7"/>
    <mergeCell ref="L7:O7"/>
    <mergeCell ref="P7:R7"/>
    <mergeCell ref="J8:K8"/>
    <mergeCell ref="L8:O8"/>
    <mergeCell ref="P8:R8"/>
    <mergeCell ref="J9:K9"/>
    <mergeCell ref="L9:O9"/>
    <mergeCell ref="P9:R9"/>
    <mergeCell ref="A12:A14"/>
    <mergeCell ref="B12:B14"/>
    <mergeCell ref="C12:C14"/>
    <mergeCell ref="D12:D14"/>
    <mergeCell ref="E12:E14"/>
    <mergeCell ref="B69:E69"/>
    <mergeCell ref="P12:R13"/>
    <mergeCell ref="G13:I13"/>
    <mergeCell ref="J13:L13"/>
    <mergeCell ref="M13:O13"/>
    <mergeCell ref="B68:E68"/>
    <mergeCell ref="F12:F14"/>
  </mergeCells>
  <phoneticPr fontId="80" type="noConversion"/>
  <printOptions horizontalCentered="1"/>
  <pageMargins left="0.25" right="0.25" top="0.75" bottom="0.75" header="0.3" footer="0.3"/>
  <pageSetup paperSize="9" scale="41" fitToHeight="0" orientation="landscape" r:id="rId1"/>
  <headerFooter>
    <oddFooter>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18</vt:i4>
      </vt:variant>
    </vt:vector>
  </HeadingPairs>
  <TitlesOfParts>
    <vt:vector size="36" baseType="lpstr">
      <vt:lpstr>C.1</vt:lpstr>
      <vt:lpstr>FE-05</vt:lpstr>
      <vt:lpstr>FE-05 (2)</vt:lpstr>
      <vt:lpstr> FE 07</vt:lpstr>
      <vt:lpstr>F-09</vt:lpstr>
      <vt:lpstr>F-10 </vt:lpstr>
      <vt:lpstr>FE-11</vt:lpstr>
      <vt:lpstr>FE-12</vt:lpstr>
      <vt:lpstr>VAL-PARTIDAS NUEVAS</vt:lpstr>
      <vt:lpstr>PARTIDAS NUEVAS</vt:lpstr>
      <vt:lpstr>MAYORES METRADOS</vt:lpstr>
      <vt:lpstr>DEDUCTIVOS</vt:lpstr>
      <vt:lpstr>RESUMEN</vt:lpstr>
      <vt:lpstr>FE-16</vt:lpstr>
      <vt:lpstr>FE-17</vt:lpstr>
      <vt:lpstr>TAREO</vt:lpstr>
      <vt:lpstr>P.M</vt:lpstr>
      <vt:lpstr>R.M</vt:lpstr>
      <vt:lpstr>' FE 07'!Área_de_impresión</vt:lpstr>
      <vt:lpstr>C.1!Área_de_impresión</vt:lpstr>
      <vt:lpstr>DEDUCTIVOS!Área_de_impresión</vt:lpstr>
      <vt:lpstr>'F-09'!Área_de_impresión</vt:lpstr>
      <vt:lpstr>'F-10 '!Área_de_impresión</vt:lpstr>
      <vt:lpstr>'FE-05'!Área_de_impresión</vt:lpstr>
      <vt:lpstr>'FE-05 (2)'!Área_de_impresión</vt:lpstr>
      <vt:lpstr>'FE-11'!Área_de_impresión</vt:lpstr>
      <vt:lpstr>'FE-12'!Área_de_impresión</vt:lpstr>
      <vt:lpstr>'FE-16'!Área_de_impresión</vt:lpstr>
      <vt:lpstr>P.M!Área_de_impresión</vt:lpstr>
      <vt:lpstr>'PARTIDAS NUEVAS'!Área_de_impresión</vt:lpstr>
      <vt:lpstr>R.M!Área_de_impresión</vt:lpstr>
      <vt:lpstr>'VAL-PARTIDAS NUEVAS'!Área_de_impresión</vt:lpstr>
      <vt:lpstr>'VAL-PARTIDAS NUEVAS'!OLE_LINK1</vt:lpstr>
      <vt:lpstr>'FE-05 (2)'!Títulos_a_imprimir</vt:lpstr>
      <vt:lpstr>P.M!Títulos_a_imprimir</vt:lpstr>
      <vt:lpstr>'VAL-PARTIDAS NUEVAS'!Títulos_a_imprimir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2024-03-07T14:43:12Z</dcterms:modified>
</cp:coreProperties>
</file>