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urodali\Desktop\akfa_tour\instruments\finance\"/>
    </mc:Choice>
  </mc:AlternateContent>
  <xr:revisionPtr revIDLastSave="0" documentId="13_ncr:1_{6186BE30-F08C-4730-8426-C6EC0A7CEAC8}" xr6:coauthVersionLast="45" xr6:coauthVersionMax="45" xr10:uidLastSave="{00000000-0000-0000-0000-000000000000}"/>
  <bookViews>
    <workbookView xWindow="-120" yWindow="-120" windowWidth="29040" windowHeight="15840" tabRatio="784" xr2:uid="{00000000-000D-0000-FFFF-FFFF00000000}"/>
  </bookViews>
  <sheets>
    <sheet name="сводка" sheetId="2" r:id="rId1"/>
    <sheet name="янв" sheetId="18" r:id="rId2"/>
    <sheet name="фев" sheetId="4" r:id="rId3"/>
    <sheet name="мар" sheetId="5" r:id="rId4"/>
    <sheet name="апр" sheetId="6" r:id="rId5"/>
    <sheet name="май" sheetId="7" r:id="rId6"/>
    <sheet name="июн" sheetId="8" r:id="rId7"/>
    <sheet name="июл" sheetId="9" r:id="rId8"/>
    <sheet name="авг" sheetId="10" r:id="rId9"/>
    <sheet name="сен" sheetId="17" r:id="rId10"/>
    <sheet name="окт" sheetId="12" r:id="rId11"/>
    <sheet name="ноя" sheetId="13" r:id="rId12"/>
    <sheet name="дек" sheetId="14" r:id="rId13"/>
  </sheets>
  <externalReferences>
    <externalReference r:id="rId14"/>
    <externalReference r:id="rId15"/>
    <externalReference r:id="rId16"/>
  </externalReferences>
  <definedNames>
    <definedName name="_xlnm._FilterDatabase" localSheetId="8" hidden="1">авг!$B$1:$L$156</definedName>
    <definedName name="_xlnm._FilterDatabase" localSheetId="4" hidden="1">апр!$B$4:$I$227</definedName>
    <definedName name="_xlnm._FilterDatabase" localSheetId="12" hidden="1">дек!$B$1:$L$1</definedName>
    <definedName name="_xlnm._FilterDatabase" localSheetId="7" hidden="1">июл!$B$1:$L$1</definedName>
    <definedName name="_xlnm._FilterDatabase" localSheetId="6" hidden="1">июн!$C$3:$J$3</definedName>
    <definedName name="_xlnm._FilterDatabase" localSheetId="5" hidden="1">май!$B$4:$J$4</definedName>
    <definedName name="_xlnm._FilterDatabase" localSheetId="3" hidden="1">мар!$B$4:$I$61</definedName>
    <definedName name="_xlnm._FilterDatabase" localSheetId="11" hidden="1">ноя!$B$1:$K$103</definedName>
    <definedName name="_xlnm._FilterDatabase" localSheetId="10" hidden="1">окт!$B$1:$L$1</definedName>
    <definedName name="_xlnm._FilterDatabase" localSheetId="9" hidden="1">сен!$B$1:$L$1</definedName>
    <definedName name="_xlnm._FilterDatabase" localSheetId="2" hidden="1">фев!$B$4:$I$112</definedName>
    <definedName name="_xlnm._FilterDatabase" localSheetId="1" hidden="1">янв!$B$4:$I$135</definedName>
    <definedName name="_xlnm.Print_Titles" localSheetId="8">авг!$2:$2</definedName>
    <definedName name="_xlnm.Print_Titles" localSheetId="4">апр!#REF!</definedName>
    <definedName name="_xlnm.Print_Titles" localSheetId="12">дек!$2:$2</definedName>
    <definedName name="_xlnm.Print_Titles" localSheetId="7">июл!#REF!</definedName>
    <definedName name="_xlnm.Print_Titles" localSheetId="6">июн!#REF!</definedName>
    <definedName name="_xlnm.Print_Titles" localSheetId="5">май!#REF!</definedName>
    <definedName name="_xlnm.Print_Titles" localSheetId="3">мар!#REF!</definedName>
    <definedName name="_xlnm.Print_Titles" localSheetId="11">ноя!$2:$2</definedName>
    <definedName name="_xlnm.Print_Titles" localSheetId="10">окт!$2:$2</definedName>
    <definedName name="_xlnm.Print_Titles" localSheetId="0">сводка!$6:$6</definedName>
    <definedName name="_xlnm.Print_Titles" localSheetId="2">фев!#REF!</definedName>
    <definedName name="_xlnm.Print_Titles" localSheetId="1">янв!#REF!</definedName>
    <definedName name="ЗаголовокСтолбца10">#REF!</definedName>
    <definedName name="ЗаголовокСтолбца11">#REF!</definedName>
    <definedName name="ЗаголовокСтолбца12">#REF!</definedName>
    <definedName name="ЗаголовокСтолбца13">#REF!</definedName>
    <definedName name="ЗаголовокСтолбца14">#REF!</definedName>
    <definedName name="ЗаголовокСтолбца2">СводкаРасходов[[#Headers],[Фирмы]]</definedName>
    <definedName name="ЗаголовокСтолбца3">#REF!</definedName>
    <definedName name="ЗаголовокСтолбца4">#REF!</definedName>
    <definedName name="ЗаголовокСтолбца5">#REF!</definedName>
    <definedName name="ЗаголовокСтолбца6">#REF!</definedName>
    <definedName name="ЗаголовокСтолбца7">#REF!</definedName>
    <definedName name="ЗаголовокСтолбца8">#REF!</definedName>
    <definedName name="ЗаголовокСтолбца9">#REF!</definedName>
    <definedName name="КатегорииРасходов">СводкаРасходов[Фирмы]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4" i="12" l="1"/>
  <c r="J66" i="2" l="1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2" i="2"/>
  <c r="J123" i="2"/>
  <c r="J124" i="2"/>
  <c r="J125" i="2"/>
  <c r="J12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8" i="2"/>
  <c r="J59" i="2"/>
  <c r="J60" i="2"/>
  <c r="E110" i="17"/>
  <c r="D156" i="10" l="1"/>
  <c r="H66" i="2" l="1"/>
  <c r="H67" i="2"/>
  <c r="H68" i="2"/>
  <c r="H69" i="2"/>
  <c r="H70" i="2"/>
  <c r="H71" i="2"/>
  <c r="H72" i="2"/>
  <c r="H73" i="2"/>
  <c r="H74" i="2"/>
  <c r="H75" i="2"/>
  <c r="H76" i="2"/>
  <c r="H77" i="2"/>
  <c r="H78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D96" i="9"/>
  <c r="G66" i="2" l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D21" i="8"/>
  <c r="G7" i="2" l="1"/>
  <c r="F66" i="2" l="1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C34" i="7"/>
  <c r="C61" i="5" l="1"/>
  <c r="D7" i="2" l="1"/>
  <c r="B41" i="2" l="1"/>
  <c r="C41" i="2"/>
  <c r="D41" i="2"/>
  <c r="F41" i="2"/>
  <c r="G41" i="2"/>
  <c r="H41" i="2"/>
  <c r="I41" i="2"/>
  <c r="K41" i="2"/>
  <c r="L41" i="2"/>
  <c r="M41" i="2"/>
  <c r="C112" i="4"/>
  <c r="N41" i="2" l="1"/>
  <c r="N154" i="2" l="1"/>
  <c r="N153" i="2"/>
  <c r="N157" i="2" l="1"/>
  <c r="N155" i="2" l="1"/>
  <c r="P153" i="2" s="1"/>
  <c r="B106" i="2"/>
  <c r="C106" i="2"/>
  <c r="D106" i="2"/>
  <c r="E106" i="2"/>
  <c r="I106" i="2"/>
  <c r="K106" i="2"/>
  <c r="L106" i="2"/>
  <c r="M106" i="2"/>
  <c r="B121" i="2"/>
  <c r="P154" i="2" l="1"/>
  <c r="N106" i="2"/>
  <c r="C135" i="18"/>
  <c r="L120" i="2" l="1"/>
  <c r="L118" i="2"/>
  <c r="L119" i="2"/>
  <c r="L121" i="2"/>
  <c r="L122" i="2"/>
  <c r="L123" i="2"/>
  <c r="L124" i="2"/>
  <c r="L125" i="2"/>
  <c r="L126" i="2"/>
  <c r="B16" i="2" l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E17" i="2"/>
  <c r="E18" i="2"/>
  <c r="E19" i="2"/>
  <c r="E20" i="2"/>
  <c r="E25" i="2"/>
  <c r="E28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17" i="2"/>
  <c r="H18" i="2"/>
  <c r="H19" i="2"/>
  <c r="H20" i="2"/>
  <c r="H23" i="2"/>
  <c r="H25" i="2"/>
  <c r="H26" i="2"/>
  <c r="H27" i="2"/>
  <c r="H28" i="2"/>
  <c r="H29" i="2"/>
  <c r="H31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B32" i="2"/>
  <c r="B33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C32" i="2"/>
  <c r="C33" i="2"/>
  <c r="C34" i="2"/>
  <c r="C35" i="2"/>
  <c r="C36" i="2"/>
  <c r="C37" i="2"/>
  <c r="C38" i="2"/>
  <c r="C39" i="2"/>
  <c r="C40" i="2"/>
  <c r="C42" i="2"/>
  <c r="C43" i="2"/>
  <c r="C44" i="2"/>
  <c r="C45" i="2"/>
  <c r="C46" i="2"/>
  <c r="C47" i="2"/>
  <c r="C48" i="2"/>
  <c r="D32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  <c r="D47" i="2"/>
  <c r="D48" i="2"/>
  <c r="E34" i="2"/>
  <c r="E36" i="2"/>
  <c r="E38" i="2"/>
  <c r="E40" i="2"/>
  <c r="E44" i="2"/>
  <c r="E47" i="2"/>
  <c r="F32" i="2"/>
  <c r="F33" i="2"/>
  <c r="F34" i="2"/>
  <c r="F35" i="2"/>
  <c r="F36" i="2"/>
  <c r="F37" i="2"/>
  <c r="F38" i="2"/>
  <c r="F39" i="2"/>
  <c r="F40" i="2"/>
  <c r="F42" i="2"/>
  <c r="F43" i="2"/>
  <c r="F44" i="2"/>
  <c r="F45" i="2"/>
  <c r="F46" i="2"/>
  <c r="F47" i="2"/>
  <c r="F48" i="2"/>
  <c r="G32" i="2"/>
  <c r="G33" i="2"/>
  <c r="G34" i="2"/>
  <c r="G35" i="2"/>
  <c r="G36" i="2"/>
  <c r="G37" i="2"/>
  <c r="G38" i="2"/>
  <c r="G39" i="2"/>
  <c r="G40" i="2"/>
  <c r="G42" i="2"/>
  <c r="G43" i="2"/>
  <c r="G44" i="2"/>
  <c r="G45" i="2"/>
  <c r="G46" i="2"/>
  <c r="G47" i="2"/>
  <c r="G48" i="2"/>
  <c r="H32" i="2"/>
  <c r="H34" i="2"/>
  <c r="H36" i="2"/>
  <c r="H38" i="2"/>
  <c r="H40" i="2"/>
  <c r="H43" i="2"/>
  <c r="H44" i="2"/>
  <c r="H47" i="2"/>
  <c r="I32" i="2"/>
  <c r="I33" i="2"/>
  <c r="I34" i="2"/>
  <c r="I35" i="2"/>
  <c r="I36" i="2"/>
  <c r="I37" i="2"/>
  <c r="I38" i="2"/>
  <c r="I39" i="2"/>
  <c r="I40" i="2"/>
  <c r="I42" i="2"/>
  <c r="I43" i="2"/>
  <c r="I44" i="2"/>
  <c r="I45" i="2"/>
  <c r="I46" i="2"/>
  <c r="I47" i="2"/>
  <c r="I48" i="2"/>
  <c r="K32" i="2"/>
  <c r="K33" i="2"/>
  <c r="K34" i="2"/>
  <c r="K35" i="2"/>
  <c r="K36" i="2"/>
  <c r="K37" i="2"/>
  <c r="K38" i="2"/>
  <c r="K39" i="2"/>
  <c r="K40" i="2"/>
  <c r="K42" i="2"/>
  <c r="K43" i="2"/>
  <c r="K44" i="2"/>
  <c r="K45" i="2"/>
  <c r="K46" i="2"/>
  <c r="K47" i="2"/>
  <c r="K48" i="2"/>
  <c r="L32" i="2"/>
  <c r="L33" i="2"/>
  <c r="L34" i="2"/>
  <c r="L35" i="2"/>
  <c r="L36" i="2"/>
  <c r="L37" i="2"/>
  <c r="L38" i="2"/>
  <c r="L39" i="2"/>
  <c r="L40" i="2"/>
  <c r="L42" i="2"/>
  <c r="L43" i="2"/>
  <c r="L44" i="2"/>
  <c r="L45" i="2"/>
  <c r="L46" i="2"/>
  <c r="L47" i="2"/>
  <c r="L48" i="2"/>
  <c r="M32" i="2"/>
  <c r="M33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N16" i="2" l="1"/>
  <c r="N34" i="2"/>
  <c r="N35" i="2"/>
  <c r="N33" i="2"/>
  <c r="N32" i="2"/>
  <c r="N47" i="2"/>
  <c r="N38" i="2"/>
  <c r="N27" i="2"/>
  <c r="N46" i="2"/>
  <c r="N37" i="2"/>
  <c r="N30" i="2"/>
  <c r="N18" i="2"/>
  <c r="N40" i="2"/>
  <c r="N36" i="2"/>
  <c r="N29" i="2"/>
  <c r="N25" i="2"/>
  <c r="N21" i="2"/>
  <c r="N17" i="2"/>
  <c r="N43" i="2"/>
  <c r="N19" i="2"/>
  <c r="N42" i="2"/>
  <c r="N26" i="2"/>
  <c r="N22" i="2"/>
  <c r="N39" i="2"/>
  <c r="N28" i="2"/>
  <c r="N24" i="2"/>
  <c r="N20" i="2"/>
  <c r="N23" i="2"/>
  <c r="N44" i="2"/>
  <c r="N48" i="2"/>
  <c r="N45" i="2"/>
  <c r="N31" i="2"/>
  <c r="C7" i="2" l="1"/>
  <c r="F7" i="2"/>
  <c r="I7" i="2"/>
  <c r="K7" i="2"/>
  <c r="L7" i="2"/>
  <c r="M7" i="2"/>
  <c r="C8" i="2"/>
  <c r="D8" i="2"/>
  <c r="F8" i="2"/>
  <c r="G8" i="2"/>
  <c r="I8" i="2"/>
  <c r="K8" i="2"/>
  <c r="L8" i="2"/>
  <c r="M8" i="2"/>
  <c r="C9" i="2"/>
  <c r="D9" i="2"/>
  <c r="E9" i="2"/>
  <c r="F9" i="2"/>
  <c r="G9" i="2"/>
  <c r="H9" i="2"/>
  <c r="I9" i="2"/>
  <c r="K9" i="2"/>
  <c r="L9" i="2"/>
  <c r="M9" i="2"/>
  <c r="C11" i="2"/>
  <c r="D11" i="2"/>
  <c r="E11" i="2"/>
  <c r="F11" i="2"/>
  <c r="G11" i="2"/>
  <c r="H11" i="2"/>
  <c r="I11" i="2"/>
  <c r="K11" i="2"/>
  <c r="L11" i="2"/>
  <c r="M11" i="2"/>
  <c r="C12" i="2"/>
  <c r="D12" i="2"/>
  <c r="E12" i="2"/>
  <c r="F12" i="2"/>
  <c r="G12" i="2"/>
  <c r="H12" i="2"/>
  <c r="I12" i="2"/>
  <c r="K12" i="2"/>
  <c r="L12" i="2"/>
  <c r="M12" i="2"/>
  <c r="C13" i="2"/>
  <c r="D13" i="2"/>
  <c r="E13" i="2"/>
  <c r="F13" i="2"/>
  <c r="G13" i="2"/>
  <c r="H13" i="2"/>
  <c r="I13" i="2"/>
  <c r="K13" i="2"/>
  <c r="L13" i="2"/>
  <c r="M13" i="2"/>
  <c r="C14" i="2"/>
  <c r="D14" i="2"/>
  <c r="F14" i="2"/>
  <c r="G14" i="2"/>
  <c r="I14" i="2"/>
  <c r="K14" i="2"/>
  <c r="L14" i="2"/>
  <c r="M14" i="2"/>
  <c r="C15" i="2"/>
  <c r="D15" i="2"/>
  <c r="E15" i="2"/>
  <c r="F15" i="2"/>
  <c r="G15" i="2"/>
  <c r="H15" i="2"/>
  <c r="I15" i="2"/>
  <c r="K15" i="2"/>
  <c r="L15" i="2"/>
  <c r="M15" i="2"/>
  <c r="C49" i="2"/>
  <c r="D49" i="2"/>
  <c r="F49" i="2"/>
  <c r="G49" i="2"/>
  <c r="I49" i="2"/>
  <c r="K49" i="2"/>
  <c r="L49" i="2"/>
  <c r="M49" i="2"/>
  <c r="C50" i="2"/>
  <c r="D50" i="2"/>
  <c r="F50" i="2"/>
  <c r="G50" i="2"/>
  <c r="I50" i="2"/>
  <c r="K50" i="2"/>
  <c r="L50" i="2"/>
  <c r="M50" i="2"/>
  <c r="C51" i="2"/>
  <c r="D51" i="2"/>
  <c r="E51" i="2"/>
  <c r="F51" i="2"/>
  <c r="G51" i="2"/>
  <c r="H51" i="2"/>
  <c r="I51" i="2"/>
  <c r="K51" i="2"/>
  <c r="L51" i="2"/>
  <c r="M51" i="2"/>
  <c r="C52" i="2"/>
  <c r="D52" i="2"/>
  <c r="E52" i="2"/>
  <c r="F52" i="2"/>
  <c r="G52" i="2"/>
  <c r="H52" i="2"/>
  <c r="I52" i="2"/>
  <c r="K52" i="2"/>
  <c r="L52" i="2"/>
  <c r="M52" i="2"/>
  <c r="C53" i="2"/>
  <c r="D53" i="2"/>
  <c r="F53" i="2"/>
  <c r="G53" i="2"/>
  <c r="I53" i="2"/>
  <c r="K53" i="2"/>
  <c r="L53" i="2"/>
  <c r="M53" i="2"/>
  <c r="C54" i="2"/>
  <c r="D54" i="2"/>
  <c r="F54" i="2"/>
  <c r="G54" i="2"/>
  <c r="I54" i="2"/>
  <c r="K54" i="2"/>
  <c r="L54" i="2"/>
  <c r="M54" i="2"/>
  <c r="C56" i="2"/>
  <c r="D56" i="2"/>
  <c r="F56" i="2"/>
  <c r="G56" i="2"/>
  <c r="I56" i="2"/>
  <c r="K56" i="2"/>
  <c r="L56" i="2"/>
  <c r="M56" i="2"/>
  <c r="C57" i="2"/>
  <c r="D57" i="2"/>
  <c r="F57" i="2"/>
  <c r="G57" i="2"/>
  <c r="H57" i="2"/>
  <c r="I57" i="2"/>
  <c r="K57" i="2"/>
  <c r="L57" i="2"/>
  <c r="M57" i="2"/>
  <c r="C58" i="2"/>
  <c r="D58" i="2"/>
  <c r="E58" i="2"/>
  <c r="F58" i="2"/>
  <c r="G58" i="2"/>
  <c r="H58" i="2"/>
  <c r="I58" i="2"/>
  <c r="K58" i="2"/>
  <c r="L58" i="2"/>
  <c r="M58" i="2"/>
  <c r="F59" i="2"/>
  <c r="G59" i="2"/>
  <c r="H59" i="2"/>
  <c r="I59" i="2"/>
  <c r="K59" i="2"/>
  <c r="L59" i="2"/>
  <c r="M59" i="2"/>
  <c r="C60" i="2"/>
  <c r="D60" i="2"/>
  <c r="E60" i="2"/>
  <c r="F60" i="2"/>
  <c r="G60" i="2"/>
  <c r="H60" i="2"/>
  <c r="I60" i="2"/>
  <c r="K60" i="2"/>
  <c r="L60" i="2"/>
  <c r="M60" i="2"/>
  <c r="M66" i="2" l="1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0" i="2"/>
  <c r="M55" i="2"/>
  <c r="L66" i="2" l="1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7" i="2"/>
  <c r="L108" i="2"/>
  <c r="L109" i="2"/>
  <c r="L110" i="2"/>
  <c r="L111" i="2"/>
  <c r="L112" i="2"/>
  <c r="L113" i="2"/>
  <c r="L114" i="2"/>
  <c r="L115" i="2"/>
  <c r="L116" i="2"/>
  <c r="L117" i="2"/>
  <c r="L10" i="2"/>
  <c r="L55" i="2"/>
  <c r="K66" i="2" l="1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2" i="2"/>
  <c r="K123" i="2"/>
  <c r="K124" i="2"/>
  <c r="K125" i="2"/>
  <c r="K126" i="2"/>
  <c r="K10" i="2"/>
  <c r="K55" i="2"/>
  <c r="I66" i="2" l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2" i="2"/>
  <c r="I123" i="2"/>
  <c r="I124" i="2"/>
  <c r="I125" i="2"/>
  <c r="I126" i="2"/>
  <c r="I10" i="2"/>
  <c r="I55" i="2"/>
  <c r="H79" i="2" l="1"/>
  <c r="H10" i="2"/>
  <c r="G10" i="2" l="1"/>
  <c r="G55" i="2"/>
  <c r="B49" i="2" l="1"/>
  <c r="B9" i="2"/>
  <c r="F10" i="2"/>
  <c r="F55" i="2"/>
  <c r="N49" i="2" l="1"/>
  <c r="N9" i="2"/>
  <c r="E66" i="2" l="1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B57" i="2" l="1"/>
  <c r="N57" i="2" l="1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2" i="2"/>
  <c r="B123" i="2"/>
  <c r="B124" i="2"/>
  <c r="B125" i="2"/>
  <c r="B126" i="2"/>
  <c r="B127" i="2" l="1"/>
  <c r="D66" i="2" l="1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0" i="2"/>
  <c r="D5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7" i="2"/>
  <c r="C109" i="2"/>
  <c r="C110" i="2"/>
  <c r="C111" i="2"/>
  <c r="C112" i="2"/>
  <c r="C113" i="2"/>
  <c r="C114" i="2"/>
  <c r="C116" i="2"/>
  <c r="C117" i="2"/>
  <c r="C118" i="2"/>
  <c r="C119" i="2"/>
  <c r="C120" i="2"/>
  <c r="C121" i="2"/>
  <c r="C122" i="2"/>
  <c r="C123" i="2"/>
  <c r="C124" i="2"/>
  <c r="C125" i="2"/>
  <c r="C126" i="2"/>
  <c r="C10" i="2"/>
  <c r="C55" i="2"/>
  <c r="D61" i="2" l="1"/>
  <c r="B7" i="2"/>
  <c r="B8" i="2"/>
  <c r="B10" i="2"/>
  <c r="B11" i="2"/>
  <c r="B12" i="2"/>
  <c r="B13" i="2"/>
  <c r="B14" i="2"/>
  <c r="B15" i="2"/>
  <c r="B50" i="2"/>
  <c r="B51" i="2"/>
  <c r="B52" i="2"/>
  <c r="B53" i="2"/>
  <c r="B54" i="2"/>
  <c r="B55" i="2"/>
  <c r="B56" i="2"/>
  <c r="B58" i="2"/>
  <c r="B59" i="2"/>
  <c r="B60" i="2"/>
  <c r="B61" i="2" l="1"/>
  <c r="B158" i="2" s="1"/>
  <c r="N119" i="2"/>
  <c r="N121" i="2"/>
  <c r="N117" i="2"/>
  <c r="N113" i="2"/>
  <c r="N123" i="2"/>
  <c r="N115" i="2"/>
  <c r="N124" i="2"/>
  <c r="N120" i="2"/>
  <c r="N116" i="2"/>
  <c r="N125" i="2"/>
  <c r="N126" i="2"/>
  <c r="N114" i="2"/>
  <c r="N122" i="2"/>
  <c r="N118" i="2"/>
  <c r="B159" i="2" l="1"/>
  <c r="N66" i="2"/>
  <c r="N90" i="2"/>
  <c r="N70" i="2"/>
  <c r="N68" i="2"/>
  <c r="N88" i="2"/>
  <c r="N76" i="2"/>
  <c r="N72" i="2"/>
  <c r="N86" i="2"/>
  <c r="N74" i="2"/>
  <c r="N82" i="2"/>
  <c r="N73" i="2"/>
  <c r="N81" i="2"/>
  <c r="N69" i="2"/>
  <c r="N78" i="2"/>
  <c r="N85" i="2"/>
  <c r="N77" i="2"/>
  <c r="N84" i="2"/>
  <c r="N80" i="2"/>
  <c r="N89" i="2"/>
  <c r="N91" i="2"/>
  <c r="N87" i="2"/>
  <c r="N83" i="2"/>
  <c r="N79" i="2"/>
  <c r="N75" i="2"/>
  <c r="N71" i="2"/>
  <c r="N67" i="2"/>
  <c r="N92" i="2" l="1"/>
  <c r="K127" i="2"/>
  <c r="G127" i="2"/>
  <c r="N100" i="2" l="1"/>
  <c r="M127" i="2"/>
  <c r="N105" i="2"/>
  <c r="N101" i="2"/>
  <c r="N97" i="2"/>
  <c r="N93" i="2"/>
  <c r="N109" i="2"/>
  <c r="N104" i="2"/>
  <c r="N96" i="2"/>
  <c r="N110" i="2"/>
  <c r="N112" i="2"/>
  <c r="N108" i="2"/>
  <c r="N103" i="2"/>
  <c r="N99" i="2"/>
  <c r="N95" i="2"/>
  <c r="N111" i="2"/>
  <c r="N107" i="2"/>
  <c r="N102" i="2"/>
  <c r="N98" i="2"/>
  <c r="N94" i="2"/>
  <c r="L127" i="2" l="1"/>
  <c r="J127" i="2" l="1"/>
  <c r="N15" i="2" l="1"/>
  <c r="N11" i="2"/>
  <c r="N14" i="2"/>
  <c r="N13" i="2"/>
  <c r="N8" i="2"/>
  <c r="I127" i="2"/>
  <c r="N12" i="2"/>
  <c r="N51" i="2"/>
  <c r="N52" i="2"/>
  <c r="N54" i="2"/>
  <c r="N55" i="2"/>
  <c r="N56" i="2"/>
  <c r="N58" i="2"/>
  <c r="N59" i="2"/>
  <c r="N53" i="2"/>
  <c r="N10" i="2"/>
  <c r="I61" i="2" l="1"/>
  <c r="I158" i="2" s="1"/>
  <c r="I159" i="2" s="1"/>
  <c r="H127" i="2"/>
  <c r="N50" i="2"/>
  <c r="N60" i="2"/>
  <c r="H61" i="2" l="1"/>
  <c r="H158" i="2" s="1"/>
  <c r="H159" i="2" s="1"/>
  <c r="F127" i="2" l="1"/>
  <c r="E127" i="2" l="1"/>
  <c r="C127" i="2" l="1"/>
  <c r="D127" i="2"/>
  <c r="N127" i="2" l="1"/>
  <c r="P106" i="2" s="1"/>
  <c r="G61" i="2"/>
  <c r="G158" i="2" s="1"/>
  <c r="G159" i="2" s="1"/>
  <c r="K61" i="2"/>
  <c r="K158" i="2" s="1"/>
  <c r="K159" i="2" s="1"/>
  <c r="E61" i="2"/>
  <c r="E158" i="2" s="1"/>
  <c r="F61" i="2"/>
  <c r="F158" i="2" s="1"/>
  <c r="F159" i="2" s="1"/>
  <c r="I62" i="2"/>
  <c r="J61" i="2"/>
  <c r="J158" i="2" s="1"/>
  <c r="J159" i="2" s="1"/>
  <c r="L61" i="2"/>
  <c r="L158" i="2" s="1"/>
  <c r="M61" i="2"/>
  <c r="M158" i="2" s="1"/>
  <c r="D158" i="2"/>
  <c r="D159" i="2" s="1"/>
  <c r="P113" i="2" l="1"/>
  <c r="P117" i="2"/>
  <c r="P121" i="2"/>
  <c r="P123" i="2"/>
  <c r="P115" i="2"/>
  <c r="P120" i="2"/>
  <c r="P126" i="2"/>
  <c r="P124" i="2"/>
  <c r="P114" i="2"/>
  <c r="P118" i="2"/>
  <c r="P116" i="2"/>
  <c r="P122" i="2"/>
  <c r="P119" i="2"/>
  <c r="P125" i="2"/>
  <c r="P89" i="2"/>
  <c r="P75" i="2"/>
  <c r="P70" i="2"/>
  <c r="P81" i="2"/>
  <c r="P90" i="2"/>
  <c r="P88" i="2"/>
  <c r="P72" i="2"/>
  <c r="P86" i="2"/>
  <c r="P79" i="2"/>
  <c r="P80" i="2"/>
  <c r="P78" i="2"/>
  <c r="P71" i="2"/>
  <c r="P76" i="2"/>
  <c r="P73" i="2"/>
  <c r="P67" i="2"/>
  <c r="P85" i="2"/>
  <c r="P87" i="2"/>
  <c r="P82" i="2"/>
  <c r="P84" i="2"/>
  <c r="P68" i="2"/>
  <c r="P91" i="2"/>
  <c r="P74" i="2"/>
  <c r="P83" i="2"/>
  <c r="P66" i="2"/>
  <c r="P77" i="2"/>
  <c r="P69" i="2"/>
  <c r="F62" i="2"/>
  <c r="G62" i="2"/>
  <c r="H62" i="2"/>
  <c r="E62" i="2"/>
  <c r="P95" i="2"/>
  <c r="P93" i="2"/>
  <c r="P111" i="2"/>
  <c r="P92" i="2"/>
  <c r="P103" i="2"/>
  <c r="P99" i="2"/>
  <c r="P108" i="2"/>
  <c r="P109" i="2"/>
  <c r="P97" i="2"/>
  <c r="P102" i="2"/>
  <c r="P112" i="2"/>
  <c r="P107" i="2"/>
  <c r="P110" i="2"/>
  <c r="P96" i="2"/>
  <c r="P98" i="2"/>
  <c r="P101" i="2"/>
  <c r="P104" i="2"/>
  <c r="P94" i="2"/>
  <c r="P100" i="2"/>
  <c r="P105" i="2"/>
  <c r="M62" i="2"/>
  <c r="L62" i="2"/>
  <c r="J62" i="2"/>
  <c r="K62" i="2"/>
  <c r="C61" i="2"/>
  <c r="N7" i="2"/>
  <c r="C62" i="2" l="1"/>
  <c r="C158" i="2"/>
  <c r="D62" i="2"/>
  <c r="P127" i="2"/>
  <c r="N61" i="2"/>
  <c r="P41" i="2" s="1"/>
  <c r="N158" i="2" l="1"/>
  <c r="C159" i="2"/>
  <c r="P16" i="2"/>
  <c r="P20" i="2"/>
  <c r="P24" i="2"/>
  <c r="P28" i="2"/>
  <c r="P17" i="2"/>
  <c r="P21" i="2"/>
  <c r="P25" i="2"/>
  <c r="P29" i="2"/>
  <c r="P23" i="2"/>
  <c r="P18" i="2"/>
  <c r="P22" i="2"/>
  <c r="P26" i="2"/>
  <c r="P30" i="2"/>
  <c r="P19" i="2"/>
  <c r="P27" i="2"/>
  <c r="P31" i="2"/>
  <c r="P32" i="2"/>
  <c r="P36" i="2"/>
  <c r="P40" i="2"/>
  <c r="P45" i="2"/>
  <c r="P34" i="2"/>
  <c r="P43" i="2"/>
  <c r="P39" i="2"/>
  <c r="P48" i="2"/>
  <c r="P33" i="2"/>
  <c r="P37" i="2"/>
  <c r="P42" i="2"/>
  <c r="P46" i="2"/>
  <c r="P38" i="2"/>
  <c r="P47" i="2"/>
  <c r="P35" i="2"/>
  <c r="P44" i="2"/>
  <c r="P49" i="2"/>
  <c r="P9" i="2"/>
  <c r="P57" i="2"/>
  <c r="P12" i="2"/>
  <c r="P51" i="2"/>
  <c r="P56" i="2"/>
  <c r="P52" i="2"/>
  <c r="P50" i="2"/>
  <c r="P7" i="2"/>
  <c r="P8" i="2"/>
  <c r="P10" i="2"/>
  <c r="P14" i="2"/>
  <c r="P55" i="2"/>
  <c r="P58" i="2"/>
  <c r="P59" i="2"/>
  <c r="P60" i="2"/>
  <c r="P15" i="2"/>
  <c r="P11" i="2"/>
  <c r="P54" i="2"/>
  <c r="P13" i="2"/>
  <c r="P53" i="2"/>
  <c r="P61" i="2" l="1"/>
</calcChain>
</file>

<file path=xl/sharedStrings.xml><?xml version="1.0" encoding="utf-8"?>
<sst xmlns="http://schemas.openxmlformats.org/spreadsheetml/2006/main" count="3942" uniqueCount="1047">
  <si>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</si>
  <si>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</si>
  <si>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</si>
  <si>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</si>
  <si>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</si>
  <si>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</si>
  <si>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</si>
  <si>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</si>
  <si>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</si>
  <si>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</si>
  <si>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</si>
  <si>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</si>
  <si>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Тенденции</t>
  </si>
  <si>
    <t>Итог</t>
  </si>
  <si>
    <t>Фирмы</t>
  </si>
  <si>
    <t xml:space="preserve">Germaniya </t>
  </si>
  <si>
    <t>%</t>
  </si>
  <si>
    <t>Crystal Paint</t>
  </si>
  <si>
    <t>Dream City Development</t>
  </si>
  <si>
    <t>Manzarali gullar va daraxtlar</t>
  </si>
  <si>
    <t>Milliy Bog</t>
  </si>
  <si>
    <t>Uzun Tashkent Consturction</t>
  </si>
  <si>
    <t>White City</t>
  </si>
  <si>
    <t xml:space="preserve">Turkiya </t>
  </si>
  <si>
    <t xml:space="preserve">Ukraina </t>
  </si>
  <si>
    <t xml:space="preserve">Fransiya </t>
  </si>
  <si>
    <t xml:space="preserve">O'zbekiston </t>
  </si>
  <si>
    <t>Buyuk Britaniya</t>
  </si>
  <si>
    <t xml:space="preserve">Rossiya </t>
  </si>
  <si>
    <t>Xitoy</t>
  </si>
  <si>
    <t xml:space="preserve">Turkmaniston </t>
  </si>
  <si>
    <t>City Net</t>
  </si>
  <si>
    <t>Discover Invest</t>
  </si>
  <si>
    <t>Durable Beton</t>
  </si>
  <si>
    <t>Grand Road Tashkent</t>
  </si>
  <si>
    <t>Olmazor City</t>
  </si>
  <si>
    <t>Oqtepa City</t>
  </si>
  <si>
    <t xml:space="preserve">Tojikiston </t>
  </si>
  <si>
    <t xml:space="preserve">Malta </t>
  </si>
  <si>
    <t xml:space="preserve">Belarusiya </t>
  </si>
  <si>
    <t xml:space="preserve">Qozoqiston </t>
  </si>
  <si>
    <t>Bukhara Palace</t>
  </si>
  <si>
    <t>Amerika Qo'shma Shtatlari</t>
  </si>
  <si>
    <t xml:space="preserve">Argentina </t>
  </si>
  <si>
    <t>Armansiton</t>
  </si>
  <si>
    <t>Avstraliya</t>
  </si>
  <si>
    <t>Avstriya</t>
  </si>
  <si>
    <t xml:space="preserve">Azarbayjon </t>
  </si>
  <si>
    <t>Bali</t>
  </si>
  <si>
    <t>Birlashgan Arab Amirliklari</t>
  </si>
  <si>
    <t xml:space="preserve">Bolgariya </t>
  </si>
  <si>
    <t xml:space="preserve">Braziliya </t>
  </si>
  <si>
    <t>Chili</t>
  </si>
  <si>
    <t xml:space="preserve">Daniya </t>
  </si>
  <si>
    <t xml:space="preserve">Estoniya </t>
  </si>
  <si>
    <t>Fiji</t>
  </si>
  <si>
    <t xml:space="preserve">Finlandiya </t>
  </si>
  <si>
    <t xml:space="preserve">Gollandiya </t>
  </si>
  <si>
    <t xml:space="preserve">Gretsiya </t>
  </si>
  <si>
    <t xml:space="preserve">Gruziya </t>
  </si>
  <si>
    <t>Hindiston</t>
  </si>
  <si>
    <t xml:space="preserve">Indoneziya </t>
  </si>
  <si>
    <t>Irlandiya</t>
  </si>
  <si>
    <t xml:space="preserve">Ispaniya </t>
  </si>
  <si>
    <t xml:space="preserve">Isroil </t>
  </si>
  <si>
    <t xml:space="preserve">Italiya </t>
  </si>
  <si>
    <t>Janubiy Afrika</t>
  </si>
  <si>
    <t>Janubiy Koreya</t>
  </si>
  <si>
    <t>Kipr</t>
  </si>
  <si>
    <t xml:space="preserve">Latviya </t>
  </si>
  <si>
    <t xml:space="preserve">Litva </t>
  </si>
  <si>
    <t xml:space="preserve">Malayziya </t>
  </si>
  <si>
    <t>Meksika</t>
  </si>
  <si>
    <t>Norvegiya</t>
  </si>
  <si>
    <t>Qirg'iziston</t>
  </si>
  <si>
    <t xml:space="preserve">Ruminiya </t>
  </si>
  <si>
    <t>Saudia Arabistoni</t>
  </si>
  <si>
    <t>Shotlandiya</t>
  </si>
  <si>
    <t xml:space="preserve">Shvetsiya </t>
  </si>
  <si>
    <t>Shveytsariya</t>
  </si>
  <si>
    <t xml:space="preserve">Slovakiya </t>
  </si>
  <si>
    <t xml:space="preserve">Sloveniya </t>
  </si>
  <si>
    <t>Tayland</t>
  </si>
  <si>
    <t>Tayvan</t>
  </si>
  <si>
    <t xml:space="preserve">Vengriya </t>
  </si>
  <si>
    <t>Yaponiya</t>
  </si>
  <si>
    <t>Страны</t>
  </si>
  <si>
    <t xml:space="preserve">Altair Building </t>
  </si>
  <si>
    <t>Silver Tulp</t>
  </si>
  <si>
    <t>Techno Logistics</t>
  </si>
  <si>
    <t>Supreme Quality</t>
  </si>
  <si>
    <t>Bogcha Proekt</t>
  </si>
  <si>
    <t>Allegro Development</t>
  </si>
  <si>
    <t>Art Invention</t>
  </si>
  <si>
    <t>Bir Inshat</t>
  </si>
  <si>
    <t xml:space="preserve">City Makon </t>
  </si>
  <si>
    <t>Constant Cemeils</t>
  </si>
  <si>
    <t xml:space="preserve">Di Construction Management </t>
  </si>
  <si>
    <t>Dubai Baza</t>
  </si>
  <si>
    <t>Gold Moon</t>
  </si>
  <si>
    <t>Green Trade Export</t>
  </si>
  <si>
    <t xml:space="preserve">Hokimiyat </t>
  </si>
  <si>
    <t>Mutli Mafe</t>
  </si>
  <si>
    <t>Olmazor City Savdo bo'limi</t>
  </si>
  <si>
    <t xml:space="preserve">Premium Village </t>
  </si>
  <si>
    <t xml:space="preserve">Qurilish Vazriligi </t>
  </si>
  <si>
    <t xml:space="preserve">Sergeli Industrial Park </t>
  </si>
  <si>
    <t>Kvartira</t>
  </si>
  <si>
    <t>Crafers</t>
  </si>
  <si>
    <t>Conferens Holl</t>
  </si>
  <si>
    <t>Hotel</t>
  </si>
  <si>
    <t xml:space="preserve">Hilal Hotel </t>
  </si>
  <si>
    <t>Yildisbas Tolga</t>
  </si>
  <si>
    <t>Yakkasaroy A.Qaxxor 49-42</t>
  </si>
  <si>
    <t>Cetin Ibrahim</t>
  </si>
  <si>
    <t>M.Ulugbek Yalangoch 12A</t>
  </si>
  <si>
    <t>Ceylan Osman</t>
  </si>
  <si>
    <t>Mirabod Afrosiob 23-14</t>
  </si>
  <si>
    <t>IBRAHIM GUR</t>
  </si>
  <si>
    <t>Bog`iston Konteyner</t>
  </si>
  <si>
    <t>Konteyner</t>
  </si>
  <si>
    <t>Ishak Omer</t>
  </si>
  <si>
    <t>M. Ulugbek BIY 31-39</t>
  </si>
  <si>
    <t>Altug Ucler</t>
  </si>
  <si>
    <t>Mirabod B.Turon 77-48</t>
  </si>
  <si>
    <t>Akyildiz Aykut</t>
  </si>
  <si>
    <t>KADIR CETINKAYA</t>
  </si>
  <si>
    <t>Pehlivanli Dogan</t>
  </si>
  <si>
    <t>Shayhontohur Konteyner I.Karimov</t>
  </si>
  <si>
    <t>TEKINBAS CEMIL</t>
  </si>
  <si>
    <t xml:space="preserve">Sergeli Honobod Konteyner </t>
  </si>
  <si>
    <t>AKBAS YUNUS</t>
  </si>
  <si>
    <t>Bagalsun Yusuf</t>
  </si>
  <si>
    <t>M Ulugbek Oloy 5-155</t>
  </si>
  <si>
    <t>Late Yusuf</t>
  </si>
  <si>
    <t>Mirabod Afrosiob 41-42</t>
  </si>
  <si>
    <t>Konuk  Oskay</t>
  </si>
  <si>
    <t>M.Ulugbek tumani BIY 46-32</t>
  </si>
  <si>
    <t>Katkay Mesut</t>
  </si>
  <si>
    <t>Coskun Meric</t>
  </si>
  <si>
    <t>Mirabod S.Azimova 89/2 6</t>
  </si>
  <si>
    <t>Koksal Onur</t>
  </si>
  <si>
    <t>Mirabod Afrosiob 6-45</t>
  </si>
  <si>
    <t>Yamur Turker</t>
  </si>
  <si>
    <t>Chilonzor 11-10</t>
  </si>
  <si>
    <t>Atas Cem</t>
  </si>
  <si>
    <t>Ener Katkay</t>
  </si>
  <si>
    <t>UCAR CELAL</t>
  </si>
  <si>
    <t>Gok Mustafa</t>
  </si>
  <si>
    <t>Yunusobod M-4 12-30</t>
  </si>
  <si>
    <t>Ozkan Onur</t>
  </si>
  <si>
    <t>Atalar Atacan</t>
  </si>
  <si>
    <t>M.Ulugbek M-1 34-8</t>
  </si>
  <si>
    <t>Kefel Arslan</t>
  </si>
  <si>
    <t>M.Ulugbek M-1 4-21</t>
  </si>
  <si>
    <t>ISIK HANIFI</t>
  </si>
  <si>
    <t>Yuksek Ali Can</t>
  </si>
  <si>
    <t>Green Zone</t>
  </si>
  <si>
    <t>Chilonzor tumani, Qo`shchinor 19</t>
  </si>
  <si>
    <t>KORKAYA HAKAN</t>
  </si>
  <si>
    <t>KARACA BARAN</t>
  </si>
  <si>
    <t>Mirobod Afrosiyob 21/1-16</t>
  </si>
  <si>
    <t>Baygin Sabit Semih</t>
  </si>
  <si>
    <t>KUS MUSTAFA</t>
  </si>
  <si>
    <t>METE FURKAN</t>
  </si>
  <si>
    <t>Sair Mustafa</t>
  </si>
  <si>
    <t>Chilonzor 16 23-37</t>
  </si>
  <si>
    <t>Ozbilen Ibrahim Soner</t>
  </si>
  <si>
    <t>Mirabod Nukus 81-31</t>
  </si>
  <si>
    <t xml:space="preserve">KURNIKOVA TATYANA </t>
  </si>
  <si>
    <t>Chilonzor 16-4-37</t>
  </si>
  <si>
    <t>ISHAK OMER</t>
  </si>
  <si>
    <t>M.Ulug`bek BIY 31-39</t>
  </si>
  <si>
    <t xml:space="preserve"> KARAKAS/MESUT</t>
  </si>
  <si>
    <t>Shayxontohur  I Karimov Kanteyner</t>
  </si>
  <si>
    <t xml:space="preserve">Konteyner </t>
  </si>
  <si>
    <t>IGNECI/UMIT</t>
  </si>
  <si>
    <t>OZDEMIR HAKAN</t>
  </si>
  <si>
    <t xml:space="preserve">Shayxontohur Furqat Konteyner </t>
  </si>
  <si>
    <t>Hilton Hotel</t>
  </si>
  <si>
    <t xml:space="preserve">BULUS TARKAN </t>
  </si>
  <si>
    <t>EREN MEDAT SERDAR</t>
  </si>
  <si>
    <t>KURNAS SAVAS</t>
  </si>
  <si>
    <t>High Land City</t>
  </si>
  <si>
    <t>Shayxontohur Navoiy 35-22</t>
  </si>
  <si>
    <t>KURNAS SINEM</t>
  </si>
  <si>
    <t xml:space="preserve">SARICA SERKAN </t>
  </si>
  <si>
    <t>Yunusobod S-6 111-14</t>
  </si>
  <si>
    <t>AKCILAD MUSTAFA</t>
  </si>
  <si>
    <t xml:space="preserve">GURKAN/HUSEYIN </t>
  </si>
  <si>
    <t>AYTEMUR HALIT</t>
  </si>
  <si>
    <t>KAMLUK SEBNEM</t>
  </si>
  <si>
    <t>M Ulugbek Buyuk Ipak Yoli 7-8</t>
  </si>
  <si>
    <t>KOMSUOGLU  HUSEYIN</t>
  </si>
  <si>
    <t>Akfa Dream World</t>
  </si>
  <si>
    <t>Shayxontohur Qoratosh 77-33</t>
  </si>
  <si>
    <t>OZCAN TANER</t>
  </si>
  <si>
    <t>Olmazor Qora Qoratosh  102-26</t>
  </si>
  <si>
    <t>OZCAN ADIL</t>
  </si>
  <si>
    <t xml:space="preserve">OZDEMIR KADIR </t>
  </si>
  <si>
    <t xml:space="preserve">Yunusobod S-6 120-27 </t>
  </si>
  <si>
    <t xml:space="preserve">CANATAN HUSEYIN TANER </t>
  </si>
  <si>
    <t xml:space="preserve">Yunusobod S-5 44-44 </t>
  </si>
  <si>
    <t>DEMIRKOL KENAN</t>
  </si>
  <si>
    <t>Shayxontohur Furqat 8-20</t>
  </si>
  <si>
    <t>KURT YAKUP</t>
  </si>
  <si>
    <t xml:space="preserve"> SEN/ERHAN </t>
  </si>
  <si>
    <t>Prime Tower</t>
  </si>
  <si>
    <t>Shayxontohur Labzak 3-13</t>
  </si>
  <si>
    <t>GUROL/TOLGA</t>
  </si>
  <si>
    <t>AKTAYA/SELIME</t>
  </si>
  <si>
    <t>Shayxontohur Jangoh  2-57</t>
  </si>
  <si>
    <t xml:space="preserve"> AKTAYA/OZAN</t>
  </si>
  <si>
    <t xml:space="preserve"> AKTAYA/DENIZ</t>
  </si>
  <si>
    <t>AKTAYA/ADA</t>
  </si>
  <si>
    <t>YAMUR TURKER</t>
  </si>
  <si>
    <t>KATKAY ENVER</t>
  </si>
  <si>
    <t>KAYTKAY MESUT</t>
  </si>
  <si>
    <t xml:space="preserve">ATAS CEM </t>
  </si>
  <si>
    <t xml:space="preserve">YENGUN RAMAZAN </t>
  </si>
  <si>
    <t>Mirobod Chimkent 16-20</t>
  </si>
  <si>
    <t>OREN  TULAY</t>
  </si>
  <si>
    <t xml:space="preserve">Shayxontohur Hadra  8-32 </t>
  </si>
  <si>
    <t>ERDEMBOY SELMA</t>
  </si>
  <si>
    <t>M Ulugbek Buyuk Ipak Yoli 60-72</t>
  </si>
  <si>
    <t>ERDEMBOY DILARA</t>
  </si>
  <si>
    <t>KOLDAS ESMA</t>
  </si>
  <si>
    <t>WATTS ROBIN STUART</t>
  </si>
  <si>
    <t xml:space="preserve">Ichan Qala Hotel </t>
  </si>
  <si>
    <t>BIRDAL BEKLIS</t>
  </si>
  <si>
    <t xml:space="preserve">AKBAYIR OKAN </t>
  </si>
  <si>
    <t>Chilonzor  Olmazor 11-89</t>
  </si>
  <si>
    <t xml:space="preserve">DEMIR ISMAIL </t>
  </si>
  <si>
    <t xml:space="preserve">Yakkararoy Mirokilov 2-29 </t>
  </si>
  <si>
    <t xml:space="preserve"> PEHLIVANLI/DOGAN </t>
  </si>
  <si>
    <t xml:space="preserve">Green City </t>
  </si>
  <si>
    <t>TAY BERNARD WEI PIN</t>
  </si>
  <si>
    <t xml:space="preserve">Singapur </t>
  </si>
  <si>
    <t xml:space="preserve">CHAN HUI MIN </t>
  </si>
  <si>
    <t xml:space="preserve"> ELMAS/MUSTAFA</t>
  </si>
  <si>
    <t>DELICE/SAYAT</t>
  </si>
  <si>
    <t xml:space="preserve">Citizen Hotel </t>
  </si>
  <si>
    <t>ERMAN/KIVANC</t>
  </si>
  <si>
    <t>Тип Гостей</t>
  </si>
  <si>
    <t>Долгосрочные</t>
  </si>
  <si>
    <t>Краткосрочные</t>
  </si>
  <si>
    <t>Свод</t>
  </si>
  <si>
    <t>KANDEMIR BURAK</t>
  </si>
  <si>
    <t>Shayxontohur Chorsu 4-124</t>
  </si>
  <si>
    <t>SUNGUR EMRE</t>
  </si>
  <si>
    <t>Yunusobod  S1 1A-26</t>
  </si>
  <si>
    <t>ESER SUAT</t>
  </si>
  <si>
    <t xml:space="preserve">GEZER ALAPASLAN </t>
  </si>
  <si>
    <t>Yakkasaroy Beshchinor 29</t>
  </si>
  <si>
    <t>KOMURCU RENA</t>
  </si>
  <si>
    <t>TASTEMIR ULUSHAN</t>
  </si>
  <si>
    <t>M Ulugbek M-1 9-30</t>
  </si>
  <si>
    <t xml:space="preserve">ONAY ERTUG </t>
  </si>
  <si>
    <t>EROL/MEHMET ALI</t>
  </si>
  <si>
    <t>UNCU/AKIF TAHA</t>
  </si>
  <si>
    <t xml:space="preserve">OZKAN SAHIN ATILLA </t>
  </si>
  <si>
    <t>Yunusobod SH Rashidov 16-1</t>
  </si>
  <si>
    <t>DEMIR RAHMAN</t>
  </si>
  <si>
    <t>Yunusobod S-5 44-56</t>
  </si>
  <si>
    <t>KANARYA FURKAN</t>
  </si>
  <si>
    <t>Mirobod Fidokor 10-103</t>
  </si>
  <si>
    <t>MEHMET FATIH</t>
  </si>
  <si>
    <t>Yakkasaroy  Kohinur 16-20</t>
  </si>
  <si>
    <t>Bahceci Nazehat Deniz</t>
  </si>
  <si>
    <t>Shayhontohur Navoiy 39-30</t>
  </si>
  <si>
    <t>Gedik Ecem</t>
  </si>
  <si>
    <t>Mirabod Afrosiob</t>
  </si>
  <si>
    <t>Yunusobod M-5  49-19</t>
  </si>
  <si>
    <t>Baysal Suleyman</t>
  </si>
  <si>
    <t>Citizen Hotel</t>
  </si>
  <si>
    <t>Kurt Volkan</t>
  </si>
  <si>
    <t>Yinusobod S-6 85-63</t>
  </si>
  <si>
    <t>Yapar Ali</t>
  </si>
  <si>
    <t>Chilonzor Bogiston 109-34</t>
  </si>
  <si>
    <t>Akcay Ali</t>
  </si>
  <si>
    <t>Sezgin Ibrahim Yenal</t>
  </si>
  <si>
    <t>Mirabod Gospitalniy36-28</t>
  </si>
  <si>
    <t>Eravci fatih</t>
  </si>
  <si>
    <t>Mirabod Oybek 50-36</t>
  </si>
  <si>
    <t>Avican Turgut</t>
  </si>
  <si>
    <t>Mirabod  Gospitalniya</t>
  </si>
  <si>
    <t>Chilanzar almazar 18</t>
  </si>
  <si>
    <t>Ozalp Husnu Korhan</t>
  </si>
  <si>
    <t>Yildirim Aytac</t>
  </si>
  <si>
    <t>Akbas Mevlut</t>
  </si>
  <si>
    <t>Aydogdu Alper</t>
  </si>
  <si>
    <t>M.Ulugbek S-1 38-160</t>
  </si>
  <si>
    <t>Katkay Enver</t>
  </si>
  <si>
    <t>Unuvar Ahmet</t>
  </si>
  <si>
    <t>Mirabod Gospitalniy 9-40</t>
  </si>
  <si>
    <t>Edik Sefati</t>
  </si>
  <si>
    <t>Thuwaiba Eisa Musa Fadlelmoula</t>
  </si>
  <si>
    <t>Birpinar Osman</t>
  </si>
  <si>
    <t>Mesa Mesken Sanayii A.S.</t>
  </si>
  <si>
    <t>Yunusobod M-4 17-30</t>
  </si>
  <si>
    <t>Unal Oyku</t>
  </si>
  <si>
    <t>Yakkasaroy A.Kaxxor 49-42</t>
  </si>
  <si>
    <t>Murat Savas</t>
  </si>
  <si>
    <t>Shayxontoxur qoratosh77-33</t>
  </si>
  <si>
    <t>Tasdelen Yusuf</t>
  </si>
  <si>
    <t>Hayta Ibrahim</t>
  </si>
  <si>
    <t>Cetinturk Ekrem</t>
  </si>
  <si>
    <t>M.Ulugbek M-1 46-8</t>
  </si>
  <si>
    <t>Dogan Enser</t>
  </si>
  <si>
    <t>Tunc Necdet</t>
  </si>
  <si>
    <t>Hilal Hotel</t>
  </si>
  <si>
    <t>Baron Guisippe</t>
  </si>
  <si>
    <t>Kalnyska Yevheniya</t>
  </si>
  <si>
    <t>Kocyigit Sadi</t>
  </si>
  <si>
    <t>Yunusobod  M-5 49-19</t>
  </si>
  <si>
    <t>Bozkurt Ali Nusret</t>
  </si>
  <si>
    <t>Mirabod Buyuk Turon 77-48</t>
  </si>
  <si>
    <t>Guven Emin</t>
  </si>
  <si>
    <t>Erdiven Hudaverdi</t>
  </si>
  <si>
    <t>Okumes Fikret</t>
  </si>
  <si>
    <t>Olmazor Boston 3-19</t>
  </si>
  <si>
    <t>Okomus Fikret</t>
  </si>
  <si>
    <t>Shayxontoxur Navoi 29-33</t>
  </si>
  <si>
    <t>M.Ulugbek Yalangoch 129-26</t>
  </si>
  <si>
    <t>Arslan Hakan</t>
  </si>
  <si>
    <t>M.Ulugbek Qorasuv3-6 11</t>
  </si>
  <si>
    <t>Dawes John Paul</t>
  </si>
  <si>
    <t>Mete Furkan</t>
  </si>
  <si>
    <t>Sezer Hakan</t>
  </si>
  <si>
    <t>Akcan Savas</t>
  </si>
  <si>
    <t xml:space="preserve"> ATHAR/FURQAN</t>
  </si>
  <si>
    <t xml:space="preserve">Pokiston </t>
  </si>
  <si>
    <t>KLINGENBERG CALVO ERNESTO</t>
  </si>
  <si>
    <t xml:space="preserve">UZUNOGLU  OZCAN </t>
  </si>
  <si>
    <t xml:space="preserve">Aviatsiya </t>
  </si>
  <si>
    <t>SIR SINAN</t>
  </si>
  <si>
    <t>KHATIWADA RAMCHANDRA SHARMA</t>
  </si>
  <si>
    <t>ZIELINSKA MARCELINA MARIA</t>
  </si>
  <si>
    <t xml:space="preserve"> PULICKAKUDIYIL/VARGHESE PAULOSE</t>
  </si>
  <si>
    <t xml:space="preserve">ALTUNKAYA MEHEMT YASIN </t>
  </si>
  <si>
    <t>TEKELI REMZI</t>
  </si>
  <si>
    <t xml:space="preserve"> KOSAL/TURGAY </t>
  </si>
  <si>
    <t xml:space="preserve">Qurulish Vazirligi </t>
  </si>
  <si>
    <t>OLIANTINI/DAVID</t>
  </si>
  <si>
    <t>Royal Mezbon</t>
  </si>
  <si>
    <t xml:space="preserve"> VANNI/MARCELLO</t>
  </si>
  <si>
    <t>MONINI/GIANNI</t>
  </si>
  <si>
    <t xml:space="preserve"> BACCHI/ENZO</t>
  </si>
  <si>
    <t xml:space="preserve">GOKTUG/CIHAN MAZLUM </t>
  </si>
  <si>
    <t xml:space="preserve">Hokimyat </t>
  </si>
  <si>
    <t xml:space="preserve"> KALYONCUOGLU/CIHAT </t>
  </si>
  <si>
    <t xml:space="preserve">ERISEN/SAVAS </t>
  </si>
  <si>
    <t>KADER/MURAT</t>
  </si>
  <si>
    <t xml:space="preserve">Prime Tower </t>
  </si>
  <si>
    <t xml:space="preserve">GAFIIATULLIN NIIAZ </t>
  </si>
  <si>
    <t xml:space="preserve">Tatariston </t>
  </si>
  <si>
    <t>CIRT HASAN</t>
  </si>
  <si>
    <t xml:space="preserve">DURMUS AYDIN </t>
  </si>
  <si>
    <t xml:space="preserve"> THANNER/MICHAEL ALFONS</t>
  </si>
  <si>
    <t>MAMIYA/KENJI</t>
  </si>
  <si>
    <t xml:space="preserve">Yaponiya </t>
  </si>
  <si>
    <t>MARDANOV KHUSEIN</t>
  </si>
  <si>
    <t xml:space="preserve">Rakat Hotel </t>
  </si>
  <si>
    <t>KARA SELIM</t>
  </si>
  <si>
    <t>BABUCCUOGLU  YURDAER</t>
  </si>
  <si>
    <t>OYAL  NESE</t>
  </si>
  <si>
    <t xml:space="preserve">HATIBOGLU/MUSTAFA </t>
  </si>
  <si>
    <t>OZGURALP ALMAZ</t>
  </si>
  <si>
    <t>YAZGAN KEREM</t>
  </si>
  <si>
    <t xml:space="preserve">NAJAFLI/JAFAR </t>
  </si>
  <si>
    <t xml:space="preserve">YILMAZ/CEM </t>
  </si>
  <si>
    <t xml:space="preserve">CAKAL/ISMAYIL </t>
  </si>
  <si>
    <t>STRUK/EVGENIIA</t>
  </si>
  <si>
    <t>SHILNIKOVA/IRINA</t>
  </si>
  <si>
    <t>ANDREEV/ALEXEY</t>
  </si>
  <si>
    <t>FADEEV/ALEKSEI</t>
  </si>
  <si>
    <t>Premium Village</t>
  </si>
  <si>
    <t>Статистика гостей по фирмам и  странам (ЗА  2020 ГОД)</t>
  </si>
  <si>
    <t>Ali Riza Albayrak</t>
  </si>
  <si>
    <t>Yashnaobod Oltintepa 7-15</t>
  </si>
  <si>
    <t>Akguc Vural</t>
  </si>
  <si>
    <t>M.Ulugbek X.Alimjan 13B-23</t>
  </si>
  <si>
    <t>Aksoy Alahetdin</t>
  </si>
  <si>
    <t>Shayxontoxur  77-22</t>
  </si>
  <si>
    <t>Lale Yusuf</t>
  </si>
  <si>
    <t>Bayraktar Volkan</t>
  </si>
  <si>
    <t>Yunusobod Amir-Temur 6- 39</t>
  </si>
  <si>
    <t>Unal Ekrem</t>
  </si>
  <si>
    <t>Erdogan Eren  Emre</t>
  </si>
  <si>
    <t>mesa Mesken Sanayii A.S.</t>
  </si>
  <si>
    <t>Late Umit</t>
  </si>
  <si>
    <t>Sincar Huseyin</t>
  </si>
  <si>
    <t>KESKINOGLU KORHAN</t>
  </si>
  <si>
    <t>Mirzo Ulugbek Maxmudova 18</t>
  </si>
  <si>
    <t>TUTAR TURGUT</t>
  </si>
  <si>
    <t>Chilonzor  E-1-116</t>
  </si>
  <si>
    <t>ARICAN MUSTAFA TUNC</t>
  </si>
  <si>
    <t>M Ulugbek Kutub-14</t>
  </si>
  <si>
    <t xml:space="preserve"> COLAK/SERDAR</t>
  </si>
  <si>
    <t>Shayxontohur  Besh Yogoch 15-39</t>
  </si>
  <si>
    <t>ALI AYKUT</t>
  </si>
  <si>
    <t>Yakkasaroy  Y Rajabiy  70-63</t>
  </si>
  <si>
    <t xml:space="preserve">CETIN EREN </t>
  </si>
  <si>
    <t>Mirobod B Turon 73-66</t>
  </si>
  <si>
    <t xml:space="preserve">AKSOY/UNAL </t>
  </si>
  <si>
    <t xml:space="preserve">ATALAY/AHMET </t>
  </si>
  <si>
    <t>KRAMERS ELEANOR MARGARET</t>
  </si>
  <si>
    <t>CAMERON SCOTT ANDREW</t>
  </si>
  <si>
    <t xml:space="preserve">KADER MURAT </t>
  </si>
  <si>
    <t>SIR/SINAN</t>
  </si>
  <si>
    <t>UZUNOGLU/OZCAN</t>
  </si>
  <si>
    <t>SHOAEE/HAMIDREZA</t>
  </si>
  <si>
    <t xml:space="preserve">GURBUZ/IBRAHIM </t>
  </si>
  <si>
    <t>YUZLU/SELAMI</t>
  </si>
  <si>
    <t xml:space="preserve">KARAKAS/AHMET TURAN </t>
  </si>
  <si>
    <t xml:space="preserve"> GORDIN/ALEXANDER MICHAEL</t>
  </si>
  <si>
    <t>LIPMAN/ALEX</t>
  </si>
  <si>
    <t>DEHMEN MEMIOGLU EBRU</t>
  </si>
  <si>
    <t>MEMLUK MURAT ZUBEYIR</t>
  </si>
  <si>
    <t>TURKDONMEZ MEHMET</t>
  </si>
  <si>
    <t>CAPAR MURAT CAMIL</t>
  </si>
  <si>
    <t xml:space="preserve">Yunusobod  Sh.Rashidov  16-71 </t>
  </si>
  <si>
    <t>UYSAL EMRAH</t>
  </si>
  <si>
    <t xml:space="preserve">Yakkasaroy Tafakkur 1-11 </t>
  </si>
  <si>
    <t xml:space="preserve">UZAL/MURAT </t>
  </si>
  <si>
    <t>OZEN YUSUF</t>
  </si>
  <si>
    <t>Yunusobod S-6 89-77</t>
  </si>
  <si>
    <t>CAKAL/ISMAYIL</t>
  </si>
  <si>
    <t xml:space="preserve">Beruniy Muz Saroyi </t>
  </si>
  <si>
    <t xml:space="preserve"> AYDIN/AKTUG ANIL</t>
  </si>
  <si>
    <t>BURKHANOVA/NORSULUV</t>
  </si>
  <si>
    <t>NAJAFLI/JAFAR</t>
  </si>
  <si>
    <t>OYBELLISEZGIN/NUR</t>
  </si>
  <si>
    <t>UYSAL/GULSAH</t>
  </si>
  <si>
    <t>UCAR/ABDULLAH</t>
  </si>
  <si>
    <t>CINAR HUSEYIN</t>
  </si>
  <si>
    <t>Mirobod Gaspitalniy-1-39</t>
  </si>
  <si>
    <t>YILMAZ SEMIH</t>
  </si>
  <si>
    <t>YUNUS EMRE ERKAN</t>
  </si>
  <si>
    <t>Dizayn Ofis Şefi</t>
  </si>
  <si>
    <t>Humo Hotel</t>
  </si>
  <si>
    <t>EMRE BAKLACI</t>
  </si>
  <si>
    <t>QA&amp;QC Şefi</t>
  </si>
  <si>
    <t>AKYAR SUAT</t>
  </si>
  <si>
    <t>YUCEL IHSAN</t>
  </si>
  <si>
    <t>Usta</t>
  </si>
  <si>
    <t xml:space="preserve">O`rtasaroy </t>
  </si>
  <si>
    <t>BAYDOGAN GUNAY</t>
  </si>
  <si>
    <t>DEMIRKAYA CAVIT</t>
  </si>
  <si>
    <t>ASLAN MEHMET LUTFI</t>
  </si>
  <si>
    <t>YAPAR ALI</t>
  </si>
  <si>
    <t>GORMUS MIHTAT</t>
  </si>
  <si>
    <t>GOKTAS MUZAFFER</t>
  </si>
  <si>
    <t>CANBAS MURAT ALI</t>
  </si>
  <si>
    <t>ERDIK SEFATI</t>
  </si>
  <si>
    <t>AKCAY ALI</t>
  </si>
  <si>
    <t>ZORLU OZGUR</t>
  </si>
  <si>
    <t>ATAS CEM</t>
  </si>
  <si>
    <t>ODUGET MEHMET</t>
  </si>
  <si>
    <t>ZORLU NAZIR</t>
  </si>
  <si>
    <t>GUNER EMRAH</t>
  </si>
  <si>
    <t>SENGUL CANER</t>
  </si>
  <si>
    <t>AYDIN GUNDUZ</t>
  </si>
  <si>
    <t>METE YAGCI</t>
  </si>
  <si>
    <t>Development and Marketing Group</t>
  </si>
  <si>
    <t>Sotuv Bo`limi Manager</t>
  </si>
  <si>
    <t>BAYSAL SULEYMAN</t>
  </si>
  <si>
    <t xml:space="preserve">GUNDUR OZGUR </t>
  </si>
  <si>
    <t>ASLAN SULTAN</t>
  </si>
  <si>
    <t xml:space="preserve">SEVARA ASLAN </t>
  </si>
  <si>
    <t xml:space="preserve">KALAKNA OZAN </t>
  </si>
  <si>
    <t xml:space="preserve">TUTAR SERT </t>
  </si>
  <si>
    <t>PMO Mexanik</t>
  </si>
  <si>
    <t>PMO Direktor</t>
  </si>
  <si>
    <t>Oila Azosi</t>
  </si>
  <si>
    <t xml:space="preserve"> PMO Arxitektor</t>
  </si>
  <si>
    <t>PMO Arxitektor</t>
  </si>
  <si>
    <t xml:space="preserve">Humo Hotel </t>
  </si>
  <si>
    <t>ROZMETOV TEMUR</t>
  </si>
  <si>
    <t>Grand Ayvon</t>
  </si>
  <si>
    <t>TORUN BILAL</t>
  </si>
  <si>
    <t>MUMCU ISA</t>
  </si>
  <si>
    <t>FOGIEL/CAROLINE</t>
  </si>
  <si>
    <t xml:space="preserve">Zam Direktor </t>
  </si>
  <si>
    <t>YOLCU MUSTAFA BULENT</t>
  </si>
  <si>
    <t xml:space="preserve">Arxitektor Apeas </t>
  </si>
  <si>
    <t>Mirobod T Shevchenko 8-25</t>
  </si>
  <si>
    <t>EKER DILEK</t>
  </si>
  <si>
    <t xml:space="preserve"> Glavniy Arxitektor Apeas </t>
  </si>
  <si>
    <t>Mirobod T Afrosiyob 35-1</t>
  </si>
  <si>
    <t xml:space="preserve">KARANFIL UGUR </t>
  </si>
  <si>
    <t>Shayxontohur Qozirobod 1-9</t>
  </si>
  <si>
    <t>Invento</t>
  </si>
  <si>
    <t>HAKAN SEZER</t>
  </si>
  <si>
    <t>Direktor</t>
  </si>
  <si>
    <t>hilal Hotel</t>
  </si>
  <si>
    <t>YILMAZ KUBILAY</t>
  </si>
  <si>
    <t>M.Ulug`bek tumani, Buyuk Ipak yoli-4-21</t>
  </si>
  <si>
    <t>DEMIREL TOLGAHAN</t>
  </si>
  <si>
    <t>M.Ulug`bek tumani, Buyuk Ipak yoli-29-34</t>
  </si>
  <si>
    <t>CILINGIROGLU ALAATIN FURKAN</t>
  </si>
  <si>
    <t>KILICARSLAN OZKAN</t>
  </si>
  <si>
    <t>URHAN HASAN</t>
  </si>
  <si>
    <t>EKER TEKIN</t>
  </si>
  <si>
    <t>URHAN NIYAZI</t>
  </si>
  <si>
    <t>ALTUNTAS TUNCAY</t>
  </si>
  <si>
    <t>BAYGIN SABIT SEMIH</t>
  </si>
  <si>
    <t>Gunaydin Oner Ismail</t>
  </si>
  <si>
    <t>Chilonzor tumani kv-10-dom/26/kv118</t>
  </si>
  <si>
    <t>Yagci Necip</t>
  </si>
  <si>
    <t>Sardoba /Konteyner I Karimov</t>
  </si>
  <si>
    <t>Ozcan Unal</t>
  </si>
  <si>
    <t>Murat Gokce</t>
  </si>
  <si>
    <t>Ozkaya Abdulkerim</t>
  </si>
  <si>
    <t xml:space="preserve">Kvartira </t>
  </si>
  <si>
    <t>Turk Tayfun</t>
  </si>
  <si>
    <t>Oztoklu Kazim</t>
  </si>
  <si>
    <t>Mimar Group</t>
  </si>
  <si>
    <t>Simsek Bahadur</t>
  </si>
  <si>
    <t>Olmazor, E.Bobojonov 34-13</t>
  </si>
  <si>
    <t>Deniz Bahcaceci</t>
  </si>
  <si>
    <t>Shayhontohur tumani, Navoiy Ko`chasi 39-33</t>
  </si>
  <si>
    <t>Atalay Erozkan Safiye</t>
  </si>
  <si>
    <t>M. Ulug`bek M-1</t>
  </si>
  <si>
    <t>Cifci Kadir</t>
  </si>
  <si>
    <t xml:space="preserve">Zorlu Ethem </t>
  </si>
  <si>
    <t>Topuz Fatih</t>
  </si>
  <si>
    <t xml:space="preserve">Kellecioglu Gokhan </t>
  </si>
  <si>
    <t>Granit Zavod</t>
  </si>
  <si>
    <t>Durgun Cenk Alper</t>
  </si>
  <si>
    <t>Sisman Omur</t>
  </si>
  <si>
    <t xml:space="preserve"> Akcan Savas </t>
  </si>
  <si>
    <t>Mirobod Tumani Yakkachinor-2</t>
  </si>
  <si>
    <t>Okumus Gokhan</t>
  </si>
  <si>
    <t xml:space="preserve">Getir Levent </t>
  </si>
  <si>
    <t>Saglam Mesut</t>
  </si>
  <si>
    <t xml:space="preserve">Kaya Volkan </t>
  </si>
  <si>
    <t>Yilmaz Cahit</t>
  </si>
  <si>
    <t>Sergeli 6A house3 flat 3</t>
  </si>
  <si>
    <t xml:space="preserve">Kalyoncuoglu Cihat </t>
  </si>
  <si>
    <t>Mirobod tumani Mirobod 21/3-9</t>
  </si>
  <si>
    <t>Ekinci Remzi Fatih</t>
  </si>
  <si>
    <t>Darhan / Asaka Street, 50A,</t>
  </si>
  <si>
    <t xml:space="preserve">  Beler Gokhan</t>
  </si>
  <si>
    <t>Aybek street, house 50, apartment 47</t>
  </si>
  <si>
    <t xml:space="preserve">  Demirel Muhammet </t>
  </si>
  <si>
    <t xml:space="preserve">  Rojas Miranda Maria Loreto Alejandra </t>
  </si>
  <si>
    <t>Oybek / Chekhov Street House 21, apartment 172</t>
  </si>
  <si>
    <t xml:space="preserve">  Simsek Orhun </t>
  </si>
  <si>
    <t xml:space="preserve">Aybek street House 50 apartment 105 </t>
  </si>
  <si>
    <t xml:space="preserve"> Yildirim Erdi</t>
  </si>
  <si>
    <t xml:space="preserve">  Colak Adem </t>
  </si>
  <si>
    <t xml:space="preserve">Eksi mehmet Necip </t>
  </si>
  <si>
    <t xml:space="preserve">Mirabad street 35, kvarttra 36 </t>
  </si>
  <si>
    <t>  Erisen Savas</t>
  </si>
  <si>
    <t xml:space="preserve">Oybek / Korean Embassy  St. Afrosiab House 33 </t>
  </si>
  <si>
    <t xml:space="preserve"> Abdulkarim m. M. Ismail (palestina) </t>
  </si>
  <si>
    <t>Palestina</t>
  </si>
  <si>
    <t xml:space="preserve"> Eker Cengiz</t>
  </si>
  <si>
    <t xml:space="preserve">Aksoy Yagiz Selim </t>
  </si>
  <si>
    <t xml:space="preserve">Altinisik Ersel </t>
  </si>
  <si>
    <t xml:space="preserve">  Capanoglu Ercan </t>
  </si>
  <si>
    <t xml:space="preserve">  Kabil Cenol </t>
  </si>
  <si>
    <t>  Eker Tayar</t>
  </si>
  <si>
    <t>Bolat Dursun</t>
  </si>
  <si>
    <t xml:space="preserve">Sahin Erdal </t>
  </si>
  <si>
    <t xml:space="preserve"> Donmez Murat</t>
  </si>
  <si>
    <t>Akin Yahya</t>
  </si>
  <si>
    <t>Sayidov Nahid</t>
  </si>
  <si>
    <t>Shota Rustaveli -45/8</t>
  </si>
  <si>
    <t>Bolat Ibrahim</t>
  </si>
  <si>
    <t>Oliantini David</t>
  </si>
  <si>
    <t>Demirci Semalettin</t>
  </si>
  <si>
    <t xml:space="preserve"> Geologia konteyner</t>
  </si>
  <si>
    <t>Kilic Yunus</t>
  </si>
  <si>
    <t>Sirdaryo konteyner</t>
  </si>
  <si>
    <t>konteyner</t>
  </si>
  <si>
    <t>Tugce Albayrak</t>
  </si>
  <si>
    <t xml:space="preserve">Turgay Yesil </t>
  </si>
  <si>
    <t>Mirzoulug`bek-Buyuk ipak yoli S-1 29-50</t>
  </si>
  <si>
    <t xml:space="preserve">Sahin Kumbasar </t>
  </si>
  <si>
    <t xml:space="preserve">Filiz Akin </t>
  </si>
  <si>
    <t>Cep:+998 90 930 28 81</t>
  </si>
  <si>
    <t>Çinar Mehmet Ali</t>
  </si>
  <si>
    <t>М Улугбек тумани. Паркентски куч. 231 дом. 36к кв</t>
  </si>
  <si>
    <t>Ceyda Durus</t>
  </si>
  <si>
    <t>Osman Kocak</t>
  </si>
  <si>
    <t>Eser Burak Kargavus</t>
  </si>
  <si>
    <t>Ibrahim Erciyas</t>
  </si>
  <si>
    <t>Öner Kizilçin</t>
  </si>
  <si>
    <t>Metin Zaimoglu</t>
  </si>
  <si>
    <t>Emek Fatih</t>
  </si>
  <si>
    <t xml:space="preserve">Şükrü Omer Akay </t>
  </si>
  <si>
    <t>Orient Grand Hotel</t>
  </si>
  <si>
    <t xml:space="preserve">Ürgen Ufuk </t>
  </si>
  <si>
    <t xml:space="preserve">Fatih Azakli </t>
  </si>
  <si>
    <t xml:space="preserve">Erdem Yildiz </t>
  </si>
  <si>
    <t xml:space="preserve">Yiğit Buğra Kuru </t>
  </si>
  <si>
    <t xml:space="preserve">Engin Nisso Maçoro </t>
  </si>
  <si>
    <t>Ilhan Ergüney</t>
  </si>
  <si>
    <t xml:space="preserve">Burhan Uckuş </t>
  </si>
  <si>
    <t xml:space="preserve">Mustafa Baybekman </t>
  </si>
  <si>
    <t xml:space="preserve">Hasan Saltik </t>
  </si>
  <si>
    <t xml:space="preserve">Emre Uysal </t>
  </si>
  <si>
    <t xml:space="preserve">Murat Emek </t>
  </si>
  <si>
    <t xml:space="preserve">Saliha çiftci Sahin </t>
  </si>
  <si>
    <t xml:space="preserve">Selçuk Ay </t>
  </si>
  <si>
    <t xml:space="preserve">Tolga Demiroğlu </t>
  </si>
  <si>
    <t xml:space="preserve">Doğuhan Yilmaz </t>
  </si>
  <si>
    <t xml:space="preserve">Taner Durdu </t>
  </si>
  <si>
    <t xml:space="preserve">Songürcu Abdurrahman </t>
  </si>
  <si>
    <t>Dinçadam Atilla</t>
  </si>
  <si>
    <t xml:space="preserve">Gönul Ertan </t>
  </si>
  <si>
    <t>Ziiadinov Emir</t>
  </si>
  <si>
    <t>Sabirov Timur</t>
  </si>
  <si>
    <t>Mukhamedov Nail</t>
  </si>
  <si>
    <t>Ishenbayev Arstanbek</t>
  </si>
  <si>
    <t xml:space="preserve"> Guclu Hakan </t>
  </si>
  <si>
    <t xml:space="preserve"> Ocal Fatih </t>
  </si>
  <si>
    <t xml:space="preserve"> Uzun Iskandar Huseyin</t>
  </si>
  <si>
    <t xml:space="preserve"> Ahmet Selim Aydemir </t>
  </si>
  <si>
    <t xml:space="preserve"> Ugurlu Muhammet </t>
  </si>
  <si>
    <t xml:space="preserve"> Cetinkaya Sebahattin </t>
  </si>
  <si>
    <t>Kulish Ihor</t>
  </si>
  <si>
    <t>Aydin Durmus</t>
  </si>
  <si>
    <t>Technopark</t>
  </si>
  <si>
    <t>Ganagin Vladimir</t>
  </si>
  <si>
    <t>Erdal Karatas</t>
  </si>
  <si>
    <t>Nuri Pek</t>
  </si>
  <si>
    <t>Ergin Belin</t>
  </si>
  <si>
    <t>Nihat Belin</t>
  </si>
  <si>
    <t>Suat Belin</t>
  </si>
  <si>
    <t>Naim Belin</t>
  </si>
  <si>
    <t>Abdullah Avar</t>
  </si>
  <si>
    <t>Kamuran Aydin</t>
  </si>
  <si>
    <t>Muslum Capar</t>
  </si>
  <si>
    <t>Mehmet Tarakci</t>
  </si>
  <si>
    <t>Musa Aydan</t>
  </si>
  <si>
    <t>Maharrem Aydin</t>
  </si>
  <si>
    <t>Lutfi Capar</t>
  </si>
  <si>
    <t>Mehmet Kacira</t>
  </si>
  <si>
    <t>Nebi Akman</t>
  </si>
  <si>
    <t>Mehmet Sirin Aydan</t>
  </si>
  <si>
    <t>Serafettin Dincer</t>
  </si>
  <si>
    <t>Musa Arikes</t>
  </si>
  <si>
    <t>Adem Acar</t>
  </si>
  <si>
    <t>Mehmet Kartal</t>
  </si>
  <si>
    <t>Mustafa Uzun</t>
  </si>
  <si>
    <t>Ilyas Uzun</t>
  </si>
  <si>
    <t>Turan Yagci</t>
  </si>
  <si>
    <t>Rustem Kabil</t>
  </si>
  <si>
    <t>Adem Kabil</t>
  </si>
  <si>
    <t>Ali Kemal Yagci</t>
  </si>
  <si>
    <t>Erdogan Cil</t>
  </si>
  <si>
    <t>Erdemboy Selma</t>
  </si>
  <si>
    <t>Kanber Osmanoglu</t>
  </si>
  <si>
    <t>Berahattin Acar</t>
  </si>
  <si>
    <t>Suleyman Kulekoglu</t>
  </si>
  <si>
    <t>Yuksel Kabul</t>
  </si>
  <si>
    <t>Onal Askin</t>
  </si>
  <si>
    <t>Muhammet Ali Karamahmut</t>
  </si>
  <si>
    <t>Celik Mehmet Gokhan</t>
  </si>
  <si>
    <t xml:space="preserve">  Ali Okuducu</t>
  </si>
  <si>
    <t xml:space="preserve"> Bahadir Edis</t>
  </si>
  <si>
    <t xml:space="preserve">   Cetintas Abdullah</t>
  </si>
  <si>
    <t>Goktas Davut</t>
  </si>
  <si>
    <t>Lot 1 Izayapi</t>
  </si>
  <si>
    <t>Temel Muhammed Ali</t>
  </si>
  <si>
    <t>Gun Tuncay</t>
  </si>
  <si>
    <t xml:space="preserve">  Levent Ercan</t>
  </si>
  <si>
    <t xml:space="preserve">Akbayir Story </t>
  </si>
  <si>
    <t xml:space="preserve"> Ozcan Cemal</t>
  </si>
  <si>
    <t xml:space="preserve"> Uzun Ozer</t>
  </si>
  <si>
    <t xml:space="preserve">  Kurnaz Savas</t>
  </si>
  <si>
    <t xml:space="preserve">  Keles Mehmet Fatih</t>
  </si>
  <si>
    <t>Ozcan Arcan</t>
  </si>
  <si>
    <t xml:space="preserve"> Ozacar Mujdat</t>
  </si>
  <si>
    <t>Ozcan Sahin Atilla</t>
  </si>
  <si>
    <t>Gani Umit</t>
  </si>
  <si>
    <t xml:space="preserve">   Ugurlu Turgut</t>
  </si>
  <si>
    <t xml:space="preserve">    Kanarya Furkan</t>
  </si>
  <si>
    <t xml:space="preserve">  Seyhan Cemal</t>
  </si>
  <si>
    <t>Kuru Yigit Bugra</t>
  </si>
  <si>
    <t>Tuncer Emre</t>
  </si>
  <si>
    <t>Tuncer Zeynep</t>
  </si>
  <si>
    <t>Tuncer Erva Ece</t>
  </si>
  <si>
    <t>Tuncer Emir Bera</t>
  </si>
  <si>
    <t xml:space="preserve">  Kartal Burak</t>
  </si>
  <si>
    <t>Yildiz Ilhami</t>
  </si>
  <si>
    <t>Kemer Ozer</t>
  </si>
  <si>
    <t>Coskun Ozkocan</t>
  </si>
  <si>
    <t>Havle Burak Berkay</t>
  </si>
  <si>
    <t>Saricioglu Aper Yasin</t>
  </si>
  <si>
    <t xml:space="preserve">  Ornek Ali</t>
  </si>
  <si>
    <t xml:space="preserve">Dickason Hendrika </t>
  </si>
  <si>
    <t>Caoduro Paola</t>
  </si>
  <si>
    <t>Bacchi Enzo</t>
  </si>
  <si>
    <t>Nizamettin Songurcu</t>
  </si>
  <si>
    <t>Atilla Dincadam</t>
  </si>
  <si>
    <t>Cuneyt Ozlen</t>
  </si>
  <si>
    <t>Fatih Bediz</t>
  </si>
  <si>
    <t xml:space="preserve">Mehmet  Siddik Alan </t>
  </si>
  <si>
    <t>Sukran Gecer</t>
  </si>
  <si>
    <t>Resit Aslan</t>
  </si>
  <si>
    <t>Yunus Celik</t>
  </si>
  <si>
    <t xml:space="preserve">Nizamettin Atabey </t>
  </si>
  <si>
    <t>Kenan Erzengin</t>
  </si>
  <si>
    <t>Aysel Selcuk</t>
  </si>
  <si>
    <t>Bahiyettin Soylemez</t>
  </si>
  <si>
    <t xml:space="preserve">Cuneyt  Songurcu </t>
  </si>
  <si>
    <t>Yusuf Songurcu</t>
  </si>
  <si>
    <t>Okan Songurcu</t>
  </si>
  <si>
    <t>Ibrahim Songurcu</t>
  </si>
  <si>
    <t>Kutbettin Songurcu</t>
  </si>
  <si>
    <t>Mehmet salih Yagsi</t>
  </si>
  <si>
    <t>Murat Taskurt</t>
  </si>
  <si>
    <t>Mehmet Garip Erbek</t>
  </si>
  <si>
    <t>Yunus Ustun</t>
  </si>
  <si>
    <t>Hasan Kaplan</t>
  </si>
  <si>
    <t>Arif Aslan</t>
  </si>
  <si>
    <t>Abidin Dincer</t>
  </si>
  <si>
    <t>Gokhan Dincer</t>
  </si>
  <si>
    <t>Zeki Dincer</t>
  </si>
  <si>
    <t>Tacdin Han</t>
  </si>
  <si>
    <t>Sefer Demir</t>
  </si>
  <si>
    <t>Eyup demir</t>
  </si>
  <si>
    <t>Ozgun Yilmaz</t>
  </si>
  <si>
    <t>Orcan Veysel</t>
  </si>
  <si>
    <t>Kircili Muhammed Ali</t>
  </si>
  <si>
    <t>Haydar Saltik</t>
  </si>
  <si>
    <t>Azer Dastan</t>
  </si>
  <si>
    <t>Mehdi Dastan</t>
  </si>
  <si>
    <t>Mehmet Erdagi</t>
  </si>
  <si>
    <t>Polat Saltik</t>
  </si>
  <si>
    <t>Aslan Saltik</t>
  </si>
  <si>
    <t>Bestan Dayan</t>
  </si>
  <si>
    <t>Lokman Kilic</t>
  </si>
  <si>
    <t>Ergin Kaya</t>
  </si>
  <si>
    <t>Kenan Saltik</t>
  </si>
  <si>
    <t>Cengiz Saltik</t>
  </si>
  <si>
    <t>Eser Dayan</t>
  </si>
  <si>
    <t>Kahraman Kaysi</t>
  </si>
  <si>
    <t>Emin Yardim</t>
  </si>
  <si>
    <t>Sabri Yardim</t>
  </si>
  <si>
    <t>Cafer Dayan</t>
  </si>
  <si>
    <t>Mermi Serdar</t>
  </si>
  <si>
    <t>Akkoyun Fatih</t>
  </si>
  <si>
    <t>Topcu Bulent</t>
  </si>
  <si>
    <t>Kadir Ozdemir</t>
  </si>
  <si>
    <t xml:space="preserve">Power Constuction </t>
  </si>
  <si>
    <t>Dasdan Tuncay</t>
  </si>
  <si>
    <t>Dedeoglu Mehmet</t>
  </si>
  <si>
    <t>Karaaslan  Enes Duhan</t>
  </si>
  <si>
    <t>Emel Telay</t>
  </si>
  <si>
    <t>Erguney Ilhan</t>
  </si>
  <si>
    <t xml:space="preserve">Azakli Fatih </t>
  </si>
  <si>
    <t>Senel Mehmem Salih</t>
  </si>
  <si>
    <t>Sari Abuzer</t>
  </si>
  <si>
    <t>Macoro Engin Nisso</t>
  </si>
  <si>
    <t>Yildiz  Erdem</t>
  </si>
  <si>
    <t xml:space="preserve">Uyucel Omer Erhan </t>
  </si>
  <si>
    <t>Arikan Huseyin</t>
  </si>
  <si>
    <t>Kaya Aydin</t>
  </si>
  <si>
    <t xml:space="preserve">Ilker Kavak </t>
  </si>
  <si>
    <t>Sarsenbaev Dulat</t>
  </si>
  <si>
    <t xml:space="preserve">Lyubomirov Pavel </t>
  </si>
  <si>
    <t xml:space="preserve">Petuhov Nikalay </t>
  </si>
  <si>
    <t xml:space="preserve">City Inn Hotel </t>
  </si>
  <si>
    <t>Komurcu Mehmet Cetin</t>
  </si>
  <si>
    <t>Surul Mustafa</t>
  </si>
  <si>
    <t>Koc Firat</t>
  </si>
  <si>
    <t>Alemdar Hamit</t>
  </si>
  <si>
    <t>Ersen Mukremin</t>
  </si>
  <si>
    <t>Demir Turgut</t>
  </si>
  <si>
    <t>Akyar Suat</t>
  </si>
  <si>
    <t>Akyar Yeter</t>
  </si>
  <si>
    <t xml:space="preserve">      Kerim Cinar</t>
  </si>
  <si>
    <t xml:space="preserve">    Yavuz Ozgan</t>
  </si>
  <si>
    <t>Erdal Gunez</t>
  </si>
  <si>
    <t>Kaya Ahmet Yasir</t>
  </si>
  <si>
    <t>Kirat Mehmet</t>
  </si>
  <si>
    <t>Peixer Sigwalt Isis</t>
  </si>
  <si>
    <t>Clausen Sigwalt Ricardo</t>
  </si>
  <si>
    <t>Peixer Sigwalt Clara</t>
  </si>
  <si>
    <t>Durable Group</t>
  </si>
  <si>
    <t>Komurcu Rena</t>
  </si>
  <si>
    <t>Sardor</t>
  </si>
  <si>
    <t>Yunusobod tumani, Markaz6-/87/39</t>
  </si>
  <si>
    <t>Komurcu Selena</t>
  </si>
  <si>
    <t>Turkay Ismail</t>
  </si>
  <si>
    <t>Gulzoda</t>
  </si>
  <si>
    <t>Salap Ercan</t>
  </si>
  <si>
    <t>Kutlu Erdal</t>
  </si>
  <si>
    <t>Shayhontohur tumani Beshyog`och 15-39</t>
  </si>
  <si>
    <t>Salih  Mehmet Senel</t>
  </si>
  <si>
    <t>Mirzo Ulug`bek tumani, Buyuk Ipak yo`li 27-7</t>
  </si>
  <si>
    <t>Engin Macoro Nisso</t>
  </si>
  <si>
    <t>Mirzo Ulugbek Buyuk Ipak Yoli 28-20</t>
  </si>
  <si>
    <t>Berrak Macoro</t>
  </si>
  <si>
    <t xml:space="preserve">Ariel Macoro </t>
  </si>
  <si>
    <t>Maya Macoro</t>
  </si>
  <si>
    <t>Okan Oztuna</t>
  </si>
  <si>
    <t>Mirzoulug`bek tumani Buyuk Ipak yo`li 12-47</t>
  </si>
  <si>
    <t>Kubra Oztuna</t>
  </si>
  <si>
    <t>Mirzoulug`bek-Buyuk ipak yoli 12-47</t>
  </si>
  <si>
    <t>Elin Mine Oztuna</t>
  </si>
  <si>
    <t>Tayfun Kursat Odabas</t>
  </si>
  <si>
    <t>Mirzo Ulug`bek tumani Buyuk Ipak yo`li 11-29</t>
  </si>
  <si>
    <t>Ozge Odabas</t>
  </si>
  <si>
    <t>Mirzo Ulug`bek tumani Oloy bozori 11-29</t>
  </si>
  <si>
    <t>Yasin Gumus</t>
  </si>
  <si>
    <t>Yunusobod tumani M-4 83-69</t>
  </si>
  <si>
    <t>Guler Gumus</t>
  </si>
  <si>
    <t>Tuana Reyhan Gumus</t>
  </si>
  <si>
    <t>Akif Selim Gumus</t>
  </si>
  <si>
    <t>Salih Tuna Gumus</t>
  </si>
  <si>
    <t>Mehmet Keskin</t>
  </si>
  <si>
    <t>Mirobod tumani  Nukus kochasi 3-19</t>
  </si>
  <si>
    <t>Meryem Keskin</t>
  </si>
  <si>
    <t>Mirobod tumani Nukus kochasi 3-19</t>
  </si>
  <si>
    <t>Aziz Ozkan</t>
  </si>
  <si>
    <t>Orhan Korkmaz</t>
  </si>
  <si>
    <t>Mirobod tumani Afrosiyob 29-24</t>
  </si>
  <si>
    <t>Sezer Turkmen</t>
  </si>
  <si>
    <t>Akın  Hakki Tunca</t>
  </si>
  <si>
    <t>Omer Faruk Yasa</t>
  </si>
  <si>
    <t>Yılmaz Kurtuncu</t>
  </si>
  <si>
    <t>Elmas Seyhan</t>
  </si>
  <si>
    <t>Sahin Bektas</t>
  </si>
  <si>
    <t xml:space="preserve">Sardoba /Konteyner </t>
  </si>
  <si>
    <t>Gultekin Engin</t>
  </si>
  <si>
    <t>Gurbuz Suleyman</t>
  </si>
  <si>
    <t>Kilicarslan Ahmet</t>
  </si>
  <si>
    <t>Ekli Yasin</t>
  </si>
  <si>
    <t>Kulu Serdal</t>
  </si>
  <si>
    <t>Faruk Dogan</t>
  </si>
  <si>
    <t>Sergeli Aeraport 2 uy</t>
  </si>
  <si>
    <t>Mustafa Dudukcu</t>
  </si>
  <si>
    <t>Metehan Kurt</t>
  </si>
  <si>
    <t>Fatih Kanbur</t>
  </si>
  <si>
    <t>Gökhan Alper</t>
  </si>
  <si>
    <t>Nurettin Kaya</t>
  </si>
  <si>
    <t>Ihsan Yagci</t>
  </si>
  <si>
    <t>Fatih Yagci</t>
  </si>
  <si>
    <t>Ali Yagci</t>
  </si>
  <si>
    <t>Ali Cil</t>
  </si>
  <si>
    <t>Ramazan Yagci</t>
  </si>
  <si>
    <t>Mustafa Kos</t>
  </si>
  <si>
    <t xml:space="preserve">Faruk Musta </t>
  </si>
  <si>
    <t>Adbulrezzak Musta</t>
  </si>
  <si>
    <t>Veysel Musta</t>
  </si>
  <si>
    <t>Volkan Yalçinkaya</t>
  </si>
  <si>
    <t>Erkan Aydan</t>
  </si>
  <si>
    <t>Ugur Yetkas</t>
  </si>
  <si>
    <t>Omer Oyman</t>
  </si>
  <si>
    <t>Yemen Kaçira</t>
  </si>
  <si>
    <t>Naci Bilge</t>
  </si>
  <si>
    <t>Muhammed Furkan Avar</t>
  </si>
  <si>
    <t>Emrah Seker</t>
  </si>
  <si>
    <t>Emre Elmas</t>
  </si>
  <si>
    <t>Nizamettin Koçak</t>
  </si>
  <si>
    <t>Mevlut Dargin</t>
  </si>
  <si>
    <t>Emrah Aydan</t>
  </si>
  <si>
    <t>Demirel Tolgahan</t>
  </si>
  <si>
    <t>Merzougui Sirine</t>
  </si>
  <si>
    <t>Kunbasar Sahin</t>
  </si>
  <si>
    <t xml:space="preserve">Aydogdu Alper </t>
  </si>
  <si>
    <t>Mirzo Ulug`bek tumani Buyuk Ipak yo`li 38-160</t>
  </si>
  <si>
    <t xml:space="preserve">Akyurt Mustafa </t>
  </si>
  <si>
    <t>Karaca Baran</t>
  </si>
  <si>
    <t>Mirobod tumani 23-1/16</t>
  </si>
  <si>
    <t>Dargin Mevlut</t>
  </si>
  <si>
    <t>Caliskan Sevda</t>
  </si>
  <si>
    <t>Mirobod tumani shaxrisabz 142-77</t>
  </si>
  <si>
    <t xml:space="preserve">Ozkan Sahin Atilla </t>
  </si>
  <si>
    <t>Mirobod tumani Shaxrisabz 14/2-77</t>
  </si>
  <si>
    <t>Onur Koksal</t>
  </si>
  <si>
    <t xml:space="preserve">Gokse Onur </t>
  </si>
  <si>
    <t xml:space="preserve">Tekin Okan </t>
  </si>
  <si>
    <t>Ozer Emrah</t>
  </si>
  <si>
    <t>Kose Yucel</t>
  </si>
  <si>
    <t>Dogan Yilmas</t>
  </si>
  <si>
    <t xml:space="preserve">Timucin Tamer </t>
  </si>
  <si>
    <t>Cakir Cagatay</t>
  </si>
  <si>
    <t>Stasinou Eleni</t>
  </si>
  <si>
    <t>Gunday Cem</t>
  </si>
  <si>
    <t>Akyuz Emre</t>
  </si>
  <si>
    <t>Capar Murat Samil</t>
  </si>
  <si>
    <t>Yunusobod tumani, Sh, Rashidov 16-181</t>
  </si>
  <si>
    <t xml:space="preserve">Cinar Mehmet </t>
  </si>
  <si>
    <t>Firat Eyyup</t>
  </si>
  <si>
    <t>Lee Yungjae</t>
  </si>
  <si>
    <t>Tehnopark</t>
  </si>
  <si>
    <t>Kim Sungsu</t>
  </si>
  <si>
    <t>Tak Sangsoo</t>
  </si>
  <si>
    <t>Korea</t>
  </si>
  <si>
    <t xml:space="preserve">Sak Mustafa </t>
  </si>
  <si>
    <t>Kilit Haldun</t>
  </si>
  <si>
    <t>Aksoy Emre</t>
  </si>
  <si>
    <t>Eris Sedat</t>
  </si>
  <si>
    <t>Lipaman Alex</t>
  </si>
  <si>
    <t>Gordan Michael</t>
  </si>
  <si>
    <t>Itibar Mustafa Deniz</t>
  </si>
  <si>
    <t>Uucek Ergun</t>
  </si>
  <si>
    <t>Hakan Sezer</t>
  </si>
  <si>
    <t>Merve Uludag</t>
  </si>
  <si>
    <t>Ersoz Serdar</t>
  </si>
  <si>
    <t>Mustafa Bulent</t>
  </si>
  <si>
    <t>Hilol Hotel</t>
  </si>
  <si>
    <t xml:space="preserve">Soysal Mustafa </t>
  </si>
  <si>
    <t>Gold Moon Tashkent</t>
  </si>
  <si>
    <t xml:space="preserve">Yildiz Ismail </t>
  </si>
  <si>
    <t>Domke Peter Klaus</t>
  </si>
  <si>
    <t>Suv Proekt</t>
  </si>
  <si>
    <t xml:space="preserve">Blinznyuk Igor </t>
  </si>
  <si>
    <t xml:space="preserve">Gungor Levent </t>
  </si>
  <si>
    <t xml:space="preserve">Kader Murat </t>
  </si>
  <si>
    <t>Hilton hotel</t>
  </si>
  <si>
    <t>Yasar Canberk</t>
  </si>
  <si>
    <t>Yapar Mustafa</t>
  </si>
  <si>
    <t>Kandemir Mert</t>
  </si>
  <si>
    <t>Aygun Fatih</t>
  </si>
  <si>
    <t>Yildirim Ozan</t>
  </si>
  <si>
    <t>Erol Mehmet Ali</t>
  </si>
  <si>
    <t>Ilci Muslum</t>
  </si>
  <si>
    <t>Cetin Kamil</t>
  </si>
  <si>
    <t>Cinar Huseyin</t>
  </si>
  <si>
    <t>Karagenc Nara</t>
  </si>
  <si>
    <t>Kavak Ilker</t>
  </si>
  <si>
    <t>Karagenc Bora</t>
  </si>
  <si>
    <t>Karagenc Ata</t>
  </si>
  <si>
    <t xml:space="preserve">Ince Arslan </t>
  </si>
  <si>
    <t>Soysalan Erdinc</t>
  </si>
  <si>
    <t xml:space="preserve">Gurdal Ali </t>
  </si>
  <si>
    <t xml:space="preserve">Cakmak Mustafa </t>
  </si>
  <si>
    <t>Islamoglu Vedet</t>
  </si>
  <si>
    <t>Tumay Kosal</t>
  </si>
  <si>
    <t>Kuzucu Hasan</t>
  </si>
  <si>
    <t>Efe Ahmet Emin</t>
  </si>
  <si>
    <t>Gumus Guler</t>
  </si>
  <si>
    <t xml:space="preserve">Karadeniz Atilla </t>
  </si>
  <si>
    <t>Metin Hakan</t>
  </si>
  <si>
    <t>Uslu Evevit</t>
  </si>
  <si>
    <t xml:space="preserve">Karabatak Serhat </t>
  </si>
  <si>
    <t>Yildizbas Seda</t>
  </si>
  <si>
    <t>Ozturk Ersin</t>
  </si>
  <si>
    <t>Ertenu Osman Murat</t>
  </si>
  <si>
    <t>Kizilaslan Selim</t>
  </si>
  <si>
    <t>Tigli Faruk</t>
  </si>
  <si>
    <t>Ozdemir Abdulcelil</t>
  </si>
  <si>
    <t>Gonul Ertan</t>
  </si>
  <si>
    <t>Ozaslan Mustafa Fedai</t>
  </si>
  <si>
    <t>Celik Murat</t>
  </si>
  <si>
    <t>Ornek Ali</t>
  </si>
  <si>
    <t>Saricioglu Alperyasin</t>
  </si>
  <si>
    <t>Unal Okan Ilkem</t>
  </si>
  <si>
    <t>Yucel Necafettihmi</t>
  </si>
  <si>
    <t xml:space="preserve">Karay Sercan </t>
  </si>
  <si>
    <t xml:space="preserve">Budulan Ali </t>
  </si>
  <si>
    <t xml:space="preserve">Hormiga Sanchez Marcela </t>
  </si>
  <si>
    <t>Azder Halik Nadir</t>
  </si>
  <si>
    <t>Ates Ahmet</t>
  </si>
  <si>
    <t>Melis Davide</t>
  </si>
  <si>
    <t>Saglam Semra</t>
  </si>
  <si>
    <t>Emre Mert</t>
  </si>
  <si>
    <t>Caliskanturk Bahadir</t>
  </si>
  <si>
    <t xml:space="preserve">Agil Sabri Ozgur </t>
  </si>
  <si>
    <t>Iyigun Umut</t>
  </si>
  <si>
    <t>Manteigas Dos Santos Rato David</t>
  </si>
  <si>
    <t>Contresajimenez Danya  Paola</t>
  </si>
  <si>
    <t xml:space="preserve">Ustaoglu Umran </t>
  </si>
  <si>
    <t xml:space="preserve">Guran Kemal </t>
  </si>
  <si>
    <t>Bozan Ibrahim</t>
  </si>
  <si>
    <t>Tanyer Yerlikhan</t>
  </si>
  <si>
    <t>Tilla Kon Proekt</t>
  </si>
  <si>
    <t>Timur Tekerek</t>
  </si>
  <si>
    <t>Himmet Duma</t>
  </si>
  <si>
    <t>Alp Togay</t>
  </si>
  <si>
    <t>Fikri Tarakзi</t>
  </si>
  <si>
    <t>Cьneyt Atilla</t>
  </si>
  <si>
    <t>Furkan Semih Bostanci</t>
  </si>
  <si>
    <t xml:space="preserve">Ustaogli Ilhami </t>
  </si>
  <si>
    <t>Bartoli Moreno</t>
  </si>
  <si>
    <t>Pulickakudiyil Varghese Poulose</t>
  </si>
  <si>
    <t xml:space="preserve">Ahmed Siraj </t>
  </si>
  <si>
    <t>Yasli Nadir</t>
  </si>
  <si>
    <t xml:space="preserve">Memluk Murat Zubeyir </t>
  </si>
  <si>
    <t>Katabal Metin</t>
  </si>
  <si>
    <t xml:space="preserve">Yardimci Sedat </t>
  </si>
  <si>
    <t xml:space="preserve">Bugbul Idiris </t>
  </si>
  <si>
    <t>Colakoglu Ibrahim</t>
  </si>
  <si>
    <t>Yildirim Fuat</t>
  </si>
  <si>
    <t>Umut Murat</t>
  </si>
  <si>
    <t>Fidan Ozgur</t>
  </si>
  <si>
    <t>Dervisogli Unal</t>
  </si>
  <si>
    <t>Aslan Kemal</t>
  </si>
  <si>
    <t xml:space="preserve">Aygun Mehtap </t>
  </si>
  <si>
    <t xml:space="preserve">Aygun Ali Emre </t>
  </si>
  <si>
    <t>Ustuntag Muzaffer</t>
  </si>
  <si>
    <t>Yunusobod Tumani, M-5 52-18</t>
  </si>
  <si>
    <t>Yunusobod Tumani Markaz 5/52-18</t>
  </si>
  <si>
    <t>Toshkentv Yakkasaroy Afrosiyob 13-45</t>
  </si>
  <si>
    <t>Yunusobod S-6 88-37</t>
  </si>
  <si>
    <t>Mirobod tumani Turon 75-133</t>
  </si>
  <si>
    <t>Yunsobod tumani Markaz-4 83/69</t>
  </si>
  <si>
    <t>Yunusobod Tumani Markaz -4 11-6</t>
  </si>
  <si>
    <t>Mirobod Tuzel 1 34-5</t>
  </si>
  <si>
    <t>Chilonzor  7kvartl 2-A 13</t>
  </si>
  <si>
    <t>Mirobod tumani Mironshox 9-9</t>
  </si>
  <si>
    <t>Chilonzor Almazar 15/3-1</t>
  </si>
  <si>
    <t>Mirobod Yanzamona 14-1</t>
  </si>
  <si>
    <t>Mirobod Tumani Afrosiyob 41-24</t>
  </si>
  <si>
    <t>Mirobod tumani Shaxrisabz 11-9</t>
  </si>
  <si>
    <t>Yunusobod tumani, M-5 50-12</t>
  </si>
  <si>
    <t>M Ulug`bek tumani X Olimjon 5-5</t>
  </si>
  <si>
    <t>Mirobod tumani Afrosiyob kochasi 23-1-16</t>
  </si>
  <si>
    <t>M Ulug`bek tumani S-1 43-40</t>
  </si>
  <si>
    <t xml:space="preserve">Kvartira Registratsiya Kerak </t>
  </si>
  <si>
    <t>Mirabod Yakkachinor 12-26</t>
  </si>
  <si>
    <t>Yunusobod M-5 1-76</t>
  </si>
  <si>
    <t>Yakkasaroy Yunus Rajabiy 66/3-20</t>
  </si>
  <si>
    <t>M.Ulugbek M-1 26-29</t>
  </si>
  <si>
    <t>Columbia</t>
  </si>
  <si>
    <t>Shayxontohur Tumani Beshyogoch 17-13</t>
  </si>
  <si>
    <t>Mirobod  Katta Mirobod 1 tor3-100</t>
  </si>
  <si>
    <t>Mirobod 27/9-2</t>
  </si>
  <si>
    <t>Yakkasaroy  Kichik Halqa  Yoli 12-37</t>
  </si>
  <si>
    <t>Kanteyner</t>
  </si>
  <si>
    <t>Mirobod Afrosiyob 10/1-125</t>
  </si>
  <si>
    <t>Mirobod tumani Afrosiyob kochasi 6-113</t>
  </si>
  <si>
    <t>Miribod tumani, Mirobod 27/11-21</t>
  </si>
  <si>
    <t>M.Ulugbek tumani M-1Buyuk Ipak Yo`li-34-22</t>
  </si>
  <si>
    <t>Shayxontohur Navoiy 37-33</t>
  </si>
  <si>
    <t>Mirobod Taras Shevchenko 13/11</t>
  </si>
  <si>
    <t>Shayhontohur Hadra 24-70</t>
  </si>
  <si>
    <t>Chilonzor Boguston 112-31</t>
  </si>
  <si>
    <t>Yakkasaroy  Shota Rustavelli 9-1</t>
  </si>
  <si>
    <t xml:space="preserve">Pakistan </t>
  </si>
  <si>
    <t>Shayxontohur Sebzor 9-13</t>
  </si>
  <si>
    <t>Yunusobod tumani M-6 120a-27</t>
  </si>
  <si>
    <t>Yunusobod M-4 15-52</t>
  </si>
  <si>
    <t>Mirobod  27-9-32</t>
  </si>
  <si>
    <t>Mirobod Afrosiyob 6-113</t>
  </si>
  <si>
    <t>M.Ulugbek tumani M-1 33-11</t>
  </si>
  <si>
    <t>M.Ulugbek tumani M-1Buyuk Ipak Yo`li-14-27</t>
  </si>
  <si>
    <t>Chilonzor Olmazor-11-91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</si>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</sst>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-* #,##0.00\ _₽_-;\-* #,##0.00\ _₽_-;_-* &quot;-&quot;??\ _₽_-;_-@_-"/>
    <numFmt numFmtId="165" formatCode="m/d/yy;@"/>
    <numFmt numFmtId="166" formatCode="_-* #,##0.00_р_._-;\-* #,##0.00_р_._-;_-* &quot;-&quot;??_р_._-;_-@_-"/>
    <numFmt numFmtId="167" formatCode="_-* #,##0_р_._-;\-* #,##0_р_._-;_-* &quot;-&quot;??_р_._-;_-@_-"/>
    <numFmt numFmtId="168" formatCode="_-* #,##0\ _₽_-;\-* #,##0\ _₽_-;_-* &quot;-&quot;??\ _₽_-;_-@_-"/>
    <numFmt numFmtId="169" formatCode="[$-419]d\ mmm;@"/>
    <numFmt numFmtId="170" formatCode="#,##0.00\ _р_."/>
    <numFmt numFmtId="171" formatCode="[$-419]d\ mmm\ yy;@"/>
    <numFmt numFmtId="172" formatCode="d/m/yy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22.5"/>
      <color theme="1" tint="0.34998626667073579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  <charset val="204"/>
    </font>
    <font>
      <sz val="22.5"/>
      <color theme="1" tint="0.34998626667073579"/>
      <name val="Segoe UI"/>
      <family val="2"/>
      <charset val="204"/>
    </font>
    <font>
      <sz val="11"/>
      <color theme="1"/>
      <name val="Segoe UI"/>
      <family val="2"/>
      <charset val="204"/>
    </font>
    <font>
      <sz val="10"/>
      <color theme="1"/>
      <name val="Segoe UI"/>
      <family val="2"/>
      <charset val="204"/>
    </font>
    <font>
      <sz val="11"/>
      <color theme="10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0"/>
      <color theme="3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0"/>
      <color rgb="FFFF000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</font>
    <font>
      <b/>
      <sz val="12"/>
      <color theme="1"/>
      <name val="Verdana"/>
      <family val="2"/>
    </font>
    <font>
      <sz val="14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1"/>
      <color theme="1"/>
      <name val="Segoe U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3" borderId="1" applyNumberFormat="0" applyProtection="0">
      <alignment horizontal="center" vertical="center"/>
    </xf>
    <xf numFmtId="0" fontId="8" fillId="0" borderId="0" applyNumberFormat="0" applyFill="0" applyProtection="0">
      <alignment horizontal="left" indent="1"/>
    </xf>
    <xf numFmtId="4" fontId="8" fillId="0" borderId="0" applyFill="0" applyProtection="0">
      <alignment horizontal="right" indent="1"/>
    </xf>
    <xf numFmtId="0" fontId="7" fillId="2" borderId="0" applyNumberFormat="0" applyBorder="0" applyProtection="0">
      <alignment vertical="center" wrapText="1"/>
    </xf>
    <xf numFmtId="0" fontId="5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0">
      <alignment horizontal="left" wrapText="1" indent="1"/>
    </xf>
    <xf numFmtId="4" fontId="9" fillId="0" borderId="0">
      <alignment horizontal="right" indent="1"/>
    </xf>
    <xf numFmtId="165" fontId="9" fillId="0" borderId="0">
      <alignment horizontal="left" indent="1"/>
    </xf>
    <xf numFmtId="0" fontId="2" fillId="0" borderId="0">
      <alignment horizontal="left" vertical="center" wrapText="1" indent="6"/>
    </xf>
    <xf numFmtId="0" fontId="9" fillId="0" borderId="0">
      <alignment horizontal="left" vertical="center" wrapText="1" indent="3"/>
    </xf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268">
    <xf numFmtId="0" fontId="0" fillId="0" borderId="0" xfId="0"/>
    <xf numFmtId="0" fontId="11" fillId="0" borderId="0" xfId="1" applyFont="1"/>
    <xf numFmtId="0" fontId="12" fillId="0" borderId="0" xfId="0" applyFont="1"/>
    <xf numFmtId="0" fontId="14" fillId="3" borderId="1" xfId="6" applyFont="1" applyBorder="1" applyAlignment="1">
      <alignment horizontal="center" vertical="center"/>
    </xf>
    <xf numFmtId="0" fontId="12" fillId="0" borderId="0" xfId="8" applyFont="1">
      <alignment horizontal="left" wrapText="1" indent="1"/>
    </xf>
    <xf numFmtId="4" fontId="12" fillId="0" borderId="0" xfId="9" applyNumberFormat="1" applyFont="1">
      <alignment horizontal="right" indent="1"/>
    </xf>
    <xf numFmtId="0" fontId="10" fillId="0" borderId="0" xfId="3" applyFont="1" applyFill="1">
      <alignment horizontal="left" indent="1"/>
    </xf>
    <xf numFmtId="0" fontId="5" fillId="3" borderId="1" xfId="6" applyBorder="1" applyAlignment="1">
      <alignment horizontal="center" vertical="center"/>
    </xf>
    <xf numFmtId="4" fontId="12" fillId="0" borderId="0" xfId="9" applyNumberFormat="1" applyFont="1" applyFill="1">
      <alignment horizontal="right" indent="1"/>
    </xf>
    <xf numFmtId="0" fontId="17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168" fontId="20" fillId="0" borderId="2" xfId="13" applyNumberFormat="1" applyFont="1" applyBorder="1" applyAlignment="1">
      <alignment horizontal="center"/>
    </xf>
    <xf numFmtId="0" fontId="10" fillId="0" borderId="0" xfId="3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8" applyFont="1" applyAlignment="1">
      <alignment horizontal="left" indent="1"/>
    </xf>
    <xf numFmtId="0" fontId="0" fillId="0" borderId="2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9" fontId="12" fillId="0" borderId="0" xfId="14" applyFont="1" applyAlignment="1">
      <alignment horizontal="center"/>
    </xf>
    <xf numFmtId="9" fontId="12" fillId="0" borderId="0" xfId="14" applyNumberFormat="1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0" fillId="5" borderId="2" xfId="0" applyFont="1" applyFill="1" applyBorder="1" applyAlignment="1">
      <alignment horizontal="center" vertical="center"/>
    </xf>
    <xf numFmtId="14" fontId="0" fillId="5" borderId="2" xfId="0" applyNumberFormat="1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center"/>
    </xf>
    <xf numFmtId="168" fontId="0" fillId="5" borderId="2" xfId="13" applyNumberFormat="1" applyFont="1" applyFill="1" applyBorder="1" applyAlignment="1">
      <alignment horizontal="center"/>
    </xf>
    <xf numFmtId="14" fontId="0" fillId="5" borderId="2" xfId="0" applyNumberFormat="1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0" fillId="0" borderId="0" xfId="0" applyAlignment="1"/>
    <xf numFmtId="0" fontId="18" fillId="4" borderId="2" xfId="0" applyFont="1" applyFill="1" applyBorder="1" applyAlignment="1">
      <alignment horizontal="center" vertical="center"/>
    </xf>
    <xf numFmtId="168" fontId="18" fillId="4" borderId="2" xfId="13" applyNumberFormat="1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19" fillId="0" borderId="2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15" fillId="0" borderId="7" xfId="0" applyFont="1" applyBorder="1" applyAlignment="1"/>
    <xf numFmtId="0" fontId="0" fillId="5" borderId="3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69" fontId="0" fillId="5" borderId="2" xfId="0" applyNumberFormat="1" applyFont="1" applyFill="1" applyBorder="1" applyAlignment="1">
      <alignment horizontal="center" vertical="center"/>
    </xf>
    <xf numFmtId="168" fontId="0" fillId="5" borderId="2" xfId="13" applyNumberFormat="1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center" vertical="center"/>
    </xf>
    <xf numFmtId="169" fontId="22" fillId="5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left" vertical="center"/>
    </xf>
    <xf numFmtId="168" fontId="20" fillId="0" borderId="2" xfId="13" applyNumberFormat="1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14" fontId="26" fillId="5" borderId="2" xfId="0" applyNumberFormat="1" applyFont="1" applyFill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4" fontId="26" fillId="5" borderId="5" xfId="0" applyNumberFormat="1" applyFont="1" applyFill="1" applyBorder="1" applyAlignment="1">
      <alignment horizontal="center"/>
    </xf>
    <xf numFmtId="14" fontId="26" fillId="0" borderId="2" xfId="0" applyNumberFormat="1" applyFont="1" applyBorder="1" applyAlignment="1">
      <alignment horizont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6" fillId="0" borderId="0" xfId="0" applyFont="1" applyAlignment="1"/>
    <xf numFmtId="14" fontId="26" fillId="0" borderId="2" xfId="0" applyNumberFormat="1" applyFont="1" applyBorder="1" applyAlignment="1"/>
    <xf numFmtId="168" fontId="29" fillId="4" borderId="2" xfId="13" applyNumberFormat="1" applyFont="1" applyFill="1" applyBorder="1" applyAlignment="1">
      <alignment horizontal="center" vertical="center"/>
    </xf>
    <xf numFmtId="168" fontId="26" fillId="0" borderId="2" xfId="13" applyNumberFormat="1" applyFont="1" applyFill="1" applyBorder="1" applyAlignment="1">
      <alignment horizontal="center"/>
    </xf>
    <xf numFmtId="168" fontId="26" fillId="0" borderId="0" xfId="13" applyNumberFormat="1" applyFont="1" applyAlignment="1"/>
    <xf numFmtId="0" fontId="22" fillId="5" borderId="6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14" fontId="17" fillId="5" borderId="2" xfId="0" applyNumberFormat="1" applyFont="1" applyFill="1" applyBorder="1" applyAlignment="1">
      <alignment horizontal="center" vertical="center"/>
    </xf>
    <xf numFmtId="14" fontId="20" fillId="5" borderId="2" xfId="0" applyNumberFormat="1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0" xfId="0" applyFont="1" applyAlignment="1"/>
    <xf numFmtId="0" fontId="20" fillId="0" borderId="2" xfId="0" applyFont="1" applyBorder="1" applyAlignment="1"/>
    <xf numFmtId="168" fontId="24" fillId="4" borderId="2" xfId="13" applyNumberFormat="1" applyFont="1" applyFill="1" applyBorder="1" applyAlignment="1">
      <alignment horizontal="center" vertical="center"/>
    </xf>
    <xf numFmtId="168" fontId="20" fillId="0" borderId="0" xfId="13" applyNumberFormat="1" applyFont="1" applyAlignment="1"/>
    <xf numFmtId="0" fontId="21" fillId="4" borderId="2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168" fontId="27" fillId="4" borderId="2" xfId="13" applyNumberFormat="1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168" fontId="22" fillId="5" borderId="2" xfId="13" applyNumberFormat="1" applyFont="1" applyFill="1" applyBorder="1" applyAlignment="1">
      <alignment horizontal="center" vertical="center"/>
    </xf>
    <xf numFmtId="168" fontId="20" fillId="5" borderId="2" xfId="13" applyNumberFormat="1" applyFont="1" applyFill="1" applyBorder="1" applyAlignment="1">
      <alignment horizontal="center" vertical="center"/>
    </xf>
    <xf numFmtId="168" fontId="30" fillId="5" borderId="2" xfId="13" applyNumberFormat="1" applyFont="1" applyFill="1" applyBorder="1" applyAlignment="1">
      <alignment horizontal="center" vertical="center"/>
    </xf>
    <xf numFmtId="169" fontId="28" fillId="5" borderId="2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0" fontId="22" fillId="6" borderId="2" xfId="0" applyFont="1" applyFill="1" applyBorder="1" applyAlignment="1">
      <alignment vertical="center"/>
    </xf>
    <xf numFmtId="0" fontId="22" fillId="5" borderId="2" xfId="0" applyFont="1" applyFill="1" applyBorder="1" applyAlignment="1">
      <alignment vertical="center"/>
    </xf>
    <xf numFmtId="0" fontId="28" fillId="5" borderId="2" xfId="0" applyFont="1" applyFill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14" fontId="22" fillId="5" borderId="2" xfId="0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4" fontId="20" fillId="5" borderId="2" xfId="0" applyNumberFormat="1" applyFont="1" applyFill="1" applyBorder="1" applyAlignment="1">
      <alignment horizontal="center" vertical="center"/>
    </xf>
    <xf numFmtId="16" fontId="20" fillId="5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6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8" fontId="20" fillId="0" borderId="2" xfId="13" applyNumberFormat="1" applyFont="1" applyFill="1" applyBorder="1" applyAlignment="1">
      <alignment horizontal="center" vertical="center"/>
    </xf>
    <xf numFmtId="168" fontId="2" fillId="0" borderId="2" xfId="13" applyNumberFormat="1" applyFont="1" applyBorder="1" applyAlignment="1">
      <alignment horizontal="center" vertical="center"/>
    </xf>
    <xf numFmtId="168" fontId="2" fillId="0" borderId="0" xfId="13" applyNumberFormat="1" applyFont="1" applyAlignment="1">
      <alignment horizontal="center" vertical="center"/>
    </xf>
    <xf numFmtId="168" fontId="27" fillId="4" borderId="3" xfId="13" applyNumberFormat="1" applyFont="1" applyFill="1" applyBorder="1" applyAlignment="1">
      <alignment horizontal="center" vertical="center"/>
    </xf>
    <xf numFmtId="168" fontId="2" fillId="5" borderId="2" xfId="13" applyNumberFormat="1" applyFont="1" applyFill="1" applyBorder="1" applyAlignment="1">
      <alignment horizontal="center" vertical="center"/>
    </xf>
    <xf numFmtId="168" fontId="21" fillId="0" borderId="2" xfId="13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" fillId="0" borderId="0" xfId="17" applyFont="1" applyAlignment="1">
      <alignment vertical="center"/>
    </xf>
    <xf numFmtId="167" fontId="2" fillId="0" borderId="0" xfId="19" applyNumberFormat="1" applyFont="1" applyAlignment="1">
      <alignment horizontal="center" vertical="center"/>
    </xf>
    <xf numFmtId="0" fontId="2" fillId="0" borderId="0" xfId="17" applyFont="1" applyAlignment="1">
      <alignment horizontal="center" vertical="center"/>
    </xf>
    <xf numFmtId="9" fontId="25" fillId="0" borderId="0" xfId="14" applyFont="1" applyAlignment="1">
      <alignment horizontal="center"/>
    </xf>
    <xf numFmtId="164" fontId="25" fillId="0" borderId="0" xfId="13" applyFont="1" applyAlignment="1">
      <alignment horizontal="center"/>
    </xf>
    <xf numFmtId="0" fontId="11" fillId="0" borderId="0" xfId="1" applyFont="1" applyAlignment="1">
      <alignment vertical="center"/>
    </xf>
    <xf numFmtId="0" fontId="31" fillId="4" borderId="2" xfId="0" applyFont="1" applyFill="1" applyBorder="1" applyAlignment="1">
      <alignment horizontal="center" vertical="top"/>
    </xf>
    <xf numFmtId="0" fontId="31" fillId="4" borderId="2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top"/>
    </xf>
    <xf numFmtId="168" fontId="32" fillId="4" borderId="2" xfId="13" applyNumberFormat="1" applyFont="1" applyFill="1" applyBorder="1" applyAlignment="1">
      <alignment horizontal="center" vertical="top"/>
    </xf>
    <xf numFmtId="0" fontId="32" fillId="4" borderId="3" xfId="0" applyFont="1" applyFill="1" applyBorder="1" applyAlignment="1">
      <alignment horizontal="center" vertical="top"/>
    </xf>
    <xf numFmtId="0" fontId="31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168" fontId="17" fillId="5" borderId="2" xfId="13" applyNumberFormat="1" applyFont="1" applyFill="1" applyBorder="1" applyAlignment="1">
      <alignment horizontal="center" vertical="center"/>
    </xf>
    <xf numFmtId="170" fontId="17" fillId="0" borderId="2" xfId="0" applyNumberFormat="1" applyFont="1" applyBorder="1" applyAlignment="1">
      <alignment vertical="center"/>
    </xf>
    <xf numFmtId="168" fontId="17" fillId="0" borderId="2" xfId="13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17" fillId="0" borderId="0" xfId="13" applyNumberFormat="1" applyFont="1" applyAlignment="1">
      <alignment vertical="center"/>
    </xf>
    <xf numFmtId="169" fontId="23" fillId="5" borderId="2" xfId="0" applyNumberFormat="1" applyFont="1" applyFill="1" applyBorder="1" applyAlignment="1">
      <alignment horizontal="center" vertical="center"/>
    </xf>
    <xf numFmtId="168" fontId="23" fillId="5" borderId="2" xfId="13" applyNumberFormat="1" applyFont="1" applyFill="1" applyBorder="1" applyAlignment="1">
      <alignment horizontal="center" vertical="center"/>
    </xf>
    <xf numFmtId="170" fontId="17" fillId="5" borderId="2" xfId="0" applyNumberFormat="1" applyFont="1" applyFill="1" applyBorder="1" applyAlignment="1">
      <alignment horizontal="center" vertical="center"/>
    </xf>
    <xf numFmtId="169" fontId="17" fillId="5" borderId="2" xfId="0" applyNumberFormat="1" applyFont="1" applyFill="1" applyBorder="1" applyAlignment="1">
      <alignment horizontal="center" vertical="center"/>
    </xf>
    <xf numFmtId="4" fontId="12" fillId="0" borderId="0" xfId="13" applyNumberFormat="1" applyFont="1" applyAlignment="1">
      <alignment horizontal="right" indent="1"/>
    </xf>
    <xf numFmtId="9" fontId="12" fillId="0" borderId="0" xfId="14" applyNumberFormat="1" applyFont="1" applyFill="1" applyAlignment="1">
      <alignment horizontal="center"/>
    </xf>
    <xf numFmtId="0" fontId="33" fillId="7" borderId="2" xfId="0" applyFont="1" applyFill="1" applyBorder="1" applyAlignment="1">
      <alignment horizontal="center" vertical="center"/>
    </xf>
    <xf numFmtId="167" fontId="34" fillId="0" borderId="2" xfId="19" applyNumberFormat="1" applyFont="1" applyBorder="1" applyAlignment="1">
      <alignment horizontal="center" vertical="center"/>
    </xf>
    <xf numFmtId="0" fontId="34" fillId="0" borderId="2" xfId="17" applyFont="1" applyBorder="1" applyAlignment="1">
      <alignment horizontal="center" vertical="center"/>
    </xf>
    <xf numFmtId="14" fontId="2" fillId="0" borderId="0" xfId="17" applyNumberFormat="1" applyFont="1" applyAlignment="1">
      <alignment vertical="center"/>
    </xf>
    <xf numFmtId="14" fontId="33" fillId="7" borderId="2" xfId="0" applyNumberFormat="1" applyFont="1" applyFill="1" applyBorder="1" applyAlignment="1">
      <alignment horizontal="center" vertical="center"/>
    </xf>
    <xf numFmtId="14" fontId="34" fillId="0" borderId="2" xfId="17" applyNumberFormat="1" applyFont="1" applyBorder="1" applyAlignment="1">
      <alignment horizontal="center" vertical="center"/>
    </xf>
    <xf numFmtId="4" fontId="35" fillId="0" borderId="0" xfId="13" applyNumberFormat="1" applyFont="1" applyAlignment="1">
      <alignment horizontal="right" indent="1"/>
    </xf>
    <xf numFmtId="9" fontId="35" fillId="0" borderId="0" xfId="14" applyNumberFormat="1" applyFont="1" applyAlignment="1">
      <alignment horizontal="center"/>
    </xf>
    <xf numFmtId="167" fontId="36" fillId="0" borderId="0" xfId="19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171" fontId="0" fillId="0" borderId="2" xfId="0" applyNumberFormat="1" applyFont="1" applyBorder="1"/>
    <xf numFmtId="0" fontId="0" fillId="0" borderId="2" xfId="0" applyFont="1" applyBorder="1" applyAlignment="1">
      <alignment horizontal="center" vertical="center"/>
    </xf>
    <xf numFmtId="172" fontId="0" fillId="0" borderId="2" xfId="0" applyNumberFormat="1" applyFont="1" applyBorder="1"/>
    <xf numFmtId="0" fontId="13" fillId="0" borderId="0" xfId="0" applyFont="1" applyAlignment="1"/>
    <xf numFmtId="14" fontId="17" fillId="4" borderId="2" xfId="0" applyNumberFormat="1" applyFont="1" applyFill="1" applyBorder="1" applyAlignment="1">
      <alignment horizontal="center" vertical="center"/>
    </xf>
    <xf numFmtId="14" fontId="0" fillId="5" borderId="3" xfId="0" applyNumberFormat="1" applyFont="1" applyFill="1" applyBorder="1" applyAlignment="1">
      <alignment horizontal="center" vertical="center"/>
    </xf>
    <xf numFmtId="14" fontId="0" fillId="0" borderId="0" xfId="0" applyNumberFormat="1" applyAlignment="1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0" fillId="0" borderId="2" xfId="0" applyFont="1" applyBorder="1" applyAlignment="1">
      <alignment vertical="top"/>
    </xf>
    <xf numFmtId="14" fontId="20" fillId="5" borderId="2" xfId="0" applyNumberFormat="1" applyFont="1" applyFill="1" applyBorder="1" applyAlignment="1">
      <alignment horizontal="center" vertical="top"/>
    </xf>
    <xf numFmtId="0" fontId="20" fillId="0" borderId="2" xfId="0" applyFont="1" applyFill="1" applyBorder="1" applyAlignment="1">
      <alignment horizontal="center" vertical="top"/>
    </xf>
    <xf numFmtId="0" fontId="20" fillId="0" borderId="0" xfId="0" applyFont="1" applyAlignment="1">
      <alignment vertical="top"/>
    </xf>
    <xf numFmtId="0" fontId="20" fillId="0" borderId="2" xfId="0" applyFont="1" applyBorder="1" applyAlignment="1">
      <alignment horizontal="center" vertical="top"/>
    </xf>
    <xf numFmtId="0" fontId="20" fillId="5" borderId="2" xfId="0" applyFont="1" applyFill="1" applyBorder="1" applyAlignment="1">
      <alignment horizontal="center" vertical="top"/>
    </xf>
    <xf numFmtId="14" fontId="20" fillId="0" borderId="2" xfId="0" applyNumberFormat="1" applyFont="1" applyBorder="1" applyAlignment="1">
      <alignment horizontal="center" vertical="top"/>
    </xf>
    <xf numFmtId="168" fontId="20" fillId="0" borderId="2" xfId="13" applyNumberFormat="1" applyFont="1" applyBorder="1" applyAlignment="1">
      <alignment horizontal="center" vertical="top"/>
    </xf>
    <xf numFmtId="0" fontId="20" fillId="5" borderId="7" xfId="0" applyFont="1" applyFill="1" applyBorder="1" applyAlignment="1">
      <alignment horizontal="left" vertical="center"/>
    </xf>
    <xf numFmtId="168" fontId="20" fillId="5" borderId="2" xfId="13" applyNumberFormat="1" applyFont="1" applyFill="1" applyBorder="1" applyAlignment="1">
      <alignment horizontal="center" vertical="top"/>
    </xf>
    <xf numFmtId="0" fontId="20" fillId="5" borderId="7" xfId="0" applyFont="1" applyFill="1" applyBorder="1" applyAlignment="1">
      <alignment horizontal="center" vertical="top"/>
    </xf>
    <xf numFmtId="0" fontId="20" fillId="5" borderId="0" xfId="0" applyFont="1" applyFill="1" applyBorder="1" applyAlignment="1">
      <alignment horizontal="left" vertical="center"/>
    </xf>
    <xf numFmtId="0" fontId="20" fillId="5" borderId="8" xfId="0" applyFont="1" applyFill="1" applyBorder="1" applyAlignment="1">
      <alignment horizontal="left" vertical="center"/>
    </xf>
    <xf numFmtId="169" fontId="22" fillId="5" borderId="2" xfId="0" applyNumberFormat="1" applyFont="1" applyFill="1" applyBorder="1" applyAlignment="1">
      <alignment horizontal="center" vertical="top"/>
    </xf>
    <xf numFmtId="0" fontId="20" fillId="5" borderId="4" xfId="0" applyFont="1" applyFill="1" applyBorder="1" applyAlignment="1">
      <alignment horizontal="center" vertical="top"/>
    </xf>
    <xf numFmtId="169" fontId="20" fillId="5" borderId="2" xfId="0" applyNumberFormat="1" applyFont="1" applyFill="1" applyBorder="1" applyAlignment="1">
      <alignment horizontal="center" vertical="top"/>
    </xf>
    <xf numFmtId="0" fontId="20" fillId="0" borderId="0" xfId="0" applyFont="1" applyAlignment="1">
      <alignment horizontal="left" vertical="center"/>
    </xf>
    <xf numFmtId="168" fontId="20" fillId="0" borderId="0" xfId="13" applyNumberFormat="1" applyFont="1" applyAlignment="1">
      <alignment horizontal="center" vertical="top"/>
    </xf>
    <xf numFmtId="14" fontId="32" fillId="4" borderId="3" xfId="0" applyNumberFormat="1" applyFont="1" applyFill="1" applyBorder="1" applyAlignment="1">
      <alignment horizontal="center" vertical="top"/>
    </xf>
    <xf numFmtId="14" fontId="20" fillId="0" borderId="7" xfId="0" applyNumberFormat="1" applyFont="1" applyBorder="1" applyAlignment="1">
      <alignment horizontal="center" vertical="top"/>
    </xf>
    <xf numFmtId="14" fontId="20" fillId="0" borderId="0" xfId="0" applyNumberFormat="1" applyFont="1" applyAlignment="1">
      <alignment vertical="top"/>
    </xf>
    <xf numFmtId="14" fontId="20" fillId="0" borderId="0" xfId="0" applyNumberFormat="1" applyFont="1" applyAlignment="1">
      <alignment horizontal="center" vertical="top"/>
    </xf>
    <xf numFmtId="14" fontId="31" fillId="4" borderId="2" xfId="0" applyNumberFormat="1" applyFont="1" applyFill="1" applyBorder="1" applyAlignment="1">
      <alignment horizontal="center" vertical="top"/>
    </xf>
    <xf numFmtId="14" fontId="22" fillId="5" borderId="2" xfId="0" applyNumberFormat="1" applyFont="1" applyFill="1" applyBorder="1" applyAlignment="1">
      <alignment horizontal="center" vertical="top"/>
    </xf>
    <xf numFmtId="0" fontId="20" fillId="0" borderId="6" xfId="0" applyFont="1" applyBorder="1" applyAlignment="1">
      <alignment vertical="top"/>
    </xf>
    <xf numFmtId="14" fontId="20" fillId="5" borderId="6" xfId="0" applyNumberFormat="1" applyFont="1" applyFill="1" applyBorder="1" applyAlignment="1">
      <alignment horizontal="center" vertical="top"/>
    </xf>
    <xf numFmtId="14" fontId="20" fillId="5" borderId="7" xfId="0" applyNumberFormat="1" applyFont="1" applyFill="1" applyBorder="1" applyAlignment="1">
      <alignment horizontal="center" vertical="top"/>
    </xf>
    <xf numFmtId="0" fontId="20" fillId="0" borderId="6" xfId="0" applyFont="1" applyBorder="1" applyAlignment="1">
      <alignment horizontal="center" vertical="top"/>
    </xf>
    <xf numFmtId="14" fontId="26" fillId="4" borderId="2" xfId="0" applyNumberFormat="1" applyFont="1" applyFill="1" applyBorder="1" applyAlignment="1">
      <alignment horizontal="center" vertical="center"/>
    </xf>
    <xf numFmtId="14" fontId="26" fillId="0" borderId="0" xfId="0" applyNumberFormat="1" applyFont="1" applyAlignment="1"/>
    <xf numFmtId="14" fontId="29" fillId="4" borderId="3" xfId="0" applyNumberFormat="1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/>
    </xf>
    <xf numFmtId="14" fontId="23" fillId="5" borderId="2" xfId="0" applyNumberFormat="1" applyFont="1" applyFill="1" applyBorder="1" applyAlignment="1">
      <alignment horizontal="center" vertical="center"/>
    </xf>
    <xf numFmtId="14" fontId="17" fillId="0" borderId="0" xfId="0" applyNumberFormat="1" applyFont="1" applyAlignment="1">
      <alignment vertical="center"/>
    </xf>
    <xf numFmtId="0" fontId="17" fillId="0" borderId="6" xfId="0" applyFont="1" applyFill="1" applyBorder="1" applyAlignment="1">
      <alignment horizontal="center" vertical="center"/>
    </xf>
    <xf numFmtId="14" fontId="20" fillId="4" borderId="2" xfId="0" applyNumberFormat="1" applyFont="1" applyFill="1" applyBorder="1" applyAlignment="1">
      <alignment horizontal="center" vertical="center"/>
    </xf>
    <xf numFmtId="14" fontId="22" fillId="5" borderId="2" xfId="0" applyNumberFormat="1" applyFont="1" applyFill="1" applyBorder="1" applyAlignment="1">
      <alignment horizontal="center"/>
    </xf>
    <xf numFmtId="14" fontId="28" fillId="5" borderId="2" xfId="0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/>
    </xf>
    <xf numFmtId="14" fontId="20" fillId="0" borderId="0" xfId="0" applyNumberFormat="1" applyFont="1" applyAlignment="1"/>
    <xf numFmtId="0" fontId="20" fillId="0" borderId="0" xfId="0" applyFont="1" applyAlignment="1">
      <alignment horizontal="center"/>
    </xf>
    <xf numFmtId="0" fontId="20" fillId="0" borderId="6" xfId="0" applyFont="1" applyFill="1" applyBorder="1" applyAlignment="1">
      <alignment horizontal="center"/>
    </xf>
    <xf numFmtId="14" fontId="21" fillId="4" borderId="2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0" fontId="25" fillId="0" borderId="0" xfId="8" applyFont="1" applyAlignment="1">
      <alignment horizontal="left" indent="1"/>
    </xf>
    <xf numFmtId="171" fontId="0" fillId="0" borderId="2" xfId="0" applyNumberFormat="1" applyFont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171" fontId="0" fillId="5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10" fillId="0" borderId="12" xfId="3" applyFont="1" applyFill="1" applyBorder="1" applyAlignment="1">
      <alignment horizontal="center"/>
    </xf>
    <xf numFmtId="0" fontId="10" fillId="2" borderId="10" xfId="3" applyFont="1" applyFill="1" applyBorder="1" applyAlignment="1">
      <alignment horizontal="center"/>
    </xf>
    <xf numFmtId="0" fontId="12" fillId="2" borderId="10" xfId="0" applyFont="1" applyFill="1" applyBorder="1"/>
    <xf numFmtId="0" fontId="12" fillId="2" borderId="9" xfId="8" applyNumberFormat="1" applyFont="1" applyFill="1" applyBorder="1" applyAlignment="1">
      <alignment horizontal="left" indent="1"/>
    </xf>
    <xf numFmtId="4" fontId="12" fillId="0" borderId="10" xfId="9" applyNumberFormat="1" applyFont="1" applyFill="1" applyBorder="1" applyAlignment="1">
      <alignment horizontal="right" indent="1"/>
    </xf>
    <xf numFmtId="4" fontId="12" fillId="2" borderId="10" xfId="9" applyNumberFormat="1" applyFont="1" applyFill="1" applyBorder="1" applyAlignment="1">
      <alignment horizontal="right" indent="1"/>
    </xf>
    <xf numFmtId="4" fontId="12" fillId="0" borderId="0" xfId="0" applyNumberFormat="1" applyFont="1"/>
    <xf numFmtId="0" fontId="25" fillId="2" borderId="9" xfId="8" applyNumberFormat="1" applyFont="1" applyFill="1" applyBorder="1" applyAlignment="1">
      <alignment horizontal="left" indent="1"/>
    </xf>
    <xf numFmtId="9" fontId="25" fillId="0" borderId="10" xfId="14" applyFont="1" applyFill="1" applyBorder="1" applyAlignment="1">
      <alignment horizontal="right" indent="1"/>
    </xf>
    <xf numFmtId="9" fontId="25" fillId="2" borderId="10" xfId="14" applyFont="1" applyFill="1" applyBorder="1" applyAlignment="1">
      <alignment horizontal="right" indent="1"/>
    </xf>
    <xf numFmtId="167" fontId="38" fillId="0" borderId="0" xfId="19" applyNumberFormat="1" applyFont="1" applyAlignment="1">
      <alignment horizontal="center" vertical="center"/>
    </xf>
    <xf numFmtId="167" fontId="38" fillId="0" borderId="2" xfId="19" applyNumberFormat="1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168" fontId="16" fillId="5" borderId="2" xfId="13" applyNumberFormat="1" applyFont="1" applyFill="1" applyBorder="1" applyAlignment="1">
      <alignment horizontal="center" vertical="center"/>
    </xf>
    <xf numFmtId="168" fontId="0" fillId="0" borderId="2" xfId="13" applyNumberFormat="1" applyFont="1" applyBorder="1" applyAlignment="1">
      <alignment horizontal="center"/>
    </xf>
    <xf numFmtId="168" fontId="9" fillId="5" borderId="2" xfId="13" applyNumberFormat="1" applyFont="1" applyFill="1" applyBorder="1" applyAlignment="1">
      <alignment horizontal="center"/>
    </xf>
    <xf numFmtId="168" fontId="9" fillId="0" borderId="2" xfId="13" applyNumberFormat="1" applyFont="1" applyBorder="1" applyAlignment="1">
      <alignment horizontal="center"/>
    </xf>
    <xf numFmtId="168" fontId="0" fillId="0" borderId="0" xfId="13" applyNumberFormat="1" applyFont="1" applyAlignment="1">
      <alignment horizontal="center"/>
    </xf>
    <xf numFmtId="0" fontId="15" fillId="0" borderId="2" xfId="0" applyFont="1" applyBorder="1" applyAlignment="1"/>
    <xf numFmtId="0" fontId="15" fillId="0" borderId="0" xfId="0" applyFont="1" applyAlignment="1">
      <alignment horizontal="center" vertical="top"/>
    </xf>
    <xf numFmtId="0" fontId="22" fillId="5" borderId="7" xfId="0" applyFont="1" applyFill="1" applyBorder="1" applyAlignment="1">
      <alignment horizontal="left" vertical="center"/>
    </xf>
    <xf numFmtId="14" fontId="20" fillId="0" borderId="7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indent="1"/>
    </xf>
    <xf numFmtId="168" fontId="10" fillId="0" borderId="0" xfId="0" applyNumberFormat="1" applyFont="1" applyFill="1" applyBorder="1" applyAlignment="1">
      <alignment horizontal="right" indent="1"/>
    </xf>
    <xf numFmtId="4" fontId="10" fillId="0" borderId="0" xfId="0" applyNumberFormat="1" applyFont="1" applyFill="1" applyBorder="1" applyAlignment="1">
      <alignment horizontal="right" indent="1"/>
    </xf>
    <xf numFmtId="9" fontId="10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8" borderId="12" xfId="3" applyFont="1" applyFill="1" applyBorder="1" applyAlignment="1">
      <alignment horizontal="center"/>
    </xf>
    <xf numFmtId="0" fontId="12" fillId="8" borderId="0" xfId="0" applyFont="1" applyFill="1"/>
    <xf numFmtId="0" fontId="12" fillId="8" borderId="9" xfId="8" applyNumberFormat="1" applyFont="1" applyFill="1" applyBorder="1" applyAlignment="1">
      <alignment horizontal="left" indent="1"/>
    </xf>
    <xf numFmtId="4" fontId="12" fillId="8" borderId="10" xfId="9" applyNumberFormat="1" applyFont="1" applyFill="1" applyBorder="1" applyAlignment="1">
      <alignment horizontal="right" indent="1"/>
    </xf>
    <xf numFmtId="0" fontId="10" fillId="8" borderId="10" xfId="3" applyFont="1" applyFill="1" applyBorder="1" applyAlignment="1">
      <alignment horizontal="center"/>
    </xf>
    <xf numFmtId="9" fontId="12" fillId="8" borderId="11" xfId="14" applyNumberFormat="1" applyFont="1" applyFill="1" applyBorder="1" applyAlignment="1">
      <alignment horizontal="center"/>
    </xf>
    <xf numFmtId="0" fontId="12" fillId="8" borderId="10" xfId="0" applyFont="1" applyFill="1" applyBorder="1"/>
    <xf numFmtId="4" fontId="12" fillId="8" borderId="0" xfId="0" applyNumberFormat="1" applyFont="1" applyFill="1"/>
    <xf numFmtId="0" fontId="12" fillId="8" borderId="0" xfId="0" applyFont="1" applyFill="1" applyAlignment="1">
      <alignment horizontal="center"/>
    </xf>
    <xf numFmtId="0" fontId="10" fillId="9" borderId="0" xfId="3" applyFont="1" applyFill="1" applyAlignment="1">
      <alignment horizontal="center"/>
    </xf>
    <xf numFmtId="0" fontId="12" fillId="9" borderId="0" xfId="0" applyFont="1" applyFill="1"/>
    <xf numFmtId="0" fontId="12" fillId="9" borderId="0" xfId="8" applyFont="1" applyFill="1" applyAlignment="1">
      <alignment horizontal="left" indent="1"/>
    </xf>
    <xf numFmtId="4" fontId="12" fillId="9" borderId="0" xfId="9" applyNumberFormat="1" applyFont="1" applyFill="1">
      <alignment horizontal="right" indent="1"/>
    </xf>
    <xf numFmtId="9" fontId="12" fillId="9" borderId="0" xfId="14" applyNumberFormat="1" applyFont="1" applyFill="1" applyAlignment="1">
      <alignment horizontal="center"/>
    </xf>
    <xf numFmtId="0" fontId="10" fillId="9" borderId="0" xfId="3" applyFont="1" applyFill="1">
      <alignment horizontal="left" indent="1"/>
    </xf>
    <xf numFmtId="9" fontId="12" fillId="9" borderId="0" xfId="14" applyFont="1" applyFill="1" applyAlignment="1">
      <alignment horizontal="center"/>
    </xf>
    <xf numFmtId="4" fontId="37" fillId="9" borderId="0" xfId="9" applyNumberFormat="1" applyFont="1" applyFill="1">
      <alignment horizontal="right" indent="1"/>
    </xf>
    <xf numFmtId="9" fontId="37" fillId="9" borderId="0" xfId="14" applyNumberFormat="1" applyFont="1" applyFill="1" applyAlignment="1">
      <alignment horizontal="center"/>
    </xf>
    <xf numFmtId="0" fontId="10" fillId="9" borderId="0" xfId="0" applyFont="1" applyFill="1" applyBorder="1" applyAlignment="1">
      <alignment horizontal="left" indent="1"/>
    </xf>
    <xf numFmtId="168" fontId="10" fillId="9" borderId="0" xfId="0" applyNumberFormat="1" applyFont="1" applyFill="1" applyBorder="1" applyAlignment="1">
      <alignment horizontal="right" indent="1"/>
    </xf>
    <xf numFmtId="4" fontId="10" fillId="9" borderId="0" xfId="0" applyNumberFormat="1" applyFont="1" applyFill="1" applyBorder="1" applyAlignment="1">
      <alignment horizontal="right" indent="1"/>
    </xf>
    <xf numFmtId="9" fontId="10" fillId="9" borderId="0" xfId="0" applyNumberFormat="1" applyFont="1" applyFill="1" applyBorder="1" applyAlignment="1">
      <alignment horizontal="center"/>
    </xf>
  </cellXfs>
  <cellStyles count="20">
    <cellStyle name="Гиперссылка" xfId="6" builtinId="8" customBuiltin="1"/>
    <cellStyle name="Дата таблицы" xfId="10" xr:uid="{00000000-0005-0000-0000-000001000000}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Название" xfId="1" builtinId="15" customBuiltin="1"/>
    <cellStyle name="Обычный" xfId="0" builtinId="0" customBuiltin="1"/>
    <cellStyle name="Обычный 2" xfId="17" xr:uid="{00000000-0005-0000-0000-000008000000}"/>
    <cellStyle name="Открывавшаяся гиперссылка" xfId="7" builtinId="9" customBuiltin="1"/>
    <cellStyle name="Процентный" xfId="14" builtinId="5"/>
    <cellStyle name="Сведения таблицы" xfId="8" xr:uid="{00000000-0005-0000-0000-00000B000000}"/>
    <cellStyle name="Текст советов" xfId="12" xr:uid="{00000000-0005-0000-0000-00000C000000}"/>
    <cellStyle name="Текст советов с отступом" xfId="11" xr:uid="{00000000-0005-0000-0000-00000D000000}"/>
    <cellStyle name="Финансовый" xfId="13" builtinId="3"/>
    <cellStyle name="Финансовый 2" xfId="15" xr:uid="{00000000-0005-0000-0000-00000F000000}"/>
    <cellStyle name="Финансовый 3" xfId="16" xr:uid="{00000000-0005-0000-0000-000010000000}"/>
    <cellStyle name="Финансовый 4" xfId="18" xr:uid="{00000000-0005-0000-0000-000011000000}"/>
    <cellStyle name="Финансовый 5" xfId="19" xr:uid="{00000000-0005-0000-0000-000012000000}"/>
    <cellStyle name="Числа таблицы" xfId="9" xr:uid="{00000000-0005-0000-0000-000013000000}"/>
  </cellStyles>
  <dxfs count="71">
    <dxf>
      <fill>
        <patternFill patternType="solid">
          <fgColor indexed="64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solid">
          <fgColor indexed="64"/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4" formatCode="#,##0.00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solid">
          <fgColor indexed="64"/>
          <bgColor theme="5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solid">
          <fgColor indexed="64"/>
          <bgColor theme="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font>
        <name val="Segoe UI"/>
        <scheme val="none"/>
      </font>
      <numFmt numFmtId="4" formatCode="#,##0.00"/>
    </dxf>
    <dxf>
      <font>
        <name val="Segoe UI"/>
        <scheme val="none"/>
      </font>
      <numFmt numFmtId="4" formatCode="#,##0.00"/>
    </dxf>
    <dxf>
      <font>
        <name val="Segoe UI"/>
        <scheme val="none"/>
      </font>
      <numFmt numFmtId="4" formatCode="#,##0.00"/>
    </dxf>
    <dxf>
      <font>
        <name val="Segoe UI"/>
        <scheme val="none"/>
      </font>
      <numFmt numFmtId="4" formatCode="#,##0.00"/>
    </dxf>
    <dxf>
      <font>
        <name val="Segoe UI"/>
        <scheme val="none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Сводная таблица" defaultPivotStyle="PivotStyleLight16">
    <tableStyle name="styleCustomSlicer" pivot="0" table="0" count="10" xr9:uid="{00000000-0011-0000-FFFF-FFFF00000000}">
      <tableStyleElement type="wholeTable" dxfId="70"/>
      <tableStyleElement type="headerRow" dxfId="69"/>
    </tableStyle>
    <tableStyle name="Сводная таблица" pivot="0" count="6" xr9:uid="{00000000-0011-0000-FFFF-FFFF01000000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ColumnStripe" dxfId="6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1019016514368"/>
          <c:y val="1.7501217507521757E-2"/>
          <c:w val="0.78493401479090519"/>
          <c:h val="0.92504145841964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сводка!$A$7</c:f>
              <c:strCache>
                <c:ptCount val="1"/>
                <c:pt idx="0">
                  <c:v>Aviatsiya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сводка!$B$7:$P$7</c15:sqref>
                  </c15:fullRef>
                </c:ext>
              </c:extLst>
              <c:f>(сводка!$B$7:$N$7,сводка!$P$7)</c:f>
              <c:numCache>
                <c:formatCode>#,##0.00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 formatCode="0%">
                  <c:v>9.5890410958904115E-3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528-AE8C-51B058EA99EB}"/>
            </c:ext>
          </c:extLst>
        </c:ser>
        <c:ser>
          <c:idx val="1"/>
          <c:order val="1"/>
          <c:tx>
            <c:strRef>
              <c:f>сводка!$A$8</c:f>
              <c:strCache>
                <c:ptCount val="1"/>
                <c:pt idx="0">
                  <c:v>Akfa Dream World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сводка!$B$8:$P$8</c15:sqref>
                  </c15:fullRef>
                </c:ext>
              </c:extLst>
              <c:f>(сводка!$B$8:$N$8,сводка!$P$8)</c:f>
              <c:numCache>
                <c:formatCode>#,##0.00</c:formatCode>
                <c:ptCount val="14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4">
                  <c:v>0</c:v>
                </c:pt>
                <c:pt idx="5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29</c:v>
                </c:pt>
                <c:pt idx="13" formatCode="0%">
                  <c:v>3.9726027397260277E-2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0-4528-AE8C-51B058EA99EB}"/>
            </c:ext>
          </c:extLst>
        </c:ser>
        <c:ser>
          <c:idx val="2"/>
          <c:order val="2"/>
          <c:tx>
            <c:strRef>
              <c:f>сводка!$A$9</c:f>
              <c:strCache>
                <c:ptCount val="1"/>
                <c:pt idx="0">
                  <c:v>Akbayir Story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сводка!$B$9:$P$9</c15:sqref>
                  </c15:fullRef>
                </c:ext>
              </c:extLst>
              <c:f>(сводка!$B$9:$N$9,сводка!$P$9)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 formatCode="0%">
                  <c:v>5.4794520547945206E-3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0-4528-AE8C-51B058EA99EB}"/>
            </c:ext>
          </c:extLst>
        </c:ser>
        <c:ser>
          <c:idx val="3"/>
          <c:order val="3"/>
          <c:tx>
            <c:strRef>
              <c:f>сводка!$A$10</c:f>
              <c:strCache>
                <c:ptCount val="1"/>
                <c:pt idx="0">
                  <c:v>Allegro Development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сводка!$B$10:$P$10</c15:sqref>
                  </c15:fullRef>
                </c:ext>
              </c:extLst>
              <c:f>(сводка!$B$10:$N$10,сводка!$P$10)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 formatCode="0%">
                  <c:v>2.0547945205479451E-2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0-4528-AE8C-51B058EA99EB}"/>
            </c:ext>
          </c:extLst>
        </c:ser>
        <c:ser>
          <c:idx val="4"/>
          <c:order val="4"/>
          <c:tx>
            <c:strRef>
              <c:f>сводка!$A$11</c:f>
              <c:strCache>
                <c:ptCount val="1"/>
                <c:pt idx="0">
                  <c:v>Altair Building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сводка!$B$11:$P$11</c15:sqref>
                  </c15:fullRef>
                </c:ext>
              </c:extLst>
              <c:f>(сводка!$B$11:$N$11,сводка!$P$11)</c:f>
            </c:numRef>
          </c:val>
          <c:extLst>
            <c:ext xmlns:c16="http://schemas.microsoft.com/office/drawing/2014/chart" uri="{C3380CC4-5D6E-409C-BE32-E72D297353CC}">
              <c16:uniqueId val="{00000004-DFD0-4528-AE8C-51B058EA99EB}"/>
            </c:ext>
          </c:extLst>
        </c:ser>
        <c:ser>
          <c:idx val="5"/>
          <c:order val="5"/>
          <c:tx>
            <c:strRef>
              <c:f>сводка!$A$12</c:f>
              <c:strCache>
                <c:ptCount val="1"/>
                <c:pt idx="0">
                  <c:v>Art Invention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сводка!$B$12:$P$12</c15:sqref>
                  </c15:fullRef>
                </c:ext>
              </c:extLst>
              <c:f>(сводка!$B$12:$N$12,сводка!$P$12)</c:f>
            </c:numRef>
          </c:val>
          <c:extLst>
            <c:ext xmlns:c16="http://schemas.microsoft.com/office/drawing/2014/chart" uri="{C3380CC4-5D6E-409C-BE32-E72D297353CC}">
              <c16:uniqueId val="{00000000-4F40-4E0D-B0DA-4BFDA19F600D}"/>
            </c:ext>
          </c:extLst>
        </c:ser>
        <c:ser>
          <c:idx val="6"/>
          <c:order val="6"/>
          <c:tx>
            <c:strRef>
              <c:f>сводка!$A$13</c:f>
              <c:strCache>
                <c:ptCount val="1"/>
                <c:pt idx="0">
                  <c:v>Bir Inshat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сводка!$B$13:$P$13</c15:sqref>
                  </c15:fullRef>
                </c:ext>
              </c:extLst>
              <c:f>(сводка!$B$13:$N$13,сводка!$P$13)</c:f>
            </c:numRef>
          </c:val>
          <c:extLst>
            <c:ext xmlns:c16="http://schemas.microsoft.com/office/drawing/2014/chart" uri="{C3380CC4-5D6E-409C-BE32-E72D297353CC}">
              <c16:uniqueId val="{00000001-4F40-4E0D-B0DA-4BFDA19F600D}"/>
            </c:ext>
          </c:extLst>
        </c:ser>
        <c:ser>
          <c:idx val="7"/>
          <c:order val="7"/>
          <c:tx>
            <c:strRef>
              <c:f>сводка!$A$14</c:f>
              <c:strCache>
                <c:ptCount val="1"/>
                <c:pt idx="0">
                  <c:v>Bogcha Proekt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сводка!$B$14:$P$14</c15:sqref>
                  </c15:fullRef>
                </c:ext>
              </c:extLst>
              <c:f>(сводка!$B$14:$N$14,сводка!$P$14)</c:f>
              <c:numCache>
                <c:formatCode>#,##0.00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 formatCode="0%">
                  <c:v>8.21917808219178E-3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0-4E0D-B0DA-4BFDA19F600D}"/>
            </c:ext>
          </c:extLst>
        </c:ser>
        <c:ser>
          <c:idx val="8"/>
          <c:order val="8"/>
          <c:tx>
            <c:strRef>
              <c:f>сводка!$A$15</c:f>
              <c:strCache>
                <c:ptCount val="1"/>
                <c:pt idx="0">
                  <c:v>Bukhara Palace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сводка!$B$15:$P$15</c15:sqref>
                  </c15:fullRef>
                </c:ext>
              </c:extLst>
              <c:f>(сводка!$B$15:$N$15,сводка!$P$15)</c:f>
            </c:numRef>
          </c:val>
          <c:extLst>
            <c:ext xmlns:c16="http://schemas.microsoft.com/office/drawing/2014/chart" uri="{C3380CC4-5D6E-409C-BE32-E72D297353CC}">
              <c16:uniqueId val="{00000003-4F40-4E0D-B0DA-4BFDA19F600D}"/>
            </c:ext>
          </c:extLst>
        </c:ser>
        <c:ser>
          <c:idx val="9"/>
          <c:order val="9"/>
          <c:tx>
            <c:strRef>
              <c:f>сводка!$A$16</c:f>
              <c:strCache>
                <c:ptCount val="1"/>
                <c:pt idx="0">
                  <c:v>City Makon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сводка!$B$16:$P$16</c15:sqref>
                  </c15:fullRef>
                </c:ext>
              </c:extLst>
              <c:f>(сводка!$B$16:$N$16,сводка!$P$16)</c:f>
              <c:numCache>
                <c:formatCode>#,##0.00</c:formatCode>
                <c:ptCount val="14"/>
                <c:pt idx="0">
                  <c:v>5</c:v>
                </c:pt>
                <c:pt idx="1">
                  <c:v>25</c:v>
                </c:pt>
                <c:pt idx="2">
                  <c:v>7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 formatCode="0%">
                  <c:v>6.8493150684931503E-2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40-4E0D-B0DA-4BFDA19F600D}"/>
            </c:ext>
          </c:extLst>
        </c:ser>
        <c:ser>
          <c:idx val="10"/>
          <c:order val="10"/>
          <c:tx>
            <c:strRef>
              <c:f>сводка!$A$17</c:f>
              <c:strCache>
                <c:ptCount val="1"/>
                <c:pt idx="0">
                  <c:v>City Net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сводка!$B$17:$P$17</c15:sqref>
                  </c15:fullRef>
                </c:ext>
              </c:extLst>
              <c:f>(сводка!$B$17:$N$17,сводка!$P$17)</c:f>
            </c:numRef>
          </c:val>
          <c:extLst>
            <c:ext xmlns:c16="http://schemas.microsoft.com/office/drawing/2014/chart" uri="{C3380CC4-5D6E-409C-BE32-E72D297353CC}">
              <c16:uniqueId val="{00000005-4F40-4E0D-B0DA-4BFDA19F600D}"/>
            </c:ext>
          </c:extLst>
        </c:ser>
        <c:ser>
          <c:idx val="11"/>
          <c:order val="11"/>
          <c:tx>
            <c:strRef>
              <c:f>сводка!$A$18</c:f>
              <c:strCache>
                <c:ptCount val="1"/>
                <c:pt idx="0">
                  <c:v>Conferens Holl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сводка!$B$18:$P$18</c15:sqref>
                  </c15:fullRef>
                </c:ext>
              </c:extLst>
              <c:f>(сводка!$B$18:$N$18,сводка!$P$18)</c:f>
            </c:numRef>
          </c:val>
          <c:extLst>
            <c:ext xmlns:c16="http://schemas.microsoft.com/office/drawing/2014/chart" uri="{C3380CC4-5D6E-409C-BE32-E72D297353CC}">
              <c16:uniqueId val="{00000006-4F40-4E0D-B0DA-4BFDA19F600D}"/>
            </c:ext>
          </c:extLst>
        </c:ser>
        <c:ser>
          <c:idx val="12"/>
          <c:order val="12"/>
          <c:tx>
            <c:strRef>
              <c:f>сводка!$A$19</c:f>
              <c:strCache>
                <c:ptCount val="1"/>
                <c:pt idx="0">
                  <c:v>Constant Cemeils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сводка!$B$19:$P$19</c15:sqref>
                  </c15:fullRef>
                </c:ext>
              </c:extLst>
              <c:f>(сводка!$B$19:$N$19,сводка!$P$19)</c:f>
            </c:numRef>
          </c:val>
          <c:extLst>
            <c:ext xmlns:c16="http://schemas.microsoft.com/office/drawing/2014/chart" uri="{C3380CC4-5D6E-409C-BE32-E72D297353CC}">
              <c16:uniqueId val="{00000007-4F40-4E0D-B0DA-4BFDA19F600D}"/>
            </c:ext>
          </c:extLst>
        </c:ser>
        <c:ser>
          <c:idx val="13"/>
          <c:order val="13"/>
          <c:tx>
            <c:strRef>
              <c:f>сводка!$A$20</c:f>
              <c:strCache>
                <c:ptCount val="1"/>
                <c:pt idx="0">
                  <c:v>Crafers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сводка!$B$20:$P$20</c15:sqref>
                  </c15:fullRef>
                </c:ext>
              </c:extLst>
              <c:f>(сводка!$B$20:$N$20,сводка!$P$20)</c:f>
            </c:numRef>
          </c:val>
          <c:extLst>
            <c:ext xmlns:c16="http://schemas.microsoft.com/office/drawing/2014/chart" uri="{C3380CC4-5D6E-409C-BE32-E72D297353CC}">
              <c16:uniqueId val="{00000008-4F40-4E0D-B0DA-4BFDA19F600D}"/>
            </c:ext>
          </c:extLst>
        </c:ser>
        <c:ser>
          <c:idx val="14"/>
          <c:order val="14"/>
          <c:tx>
            <c:strRef>
              <c:f>сводка!$A$21</c:f>
              <c:strCache>
                <c:ptCount val="1"/>
                <c:pt idx="0">
                  <c:v>Crystal Paint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сводка!$B$21:$P$21</c15:sqref>
                  </c15:fullRef>
                </c:ext>
              </c:extLst>
              <c:f>(сводка!$B$21:$N$21,сводка!$P$21)</c:f>
              <c:numCache>
                <c:formatCode>#,##0.00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 formatCode="0%">
                  <c:v>9.5890410958904115E-3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40-4E0D-B0DA-4BFDA19F600D}"/>
            </c:ext>
          </c:extLst>
        </c:ser>
        <c:ser>
          <c:idx val="15"/>
          <c:order val="15"/>
          <c:tx>
            <c:strRef>
              <c:f>сводка!$A$22</c:f>
              <c:strCache>
                <c:ptCount val="1"/>
                <c:pt idx="0">
                  <c:v>Di Construction Management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сводка!$B$22:$P$22</c15:sqref>
                  </c15:fullRef>
                </c:ext>
              </c:extLst>
              <c:f>(сводка!$B$22:$N$22,сводка!$P$22)</c:f>
              <c:numCache>
                <c:formatCode>#,##0.00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 formatCode="0%">
                  <c:v>5.4794520547945206E-3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40-4E0D-B0DA-4BFDA19F600D}"/>
            </c:ext>
          </c:extLst>
        </c:ser>
        <c:ser>
          <c:idx val="16"/>
          <c:order val="16"/>
          <c:tx>
            <c:strRef>
              <c:f>сводка!$A$23</c:f>
              <c:strCache>
                <c:ptCount val="1"/>
                <c:pt idx="0">
                  <c:v>Discover Invest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сводка!$B$23:$P$23</c15:sqref>
                  </c15:fullRef>
                </c:ext>
              </c:extLst>
              <c:f>(сводка!$B$23:$N$23,сводка!$P$23)</c:f>
              <c:numCache>
                <c:formatCode>#,##0.00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 formatCode="0%">
                  <c:v>2.6027397260273973E-2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40-4E0D-B0DA-4BFDA19F600D}"/>
            </c:ext>
          </c:extLst>
        </c:ser>
        <c:ser>
          <c:idx val="17"/>
          <c:order val="17"/>
          <c:tx>
            <c:strRef>
              <c:f>сводка!$A$24</c:f>
              <c:strCache>
                <c:ptCount val="1"/>
                <c:pt idx="0">
                  <c:v>Dream City Development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сводка!$B$24:$P$24</c15:sqref>
                  </c15:fullRef>
                </c:ext>
              </c:extLst>
              <c:f>(сводка!$B$24:$N$24,сводка!$P$24)</c:f>
              <c:numCache>
                <c:formatCode>#,##0.00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 formatCode="0%">
                  <c:v>8.21917808219178E-3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40-4E0D-B0DA-4BFDA19F600D}"/>
            </c:ext>
          </c:extLst>
        </c:ser>
        <c:ser>
          <c:idx val="18"/>
          <c:order val="18"/>
          <c:tx>
            <c:strRef>
              <c:f>сводка!$A$25</c:f>
              <c:strCache>
                <c:ptCount val="1"/>
                <c:pt idx="0">
                  <c:v>Dubai Baza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сводка!$B$25:$P$25</c15:sqref>
                  </c15:fullRef>
                </c:ext>
              </c:extLst>
              <c:f>(сводка!$B$25:$N$25,сводка!$P$25)</c:f>
            </c:numRef>
          </c:val>
          <c:extLst>
            <c:ext xmlns:c16="http://schemas.microsoft.com/office/drawing/2014/chart" uri="{C3380CC4-5D6E-409C-BE32-E72D297353CC}">
              <c16:uniqueId val="{0000000D-4F40-4E0D-B0DA-4BFDA19F600D}"/>
            </c:ext>
          </c:extLst>
        </c:ser>
        <c:ser>
          <c:idx val="19"/>
          <c:order val="19"/>
          <c:tx>
            <c:strRef>
              <c:f>сводка!$A$26</c:f>
              <c:strCache>
                <c:ptCount val="1"/>
                <c:pt idx="0">
                  <c:v>Durable Beton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сводка!$B$26:$P$26</c15:sqref>
                  </c15:fullRef>
                </c:ext>
              </c:extLst>
              <c:f>(сводка!$B$26:$N$26,сводка!$P$26)</c:f>
              <c:numCache>
                <c:formatCode>#,##0.00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 formatCode="0%">
                  <c:v>1.2328767123287671E-2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40-4E0D-B0DA-4BFDA19F600D}"/>
            </c:ext>
          </c:extLst>
        </c:ser>
        <c:ser>
          <c:idx val="20"/>
          <c:order val="20"/>
          <c:tx>
            <c:strRef>
              <c:f>сводка!$A$27</c:f>
              <c:strCache>
                <c:ptCount val="1"/>
                <c:pt idx="0">
                  <c:v>Gold Moon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сводка!$B$27:$P$27</c15:sqref>
                  </c15:fullRef>
                </c:ext>
              </c:extLst>
              <c:f>(сводка!$B$27:$N$27,сводка!$P$27)</c:f>
              <c:numCache>
                <c:formatCode>#,##0.00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 formatCode="0%">
                  <c:v>1.2328767123287671E-2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40-4E0D-B0DA-4BFDA19F600D}"/>
            </c:ext>
          </c:extLst>
        </c:ser>
        <c:ser>
          <c:idx val="21"/>
          <c:order val="21"/>
          <c:tx>
            <c:strRef>
              <c:f>сводка!$A$28</c:f>
              <c:strCache>
                <c:ptCount val="1"/>
                <c:pt idx="0">
                  <c:v>Power Constuction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сводка!$B$28:$P$28</c15:sqref>
                  </c15:fullRef>
                </c:ext>
              </c:extLst>
              <c:f>(сводка!$B$28:$N$28,сводка!$P$28)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8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36</c:v>
                </c:pt>
                <c:pt idx="13" formatCode="0%">
                  <c:v>4.9315068493150684E-2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40-4E0D-B0DA-4BFDA19F600D}"/>
            </c:ext>
          </c:extLst>
        </c:ser>
        <c:ser>
          <c:idx val="22"/>
          <c:order val="22"/>
          <c:tx>
            <c:strRef>
              <c:f>сводка!$A$29</c:f>
              <c:strCache>
                <c:ptCount val="1"/>
                <c:pt idx="0">
                  <c:v>Grand Road Tashkent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сводка!$B$29:$P$29</c15:sqref>
                  </c15:fullRef>
                </c:ext>
              </c:extLst>
              <c:f>(сводка!$B$29:$N$29,сводка!$P$29)</c:f>
              <c:numCache>
                <c:formatCode>#,##0.00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11</c:v>
                </c:pt>
                <c:pt idx="7">
                  <c:v>0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</c:v>
                </c:pt>
                <c:pt idx="13" formatCode="0%">
                  <c:v>8.2191780821917804E-2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F40-4E0D-B0DA-4BFDA19F600D}"/>
            </c:ext>
          </c:extLst>
        </c:ser>
        <c:ser>
          <c:idx val="23"/>
          <c:order val="23"/>
          <c:tx>
            <c:strRef>
              <c:f>сводка!$A$30</c:f>
              <c:strCache>
                <c:ptCount val="1"/>
                <c:pt idx="0">
                  <c:v>Development and Marketing Group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сводка!$B$30:$P$30</c15:sqref>
                  </c15:fullRef>
                </c:ext>
              </c:extLst>
              <c:f>(сводка!$B$30:$N$30,сводка!$P$30)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 formatCode="0%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F40-4E0D-B0DA-4BFDA19F600D}"/>
            </c:ext>
          </c:extLst>
        </c:ser>
        <c:ser>
          <c:idx val="24"/>
          <c:order val="24"/>
          <c:tx>
            <c:strRef>
              <c:f>сводка!$A$31</c:f>
              <c:strCache>
                <c:ptCount val="1"/>
                <c:pt idx="0">
                  <c:v>Granit Zavod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сводка!$B$31:$P$31</c15:sqref>
                  </c15:fullRef>
                </c:ext>
              </c:extLst>
              <c:f>(сводка!$B$31:$N$31,сводка!$P$31)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 formatCode="0%">
                  <c:v>4.10958904109589E-3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F40-4E0D-B0DA-4BFDA19F600D}"/>
            </c:ext>
          </c:extLst>
        </c:ser>
        <c:ser>
          <c:idx val="25"/>
          <c:order val="25"/>
          <c:tx>
            <c:strRef>
              <c:f>сводка!$A$32</c:f>
              <c:strCache>
                <c:ptCount val="1"/>
                <c:pt idx="0">
                  <c:v>Green Zone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сводка!$B$32:$P$32</c15:sqref>
                  </c15:fullRef>
                </c:ext>
              </c:extLst>
              <c:f>(сводка!$B$32:$N$32,сводка!$P$32)</c:f>
              <c:numCache>
                <c:formatCode>#,##0.00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 formatCode="0%">
                  <c:v>1.3698630136986301E-2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F40-4E0D-B0DA-4BFDA19F600D}"/>
            </c:ext>
          </c:extLst>
        </c:ser>
        <c:ser>
          <c:idx val="26"/>
          <c:order val="26"/>
          <c:tx>
            <c:strRef>
              <c:f>сводка!$A$33</c:f>
              <c:strCache>
                <c:ptCount val="1"/>
                <c:pt idx="0">
                  <c:v>Green City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сводка!$B$33:$P$33</c15:sqref>
                  </c15:fullRef>
                </c:ext>
              </c:extLst>
              <c:f>(сводка!$B$33:$N$33,сводка!$P$33)</c:f>
              <c:numCache>
                <c:formatCode>#,##0.00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 formatCode="0%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40-4E0D-B0DA-4BFDA19F600D}"/>
            </c:ext>
          </c:extLst>
        </c:ser>
        <c:ser>
          <c:idx val="27"/>
          <c:order val="27"/>
          <c:tx>
            <c:strRef>
              <c:f>сводка!$A$34</c:f>
              <c:strCache>
                <c:ptCount val="1"/>
                <c:pt idx="0">
                  <c:v>Green Trade Export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сводка!$B$34:$P$34</c15:sqref>
                  </c15:fullRef>
                </c:ext>
              </c:extLst>
              <c:f>(сводка!$B$34:$N$34,сводка!$P$34)</c:f>
            </c:numRef>
          </c:val>
          <c:extLst>
            <c:ext xmlns:c16="http://schemas.microsoft.com/office/drawing/2014/chart" uri="{C3380CC4-5D6E-409C-BE32-E72D297353CC}">
              <c16:uniqueId val="{00000016-4F40-4E0D-B0DA-4BFDA19F600D}"/>
            </c:ext>
          </c:extLst>
        </c:ser>
        <c:ser>
          <c:idx val="28"/>
          <c:order val="28"/>
          <c:tx>
            <c:strRef>
              <c:f>сводка!$A$35</c:f>
              <c:strCache>
                <c:ptCount val="1"/>
                <c:pt idx="0">
                  <c:v>High Land City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сводка!$B$35:$P$35</c15:sqref>
                  </c15:fullRef>
                </c:ext>
              </c:extLst>
              <c:f>(сводка!$B$35:$N$35,сводка!$P$35)</c:f>
              <c:numCache>
                <c:formatCode>#,##0.00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4">
                  <c:v>5</c:v>
                </c:pt>
                <c:pt idx="5">
                  <c:v>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31</c:v>
                </c:pt>
                <c:pt idx="13" formatCode="0%">
                  <c:v>4.2465753424657533E-2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40-4E0D-B0DA-4BFDA19F600D}"/>
            </c:ext>
          </c:extLst>
        </c:ser>
        <c:ser>
          <c:idx val="29"/>
          <c:order val="29"/>
          <c:tx>
            <c:strRef>
              <c:f>сводка!$A$36</c:f>
              <c:strCache>
                <c:ptCount val="1"/>
                <c:pt idx="0">
                  <c:v>Hilton Hotel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сводка!$B$36:$P$36</c15:sqref>
                  </c15:fullRef>
                </c:ext>
              </c:extLst>
              <c:f>(сводка!$B$36:$N$36,сводка!$P$36)</c:f>
            </c:numRef>
          </c:val>
          <c:extLst>
            <c:ext xmlns:c16="http://schemas.microsoft.com/office/drawing/2014/chart" uri="{C3380CC4-5D6E-409C-BE32-E72D297353CC}">
              <c16:uniqueId val="{00000018-4F40-4E0D-B0DA-4BFDA19F600D}"/>
            </c:ext>
          </c:extLst>
        </c:ser>
        <c:ser>
          <c:idx val="30"/>
          <c:order val="30"/>
          <c:tx>
            <c:strRef>
              <c:f>сводка!$A$37</c:f>
              <c:strCache>
                <c:ptCount val="1"/>
                <c:pt idx="0">
                  <c:v>Hokimiyat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сводка!$B$37:$P$37</c15:sqref>
                  </c15:fullRef>
                </c:ext>
              </c:extLst>
              <c:f>(сводка!$B$37:$N$37,сводка!$P$37)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 formatCode="0%">
                  <c:v>1.3698630136986301E-3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40-4E0D-B0DA-4BFDA19F600D}"/>
            </c:ext>
          </c:extLst>
        </c:ser>
        <c:ser>
          <c:idx val="31"/>
          <c:order val="31"/>
          <c:tx>
            <c:strRef>
              <c:f>сводка!$A$38</c:f>
              <c:strCache>
                <c:ptCount val="1"/>
                <c:pt idx="0">
                  <c:v>Lot 1 Izayapi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сводка!$B$38:$P$38</c15:sqref>
                  </c15:fullRef>
                </c:ext>
              </c:extLst>
              <c:f>(сводка!$B$38:$N$38,сводка!$P$38)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 formatCode="0%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F40-4E0D-B0DA-4BFDA19F600D}"/>
            </c:ext>
          </c:extLst>
        </c:ser>
        <c:ser>
          <c:idx val="32"/>
          <c:order val="32"/>
          <c:tx>
            <c:strRef>
              <c:f>сводка!$A$39</c:f>
              <c:strCache>
                <c:ptCount val="1"/>
                <c:pt idx="0">
                  <c:v>Manzarali gullar va daraxtlar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сводка!$B$39:$P$39</c15:sqref>
                  </c15:fullRef>
                </c:ext>
              </c:extLst>
              <c:f>(сводка!$B$39:$N$39,сводка!$P$39)</c:f>
              <c:numCache>
                <c:formatCode>#,##0.00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 formatCode="0%">
                  <c:v>8.21917808219178E-3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F40-4E0D-B0DA-4BFDA19F600D}"/>
            </c:ext>
          </c:extLst>
        </c:ser>
        <c:ser>
          <c:idx val="33"/>
          <c:order val="33"/>
          <c:tx>
            <c:strRef>
              <c:f>сводка!$A$40</c:f>
              <c:strCache>
                <c:ptCount val="1"/>
                <c:pt idx="0">
                  <c:v>Durable Group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сводка!$B$40:$P$40</c15:sqref>
                  </c15:fullRef>
                </c:ext>
              </c:extLst>
              <c:f>(сводка!$B$40:$N$40,сводка!$P$40)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</c:v>
                </c:pt>
                <c:pt idx="13" formatCode="0%">
                  <c:v>6.7123287671232879E-2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F40-4E0D-B0DA-4BFDA19F600D}"/>
            </c:ext>
          </c:extLst>
        </c:ser>
        <c:ser>
          <c:idx val="34"/>
          <c:order val="34"/>
          <c:tx>
            <c:strRef>
              <c:f>сводка!$A$41</c:f>
              <c:strCache>
                <c:ptCount val="1"/>
                <c:pt idx="0">
                  <c:v>Mesa Mesken Sanayii A.S.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сводка!$B$41:$P$41</c15:sqref>
                  </c15:fullRef>
                </c:ext>
              </c:extLst>
              <c:f>(сводка!$B$41:$N$41,сводка!$P$41)</c:f>
              <c:numCache>
                <c:formatCode>#,##0.00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  <c:pt idx="13" formatCode="0%">
                  <c:v>4.7945205479452052E-2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40-4464-8C8B-BC3F6EB865B6}"/>
            </c:ext>
          </c:extLst>
        </c:ser>
        <c:ser>
          <c:idx val="35"/>
          <c:order val="35"/>
          <c:tx>
            <c:strRef>
              <c:f>сводка!$A$42</c:f>
              <c:strCache>
                <c:ptCount val="1"/>
                <c:pt idx="0">
                  <c:v>Milliy Bog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сводка!$B$42:$P$42</c15:sqref>
                  </c15:fullRef>
                </c:ext>
              </c:extLst>
              <c:f>(сводка!$B$42:$N$42,сводка!$P$42)</c:f>
              <c:numCache>
                <c:formatCode>#,##0.00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 formatCode="0%">
                  <c:v>1.0958904109589041E-2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40-4464-8C8B-BC3F6EB865B6}"/>
            </c:ext>
          </c:extLst>
        </c:ser>
        <c:ser>
          <c:idx val="36"/>
          <c:order val="36"/>
          <c:tx>
            <c:strRef>
              <c:f>сводка!$A$43</c:f>
              <c:strCache>
                <c:ptCount val="1"/>
                <c:pt idx="0">
                  <c:v>Mimar Group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сводка!$B$43:$P$43</c15:sqref>
                  </c15:fullRef>
                </c:ext>
              </c:extLst>
              <c:f>(сводка!$B$43:$N$43,сводка!$P$43)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63</c:v>
                </c:pt>
                <c:pt idx="8">
                  <c:v>35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146</c:v>
                </c:pt>
                <c:pt idx="13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40-4464-8C8B-BC3F6EB865B6}"/>
            </c:ext>
          </c:extLst>
        </c:ser>
        <c:ser>
          <c:idx val="37"/>
          <c:order val="37"/>
          <c:tx>
            <c:strRef>
              <c:f>сводка!$A$44</c:f>
              <c:strCache>
                <c:ptCount val="1"/>
                <c:pt idx="0">
                  <c:v>Mutli Mafe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сводка!$B$44:$P$44</c15:sqref>
                  </c15:fullRef>
                </c:ext>
              </c:extLst>
              <c:f>(сводка!$B$44:$N$44,сводка!$P$44)</c:f>
            </c:numRef>
          </c:val>
          <c:extLst>
            <c:ext xmlns:c16="http://schemas.microsoft.com/office/drawing/2014/chart" uri="{C3380CC4-5D6E-409C-BE32-E72D297353CC}">
              <c16:uniqueId val="{0000000B-DF40-4464-8C8B-BC3F6EB865B6}"/>
            </c:ext>
          </c:extLst>
        </c:ser>
        <c:ser>
          <c:idx val="38"/>
          <c:order val="38"/>
          <c:tx>
            <c:strRef>
              <c:f>сводка!$A$45</c:f>
              <c:strCache>
                <c:ptCount val="1"/>
                <c:pt idx="0">
                  <c:v>Olmazor City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сводка!$B$45:$P$45</c15:sqref>
                  </c15:fullRef>
                </c:ext>
              </c:extLst>
              <c:f>(сводка!$B$45:$N$45,сводка!$P$45)</c:f>
              <c:numCache>
                <c:formatCode>#,##0.00</c:formatCode>
                <c:ptCount val="14"/>
                <c:pt idx="0">
                  <c:v>11</c:v>
                </c:pt>
                <c:pt idx="1">
                  <c:v>5</c:v>
                </c:pt>
                <c:pt idx="2">
                  <c:v>1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 formatCode="0%">
                  <c:v>2.7397260273972601E-2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5-4EA1-BEFD-34EC05C7F949}"/>
            </c:ext>
          </c:extLst>
        </c:ser>
        <c:ser>
          <c:idx val="39"/>
          <c:order val="39"/>
          <c:tx>
            <c:strRef>
              <c:f>сводка!$A$46</c:f>
              <c:strCache>
                <c:ptCount val="1"/>
                <c:pt idx="0">
                  <c:v>Olmazor City Savdo bo'limi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сводка!$B$46:$P$46</c15:sqref>
                  </c15:fullRef>
                </c:ext>
              </c:extLst>
              <c:f>(сводка!$B$46:$N$46,сводка!$P$46)</c:f>
              <c:numCache>
                <c:formatCode>#,##0.00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 formatCode="0%">
                  <c:v>4.10958904109589E-3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E-4C18-98E6-9C68073FCD7B}"/>
            </c:ext>
          </c:extLst>
        </c:ser>
        <c:ser>
          <c:idx val="40"/>
          <c:order val="40"/>
          <c:tx>
            <c:strRef>
              <c:f>сводка!$A$47</c:f>
              <c:strCache>
                <c:ptCount val="1"/>
                <c:pt idx="0">
                  <c:v>Oqtepa City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сводка!$B$47:$P$47</c15:sqref>
                  </c15:fullRef>
                </c:ext>
              </c:extLst>
              <c:f>(сводка!$B$47:$N$47,сводка!$P$47)</c:f>
            </c:numRef>
          </c:val>
          <c:extLst>
            <c:ext xmlns:c16="http://schemas.microsoft.com/office/drawing/2014/chart" uri="{C3380CC4-5D6E-409C-BE32-E72D297353CC}">
              <c16:uniqueId val="{00000001-C1BE-4C18-98E6-9C68073FCD7B}"/>
            </c:ext>
          </c:extLst>
        </c:ser>
        <c:ser>
          <c:idx val="41"/>
          <c:order val="41"/>
          <c:tx>
            <c:strRef>
              <c:f>сводка!$A$48</c:f>
              <c:strCache>
                <c:ptCount val="1"/>
                <c:pt idx="0">
                  <c:v>Premium Village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сводка!$B$48:$P$48</c15:sqref>
                  </c15:fullRef>
                </c:ext>
              </c:extLst>
              <c:f>(сводка!$B$48:$N$48,сводка!$P$48)</c:f>
              <c:numCache>
                <c:formatCode>#,##0.00</c:formatCode>
                <c:ptCount val="1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4">
                  <c:v>0</c:v>
                </c:pt>
                <c:pt idx="5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 formatCode="0%">
                  <c:v>3.0136986301369864E-2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E-4C18-98E6-9C68073FCD7B}"/>
            </c:ext>
          </c:extLst>
        </c:ser>
        <c:ser>
          <c:idx val="42"/>
          <c:order val="42"/>
          <c:tx>
            <c:strRef>
              <c:f>сводка!$A$49</c:f>
              <c:strCache>
                <c:ptCount val="1"/>
                <c:pt idx="0">
                  <c:v>Prime Tower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сводка!$B$49:$P$49</c15:sqref>
                  </c15:fullRef>
                </c:ext>
              </c:extLst>
              <c:f>(сводка!$B$49:$N$49,сводка!$P$49)</c:f>
              <c:numCache>
                <c:formatCode>#,##0.00</c:formatCode>
                <c:ptCount val="14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 formatCode="0%">
                  <c:v>2.0547945205479451E-2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B-4EBC-93A9-66F830829788}"/>
            </c:ext>
          </c:extLst>
        </c:ser>
        <c:ser>
          <c:idx val="43"/>
          <c:order val="43"/>
          <c:tx>
            <c:strRef>
              <c:f>сводка!$A$50</c:f>
              <c:strCache>
                <c:ptCount val="1"/>
                <c:pt idx="0">
                  <c:v>Beruniy Muz Saroyi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сводка!$B$50:$P$50</c15:sqref>
                  </c15:fullRef>
                </c:ext>
              </c:extLst>
              <c:f>(сводка!$B$50:$N$50,сводка!$P$50)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 formatCode="0%">
                  <c:v>1.0958904109589041E-2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B-4EBC-93A9-66F830829788}"/>
            </c:ext>
          </c:extLst>
        </c:ser>
        <c:ser>
          <c:idx val="44"/>
          <c:order val="44"/>
          <c:tx>
            <c:strRef>
              <c:f>сводка!$A$51</c:f>
              <c:strCache>
                <c:ptCount val="1"/>
                <c:pt idx="0">
                  <c:v>Qurilish Vazriligi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сводка!$B$51:$P$51</c15:sqref>
                  </c15:fullRef>
                </c:ext>
              </c:extLst>
              <c:f>(сводка!$B$51:$N$51,сводка!$P$51)</c:f>
            </c:numRef>
          </c:val>
          <c:extLst>
            <c:ext xmlns:c16="http://schemas.microsoft.com/office/drawing/2014/chart" uri="{C3380CC4-5D6E-409C-BE32-E72D297353CC}">
              <c16:uniqueId val="{00000002-93CB-4EBC-93A9-66F830829788}"/>
            </c:ext>
          </c:extLst>
        </c:ser>
        <c:ser>
          <c:idx val="45"/>
          <c:order val="45"/>
          <c:tx>
            <c:strRef>
              <c:f>сводка!$A$52</c:f>
              <c:strCache>
                <c:ptCount val="1"/>
                <c:pt idx="0">
                  <c:v>Sergeli Industrial Park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сводка!$B$52:$P$52</c15:sqref>
                  </c15:fullRef>
                </c:ext>
              </c:extLst>
              <c:f>(сводка!$B$52:$N$52,сводка!$P$52)</c:f>
            </c:numRef>
          </c:val>
          <c:extLst>
            <c:ext xmlns:c16="http://schemas.microsoft.com/office/drawing/2014/chart" uri="{C3380CC4-5D6E-409C-BE32-E72D297353CC}">
              <c16:uniqueId val="{00000000-755A-4E27-96A8-D19C1C43ACAB}"/>
            </c:ext>
          </c:extLst>
        </c:ser>
        <c:ser>
          <c:idx val="46"/>
          <c:order val="46"/>
          <c:tx>
            <c:strRef>
              <c:f>сводка!$A$53</c:f>
              <c:strCache>
                <c:ptCount val="1"/>
                <c:pt idx="0">
                  <c:v>Silver Tulp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сводка!$B$53:$P$53</c15:sqref>
                  </c15:fullRef>
                </c:ext>
              </c:extLst>
              <c:f>(сводка!$B$53:$N$53,сводка!$P$53)</c:f>
              <c:numCache>
                <c:formatCode>#,##0.00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 formatCode="0%">
                  <c:v>2.3287671232876714E-2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A-4E27-96A8-D19C1C43ACAB}"/>
            </c:ext>
          </c:extLst>
        </c:ser>
        <c:ser>
          <c:idx val="47"/>
          <c:order val="47"/>
          <c:tx>
            <c:strRef>
              <c:f>сводка!$A$54</c:f>
              <c:strCache>
                <c:ptCount val="1"/>
                <c:pt idx="0">
                  <c:v>Supreme Quality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сводка!$B$54:$P$54</c15:sqref>
                  </c15:fullRef>
                </c:ext>
              </c:extLst>
              <c:f>(сводка!$B$54:$N$54,сводка!$P$54)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 formatCode="0%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A-4E27-96A8-D19C1C43ACAB}"/>
            </c:ext>
          </c:extLst>
        </c:ser>
        <c:ser>
          <c:idx val="48"/>
          <c:order val="48"/>
          <c:tx>
            <c:strRef>
              <c:f>сводка!$A$55</c:f>
              <c:strCache>
                <c:ptCount val="1"/>
                <c:pt idx="0">
                  <c:v>Invento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сводка!$B$55:$P$55</c15:sqref>
                  </c15:fullRef>
                </c:ext>
              </c:extLst>
              <c:f>(сводка!$B$55:$N$55,сводка!$P$55)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 formatCode="0%">
                  <c:v>9.5890410958904115E-3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A-4E27-96A8-D19C1C43ACAB}"/>
            </c:ext>
          </c:extLst>
        </c:ser>
        <c:ser>
          <c:idx val="49"/>
          <c:order val="49"/>
          <c:tx>
            <c:strRef>
              <c:f>сводка!$A$56</c:f>
              <c:strCache>
                <c:ptCount val="1"/>
                <c:pt idx="0">
                  <c:v>Techno Logistics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сводка!$B$56:$P$56</c15:sqref>
                  </c15:fullRef>
                </c:ext>
              </c:extLst>
              <c:f>(сводка!$B$56:$N$56,сводка!$P$56)</c:f>
              <c:numCache>
                <c:formatCode>#,##0.00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 formatCode="0%">
                  <c:v>1.0958904109589041E-2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A-4E27-96A8-D19C1C43ACAB}"/>
            </c:ext>
          </c:extLst>
        </c:ser>
        <c:ser>
          <c:idx val="50"/>
          <c:order val="50"/>
          <c:tx>
            <c:strRef>
              <c:f>сводка!$A$57</c:f>
              <c:strCache>
                <c:ptCount val="1"/>
                <c:pt idx="0">
                  <c:v>Technopark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сводка!$B$57:$P$57</c15:sqref>
                  </c15:fullRef>
                </c:ext>
              </c:extLst>
              <c:f>(сводка!$B$57:$N$57,сводка!$P$57)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 formatCode="0%">
                  <c:v>3.8356164383561646E-2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5A-4E27-96A8-D19C1C43ACAB}"/>
            </c:ext>
          </c:extLst>
        </c:ser>
        <c:ser>
          <c:idx val="51"/>
          <c:order val="51"/>
          <c:tx>
            <c:strRef>
              <c:f>сводка!$A$58</c:f>
              <c:strCache>
                <c:ptCount val="1"/>
                <c:pt idx="0">
                  <c:v>Uzun Tashkent Consturction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Тенденции</c:v>
                </c:pt>
                <c:pt idx="14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сводка!$B$58:$P$58</c15:sqref>
                  </c15:fullRef>
                </c:ext>
              </c:extLst>
              <c:f>(сводка!$B$58:$N$58,сводка!$P$58)</c:f>
            </c:numRef>
          </c:val>
          <c:extLst>
            <c:ext xmlns:c16="http://schemas.microsoft.com/office/drawing/2014/chart" uri="{C3380CC4-5D6E-409C-BE32-E72D297353CC}">
              <c16:uniqueId val="{00000006-755A-4E27-96A8-D19C1C43ACAB}"/>
            </c:ext>
          </c:extLst>
        </c:ser>
        <c:ser>
          <c:idx val="52"/>
          <c:order val="52"/>
          <c:tx>
            <c:strRef>
              <c:f>сводка!$A$59</c:f>
              <c:strCache>
                <c:ptCount val="1"/>
                <c:pt idx="0">
                  <c:v>White City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сводка!$B$59:$P$59</c15:sqref>
                  </c15:fullRef>
                </c:ext>
              </c:extLst>
              <c:f>(сводка!$B$59:$N$59,сводка!$P$59)</c:f>
              <c:numCache>
                <c:formatCode>#,##0.00</c:formatCode>
                <c:ptCount val="14"/>
                <c:pt idx="0">
                  <c:v>0</c:v>
                </c:pt>
                <c:pt idx="1">
                  <c:v>2</c:v>
                </c:pt>
                <c:pt idx="4">
                  <c:v>19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</c:v>
                </c:pt>
                <c:pt idx="13" formatCode="0%">
                  <c:v>5.0684931506849315E-2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5A-4E27-96A8-D19C1C43ACAB}"/>
            </c:ext>
          </c:extLst>
        </c:ser>
        <c:ser>
          <c:idx val="53"/>
          <c:order val="53"/>
          <c:tx>
            <c:strRef>
              <c:f>сводка!$A$60</c:f>
              <c:strCache>
                <c:ptCount val="1"/>
                <c:pt idx="0">
                  <c:v>Tilla Kon Proekt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(сводка!$B$6:$N$6,сводка!$P$6)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сводка!$B$60:$P$60</c15:sqref>
                  </c15:fullRef>
                </c:ext>
              </c:extLst>
              <c:f>(сводка!$B$60:$N$60,сводка!$P$60)</c:f>
              <c:numCache>
                <c:formatCode>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 formatCode="0%">
                  <c:v>9.5890410958904115E-3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4915-BAB8-7FE4126B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07112"/>
        <c:axId val="307305936"/>
      </c:barChart>
      <c:catAx>
        <c:axId val="3073071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307305936"/>
        <c:crosses val="autoZero"/>
        <c:auto val="1"/>
        <c:lblAlgn val="ctr"/>
        <c:lblOffset val="100"/>
        <c:noMultiLvlLbl val="0"/>
      </c:catAx>
      <c:valAx>
        <c:axId val="307305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ru-RU"/>
          </a:p>
        </c:txPr>
        <c:crossAx val="307307112"/>
        <c:crosses val="autoZero"/>
        <c:crossBetween val="between"/>
      </c:valAx>
      <c:spPr>
        <a:noFill/>
      </c:spPr>
    </c:plotArea>
    <c:legend>
      <c:legendPos val="tr"/>
      <c:layout>
        <c:manualLayout>
          <c:xMode val="edge"/>
          <c:yMode val="edge"/>
          <c:x val="0.84223287135850367"/>
          <c:y val="1.0772380467554408E-3"/>
          <c:w val="0.10779692682199621"/>
          <c:h val="0.90234100624530056"/>
        </c:manualLayout>
      </c:layout>
      <c:overlay val="0"/>
      <c:txPr>
        <a:bodyPr/>
        <a:lstStyle/>
        <a:p>
          <a:pPr>
            <a:defRPr sz="1100" kern="0" spc="-10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24-4070-B22B-B727244783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24-4070-B22B-B727244783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93-440D-98EB-B032D66814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93-440D-98EB-B032D66814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93-440D-98EB-B032D66814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93-440D-98EB-B032D66814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93-440D-98EB-B032D66814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93-440D-98EB-B032D66814E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93-440D-98EB-B032D66814E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793-440D-98EB-B032D66814E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793-440D-98EB-B032D66814E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24-4070-B22B-B7272447833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793-440D-98EB-B032D66814E8}"/>
              </c:ext>
            </c:extLst>
          </c:dPt>
          <c:dPt>
            <c:idx val="13"/>
            <c:bubble3D val="0"/>
            <c:explosion val="1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793-440D-98EB-B032D66814E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793-440D-98EB-B032D66814E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3-440D-98EB-B032D66814E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793-440D-98EB-B032D66814E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793-440D-98EB-B032D66814E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793-440D-98EB-B032D66814E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793-440D-98EB-B032D66814E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793-440D-98EB-B032D66814E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93-440D-98EB-B032D66814E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793-440D-98EB-B032D66814E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793-440D-98EB-B032D66814E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793-440D-98EB-B032D66814E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793-440D-98EB-B032D66814E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24-4070-B22B-B72724478332}"/>
              </c:ext>
            </c:extLst>
          </c:dPt>
          <c:dLbls>
            <c:dLbl>
              <c:idx val="0"/>
              <c:layout>
                <c:manualLayout>
                  <c:x val="-6.8834557994522608E-2"/>
                  <c:y val="0.13623448222771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964545333261794E-2"/>
                      <c:h val="9.37454264055788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424-4070-B22B-B72724478332}"/>
                </c:ext>
              </c:extLst>
            </c:dLbl>
            <c:dLbl>
              <c:idx val="1"/>
              <c:layout>
                <c:manualLayout>
                  <c:x val="4.9928269612801827E-2"/>
                  <c:y val="-0.159155435298772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810143391133242E-2"/>
                      <c:h val="0.171894084616475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424-4070-B22B-B72724478332}"/>
                </c:ext>
              </c:extLst>
            </c:dLbl>
            <c:dLbl>
              <c:idx val="11"/>
              <c:layout>
                <c:manualLayout>
                  <c:x val="-1.8826050181412778E-2"/>
                  <c:y val="2.61422740884924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24-4070-B22B-B72724478332}"/>
                </c:ext>
              </c:extLst>
            </c:dLbl>
            <c:dLbl>
              <c:idx val="15"/>
              <c:layout>
                <c:manualLayout>
                  <c:x val="-4.6234941159246354E-2"/>
                  <c:y val="-0.233049112180005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040664680907219E-2"/>
                      <c:h val="0.13246046959821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F793-440D-98EB-B032D66814E8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7424-4070-B22B-B72724478332}"/>
                </c:ext>
              </c:extLst>
            </c:dLbl>
            <c:dLbl>
              <c:idx val="31"/>
              <c:layout>
                <c:manualLayout>
                  <c:x val="-0.12385685438183464"/>
                  <c:y val="3.98379934950340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73A-4487-9FE1-1DD85DB8EA91}"/>
                </c:ext>
              </c:extLst>
            </c:dLbl>
            <c:dLbl>
              <c:idx val="32"/>
              <c:layout>
                <c:manualLayout>
                  <c:x val="-0.19481740754776034"/>
                  <c:y val="6.41615714680214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73A-4487-9FE1-1DD85DB8EA91}"/>
                </c:ext>
              </c:extLst>
            </c:dLbl>
            <c:dLbl>
              <c:idx val="33"/>
              <c:layout>
                <c:manualLayout>
                  <c:x val="-0.19701887404952331"/>
                  <c:y val="-1.96792676699072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73A-4487-9FE1-1DD85DB8EA91}"/>
                </c:ext>
              </c:extLst>
            </c:dLbl>
            <c:dLbl>
              <c:idx val="34"/>
              <c:layout>
                <c:manualLayout>
                  <c:x val="-9.6180159334960616E-2"/>
                  <c:y val="-0.104941137979665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73A-4487-9FE1-1DD85DB8EA91}"/>
                </c:ext>
              </c:extLst>
            </c:dLbl>
            <c:dLbl>
              <c:idx val="36"/>
              <c:layout>
                <c:manualLayout>
                  <c:x val="-0.16231592416506305"/>
                  <c:y val="-8.9309795089542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73A-4487-9FE1-1DD85DB8EA91}"/>
                </c:ext>
              </c:extLst>
            </c:dLbl>
            <c:dLbl>
              <c:idx val="37"/>
              <c:layout>
                <c:manualLayout>
                  <c:x val="-0.13091402586087444"/>
                  <c:y val="-1.82582364980779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73A-4487-9FE1-1DD85DB8EA91}"/>
                </c:ext>
              </c:extLst>
            </c:dLbl>
            <c:dLbl>
              <c:idx val="38"/>
              <c:layout>
                <c:manualLayout>
                  <c:x val="-8.6612242922805508E-3"/>
                  <c:y val="-3.24151756282636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73A-4487-9FE1-1DD85DB8EA91}"/>
                </c:ext>
              </c:extLst>
            </c:dLbl>
            <c:dLbl>
              <c:idx val="39"/>
              <c:layout>
                <c:manualLayout>
                  <c:x val="-8.4791045510080307E-2"/>
                  <c:y val="1.45280856181351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73A-4487-9FE1-1DD85DB8EA91}"/>
                </c:ext>
              </c:extLst>
            </c:dLbl>
            <c:dLbl>
              <c:idx val="40"/>
              <c:layout>
                <c:manualLayout>
                  <c:x val="-4.9981287590743426E-2"/>
                  <c:y val="-5.2260379457841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73A-4487-9FE1-1DD85DB8EA91}"/>
                </c:ext>
              </c:extLst>
            </c:dLbl>
            <c:dLbl>
              <c:idx val="41"/>
              <c:layout>
                <c:manualLayout>
                  <c:x val="-8.4912583756374171E-2"/>
                  <c:y val="-3.09449118804024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73A-4487-9FE1-1DD85DB8EA91}"/>
                </c:ext>
              </c:extLst>
            </c:dLbl>
            <c:dLbl>
              <c:idx val="42"/>
              <c:layout>
                <c:manualLayout>
                  <c:x val="1.4010391352032898E-2"/>
                  <c:y val="-7.03964296535861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73A-4487-9FE1-1DD85DB8EA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сводка!$A$66:$A$127</c:f>
              <c:strCache>
                <c:ptCount val="16"/>
                <c:pt idx="0">
                  <c:v>Amerika Qo'shma Shtatlari</c:v>
                </c:pt>
                <c:pt idx="1">
                  <c:v>Buyuk Britaniya</c:v>
                </c:pt>
                <c:pt idx="2">
                  <c:v>Columbia</c:v>
                </c:pt>
                <c:pt idx="3">
                  <c:v>Chili</c:v>
                </c:pt>
                <c:pt idx="4">
                  <c:v>Fransiya </c:v>
                </c:pt>
                <c:pt idx="5">
                  <c:v>Germaniya </c:v>
                </c:pt>
                <c:pt idx="6">
                  <c:v>Hindiston</c:v>
                </c:pt>
                <c:pt idx="7">
                  <c:v>Ispaniya </c:v>
                </c:pt>
                <c:pt idx="8">
                  <c:v>Italiya </c:v>
                </c:pt>
                <c:pt idx="9">
                  <c:v>Palestina</c:v>
                </c:pt>
                <c:pt idx="10">
                  <c:v>Qozoqiston </c:v>
                </c:pt>
                <c:pt idx="11">
                  <c:v>Rossiya </c:v>
                </c:pt>
                <c:pt idx="12">
                  <c:v>Singapur </c:v>
                </c:pt>
                <c:pt idx="13">
                  <c:v>Turkiya </c:v>
                </c:pt>
                <c:pt idx="14">
                  <c:v>Turkmaniston </c:v>
                </c:pt>
                <c:pt idx="15">
                  <c:v>Ukraina </c:v>
                </c:pt>
              </c:strCache>
            </c:strRef>
          </c:cat>
          <c:val>
            <c:numRef>
              <c:f>сводка!$N$66:$N$127</c:f>
              <c:numCache>
                <c:formatCode>#,##0.00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693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4-4070-B22B-B7272447833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1</xdr:row>
      <xdr:rowOff>201706</xdr:rowOff>
    </xdr:from>
    <xdr:to>
      <xdr:col>15</xdr:col>
      <xdr:colOff>450637</xdr:colOff>
      <xdr:row>5</xdr:row>
      <xdr:rowOff>56029</xdr:rowOff>
    </xdr:to>
    <xdr:graphicFrame macro="">
      <xdr:nvGraphicFramePr>
        <xdr:cNvPr id="2" name="ТенденцииРасходов" descr="Гистограмма месячных расходов по категориям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610285</xdr:colOff>
      <xdr:row>128</xdr:row>
      <xdr:rowOff>21422</xdr:rowOff>
    </xdr:from>
    <xdr:to>
      <xdr:col>9</xdr:col>
      <xdr:colOff>324971</xdr:colOff>
      <xdr:row>150</xdr:row>
      <xdr:rowOff>145676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jaka/Downloads/Aviaticket%20Hotel%20(9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14\&#1040;&#1050;&#1060;&#1040;%202019\&#1040;&#1050;&#1060;&#1040;\NEW%20Visa_Kont%20Akfa%20&#8212;%20&#1082;&#1086;&#1087;&#1080;&#1103;1%20(2)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jaka/Downloads/Keldi-ketdi%20DONIYO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YashaganKunlar"/>
      <sheetName val="HotelReport"/>
      <sheetName val="AviaReport"/>
      <sheetName val="AviaReport-2"/>
      <sheetName val="Yo'nalishBuyicha"/>
      <sheetName val="To'lovStatus"/>
      <sheetName val="DBAviaticket"/>
      <sheetName val="Лист1"/>
      <sheetName val="DBHotel"/>
      <sheetName val="Prochee"/>
      <sheetName val="Viza"/>
      <sheetName val="Ma'lumotlarBaz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HisobotOyiBuyicha"/>
      <sheetName val="TashkilotlarBuyicha"/>
      <sheetName val="FuqaroligiBuyicha"/>
      <sheetName val="VisaYaqinlashdi"/>
      <sheetName val="HotelKvartira"/>
      <sheetName val="Database"/>
      <sheetName val="Ma'lumotlarBaz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HisobotOyiBuyicha"/>
      <sheetName val="TashkilotlarBuyicha"/>
      <sheetName val="FuqaroligiBuyicha"/>
      <sheetName val="VisaYaqinlashdi"/>
      <sheetName val="HotelKvartira"/>
      <sheetName val="Asosiy Malumotlar"/>
      <sheetName val="Malumotlar Baz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СводкаРасходов" displayName="СводкаРасходов" ref="A6:P61" totalsRowCount="1" headerRowDxfId="62">
  <autoFilter ref="A6:P60" xr:uid="{00000000-0009-0000-0100-00000E000000}">
    <filterColumn colId="13">
      <filters>
        <filter val="1,00"/>
        <filter val="10,00"/>
        <filter val="146,00"/>
        <filter val="15,00"/>
        <filter val="17,00"/>
        <filter val="19,00"/>
        <filter val="2,00"/>
        <filter val="20,00"/>
        <filter val="22,00"/>
        <filter val="28,00"/>
        <filter val="29,00"/>
        <filter val="3,00"/>
        <filter val="31,00"/>
        <filter val="35,00"/>
        <filter val="36,00"/>
        <filter val="37,00"/>
        <filter val="4,00"/>
        <filter val="49,00"/>
        <filter val="50,00"/>
        <filter val="6,00"/>
        <filter val="60,00"/>
        <filter val="7,00"/>
        <filter val="8,00"/>
        <filter val="9,00"/>
      </filters>
    </filterColumn>
  </autoFilter>
  <tableColumns count="16">
    <tableColumn id="1" xr3:uid="{00000000-0010-0000-0000-000001000000}" name="Фирмы" totalsRowLabel="Итог" totalsRowDxfId="61"/>
    <tableColumn id="2" xr3:uid="{00000000-0010-0000-0000-000002000000}" name="Январь" totalsRowFunction="sum" dataDxfId="60" totalsRowDxfId="59" dataCellStyle="Финансовый">
      <calculatedColumnFormula>+SUMIF(янв!$D$5:$D$134,СводкаРасходов[[#This Row],[Фирмы]],янв!$C$5:$C$134)</calculatedColumnFormula>
    </tableColumn>
    <tableColumn id="3" xr3:uid="{00000000-0010-0000-0000-000003000000}" name="Февраль" totalsRowFunction="sum" dataDxfId="58" totalsRowDxfId="57" dataCellStyle="Финансовый">
      <calculatedColumnFormula>+SUMIF(фев!$D$5:$D$111,СводкаРасходов[[#This Row],[Фирмы]],фев!$C$5:$C$111)</calculatedColumnFormula>
    </tableColumn>
    <tableColumn id="4" xr3:uid="{00000000-0010-0000-0000-000004000000}" name="Март" totalsRowFunction="sum" dataDxfId="56" totalsRowDxfId="55" dataCellStyle="Финансовый">
      <calculatedColumnFormula>+SUMIF(мар!$D$5:$D$60,СводкаРасходов[[#This Row],[Фирмы]],мар!$C$5:$C$60)</calculatedColumnFormula>
    </tableColumn>
    <tableColumn id="5" xr3:uid="{00000000-0010-0000-0000-000005000000}" name="Апрель" totalsRowFunction="sum" dataDxfId="54" totalsRowDxfId="53" dataCellStyle="Финансовый">
      <calculatedColumnFormula>+SUMIF(апр!$D$5:$D$491,СводкаРасходов[[#This Row],[Фирмы]],апр!$C$5:$C$491)</calculatedColumnFormula>
    </tableColumn>
    <tableColumn id="6" xr3:uid="{00000000-0010-0000-0000-000006000000}" name="Май" totalsRowFunction="sum" dataDxfId="52" totalsRowDxfId="51" dataCellStyle="Финансовый">
      <calculatedColumnFormula>+SUMIF(май!$D$5:$D$33,СводкаРасходов[[#This Row],[Фирмы]],май!$C$5:$C$33)</calculatedColumnFormula>
    </tableColumn>
    <tableColumn id="7" xr3:uid="{00000000-0010-0000-0000-000007000000}" name="Июнь" totalsRowFunction="sum" dataDxfId="50" totalsRowDxfId="49" dataCellStyle="Финансовый">
      <calculatedColumnFormula>+SUMIF(июн!$E$4:$E$20,СводкаРасходов[[#This Row],[Фирмы]],июн!$D$4:$D$20)</calculatedColumnFormula>
    </tableColumn>
    <tableColumn id="8" xr3:uid="{00000000-0010-0000-0000-000008000000}" name="Июль" totalsRowFunction="sum" dataDxfId="48" totalsRowDxfId="47" dataCellStyle="Финансовый">
      <calculatedColumnFormula>+SUMIF(июл!$E$2:$E$139,СводкаРасходов[[#This Row],[Фирмы]],июл!$D$2:$D$139)</calculatedColumnFormula>
    </tableColumn>
    <tableColumn id="9" xr3:uid="{00000000-0010-0000-0000-000009000000}" name="Август" totalsRowFunction="sum" dataDxfId="46" totalsRowDxfId="45" dataCellStyle="Финансовый">
      <calculatedColumnFormula>+SUMIF(авг!$E$2:$E$348,СводкаРасходов[[#This Row],[Фирмы]],авг!$D$2:$D$348)</calculatedColumnFormula>
    </tableColumn>
    <tableColumn id="10" xr3:uid="{00000000-0010-0000-0000-00000A000000}" name="Сентябрь" totalsRowFunction="sum" dataDxfId="44" totalsRowDxfId="43" dataCellStyle="Финансовый">
      <calculatedColumnFormula>+SUMIF(сен!$F$2:$F$109,СводкаРасходов[[#This Row],[Фирмы]],сен!$E$2:$E$109)</calculatedColumnFormula>
    </tableColumn>
    <tableColumn id="11" xr3:uid="{00000000-0010-0000-0000-00000B000000}" name="Октябрь" totalsRowFunction="sum" dataDxfId="42" totalsRowDxfId="41" dataCellStyle="Финансовый">
      <calculatedColumnFormula>+SUMIF(окт!$E$2:$E$93,СводкаРасходов[[#This Row],[Фирмы]],окт!$D$2:$D$93)</calculatedColumnFormula>
    </tableColumn>
    <tableColumn id="12" xr3:uid="{00000000-0010-0000-0000-00000C000000}" name="Ноябрь" totalsRowFunction="sum" dataDxfId="40" totalsRowDxfId="39" dataCellStyle="Финансовый">
      <calculatedColumnFormula>+SUMIF(ноя!$E$2:$E$102,СводкаРасходов[[#This Row],[Фирмы]],ноя!$D$2:$D$102)</calculatedColumnFormula>
    </tableColumn>
    <tableColumn id="13" xr3:uid="{00000000-0010-0000-0000-00000D000000}" name="Декабрь" totalsRowFunction="sum" dataDxfId="38" totalsRowDxfId="37" dataCellStyle="Финансовый">
      <calculatedColumnFormula>+SUMIF(дек!$E$2:$E$50,СводкаРасходов[[#This Row],[Фирмы]],дек!$D$2:$D$50)</calculatedColumnFormula>
    </tableColumn>
    <tableColumn id="14" xr3:uid="{00000000-0010-0000-0000-00000E000000}" name="Итог" totalsRowFunction="sum" dataDxfId="36" totalsRowDxfId="35">
      <calculatedColumnFormula>SUM(СводкаРасходов[[#This Row],[Январь]:[Декабрь]])</calculatedColumnFormula>
    </tableColumn>
    <tableColumn id="15" xr3:uid="{00000000-0010-0000-0000-00000F000000}" name="Тенденции" totalsRowDxfId="34"/>
    <tableColumn id="16" xr3:uid="{00000000-0010-0000-0000-000010000000}" name="%" totalsRowFunction="sum" dataDxfId="33" totalsRowDxfId="32" dataCellStyle="Процентный">
      <calculatedColumnFormula>IFERROR(+СводкаРасходов[[#This Row],[Итог]]/СводкаРасходов[[#Totals],[Итог]],0)</calculatedColumnFormula>
    </tableColumn>
  </tableColumns>
  <tableStyleInfo name="Сводная таблица" showFirstColumn="0" showLastColumn="1" showRowStripes="0" showColumnStripes="1"/>
  <extLst>
    <ext xmlns:x14="http://schemas.microsoft.com/office/spreadsheetml/2009/9/main" uri="{504A1905-F514-4f6f-8877-14C23A59335A}">
      <x14:table altTextSummary="В таблице приведены ежемесячные расходы по категориям для каждого месяца года, начиная с января.  Таблица выравнивается по вертикали, а диаграмма располагается непосредственно сверху, чтобы каждый месяц в таблице соотносился с каждым месяцем в диаграмме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СводкаРасходов2" displayName="СводкаРасходов2" ref="A65:P127" totalsRowCount="1" headerRowDxfId="31" totalsRowDxfId="0">
  <autoFilter ref="A65:P126" xr:uid="{00000000-0009-0000-0100-000001000000}">
    <filterColumn colId="13">
      <filters>
        <filter val="1,00"/>
        <filter val="2,00"/>
        <filter val="3,00"/>
        <filter val="4,00"/>
        <filter val="5,00"/>
        <filter val="692,00"/>
        <filter val="7,00"/>
      </filters>
    </filterColumn>
  </autoFilter>
  <tableColumns count="16">
    <tableColumn id="1" xr3:uid="{00000000-0010-0000-0100-000001000000}" name="Страны" totalsRowDxfId="16"/>
    <tableColumn id="2" xr3:uid="{00000000-0010-0000-0100-000002000000}" name="Январь" totalsRowFunction="sum" dataDxfId="30" totalsRowDxfId="15">
      <calculatedColumnFormula>+SUMIF(янв!$E$5:$E$164,СводкаРасходов2[[#This Row],[Страны]],янв!$C$5:$C$164)</calculatedColumnFormula>
    </tableColumn>
    <tableColumn id="3" xr3:uid="{00000000-0010-0000-0100-000003000000}" name="Февраль" totalsRowFunction="sum" dataDxfId="29" totalsRowDxfId="14">
      <calculatedColumnFormula>+SUMIF(фев!$E$5:$E$111,СводкаРасходов2[[#This Row],[Страны]],фев!$C$5:$C$111)</calculatedColumnFormula>
    </tableColumn>
    <tableColumn id="4" xr3:uid="{00000000-0010-0000-0100-000004000000}" name="Март" totalsRowFunction="sum" dataDxfId="28" totalsRowDxfId="13">
      <calculatedColumnFormula>+SUMIF(мар!E$5:$E$60,СводкаРасходов2[[#This Row],[Страны]],мар!$C$5:$C$60)</calculatedColumnFormula>
    </tableColumn>
    <tableColumn id="5" xr3:uid="{00000000-0010-0000-0100-000005000000}" name="Апрель" totalsRowFunction="sum" dataDxfId="27" totalsRowDxfId="12">
      <calculatedColumnFormula>+SUMIF(апр!$E$5:$E$226,СводкаРасходов2[[#This Row],[Страны]],апр!$C$5:$C$226)</calculatedColumnFormula>
    </tableColumn>
    <tableColumn id="6" xr3:uid="{00000000-0010-0000-0100-000006000000}" name="Май" totalsRowFunction="sum" dataDxfId="26" totalsRowDxfId="11">
      <calculatedColumnFormula>+SUMIF(май!$F$5:$F$33,СводкаРасходов2[[#This Row],[Страны]],май!$C$5:$C$33)</calculatedColumnFormula>
    </tableColumn>
    <tableColumn id="7" xr3:uid="{00000000-0010-0000-0100-000007000000}" name="Июнь" totalsRowFunction="sum" dataDxfId="25" totalsRowDxfId="10">
      <calculatedColumnFormula>+SUMIF(июн!$G$4:$G$20,СводкаРасходов2[[#This Row],[Страны]],июн!$D$4:$D$20)</calculatedColumnFormula>
    </tableColumn>
    <tableColumn id="8" xr3:uid="{00000000-0010-0000-0100-000008000000}" name="Июль" totalsRowFunction="sum" dataDxfId="24" totalsRowDxfId="9" dataCellStyle="Числа таблицы"/>
    <tableColumn id="9" xr3:uid="{00000000-0010-0000-0100-000009000000}" name="Август" totalsRowFunction="sum" dataDxfId="23" totalsRowDxfId="8" dataCellStyle="Числа таблицы">
      <calculatedColumnFormula>+SUMIF(авг!$F$2:$F$348,СводкаРасходов2[[#This Row],[Страны]],авг!$D$2:$D$348)</calculatedColumnFormula>
    </tableColumn>
    <tableColumn id="10" xr3:uid="{00000000-0010-0000-0100-00000A000000}" name="Сентябрь" totalsRowFunction="sum" dataDxfId="22" totalsRowDxfId="7" dataCellStyle="Числа таблицы">
      <calculatedColumnFormula>+SUMIF(сен!$G$2:$G$109,СводкаРасходов2[[#This Row],[Страны]],сен!$E$2:$E$109)</calculatedColumnFormula>
    </tableColumn>
    <tableColumn id="11" xr3:uid="{00000000-0010-0000-0100-00000B000000}" name="Октябрь" totalsRowFunction="sum" dataDxfId="21" totalsRowDxfId="6" dataCellStyle="Числа таблицы">
      <calculatedColumnFormula>+SUMIF(окт!$F$2:$F$93,СводкаРасходов2[[#This Row],[Страны]],окт!$D$2:$D$93)</calculatedColumnFormula>
    </tableColumn>
    <tableColumn id="12" xr3:uid="{00000000-0010-0000-0100-00000C000000}" name="Ноябрь" totalsRowFunction="sum" dataDxfId="20" totalsRowDxfId="5" dataCellStyle="Числа таблицы">
      <calculatedColumnFormula>+SUMIF(ноя!$F$2:$F$102,СводкаРасходов2[[#This Row],[Страны]],ноя!$D$2:$D$102)</calculatedColumnFormula>
    </tableColumn>
    <tableColumn id="13" xr3:uid="{00000000-0010-0000-0100-00000D000000}" name="Декабрь" totalsRowFunction="sum" dataDxfId="19" totalsRowDxfId="4">
      <calculatedColumnFormula>+SUMIF(дек!$F$2:$F$50,СводкаРасходов2[[#This Row],[Страны]],дек!$D$2:$D$50)</calculatedColumnFormula>
    </tableColumn>
    <tableColumn id="14" xr3:uid="{00000000-0010-0000-0100-00000E000000}" name="Итог" totalsRowFunction="sum" dataDxfId="18" totalsRowDxfId="3">
      <calculatedColumnFormula>SUM(СводкаРасходов2[[#This Row],[Январь]:[Декабрь]])</calculatedColumnFormula>
    </tableColumn>
    <tableColumn id="15" xr3:uid="{00000000-0010-0000-0100-00000F000000}" name="Тенденции" totalsRowDxfId="2"/>
    <tableColumn id="16" xr3:uid="{00000000-0010-0000-0100-000010000000}" name="%" totalsRowFunction="sum" dataDxfId="17" totalsRowDxfId="1" dataCellStyle="Процентный">
      <calculatedColumnFormula>IFERROR(+СводкаРасходов2[[#This Row],[Итог]]/СводкаРасходов2[[#Totals],[Итог]],0)</calculatedColumnFormula>
    </tableColumn>
  </tableColumns>
  <tableStyleInfo name="Сводная таблица" showFirstColumn="0" showLastColumn="1" showRowStripes="0" showColumnStripes="1"/>
  <extLst>
    <ext xmlns:x14="http://schemas.microsoft.com/office/spreadsheetml/2009/9/main" uri="{504A1905-F514-4f6f-8877-14C23A59335A}">
      <x14:table altTextSummary="В таблице приведены ежемесячные расходы по категориям для каждого месяца года, начиная с января.  Таблица выравнивается по вертикали, а диаграмма располагается непосредственно сверху, чтобы каждый месяц в таблице соотносился с каждым месяцем в диаграмме.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P160"/>
  <sheetViews>
    <sheetView showGridLines="0" tabSelected="1" topLeftCell="A40" zoomScale="85" zoomScaleNormal="85" workbookViewId="0">
      <selection activeCell="F92" sqref="F92"/>
    </sheetView>
  </sheetViews>
  <sheetFormatPr defaultColWidth="9.140625" defaultRowHeight="30" customHeight="1" x14ac:dyDescent="0.3"/>
  <cols>
    <col min="1" max="1" width="36.42578125" style="2" bestFit="1" customWidth="1"/>
    <col min="2" max="12" width="17.42578125" style="2" customWidth="1"/>
    <col min="13" max="13" width="17.140625" style="2" customWidth="1"/>
    <col min="14" max="14" width="20.5703125" style="2" bestFit="1" customWidth="1"/>
    <col min="15" max="15" width="16.85546875" style="2" customWidth="1"/>
    <col min="16" max="16" width="10.7109375" style="22" customWidth="1"/>
    <col min="17" max="17" width="7.28515625" style="2" customWidth="1"/>
    <col min="18" max="16384" width="9.140625" style="2"/>
  </cols>
  <sheetData>
    <row r="1" spans="1:16" ht="111" customHeight="1" x14ac:dyDescent="0.6">
      <c r="A1" s="1"/>
      <c r="B1" s="1"/>
      <c r="C1" s="1"/>
      <c r="E1" s="131" t="s">
        <v>377</v>
      </c>
    </row>
    <row r="2" spans="1:16" ht="17.100000000000001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7"/>
    </row>
    <row r="3" spans="1:16" ht="224.1" customHeight="1" x14ac:dyDescent="0.3"/>
    <row r="4" spans="1:16" ht="191.25" customHeight="1" x14ac:dyDescent="0.3"/>
    <row r="5" spans="1:16" ht="79.5" customHeight="1" x14ac:dyDescent="0.3"/>
    <row r="6" spans="1:16" s="22" customFormat="1" ht="17.100000000000001" customHeight="1" x14ac:dyDescent="0.3">
      <c r="A6" s="21" t="s">
        <v>14</v>
      </c>
      <c r="B6" s="21" t="s">
        <v>0</v>
      </c>
      <c r="C6" s="21" t="s">
        <v>1</v>
      </c>
      <c r="D6" s="21" t="s">
        <v>2</v>
      </c>
      <c r="E6" s="21" t="s">
        <v>3</v>
      </c>
      <c r="F6" s="21" t="s">
        <v>4</v>
      </c>
      <c r="G6" s="21" t="s">
        <v>5</v>
      </c>
      <c r="H6" s="21" t="s">
        <v>6</v>
      </c>
      <c r="I6" s="21" t="s">
        <v>7</v>
      </c>
      <c r="J6" s="21" t="s">
        <v>8</v>
      </c>
      <c r="K6" s="21" t="s">
        <v>9</v>
      </c>
      <c r="L6" s="21" t="s">
        <v>10</v>
      </c>
      <c r="M6" s="21" t="s">
        <v>11</v>
      </c>
      <c r="N6" s="21" t="s">
        <v>13</v>
      </c>
      <c r="O6" s="21" t="s">
        <v>12</v>
      </c>
      <c r="P6" s="21" t="s">
        <v>16</v>
      </c>
    </row>
    <row r="7" spans="1:16" ht="17.100000000000001" customHeight="1" x14ac:dyDescent="0.3">
      <c r="A7" s="4" t="s">
        <v>334</v>
      </c>
      <c r="B7" s="5">
        <f>+SUMIF(янв!$D$5:$D$134,СводкаРасходов[[#This Row],[Фирмы]],янв!$C$5:$C$134)</f>
        <v>0</v>
      </c>
      <c r="C7" s="5">
        <f>+SUMIF(фев!$D$5:$D$111,СводкаРасходов[[#This Row],[Фирмы]],фев!$C$5:$C$111)</f>
        <v>4</v>
      </c>
      <c r="D7" s="5">
        <f>+SUMIF(мар!$D$5:$D$60,СводкаРасходов[[#This Row],[Фирмы]],мар!$C$5:$C$60)</f>
        <v>3</v>
      </c>
      <c r="E7" s="5"/>
      <c r="F7" s="5">
        <f>+SUMIF(май!$D$5:$D$33,СводкаРасходов[[#This Row],[Фирмы]],май!$C$5:$C$33)</f>
        <v>0</v>
      </c>
      <c r="G7" s="5">
        <f>+SUMIF(июн!$E$4:$E$20,СводкаРасходов[[#This Row],[Фирмы]],июн!$D$4:$D$20)</f>
        <v>0</v>
      </c>
      <c r="H7" s="5"/>
      <c r="I7" s="5">
        <f>+SUMIF(авг!$E$2:$E$348,СводкаРасходов[[#This Row],[Фирмы]],авг!$D$2:$D$348)</f>
        <v>0</v>
      </c>
      <c r="J7" s="5">
        <f>+SUMIF(сен!$F$2:$F$109,СводкаРасходов[[#This Row],[Фирмы]],сен!$E$2:$E$109)</f>
        <v>0</v>
      </c>
      <c r="K7" s="5">
        <f>+SUMIF(окт!$E$2:$E$93,СводкаРасходов[[#This Row],[Фирмы]],окт!$D$2:$D$93)</f>
        <v>0</v>
      </c>
      <c r="L7" s="5">
        <f>+SUMIF(ноя!$E$2:$E$102,СводкаРасходов[[#This Row],[Фирмы]],ноя!$D$2:$D$102)</f>
        <v>0</v>
      </c>
      <c r="M7" s="5">
        <f>+SUMIF(дек!$E$2:$E$50,СводкаРасходов[[#This Row],[Фирмы]],дек!$D$2:$D$50)</f>
        <v>0</v>
      </c>
      <c r="N7" s="5">
        <f>SUM(СводкаРасходов[[#This Row],[Январь]:[Декабрь]])</f>
        <v>7</v>
      </c>
      <c r="O7" s="6"/>
      <c r="P7" s="31">
        <f>IFERROR(+СводкаРасходов[[#This Row],[Итог]]/СводкаРасходов[[#Totals],[Итог]],0)</f>
        <v>9.5890410958904115E-3</v>
      </c>
    </row>
    <row r="8" spans="1:16" ht="17.100000000000001" customHeight="1" x14ac:dyDescent="0.3">
      <c r="A8" s="4" t="s">
        <v>194</v>
      </c>
      <c r="B8" s="5">
        <f>+SUMIF(янв!$D$5:$D$134,СводкаРасходов[[#This Row],[Фирмы]],янв!$C$5:$C$134)</f>
        <v>9</v>
      </c>
      <c r="C8" s="5">
        <f>+SUMIF(фев!$D$5:$D$111,СводкаРасходов[[#This Row],[Фирмы]],фев!$C$5:$C$111)</f>
        <v>6</v>
      </c>
      <c r="D8" s="5">
        <f>+SUMIF(мар!$D$5:$D$60,СводкаРасходов[[#This Row],[Фирмы]],мар!$C$5:$C$60)</f>
        <v>8</v>
      </c>
      <c r="E8" s="5"/>
      <c r="F8" s="5">
        <f>+SUMIF(май!$D$5:$D$33,СводкаРасходов[[#This Row],[Фирмы]],май!$C$5:$C$33)</f>
        <v>0</v>
      </c>
      <c r="G8" s="5">
        <f>+SUMIF(июн!$E$4:$E$20,СводкаРасходов[[#This Row],[Фирмы]],июн!$D$4:$D$20)</f>
        <v>0</v>
      </c>
      <c r="H8" s="5"/>
      <c r="I8" s="5">
        <f>+SUMIF(авг!$E$2:$E$348,СводкаРасходов[[#This Row],[Фирмы]],авг!$D$2:$D$348)</f>
        <v>3</v>
      </c>
      <c r="J8" s="5">
        <f>+SUMIF(сен!$F$2:$F$109,СводкаРасходов[[#This Row],[Фирмы]],сен!$E$2:$E$109)</f>
        <v>0</v>
      </c>
      <c r="K8" s="5">
        <f>+SUMIF(окт!$E$2:$E$93,СводкаРасходов[[#This Row],[Фирмы]],окт!$D$2:$D$93)</f>
        <v>3</v>
      </c>
      <c r="L8" s="5">
        <f>+SUMIF(ноя!$E$2:$E$102,СводкаРасходов[[#This Row],[Фирмы]],ноя!$D$2:$D$102)</f>
        <v>0</v>
      </c>
      <c r="M8" s="5">
        <f>+SUMIF(дек!$E$2:$E$50,СводкаРасходов[[#This Row],[Фирмы]],дек!$D$2:$D$50)</f>
        <v>0</v>
      </c>
      <c r="N8" s="5">
        <f>SUM(СводкаРасходов[[#This Row],[Январь]:[Декабрь]])</f>
        <v>29</v>
      </c>
      <c r="O8" s="6"/>
      <c r="P8" s="31">
        <f>IFERROR(+СводкаРасходов[[#This Row],[Итог]]/СводкаРасходов[[#Totals],[Итог]],0)</f>
        <v>3.9726027397260277E-2</v>
      </c>
    </row>
    <row r="9" spans="1:16" ht="17.100000000000001" customHeight="1" x14ac:dyDescent="0.3">
      <c r="A9" s="4" t="s">
        <v>670</v>
      </c>
      <c r="B9" s="148">
        <f>+SUMIF(янв!$D$5:$D$134,СводкаРасходов[[#This Row],[Фирмы]],янв!$C$5:$C$134)</f>
        <v>0</v>
      </c>
      <c r="C9" s="148">
        <f>+SUMIF(фев!$D$5:$D$111,СводкаРасходов[[#This Row],[Фирмы]],фев!$C$5:$C$111)</f>
        <v>0</v>
      </c>
      <c r="D9" s="148">
        <f>+SUMIF(мар!$D$5:$D$60,СводкаРасходов[[#This Row],[Фирмы]],мар!$C$5:$C$60)</f>
        <v>0</v>
      </c>
      <c r="E9" s="148">
        <f>+SUMIF(апр!$D$5:$D$491,СводкаРасходов[[#This Row],[Фирмы]],апр!$C$5:$C$491)</f>
        <v>0</v>
      </c>
      <c r="F9" s="148">
        <f>+SUMIF(май!$D$5:$D$33,СводкаРасходов[[#This Row],[Фирмы]],май!$C$5:$C$33)</f>
        <v>0</v>
      </c>
      <c r="G9" s="148">
        <f>+SUMIF(июн!$E$4:$E$20,СводкаРасходов[[#This Row],[Фирмы]],июн!$D$4:$D$20)</f>
        <v>0</v>
      </c>
      <c r="H9" s="148">
        <f>+SUMIF(июл!$E$2:$E$139,СводкаРасходов[[#This Row],[Фирмы]],июл!$D$2:$D$139)</f>
        <v>0</v>
      </c>
      <c r="I9" s="148">
        <f>+SUMIF(авг!$E$2:$E$348,СводкаРасходов[[#This Row],[Фирмы]],авг!$D$2:$D$348)</f>
        <v>3</v>
      </c>
      <c r="J9" s="5">
        <f>+SUMIF(сен!$F$2:$F$109,СводкаРасходов[[#This Row],[Фирмы]],сен!$E$2:$E$109)</f>
        <v>0</v>
      </c>
      <c r="K9" s="148">
        <f>+SUMIF(окт!$E$2:$E$93,СводкаРасходов[[#This Row],[Фирмы]],окт!$D$2:$D$93)</f>
        <v>1</v>
      </c>
      <c r="L9" s="148">
        <f>+SUMIF(ноя!$E$2:$E$102,СводкаРасходов[[#This Row],[Фирмы]],ноя!$D$2:$D$102)</f>
        <v>0</v>
      </c>
      <c r="M9" s="148">
        <f>+SUMIF(дек!$E$2:$E$50,СводкаРасходов[[#This Row],[Фирмы]],дек!$D$2:$D$50)</f>
        <v>0</v>
      </c>
      <c r="N9" s="5">
        <f>SUM(СводкаРасходов[[#This Row],[Январь]:[Декабрь]])</f>
        <v>4</v>
      </c>
      <c r="O9" s="6"/>
      <c r="P9" s="32">
        <f>IFERROR(+СводкаРасходов[[#This Row],[Итог]]/СводкаРасходов[[#Totals],[Итог]],0)</f>
        <v>5.4794520547945206E-3</v>
      </c>
    </row>
    <row r="10" spans="1:16" ht="17.100000000000001" customHeight="1" x14ac:dyDescent="0.3">
      <c r="A10" s="4" t="s">
        <v>92</v>
      </c>
      <c r="B10" s="5">
        <f>+SUMIF(янв!$D$5:$D$134,СводкаРасходов[[#This Row],[Фирмы]],янв!$C$5:$C$134)</f>
        <v>0</v>
      </c>
      <c r="C10" s="5">
        <f>+SUMIF(фев!$D$5:$D$111,СводкаРасходов[[#This Row],[Фирмы]],фев!$C$5:$C$111)</f>
        <v>0</v>
      </c>
      <c r="D10" s="5">
        <f>+SUMIF(мар!$D$5:$D$60,СводкаРасходов[[#This Row],[Фирмы]],мар!$C$5:$C$60)</f>
        <v>0</v>
      </c>
      <c r="E10" s="5"/>
      <c r="F10" s="5">
        <f>+SUMIF(май!$D$5:$D$33,СводкаРасходов[[#This Row],[Фирмы]],май!$C$5:$C$33)</f>
        <v>0</v>
      </c>
      <c r="G10" s="5">
        <f>+SUMIF(июн!$E$4:$E$20,СводкаРасходов[[#This Row],[Фирмы]],июн!$D$4:$D$20)</f>
        <v>0</v>
      </c>
      <c r="H10" s="5">
        <f>+SUMIF(июл!$E$2:$E$139,СводкаРасходов[[#This Row],[Фирмы]],июл!$D$2:$D$139)</f>
        <v>15</v>
      </c>
      <c r="I10" s="5">
        <f>+SUMIF(авг!$E$2:$E$348,СводкаРасходов[[#This Row],[Фирмы]],авг!$D$2:$D$348)</f>
        <v>0</v>
      </c>
      <c r="J10" s="5">
        <f>+SUMIF(сен!$F$2:$F$109,СводкаРасходов[[#This Row],[Фирмы]],сен!$E$2:$E$109)</f>
        <v>0</v>
      </c>
      <c r="K10" s="5">
        <f>+SUMIF(окт!$E$2:$E$93,СводкаРасходов[[#This Row],[Фирмы]],окт!$D$2:$D$93)</f>
        <v>0</v>
      </c>
      <c r="L10" s="5">
        <f>+SUMIF(ноя!$E$2:$E$102,СводкаРасходов[[#This Row],[Фирмы]],ноя!$D$2:$D$102)</f>
        <v>0</v>
      </c>
      <c r="M10" s="5">
        <f>+SUMIF(дек!$E$2:$E$50,СводкаРасходов[[#This Row],[Фирмы]],дек!$D$2:$D$50)</f>
        <v>0</v>
      </c>
      <c r="N10" s="5">
        <f>SUM(СводкаРасходов[[#This Row],[Январь]:[Декабрь]])</f>
        <v>15</v>
      </c>
      <c r="O10" s="6"/>
      <c r="P10" s="31">
        <f>IFERROR(+СводкаРасходов[[#This Row],[Итог]]/СводкаРасходов[[#Totals],[Итог]],0)</f>
        <v>2.0547945205479451E-2</v>
      </c>
    </row>
    <row r="11" spans="1:16" ht="17.100000000000001" hidden="1" customHeight="1" x14ac:dyDescent="0.3">
      <c r="A11" s="4" t="s">
        <v>87</v>
      </c>
      <c r="B11" s="5">
        <f>+SUMIF(янв!$D$5:$D$134,СводкаРасходов[[#This Row],[Фирмы]],янв!$C$5:$C$134)</f>
        <v>0</v>
      </c>
      <c r="C11" s="5">
        <f>+SUMIF(фев!$D$5:$D$111,СводкаРасходов[[#This Row],[Фирмы]],фев!$C$5:$C$111)</f>
        <v>0</v>
      </c>
      <c r="D11" s="5">
        <f>+SUMIF(мар!$D$5:$D$60,СводкаРасходов[[#This Row],[Фирмы]],мар!$C$5:$C$60)</f>
        <v>0</v>
      </c>
      <c r="E11" s="5">
        <f>+SUMIF(апр!$D$5:$D$491,СводкаРасходов[[#This Row],[Фирмы]],апр!$C$5:$C$491)</f>
        <v>0</v>
      </c>
      <c r="F11" s="5">
        <f>+SUMIF(май!$D$5:$D$33,СводкаРасходов[[#This Row],[Фирмы]],май!$C$5:$C$33)</f>
        <v>0</v>
      </c>
      <c r="G11" s="5">
        <f>+SUMIF(июн!$E$4:$E$20,СводкаРасходов[[#This Row],[Фирмы]],июн!$D$4:$D$20)</f>
        <v>0</v>
      </c>
      <c r="H11" s="5">
        <f>+SUMIF(июл!$E$2:$E$139,СводкаРасходов[[#This Row],[Фирмы]],июл!$D$2:$D$139)</f>
        <v>0</v>
      </c>
      <c r="I11" s="5">
        <f>+SUMIF(авг!$E$2:$E$348,СводкаРасходов[[#This Row],[Фирмы]],авг!$D$2:$D$348)</f>
        <v>0</v>
      </c>
      <c r="J11" s="5">
        <f>+SUMIF(сен!$F$2:$F$109,СводкаРасходов[[#This Row],[Фирмы]],сен!$E$2:$E$109)</f>
        <v>0</v>
      </c>
      <c r="K11" s="5">
        <f>+SUMIF(окт!$E$2:$E$93,СводкаРасходов[[#This Row],[Фирмы]],окт!$D$2:$D$93)</f>
        <v>0</v>
      </c>
      <c r="L11" s="5">
        <f>+SUMIF(ноя!$E$2:$E$102,СводкаРасходов[[#This Row],[Фирмы]],ноя!$D$2:$D$102)</f>
        <v>0</v>
      </c>
      <c r="M11" s="5">
        <f>+SUMIF(дек!$E$2:$E$50,СводкаРасходов[[#This Row],[Фирмы]],дек!$D$2:$D$50)</f>
        <v>0</v>
      </c>
      <c r="N11" s="5">
        <f>SUM(СводкаРасходов[[#This Row],[Январь]:[Декабрь]])</f>
        <v>0</v>
      </c>
      <c r="O11" s="6"/>
      <c r="P11" s="31">
        <f>IFERROR(+СводкаРасходов[[#This Row],[Итог]]/СводкаРасходов[[#Totals],[Итог]],0)</f>
        <v>0</v>
      </c>
    </row>
    <row r="12" spans="1:16" ht="17.100000000000001" hidden="1" customHeight="1" x14ac:dyDescent="0.3">
      <c r="A12" s="4" t="s">
        <v>93</v>
      </c>
      <c r="B12" s="5">
        <f>+SUMIF(янв!$D$5:$D$134,СводкаРасходов[[#This Row],[Фирмы]],янв!$C$5:$C$134)</f>
        <v>0</v>
      </c>
      <c r="C12" s="5">
        <f>+SUMIF(фев!$D$5:$D$111,СводкаРасходов[[#This Row],[Фирмы]],фев!$C$5:$C$111)</f>
        <v>0</v>
      </c>
      <c r="D12" s="5">
        <f>+SUMIF(мар!$D$5:$D$60,СводкаРасходов[[#This Row],[Фирмы]],мар!$C$5:$C$60)</f>
        <v>0</v>
      </c>
      <c r="E12" s="5">
        <f>+SUMIF(апр!$D$5:$D$491,СводкаРасходов[[#This Row],[Фирмы]],апр!$C$5:$C$491)</f>
        <v>0</v>
      </c>
      <c r="F12" s="5">
        <f>+SUMIF(май!$D$5:$D$33,СводкаРасходов[[#This Row],[Фирмы]],май!$C$5:$C$33)</f>
        <v>0</v>
      </c>
      <c r="G12" s="5">
        <f>+SUMIF(июн!$E$4:$E$20,СводкаРасходов[[#This Row],[Фирмы]],июн!$D$4:$D$20)</f>
        <v>0</v>
      </c>
      <c r="H12" s="5">
        <f>+SUMIF(июл!$E$2:$E$139,СводкаРасходов[[#This Row],[Фирмы]],июл!$D$2:$D$139)</f>
        <v>0</v>
      </c>
      <c r="I12" s="5">
        <f>+SUMIF(авг!$E$2:$E$348,СводкаРасходов[[#This Row],[Фирмы]],авг!$D$2:$D$348)</f>
        <v>0</v>
      </c>
      <c r="J12" s="5">
        <f>+SUMIF(сен!$F$2:$F$109,СводкаРасходов[[#This Row],[Фирмы]],сен!$E$2:$E$109)</f>
        <v>0</v>
      </c>
      <c r="K12" s="5">
        <f>+SUMIF(окт!$E$2:$E$93,СводкаРасходов[[#This Row],[Фирмы]],окт!$D$2:$D$93)</f>
        <v>0</v>
      </c>
      <c r="L12" s="5">
        <f>+SUMIF(ноя!$E$2:$E$102,СводкаРасходов[[#This Row],[Фирмы]],ноя!$D$2:$D$102)</f>
        <v>0</v>
      </c>
      <c r="M12" s="5">
        <f>+SUMIF(дек!$E$2:$E$50,СводкаРасходов[[#This Row],[Фирмы]],дек!$D$2:$D$50)</f>
        <v>0</v>
      </c>
      <c r="N12" s="5">
        <f>SUM(СводкаРасходов[[#This Row],[Январь]:[Декабрь]])</f>
        <v>0</v>
      </c>
      <c r="O12" s="6"/>
      <c r="P12" s="31">
        <f>IFERROR(+СводкаРасходов[[#This Row],[Итог]]/СводкаРасходов[[#Totals],[Итог]],0)</f>
        <v>0</v>
      </c>
    </row>
    <row r="13" spans="1:16" ht="17.100000000000001" hidden="1" customHeight="1" x14ac:dyDescent="0.3">
      <c r="A13" s="4" t="s">
        <v>94</v>
      </c>
      <c r="B13" s="5">
        <f>+SUMIF(янв!$D$5:$D$134,СводкаРасходов[[#This Row],[Фирмы]],янв!$C$5:$C$134)</f>
        <v>0</v>
      </c>
      <c r="C13" s="5">
        <f>+SUMIF(фев!$D$5:$D$111,СводкаРасходов[[#This Row],[Фирмы]],фев!$C$5:$C$111)</f>
        <v>0</v>
      </c>
      <c r="D13" s="5">
        <f>+SUMIF(мар!$D$5:$D$60,СводкаРасходов[[#This Row],[Фирмы]],мар!$C$5:$C$60)</f>
        <v>0</v>
      </c>
      <c r="E13" s="5">
        <f>+SUMIF(апр!$D$5:$D$491,СводкаРасходов[[#This Row],[Фирмы]],апр!$C$5:$C$491)</f>
        <v>0</v>
      </c>
      <c r="F13" s="5">
        <f>+SUMIF(май!$D$5:$D$33,СводкаРасходов[[#This Row],[Фирмы]],май!$C$5:$C$33)</f>
        <v>0</v>
      </c>
      <c r="G13" s="5">
        <f>+SUMIF(июн!$E$4:$E$20,СводкаРасходов[[#This Row],[Фирмы]],июн!$D$4:$D$20)</f>
        <v>0</v>
      </c>
      <c r="H13" s="5">
        <f>+SUMIF(июл!$E$2:$E$139,СводкаРасходов[[#This Row],[Фирмы]],июл!$D$2:$D$139)</f>
        <v>0</v>
      </c>
      <c r="I13" s="5">
        <f>+SUMIF(авг!$E$2:$E$348,СводкаРасходов[[#This Row],[Фирмы]],авг!$D$2:$D$348)</f>
        <v>0</v>
      </c>
      <c r="J13" s="5">
        <f>+SUMIF(сен!$F$2:$F$109,СводкаРасходов[[#This Row],[Фирмы]],сен!$E$2:$E$109)</f>
        <v>0</v>
      </c>
      <c r="K13" s="5">
        <f>+SUMIF(окт!$E$2:$E$93,СводкаРасходов[[#This Row],[Фирмы]],окт!$D$2:$D$93)</f>
        <v>0</v>
      </c>
      <c r="L13" s="5">
        <f>+SUMIF(ноя!$E$2:$E$102,СводкаРасходов[[#This Row],[Фирмы]],ноя!$D$2:$D$102)</f>
        <v>0</v>
      </c>
      <c r="M13" s="5">
        <f>+SUMIF(дек!$E$2:$E$50,СводкаРасходов[[#This Row],[Фирмы]],дек!$D$2:$D$50)</f>
        <v>0</v>
      </c>
      <c r="N13" s="5">
        <f>SUM(СводкаРасходов[[#This Row],[Январь]:[Декабрь]])</f>
        <v>0</v>
      </c>
      <c r="O13" s="6"/>
      <c r="P13" s="31">
        <f>IFERROR(+СводкаРасходов[[#This Row],[Итог]]/СводкаРасходов[[#Totals],[Итог]],0)</f>
        <v>0</v>
      </c>
    </row>
    <row r="14" spans="1:16" ht="17.100000000000001" customHeight="1" x14ac:dyDescent="0.3">
      <c r="A14" s="4" t="s">
        <v>91</v>
      </c>
      <c r="B14" s="5">
        <f>+SUMIF(янв!$D$5:$D$134,СводкаРасходов[[#This Row],[Фирмы]],янв!$C$5:$C$134)</f>
        <v>5</v>
      </c>
      <c r="C14" s="5">
        <f>+SUMIF(фев!$D$5:$D$111,СводкаРасходов[[#This Row],[Фирмы]],фев!$C$5:$C$111)</f>
        <v>1</v>
      </c>
      <c r="D14" s="5">
        <f>+SUMIF(мар!$D$5:$D$60,СводкаРасходов[[#This Row],[Фирмы]],мар!$C$5:$C$60)</f>
        <v>0</v>
      </c>
      <c r="E14" s="5"/>
      <c r="F14" s="5">
        <f>+SUMIF(май!$D$5:$D$33,СводкаРасходов[[#This Row],[Фирмы]],май!$C$5:$C$33)</f>
        <v>0</v>
      </c>
      <c r="G14" s="5">
        <f>+SUMIF(июн!$E$4:$E$20,СводкаРасходов[[#This Row],[Фирмы]],июн!$D$4:$D$20)</f>
        <v>0</v>
      </c>
      <c r="H14" s="5"/>
      <c r="I14" s="5">
        <f>+SUMIF(авг!$E$2:$E$348,СводкаРасходов[[#This Row],[Фирмы]],авг!$D$2:$D$348)</f>
        <v>0</v>
      </c>
      <c r="J14" s="5">
        <f>+SUMIF(сен!$F$2:$F$109,СводкаРасходов[[#This Row],[Фирмы]],сен!$E$2:$E$109)</f>
        <v>0</v>
      </c>
      <c r="K14" s="5">
        <f>+SUMIF(окт!$E$2:$E$93,СводкаРасходов[[#This Row],[Фирмы]],окт!$D$2:$D$93)</f>
        <v>0</v>
      </c>
      <c r="L14" s="5">
        <f>+SUMIF(ноя!$E$2:$E$102,СводкаРасходов[[#This Row],[Фирмы]],ноя!$D$2:$D$102)</f>
        <v>0</v>
      </c>
      <c r="M14" s="5">
        <f>+SUMIF(дек!$E$2:$E$50,СводкаРасходов[[#This Row],[Фирмы]],дек!$D$2:$D$50)</f>
        <v>0</v>
      </c>
      <c r="N14" s="5">
        <f>SUM(СводкаРасходов[[#This Row],[Январь]:[Декабрь]])</f>
        <v>6</v>
      </c>
      <c r="O14" s="6"/>
      <c r="P14" s="31">
        <f>IFERROR(+СводкаРасходов[[#This Row],[Итог]]/СводкаРасходов[[#Totals],[Итог]],0)</f>
        <v>8.21917808219178E-3</v>
      </c>
    </row>
    <row r="15" spans="1:16" ht="17.100000000000001" hidden="1" customHeight="1" x14ac:dyDescent="0.3">
      <c r="A15" s="4" t="s">
        <v>41</v>
      </c>
      <c r="B15" s="5">
        <f>+SUMIF(янв!$D$5:$D$134,СводкаРасходов[[#This Row],[Фирмы]],янв!$C$5:$C$134)</f>
        <v>0</v>
      </c>
      <c r="C15" s="5">
        <f>+SUMIF(фев!$D$5:$D$111,СводкаРасходов[[#This Row],[Фирмы]],фев!$C$5:$C$111)</f>
        <v>0</v>
      </c>
      <c r="D15" s="5">
        <f>+SUMIF(мар!$D$5:$D$60,СводкаРасходов[[#This Row],[Фирмы]],мар!$C$5:$C$60)</f>
        <v>0</v>
      </c>
      <c r="E15" s="5">
        <f>+SUMIF(апр!$D$5:$D$491,СводкаРасходов[[#This Row],[Фирмы]],апр!$C$5:$C$491)</f>
        <v>0</v>
      </c>
      <c r="F15" s="5">
        <f>+SUMIF(май!$D$5:$D$33,СводкаРасходов[[#This Row],[Фирмы]],май!$C$5:$C$33)</f>
        <v>0</v>
      </c>
      <c r="G15" s="5">
        <f>+SUMIF(июн!$E$4:$E$20,СводкаРасходов[[#This Row],[Фирмы]],июн!$D$4:$D$20)</f>
        <v>0</v>
      </c>
      <c r="H15" s="5">
        <f>+SUMIF(июл!$E$2:$E$139,СводкаРасходов[[#This Row],[Фирмы]],июл!$D$2:$D$139)</f>
        <v>0</v>
      </c>
      <c r="I15" s="5">
        <f>+SUMIF(авг!$E$2:$E$348,СводкаРасходов[[#This Row],[Фирмы]],авг!$D$2:$D$348)</f>
        <v>0</v>
      </c>
      <c r="J15" s="5">
        <f>+SUMIF(сен!$F$2:$F$109,СводкаРасходов[[#This Row],[Фирмы]],сен!$E$2:$E$109)</f>
        <v>0</v>
      </c>
      <c r="K15" s="5">
        <f>+SUMIF(окт!$E$2:$E$93,СводкаРасходов[[#This Row],[Фирмы]],окт!$D$2:$D$93)</f>
        <v>0</v>
      </c>
      <c r="L15" s="5">
        <f>+SUMIF(ноя!$E$2:$E$102,СводкаРасходов[[#This Row],[Фирмы]],ноя!$D$2:$D$102)</f>
        <v>0</v>
      </c>
      <c r="M15" s="5">
        <f>+SUMIF(дек!$E$2:$E$50,СводкаРасходов[[#This Row],[Фирмы]],дек!$D$2:$D$50)</f>
        <v>0</v>
      </c>
      <c r="N15" s="5">
        <f>SUM(СводкаРасходов[[#This Row],[Январь]:[Декабрь]])</f>
        <v>0</v>
      </c>
      <c r="O15" s="6"/>
      <c r="P15" s="31">
        <f>IFERROR(+СводкаРасходов[[#This Row],[Итог]]/СводкаРасходов[[#Totals],[Итог]],0)</f>
        <v>0</v>
      </c>
    </row>
    <row r="16" spans="1:16" ht="17.100000000000001" customHeight="1" x14ac:dyDescent="0.3">
      <c r="A16" s="4" t="s">
        <v>95</v>
      </c>
      <c r="B16" s="148">
        <f>+SUMIF(янв!$D$5:$D$134,СводкаРасходов[[#This Row],[Фирмы]],янв!$C$5:$C$134)</f>
        <v>5</v>
      </c>
      <c r="C16" s="148">
        <f>+SUMIF(фев!$D$5:$D$111,СводкаРасходов[[#This Row],[Фирмы]],фев!$C$5:$C$111)</f>
        <v>25</v>
      </c>
      <c r="D16" s="148">
        <f>+SUMIF(мар!$D$5:$D$60,СводкаРасходов[[#This Row],[Фирмы]],мар!$C$5:$C$60)</f>
        <v>7</v>
      </c>
      <c r="E16" s="148"/>
      <c r="F16" s="148">
        <f>+SUMIF(май!$D$5:$D$33,СводкаРасходов[[#This Row],[Фирмы]],май!$C$5:$C$33)</f>
        <v>0</v>
      </c>
      <c r="G16" s="148">
        <f>+SUMIF(июн!$E$4:$E$20,СводкаРасходов[[#This Row],[Фирмы]],июн!$D$4:$D$20)</f>
        <v>0</v>
      </c>
      <c r="H16" s="148"/>
      <c r="I16" s="148">
        <f>+SUMIF(авг!$E$2:$E$348,СводкаРасходов[[#This Row],[Фирмы]],авг!$D$2:$D$348)</f>
        <v>0</v>
      </c>
      <c r="J16" s="148">
        <f>+SUMIF(сен!$F$2:$F$109,СводкаРасходов[[#This Row],[Фирмы]],сен!$E$2:$E$109)</f>
        <v>6</v>
      </c>
      <c r="K16" s="148">
        <f>+SUMIF(окт!$E$2:$E$93,СводкаРасходов[[#This Row],[Фирмы]],окт!$D$2:$D$93)</f>
        <v>7</v>
      </c>
      <c r="L16" s="148">
        <f>+SUMIF(ноя!$E$2:$E$102,СводкаРасходов[[#This Row],[Фирмы]],ноя!$D$2:$D$102)</f>
        <v>0</v>
      </c>
      <c r="M16" s="148">
        <f>+SUMIF(дек!$E$2:$E$50,СводкаРасходов[[#This Row],[Фирмы]],дек!$D$2:$D$50)</f>
        <v>0</v>
      </c>
      <c r="N16" s="5">
        <f>SUM(СводкаРасходов[[#This Row],[Январь]:[Декабрь]])</f>
        <v>50</v>
      </c>
      <c r="O16" s="6"/>
      <c r="P16" s="32">
        <f>IFERROR(+СводкаРасходов[[#This Row],[Итог]]/СводкаРасходов[[#Totals],[Итог]],0)</f>
        <v>6.8493150684931503E-2</v>
      </c>
    </row>
    <row r="17" spans="1:16" ht="17.100000000000001" hidden="1" customHeight="1" x14ac:dyDescent="0.3">
      <c r="A17" s="4" t="s">
        <v>31</v>
      </c>
      <c r="B17" s="148">
        <f>+SUMIF(янв!$D$5:$D$134,СводкаРасходов[[#This Row],[Фирмы]],янв!$C$5:$C$134)</f>
        <v>0</v>
      </c>
      <c r="C17" s="148">
        <f>+SUMIF(фев!$D$5:$D$111,СводкаРасходов[[#This Row],[Фирмы]],фев!$C$5:$C$111)</f>
        <v>0</v>
      </c>
      <c r="D17" s="148">
        <f>+SUMIF(мар!$D$5:$D$60,СводкаРасходов[[#This Row],[Фирмы]],мар!$C$5:$C$60)</f>
        <v>0</v>
      </c>
      <c r="E17" s="148">
        <f>+SUMIF(апр!$D$5:$D$491,СводкаРасходов[[#This Row],[Фирмы]],апр!$C$5:$C$491)</f>
        <v>0</v>
      </c>
      <c r="F17" s="148">
        <f>+SUMIF(май!$D$5:$D$33,СводкаРасходов[[#This Row],[Фирмы]],май!$C$5:$C$33)</f>
        <v>0</v>
      </c>
      <c r="G17" s="148">
        <f>+SUMIF(июн!$E$4:$E$20,СводкаРасходов[[#This Row],[Фирмы]],июн!$D$4:$D$20)</f>
        <v>0</v>
      </c>
      <c r="H17" s="148">
        <f>+SUMIF(июл!$E$2:$E$139,СводкаРасходов[[#This Row],[Фирмы]],июл!$D$2:$D$139)</f>
        <v>0</v>
      </c>
      <c r="I17" s="148">
        <f>+SUMIF(авг!$E$2:$E$348,СводкаРасходов[[#This Row],[Фирмы]],авг!$D$2:$D$348)</f>
        <v>0</v>
      </c>
      <c r="J17" s="148">
        <f>+SUMIF(сен!$F$2:$F$109,СводкаРасходов[[#This Row],[Фирмы]],сен!$E$2:$E$109)</f>
        <v>0</v>
      </c>
      <c r="K17" s="148">
        <f>+SUMIF(окт!$E$2:$E$93,СводкаРасходов[[#This Row],[Фирмы]],окт!$D$2:$D$93)</f>
        <v>0</v>
      </c>
      <c r="L17" s="148">
        <f>+SUMIF(ноя!$E$2:$E$102,СводкаРасходов[[#This Row],[Фирмы]],ноя!$D$2:$D$102)</f>
        <v>0</v>
      </c>
      <c r="M17" s="148">
        <f>+SUMIF(дек!$E$2:$E$50,СводкаРасходов[[#This Row],[Фирмы]],дек!$D$2:$D$50)</f>
        <v>0</v>
      </c>
      <c r="N17" s="5">
        <f>SUM(СводкаРасходов[[#This Row],[Январь]:[Декабрь]])</f>
        <v>0</v>
      </c>
      <c r="O17" s="6"/>
      <c r="P17" s="32">
        <f>IFERROR(+СводкаРасходов[[#This Row],[Итог]]/СводкаРасходов[[#Totals],[Итог]],0)</f>
        <v>0</v>
      </c>
    </row>
    <row r="18" spans="1:16" ht="17.100000000000001" hidden="1" customHeight="1" x14ac:dyDescent="0.3">
      <c r="A18" s="4" t="s">
        <v>109</v>
      </c>
      <c r="B18" s="148">
        <f>+SUMIF(янв!$D$5:$D$134,СводкаРасходов[[#This Row],[Фирмы]],янв!$C$5:$C$134)</f>
        <v>0</v>
      </c>
      <c r="C18" s="148">
        <f>+SUMIF(фев!$D$5:$D$111,СводкаРасходов[[#This Row],[Фирмы]],фев!$C$5:$C$111)</f>
        <v>0</v>
      </c>
      <c r="D18" s="148">
        <f>+SUMIF(мар!$D$5:$D$60,СводкаРасходов[[#This Row],[Фирмы]],мар!$C$5:$C$60)</f>
        <v>0</v>
      </c>
      <c r="E18" s="148">
        <f>+SUMIF(апр!$D$5:$D$491,СводкаРасходов[[#This Row],[Фирмы]],апр!$C$5:$C$491)</f>
        <v>0</v>
      </c>
      <c r="F18" s="148">
        <f>+SUMIF(май!$D$5:$D$33,СводкаРасходов[[#This Row],[Фирмы]],май!$C$5:$C$33)</f>
        <v>0</v>
      </c>
      <c r="G18" s="148">
        <f>+SUMIF(июн!$E$4:$E$20,СводкаРасходов[[#This Row],[Фирмы]],июн!$D$4:$D$20)</f>
        <v>0</v>
      </c>
      <c r="H18" s="148">
        <f>+SUMIF(июл!$E$2:$E$139,СводкаРасходов[[#This Row],[Фирмы]],июл!$D$2:$D$139)</f>
        <v>0</v>
      </c>
      <c r="I18" s="148">
        <f>+SUMIF(авг!$E$2:$E$348,СводкаРасходов[[#This Row],[Фирмы]],авг!$D$2:$D$348)</f>
        <v>0</v>
      </c>
      <c r="J18" s="148">
        <f>+SUMIF(сен!$F$2:$F$109,СводкаРасходов[[#This Row],[Фирмы]],сен!$E$2:$E$109)</f>
        <v>0</v>
      </c>
      <c r="K18" s="148">
        <f>+SUMIF(окт!$E$2:$E$93,СводкаРасходов[[#This Row],[Фирмы]],окт!$D$2:$D$93)</f>
        <v>0</v>
      </c>
      <c r="L18" s="148">
        <f>+SUMIF(ноя!$E$2:$E$102,СводкаРасходов[[#This Row],[Фирмы]],ноя!$D$2:$D$102)</f>
        <v>0</v>
      </c>
      <c r="M18" s="148">
        <f>+SUMIF(дек!$E$2:$E$50,СводкаРасходов[[#This Row],[Фирмы]],дек!$D$2:$D$50)</f>
        <v>0</v>
      </c>
      <c r="N18" s="5">
        <f>SUM(СводкаРасходов[[#This Row],[Январь]:[Декабрь]])</f>
        <v>0</v>
      </c>
      <c r="O18" s="6"/>
      <c r="P18" s="32">
        <f>IFERROR(+СводкаРасходов[[#This Row],[Итог]]/СводкаРасходов[[#Totals],[Итог]],0)</f>
        <v>0</v>
      </c>
    </row>
    <row r="19" spans="1:16" ht="17.100000000000001" hidden="1" customHeight="1" x14ac:dyDescent="0.3">
      <c r="A19" s="4" t="s">
        <v>96</v>
      </c>
      <c r="B19" s="148">
        <f>+SUMIF(янв!$D$5:$D$134,СводкаРасходов[[#This Row],[Фирмы]],янв!$C$5:$C$134)</f>
        <v>0</v>
      </c>
      <c r="C19" s="148">
        <f>+SUMIF(фев!$D$5:$D$111,СводкаРасходов[[#This Row],[Фирмы]],фев!$C$5:$C$111)</f>
        <v>0</v>
      </c>
      <c r="D19" s="148">
        <f>+SUMIF(мар!$D$5:$D$60,СводкаРасходов[[#This Row],[Фирмы]],мар!$C$5:$C$60)</f>
        <v>0</v>
      </c>
      <c r="E19" s="148">
        <f>+SUMIF(апр!$D$5:$D$491,СводкаРасходов[[#This Row],[Фирмы]],апр!$C$5:$C$491)</f>
        <v>0</v>
      </c>
      <c r="F19" s="148">
        <f>+SUMIF(май!$D$5:$D$33,СводкаРасходов[[#This Row],[Фирмы]],май!$C$5:$C$33)</f>
        <v>0</v>
      </c>
      <c r="G19" s="148">
        <f>+SUMIF(июн!$E$4:$E$20,СводкаРасходов[[#This Row],[Фирмы]],июн!$D$4:$D$20)</f>
        <v>0</v>
      </c>
      <c r="H19" s="148">
        <f>+SUMIF(июл!$E$2:$E$139,СводкаРасходов[[#This Row],[Фирмы]],июл!$D$2:$D$139)</f>
        <v>0</v>
      </c>
      <c r="I19" s="148">
        <f>+SUMIF(авг!$E$2:$E$348,СводкаРасходов[[#This Row],[Фирмы]],авг!$D$2:$D$348)</f>
        <v>0</v>
      </c>
      <c r="J19" s="148">
        <f>+SUMIF(сен!$F$2:$F$109,СводкаРасходов[[#This Row],[Фирмы]],сен!$E$2:$E$109)</f>
        <v>0</v>
      </c>
      <c r="K19" s="148">
        <f>+SUMIF(окт!$E$2:$E$93,СводкаРасходов[[#This Row],[Фирмы]],окт!$D$2:$D$93)</f>
        <v>0</v>
      </c>
      <c r="L19" s="148">
        <f>+SUMIF(ноя!$E$2:$E$102,СводкаРасходов[[#This Row],[Фирмы]],ноя!$D$2:$D$102)</f>
        <v>0</v>
      </c>
      <c r="M19" s="148">
        <f>+SUMIF(дек!$E$2:$E$50,СводкаРасходов[[#This Row],[Фирмы]],дек!$D$2:$D$50)</f>
        <v>0</v>
      </c>
      <c r="N19" s="5">
        <f>SUM(СводкаРасходов[[#This Row],[Январь]:[Декабрь]])</f>
        <v>0</v>
      </c>
      <c r="O19" s="6"/>
      <c r="P19" s="32">
        <f>IFERROR(+СводкаРасходов[[#This Row],[Итог]]/СводкаРасходов[[#Totals],[Итог]],0)</f>
        <v>0</v>
      </c>
    </row>
    <row r="20" spans="1:16" ht="17.100000000000001" hidden="1" customHeight="1" x14ac:dyDescent="0.3">
      <c r="A20" s="4" t="s">
        <v>108</v>
      </c>
      <c r="B20" s="148">
        <f>+SUMIF(янв!$D$5:$D$134,СводкаРасходов[[#This Row],[Фирмы]],янв!$C$5:$C$134)</f>
        <v>0</v>
      </c>
      <c r="C20" s="148">
        <f>+SUMIF(фев!$D$5:$D$111,СводкаРасходов[[#This Row],[Фирмы]],фев!$C$5:$C$111)</f>
        <v>0</v>
      </c>
      <c r="D20" s="148">
        <f>+SUMIF(мар!$D$5:$D$60,СводкаРасходов[[#This Row],[Фирмы]],мар!$C$5:$C$60)</f>
        <v>0</v>
      </c>
      <c r="E20" s="148">
        <f>+SUMIF(апр!$D$5:$D$491,СводкаРасходов[[#This Row],[Фирмы]],апр!$C$5:$C$491)</f>
        <v>0</v>
      </c>
      <c r="F20" s="148">
        <f>+SUMIF(май!$D$5:$D$33,СводкаРасходов[[#This Row],[Фирмы]],май!$C$5:$C$33)</f>
        <v>0</v>
      </c>
      <c r="G20" s="148">
        <f>+SUMIF(июн!$E$4:$E$20,СводкаРасходов[[#This Row],[Фирмы]],июн!$D$4:$D$20)</f>
        <v>0</v>
      </c>
      <c r="H20" s="148">
        <f>+SUMIF(июл!$E$2:$E$139,СводкаРасходов[[#This Row],[Фирмы]],июл!$D$2:$D$139)</f>
        <v>0</v>
      </c>
      <c r="I20" s="148">
        <f>+SUMIF(авг!$E$2:$E$348,СводкаРасходов[[#This Row],[Фирмы]],авг!$D$2:$D$348)</f>
        <v>0</v>
      </c>
      <c r="J20" s="148">
        <f>+SUMIF(сен!$F$2:$F$109,СводкаРасходов[[#This Row],[Фирмы]],сен!$E$2:$E$109)</f>
        <v>0</v>
      </c>
      <c r="K20" s="148">
        <f>+SUMIF(окт!$E$2:$E$93,СводкаРасходов[[#This Row],[Фирмы]],окт!$D$2:$D$93)</f>
        <v>0</v>
      </c>
      <c r="L20" s="148">
        <f>+SUMIF(ноя!$E$2:$E$102,СводкаРасходов[[#This Row],[Фирмы]],ноя!$D$2:$D$102)</f>
        <v>0</v>
      </c>
      <c r="M20" s="148">
        <f>+SUMIF(дек!$E$2:$E$50,СводкаРасходов[[#This Row],[Фирмы]],дек!$D$2:$D$50)</f>
        <v>0</v>
      </c>
      <c r="N20" s="5">
        <f>SUM(СводкаРасходов[[#This Row],[Январь]:[Декабрь]])</f>
        <v>0</v>
      </c>
      <c r="O20" s="6"/>
      <c r="P20" s="32">
        <f>IFERROR(+СводкаРасходов[[#This Row],[Итог]]/СводкаРасходов[[#Totals],[Итог]],0)</f>
        <v>0</v>
      </c>
    </row>
    <row r="21" spans="1:16" ht="17.100000000000001" customHeight="1" x14ac:dyDescent="0.3">
      <c r="A21" s="4" t="s">
        <v>17</v>
      </c>
      <c r="B21" s="148">
        <f>+SUMIF(янв!$D$5:$D$134,СводкаРасходов[[#This Row],[Фирмы]],янв!$C$5:$C$134)</f>
        <v>4</v>
      </c>
      <c r="C21" s="148">
        <f>+SUMIF(фев!$D$5:$D$111,СводкаРасходов[[#This Row],[Фирмы]],фев!$C$5:$C$111)</f>
        <v>3</v>
      </c>
      <c r="D21" s="148">
        <f>+SUMIF(мар!$D$5:$D$60,СводкаРасходов[[#This Row],[Фирмы]],мар!$C$5:$C$60)</f>
        <v>0</v>
      </c>
      <c r="E21" s="148"/>
      <c r="F21" s="148">
        <f>+SUMIF(май!$D$5:$D$33,СводкаРасходов[[#This Row],[Фирмы]],май!$C$5:$C$33)</f>
        <v>0</v>
      </c>
      <c r="G21" s="148">
        <f>+SUMIF(июн!$E$4:$E$20,СводкаРасходов[[#This Row],[Фирмы]],июн!$D$4:$D$20)</f>
        <v>0</v>
      </c>
      <c r="H21" s="148"/>
      <c r="I21" s="148">
        <f>+SUMIF(авг!$E$2:$E$348,СводкаРасходов[[#This Row],[Фирмы]],авг!$D$2:$D$348)</f>
        <v>0</v>
      </c>
      <c r="J21" s="148">
        <f>+SUMIF(сен!$F$2:$F$109,СводкаРасходов[[#This Row],[Фирмы]],сен!$E$2:$E$109)</f>
        <v>0</v>
      </c>
      <c r="K21" s="148">
        <f>+SUMIF(окт!$E$2:$E$93,СводкаРасходов[[#This Row],[Фирмы]],окт!$D$2:$D$93)</f>
        <v>0</v>
      </c>
      <c r="L21" s="148">
        <f>+SUMIF(ноя!$E$2:$E$102,СводкаРасходов[[#This Row],[Фирмы]],ноя!$D$2:$D$102)</f>
        <v>0</v>
      </c>
      <c r="M21" s="148">
        <f>+SUMIF(дек!$E$2:$E$50,СводкаРасходов[[#This Row],[Фирмы]],дек!$D$2:$D$50)</f>
        <v>0</v>
      </c>
      <c r="N21" s="5">
        <f>SUM(СводкаРасходов[[#This Row],[Январь]:[Декабрь]])</f>
        <v>7</v>
      </c>
      <c r="O21" s="6"/>
      <c r="P21" s="32">
        <f>IFERROR(+СводкаРасходов[[#This Row],[Итог]]/СводкаРасходов[[#Totals],[Итог]],0)</f>
        <v>9.5890410958904115E-3</v>
      </c>
    </row>
    <row r="22" spans="1:16" ht="17.100000000000001" customHeight="1" x14ac:dyDescent="0.3">
      <c r="A22" s="4" t="s">
        <v>97</v>
      </c>
      <c r="B22" s="148">
        <f>+SUMIF(янв!$D$5:$D$134,СводкаРасходов[[#This Row],[Фирмы]],янв!$C$5:$C$134)</f>
        <v>0</v>
      </c>
      <c r="C22" s="148">
        <f>+SUMIF(фев!$D$5:$D$111,СводкаРасходов[[#This Row],[Фирмы]],фев!$C$5:$C$111)</f>
        <v>4</v>
      </c>
      <c r="D22" s="148">
        <f>+SUMIF(мар!$D$5:$D$60,СводкаРасходов[[#This Row],[Фирмы]],мар!$C$5:$C$60)</f>
        <v>0</v>
      </c>
      <c r="E22" s="148"/>
      <c r="F22" s="148">
        <f>+SUMIF(май!$D$5:$D$33,СводкаРасходов[[#This Row],[Фирмы]],май!$C$5:$C$33)</f>
        <v>0</v>
      </c>
      <c r="G22" s="148">
        <f>+SUMIF(июн!$E$4:$E$20,СводкаРасходов[[#This Row],[Фирмы]],июн!$D$4:$D$20)</f>
        <v>0</v>
      </c>
      <c r="H22" s="148"/>
      <c r="I22" s="148">
        <f>+SUMIF(авг!$E$2:$E$348,СводкаРасходов[[#This Row],[Фирмы]],авг!$D$2:$D$348)</f>
        <v>0</v>
      </c>
      <c r="J22" s="148">
        <f>+SUMIF(сен!$F$2:$F$109,СводкаРасходов[[#This Row],[Фирмы]],сен!$E$2:$E$109)</f>
        <v>0</v>
      </c>
      <c r="K22" s="148">
        <f>+SUMIF(окт!$E$2:$E$93,СводкаРасходов[[#This Row],[Фирмы]],окт!$D$2:$D$93)</f>
        <v>0</v>
      </c>
      <c r="L22" s="148">
        <f>+SUMIF(ноя!$E$2:$E$102,СводкаРасходов[[#This Row],[Фирмы]],ноя!$D$2:$D$102)</f>
        <v>0</v>
      </c>
      <c r="M22" s="148">
        <f>+SUMIF(дек!$E$2:$E$50,СводкаРасходов[[#This Row],[Фирмы]],дек!$D$2:$D$50)</f>
        <v>0</v>
      </c>
      <c r="N22" s="5">
        <f>SUM(СводкаРасходов[[#This Row],[Январь]:[Декабрь]])</f>
        <v>4</v>
      </c>
      <c r="O22" s="6"/>
      <c r="P22" s="32">
        <f>IFERROR(+СводкаРасходов[[#This Row],[Итог]]/СводкаРасходов[[#Totals],[Итог]],0)</f>
        <v>5.4794520547945206E-3</v>
      </c>
    </row>
    <row r="23" spans="1:16" ht="17.100000000000001" customHeight="1" x14ac:dyDescent="0.3">
      <c r="A23" s="4" t="s">
        <v>32</v>
      </c>
      <c r="B23" s="148">
        <f>+SUMIF(янв!$D$5:$D$134,СводкаРасходов[[#This Row],[Фирмы]],янв!$C$5:$C$134)</f>
        <v>3</v>
      </c>
      <c r="C23" s="148">
        <f>+SUMIF(фев!$D$5:$D$111,СводкаРасходов[[#This Row],[Фирмы]],фев!$C$5:$C$111)</f>
        <v>0</v>
      </c>
      <c r="D23" s="148">
        <f>+SUMIF(мар!$D$5:$D$60,СводкаРасходов[[#This Row],[Фирмы]],мар!$C$5:$C$60)</f>
        <v>3</v>
      </c>
      <c r="E23" s="148"/>
      <c r="F23" s="148">
        <f>+SUMIF(май!$D$5:$D$33,СводкаРасходов[[#This Row],[Фирмы]],май!$C$5:$C$33)</f>
        <v>0</v>
      </c>
      <c r="G23" s="148">
        <f>+SUMIF(июн!$E$4:$E$20,СводкаРасходов[[#This Row],[Фирмы]],июн!$D$4:$D$20)</f>
        <v>0</v>
      </c>
      <c r="H23" s="148">
        <f>+SUMIF(июл!$E$2:$E$139,СводкаРасходов[[#This Row],[Фирмы]],июл!$D$2:$D$139)</f>
        <v>13</v>
      </c>
      <c r="I23" s="148">
        <f>+SUMIF(авг!$E$2:$E$348,СводкаРасходов[[#This Row],[Фирмы]],авг!$D$2:$D$348)</f>
        <v>0</v>
      </c>
      <c r="J23" s="148">
        <f>+SUMIF(сен!$F$2:$F$109,СводкаРасходов[[#This Row],[Фирмы]],сен!$E$2:$E$109)</f>
        <v>0</v>
      </c>
      <c r="K23" s="148">
        <f>+SUMIF(окт!$E$2:$E$93,СводкаРасходов[[#This Row],[Фирмы]],окт!$D$2:$D$93)</f>
        <v>0</v>
      </c>
      <c r="L23" s="148">
        <f>+SUMIF(ноя!$E$2:$E$102,СводкаРасходов[[#This Row],[Фирмы]],ноя!$D$2:$D$102)</f>
        <v>0</v>
      </c>
      <c r="M23" s="148">
        <f>+SUMIF(дек!$E$2:$E$50,СводкаРасходов[[#This Row],[Фирмы]],дек!$D$2:$D$50)</f>
        <v>0</v>
      </c>
      <c r="N23" s="5">
        <f>SUM(СводкаРасходов[[#This Row],[Январь]:[Декабрь]])</f>
        <v>19</v>
      </c>
      <c r="O23" s="6"/>
      <c r="P23" s="32">
        <f>IFERROR(+СводкаРасходов[[#This Row],[Итог]]/СводкаРасходов[[#Totals],[Итог]],0)</f>
        <v>2.6027397260273973E-2</v>
      </c>
    </row>
    <row r="24" spans="1:16" ht="17.100000000000001" customHeight="1" x14ac:dyDescent="0.3">
      <c r="A24" s="4" t="s">
        <v>18</v>
      </c>
      <c r="B24" s="148">
        <f>+SUMIF(янв!$D$5:$D$134,СводкаРасходов[[#This Row],[Фирмы]],янв!$C$5:$C$134)</f>
        <v>1</v>
      </c>
      <c r="C24" s="148">
        <f>+SUMIF(фев!$D$5:$D$111,СводкаРасходов[[#This Row],[Фирмы]],фев!$C$5:$C$111)</f>
        <v>5</v>
      </c>
      <c r="D24" s="148">
        <f>+SUMIF(мар!$D$5:$D$60,СводкаРасходов[[#This Row],[Фирмы]],мар!$C$5:$C$60)</f>
        <v>0</v>
      </c>
      <c r="E24" s="148"/>
      <c r="F24" s="148">
        <f>+SUMIF(май!$D$5:$D$33,СводкаРасходов[[#This Row],[Фирмы]],май!$C$5:$C$33)</f>
        <v>0</v>
      </c>
      <c r="G24" s="148">
        <f>+SUMIF(июн!$E$4:$E$20,СводкаРасходов[[#This Row],[Фирмы]],июн!$D$4:$D$20)</f>
        <v>0</v>
      </c>
      <c r="H24" s="148"/>
      <c r="I24" s="148">
        <f>+SUMIF(авг!$E$2:$E$348,СводкаРасходов[[#This Row],[Фирмы]],авг!$D$2:$D$348)</f>
        <v>0</v>
      </c>
      <c r="J24" s="148">
        <f>+SUMIF(сен!$F$2:$F$109,СводкаРасходов[[#This Row],[Фирмы]],сен!$E$2:$E$109)</f>
        <v>0</v>
      </c>
      <c r="K24" s="148">
        <f>+SUMIF(окт!$E$2:$E$93,СводкаРасходов[[#This Row],[Фирмы]],окт!$D$2:$D$93)</f>
        <v>0</v>
      </c>
      <c r="L24" s="148">
        <f>+SUMIF(ноя!$E$2:$E$102,СводкаРасходов[[#This Row],[Фирмы]],ноя!$D$2:$D$102)</f>
        <v>0</v>
      </c>
      <c r="M24" s="148">
        <f>+SUMIF(дек!$E$2:$E$50,СводкаРасходов[[#This Row],[Фирмы]],дек!$D$2:$D$50)</f>
        <v>0</v>
      </c>
      <c r="N24" s="5">
        <f>SUM(СводкаРасходов[[#This Row],[Январь]:[Декабрь]])</f>
        <v>6</v>
      </c>
      <c r="O24" s="6"/>
      <c r="P24" s="32">
        <f>IFERROR(+СводкаРасходов[[#This Row],[Итог]]/СводкаРасходов[[#Totals],[Итог]],0)</f>
        <v>8.21917808219178E-3</v>
      </c>
    </row>
    <row r="25" spans="1:16" ht="17.100000000000001" hidden="1" customHeight="1" x14ac:dyDescent="0.3">
      <c r="A25" s="4" t="s">
        <v>98</v>
      </c>
      <c r="B25" s="148">
        <f>+SUMIF(янв!$D$5:$D$134,СводкаРасходов[[#This Row],[Фирмы]],янв!$C$5:$C$134)</f>
        <v>0</v>
      </c>
      <c r="C25" s="148">
        <f>+SUMIF(фев!$D$5:$D$111,СводкаРасходов[[#This Row],[Фирмы]],фев!$C$5:$C$111)</f>
        <v>0</v>
      </c>
      <c r="D25" s="148">
        <f>+SUMIF(мар!$D$5:$D$60,СводкаРасходов[[#This Row],[Фирмы]],мар!$C$5:$C$60)</f>
        <v>0</v>
      </c>
      <c r="E25" s="148">
        <f>+SUMIF(апр!$D$5:$D$491,СводкаРасходов[[#This Row],[Фирмы]],апр!$C$5:$C$491)</f>
        <v>0</v>
      </c>
      <c r="F25" s="148">
        <f>+SUMIF(май!$D$5:$D$33,СводкаРасходов[[#This Row],[Фирмы]],май!$C$5:$C$33)</f>
        <v>0</v>
      </c>
      <c r="G25" s="148">
        <f>+SUMIF(июн!$E$4:$E$20,СводкаРасходов[[#This Row],[Фирмы]],июн!$D$4:$D$20)</f>
        <v>0</v>
      </c>
      <c r="H25" s="148">
        <f>+SUMIF(июл!$E$2:$E$139,СводкаРасходов[[#This Row],[Фирмы]],июл!$D$2:$D$139)</f>
        <v>0</v>
      </c>
      <c r="I25" s="148">
        <f>+SUMIF(авг!$E$2:$E$348,СводкаРасходов[[#This Row],[Фирмы]],авг!$D$2:$D$348)</f>
        <v>0</v>
      </c>
      <c r="J25" s="148">
        <f>+SUMIF(сен!$F$2:$F$109,СводкаРасходов[[#This Row],[Фирмы]],сен!$E$2:$E$109)</f>
        <v>0</v>
      </c>
      <c r="K25" s="148">
        <f>+SUMIF(окт!$E$2:$E$93,СводкаРасходов[[#This Row],[Фирмы]],окт!$D$2:$D$93)</f>
        <v>0</v>
      </c>
      <c r="L25" s="148">
        <f>+SUMIF(ноя!$E$2:$E$102,СводкаРасходов[[#This Row],[Фирмы]],ноя!$D$2:$D$102)</f>
        <v>0</v>
      </c>
      <c r="M25" s="148">
        <f>+SUMIF(дек!$E$2:$E$50,СводкаРасходов[[#This Row],[Фирмы]],дек!$D$2:$D$50)</f>
        <v>0</v>
      </c>
      <c r="N25" s="5">
        <f>SUM(СводкаРасходов[[#This Row],[Январь]:[Декабрь]])</f>
        <v>0</v>
      </c>
      <c r="O25" s="6"/>
      <c r="P25" s="32">
        <f>IFERROR(+СводкаРасходов[[#This Row],[Итог]]/СводкаРасходов[[#Totals],[Итог]],0)</f>
        <v>0</v>
      </c>
    </row>
    <row r="26" spans="1:16" ht="17.100000000000001" customHeight="1" x14ac:dyDescent="0.3">
      <c r="A26" s="4" t="s">
        <v>33</v>
      </c>
      <c r="B26" s="148">
        <f>+SUMIF(янв!$D$5:$D$134,СводкаРасходов[[#This Row],[Фирмы]],янв!$C$5:$C$134)</f>
        <v>1</v>
      </c>
      <c r="C26" s="148">
        <f>+SUMIF(фев!$D$5:$D$111,СводкаРасходов[[#This Row],[Фирмы]],фев!$C$5:$C$111)</f>
        <v>2</v>
      </c>
      <c r="D26" s="148">
        <f>+SUMIF(мар!$D$5:$D$60,СводкаРасходов[[#This Row],[Фирмы]],мар!$C$5:$C$60)</f>
        <v>0</v>
      </c>
      <c r="E26" s="148"/>
      <c r="F26" s="148">
        <f>+SUMIF(май!$D$5:$D$33,СводкаРасходов[[#This Row],[Фирмы]],май!$C$5:$C$33)</f>
        <v>0</v>
      </c>
      <c r="G26" s="148">
        <f>+SUMIF(июн!$E$4:$E$20,СводкаРасходов[[#This Row],[Фирмы]],июн!$D$4:$D$20)</f>
        <v>0</v>
      </c>
      <c r="H26" s="148">
        <f>+SUMIF(июл!$E$2:$E$139,СводкаРасходов[[#This Row],[Фирмы]],июл!$D$2:$D$139)</f>
        <v>1</v>
      </c>
      <c r="I26" s="148">
        <f>+SUMIF(авг!$E$2:$E$348,СводкаРасходов[[#This Row],[Фирмы]],авг!$D$2:$D$348)</f>
        <v>0</v>
      </c>
      <c r="J26" s="148">
        <f>+SUMIF(сен!$F$2:$F$109,СводкаРасходов[[#This Row],[Фирмы]],сен!$E$2:$E$109)</f>
        <v>0</v>
      </c>
      <c r="K26" s="148">
        <f>+SUMIF(окт!$E$2:$E$93,СводкаРасходов[[#This Row],[Фирмы]],окт!$D$2:$D$93)</f>
        <v>5</v>
      </c>
      <c r="L26" s="148">
        <f>+SUMIF(ноя!$E$2:$E$102,СводкаРасходов[[#This Row],[Фирмы]],ноя!$D$2:$D$102)</f>
        <v>0</v>
      </c>
      <c r="M26" s="148">
        <f>+SUMIF(дек!$E$2:$E$50,СводкаРасходов[[#This Row],[Фирмы]],дек!$D$2:$D$50)</f>
        <v>0</v>
      </c>
      <c r="N26" s="5">
        <f>SUM(СводкаРасходов[[#This Row],[Январь]:[Декабрь]])</f>
        <v>9</v>
      </c>
      <c r="O26" s="6"/>
      <c r="P26" s="32">
        <f>IFERROR(+СводкаРасходов[[#This Row],[Итог]]/СводкаРасходов[[#Totals],[Итог]],0)</f>
        <v>1.2328767123287671E-2</v>
      </c>
    </row>
    <row r="27" spans="1:16" ht="17.100000000000001" customHeight="1" x14ac:dyDescent="0.3">
      <c r="A27" s="4" t="s">
        <v>99</v>
      </c>
      <c r="B27" s="148">
        <f>+SUMIF(янв!$D$5:$D$134,СводкаРасходов[[#This Row],[Фирмы]],янв!$C$5:$C$134)</f>
        <v>0</v>
      </c>
      <c r="C27" s="148">
        <f>+SUMIF(фев!$D$5:$D$111,СводкаРасходов[[#This Row],[Фирмы]],фев!$C$5:$C$111)</f>
        <v>4</v>
      </c>
      <c r="D27" s="148">
        <f>+SUMIF(мар!$D$5:$D$60,СводкаРасходов[[#This Row],[Фирмы]],мар!$C$5:$C$60)</f>
        <v>0</v>
      </c>
      <c r="E27" s="148"/>
      <c r="F27" s="148">
        <f>+SUMIF(май!$D$5:$D$33,СводкаРасходов[[#This Row],[Фирмы]],май!$C$5:$C$33)</f>
        <v>0</v>
      </c>
      <c r="G27" s="148">
        <f>+SUMIF(июн!$E$4:$E$20,СводкаРасходов[[#This Row],[Фирмы]],июн!$D$4:$D$20)</f>
        <v>0</v>
      </c>
      <c r="H27" s="148">
        <f>+SUMIF(июл!$E$2:$E$139,СводкаРасходов[[#This Row],[Фирмы]],июл!$D$2:$D$139)</f>
        <v>1</v>
      </c>
      <c r="I27" s="148">
        <f>+SUMIF(авг!$E$2:$E$348,СводкаРасходов[[#This Row],[Фирмы]],авг!$D$2:$D$348)</f>
        <v>2</v>
      </c>
      <c r="J27" s="148">
        <f>+SUMIF(сен!$F$2:$F$109,СводкаРасходов[[#This Row],[Фирмы]],сен!$E$2:$E$109)</f>
        <v>0</v>
      </c>
      <c r="K27" s="148">
        <f>+SUMIF(окт!$E$2:$E$93,СводкаРасходов[[#This Row],[Фирмы]],окт!$D$2:$D$93)</f>
        <v>2</v>
      </c>
      <c r="L27" s="148">
        <f>+SUMIF(ноя!$E$2:$E$102,СводкаРасходов[[#This Row],[Фирмы]],ноя!$D$2:$D$102)</f>
        <v>0</v>
      </c>
      <c r="M27" s="148">
        <f>+SUMIF(дек!$E$2:$E$50,СводкаРасходов[[#This Row],[Фирмы]],дек!$D$2:$D$50)</f>
        <v>0</v>
      </c>
      <c r="N27" s="5">
        <f>SUM(СводкаРасходов[[#This Row],[Январь]:[Декабрь]])</f>
        <v>9</v>
      </c>
      <c r="O27" s="6"/>
      <c r="P27" s="32">
        <f>IFERROR(+СводкаРасходов[[#This Row],[Итог]]/СводкаРасходов[[#Totals],[Итог]],0)</f>
        <v>1.2328767123287671E-2</v>
      </c>
    </row>
    <row r="28" spans="1:16" ht="17.100000000000001" customHeight="1" x14ac:dyDescent="0.3">
      <c r="A28" s="4" t="s">
        <v>749</v>
      </c>
      <c r="B28" s="148">
        <f>+SUMIF(янв!$D$5:$D$134,СводкаРасходов[[#This Row],[Фирмы]],янв!$C$5:$C$134)</f>
        <v>0</v>
      </c>
      <c r="C28" s="148">
        <f>+SUMIF(фев!$D$5:$D$111,СводкаРасходов[[#This Row],[Фирмы]],фев!$C$5:$C$111)</f>
        <v>0</v>
      </c>
      <c r="D28" s="148">
        <f>+SUMIF(мар!$D$5:$D$60,СводкаРасходов[[#This Row],[Фирмы]],мар!$C$5:$C$60)</f>
        <v>0</v>
      </c>
      <c r="E28" s="148">
        <f>+SUMIF(апр!$D$5:$D$491,СводкаРасходов[[#This Row],[Фирмы]],апр!$C$5:$C$491)</f>
        <v>0</v>
      </c>
      <c r="F28" s="148">
        <f>+SUMIF(май!$D$5:$D$33,СводкаРасходов[[#This Row],[Фирмы]],май!$C$5:$C$33)</f>
        <v>0</v>
      </c>
      <c r="G28" s="148">
        <f>+SUMIF(июн!$E$4:$E$20,СводкаРасходов[[#This Row],[Фирмы]],июн!$D$4:$D$20)</f>
        <v>0</v>
      </c>
      <c r="H28" s="148">
        <f>+SUMIF(июл!$E$2:$E$139,СводкаРасходов[[#This Row],[Фирмы]],июл!$D$2:$D$139)</f>
        <v>0</v>
      </c>
      <c r="I28" s="148">
        <f>+SUMIF(авг!$E$2:$E$348,СводкаРасходов[[#This Row],[Фирмы]],авг!$D$2:$D$348)</f>
        <v>14</v>
      </c>
      <c r="J28" s="148">
        <f>+SUMIF(сен!$F$2:$F$109,СводкаРасходов[[#This Row],[Фирмы]],сен!$E$2:$E$109)</f>
        <v>8</v>
      </c>
      <c r="K28" s="148">
        <f>+SUMIF(окт!$E$2:$E$93,СводкаРасходов[[#This Row],[Фирмы]],окт!$D$2:$D$93)</f>
        <v>14</v>
      </c>
      <c r="L28" s="148">
        <f>+SUMIF(ноя!$E$2:$E$102,СводкаРасходов[[#This Row],[Фирмы]],ноя!$D$2:$D$102)</f>
        <v>0</v>
      </c>
      <c r="M28" s="148">
        <f>+SUMIF(дек!$E$2:$E$50,СводкаРасходов[[#This Row],[Фирмы]],дек!$D$2:$D$50)</f>
        <v>0</v>
      </c>
      <c r="N28" s="5">
        <f>SUM(СводкаРасходов[[#This Row],[Январь]:[Декабрь]])</f>
        <v>36</v>
      </c>
      <c r="O28" s="6"/>
      <c r="P28" s="32">
        <f>IFERROR(+СводкаРасходов[[#This Row],[Итог]]/СводкаРасходов[[#Totals],[Итог]],0)</f>
        <v>4.9315068493150684E-2</v>
      </c>
    </row>
    <row r="29" spans="1:16" ht="17.100000000000001" customHeight="1" x14ac:dyDescent="0.3">
      <c r="A29" s="4" t="s">
        <v>34</v>
      </c>
      <c r="B29" s="148">
        <f>+SUMIF(янв!$D$5:$D$134,СводкаРасходов[[#This Row],[Фирмы]],янв!$C$5:$C$134)</f>
        <v>6</v>
      </c>
      <c r="C29" s="148">
        <f>+SUMIF(фев!$D$5:$D$111,СводкаРасходов[[#This Row],[Фирмы]],фев!$C$5:$C$111)</f>
        <v>5</v>
      </c>
      <c r="D29" s="148">
        <f>+SUMIF(мар!$D$5:$D$60,СводкаРасходов[[#This Row],[Фирмы]],мар!$C$5:$C$60)</f>
        <v>0</v>
      </c>
      <c r="E29" s="148"/>
      <c r="F29" s="148">
        <f>+SUMIF(май!$D$5:$D$33,СводкаРасходов[[#This Row],[Фирмы]],май!$C$5:$C$33)</f>
        <v>0</v>
      </c>
      <c r="G29" s="148">
        <f>+SUMIF(июн!$E$4:$E$20,СводкаРасходов[[#This Row],[Фирмы]],июн!$D$4:$D$20)</f>
        <v>5</v>
      </c>
      <c r="H29" s="148">
        <f>+SUMIF(июл!$E$2:$E$139,СводкаРасходов[[#This Row],[Фирмы]],июл!$D$2:$D$139)</f>
        <v>11</v>
      </c>
      <c r="I29" s="148">
        <f>+SUMIF(авг!$E$2:$E$348,СводкаРасходов[[#This Row],[Фирмы]],авг!$D$2:$D$348)</f>
        <v>0</v>
      </c>
      <c r="J29" s="148">
        <f>+SUMIF(сен!$F$2:$F$109,СводкаРасходов[[#This Row],[Фирмы]],сен!$E$2:$E$109)</f>
        <v>33</v>
      </c>
      <c r="K29" s="148">
        <f>+SUMIF(окт!$E$2:$E$93,СводкаРасходов[[#This Row],[Фирмы]],окт!$D$2:$D$93)</f>
        <v>0</v>
      </c>
      <c r="L29" s="148">
        <f>+SUMIF(ноя!$E$2:$E$102,СводкаРасходов[[#This Row],[Фирмы]],ноя!$D$2:$D$102)</f>
        <v>0</v>
      </c>
      <c r="M29" s="148">
        <f>+SUMIF(дек!$E$2:$E$50,СводкаРасходов[[#This Row],[Фирмы]],дек!$D$2:$D$50)</f>
        <v>0</v>
      </c>
      <c r="N29" s="5">
        <f>SUM(СводкаРасходов[[#This Row],[Январь]:[Декабрь]])</f>
        <v>60</v>
      </c>
      <c r="O29" s="6"/>
      <c r="P29" s="32">
        <f>IFERROR(+СводкаРасходов[[#This Row],[Итог]]/СводкаРасходов[[#Totals],[Итог]],0)</f>
        <v>8.2191780821917804E-2</v>
      </c>
    </row>
    <row r="30" spans="1:16" ht="17.100000000000001" customHeight="1" x14ac:dyDescent="0.3">
      <c r="A30" s="4" t="s">
        <v>464</v>
      </c>
      <c r="B30" s="148">
        <f>+SUMIF(янв!$D$5:$D$134,СводкаРасходов[[#This Row],[Фирмы]],янв!$C$5:$C$134)</f>
        <v>0</v>
      </c>
      <c r="C30" s="148">
        <f>+SUMIF(фев!$D$5:$D$111,СводкаРасходов[[#This Row],[Фирмы]],фев!$C$5:$C$111)</f>
        <v>0</v>
      </c>
      <c r="D30" s="148">
        <f>+SUMIF(мар!$D$5:$D$60,СводкаРасходов[[#This Row],[Фирмы]],мар!$C$5:$C$60)</f>
        <v>0</v>
      </c>
      <c r="E30" s="148"/>
      <c r="F30" s="148">
        <f>+SUMIF(май!$D$5:$D$33,СводкаРасходов[[#This Row],[Фирмы]],май!$C$5:$C$33)</f>
        <v>2</v>
      </c>
      <c r="G30" s="148">
        <f>+SUMIF(июн!$E$4:$E$20,СводкаРасходов[[#This Row],[Фирмы]],июн!$D$4:$D$20)</f>
        <v>0</v>
      </c>
      <c r="H30" s="148"/>
      <c r="I30" s="148">
        <f>+SUMIF(авг!$E$2:$E$348,СводкаРасходов[[#This Row],[Фирмы]],авг!$D$2:$D$348)</f>
        <v>0</v>
      </c>
      <c r="J30" s="148">
        <f>+SUMIF(сен!$F$2:$F$109,СводкаРасходов[[#This Row],[Фирмы]],сен!$E$2:$E$109)</f>
        <v>0</v>
      </c>
      <c r="K30" s="148">
        <f>+SUMIF(окт!$E$2:$E$93,СводкаРасходов[[#This Row],[Фирмы]],окт!$D$2:$D$93)</f>
        <v>0</v>
      </c>
      <c r="L30" s="148">
        <f>+SUMIF(ноя!$E$2:$E$102,СводкаРасходов[[#This Row],[Фирмы]],ноя!$D$2:$D$102)</f>
        <v>0</v>
      </c>
      <c r="M30" s="148">
        <f>+SUMIF(дек!$E$2:$E$50,СводкаРасходов[[#This Row],[Фирмы]],дек!$D$2:$D$50)</f>
        <v>0</v>
      </c>
      <c r="N30" s="5">
        <f>SUM(СводкаРасходов[[#This Row],[Январь]:[Декабрь]])</f>
        <v>2</v>
      </c>
      <c r="O30" s="6"/>
      <c r="P30" s="32">
        <f>IFERROR(+СводкаРасходов[[#This Row],[Итог]]/СводкаРасходов[[#Totals],[Итог]],0)</f>
        <v>2.7397260273972603E-3</v>
      </c>
    </row>
    <row r="31" spans="1:16" ht="17.100000000000001" customHeight="1" x14ac:dyDescent="0.3">
      <c r="A31" s="4" t="s">
        <v>528</v>
      </c>
      <c r="B31" s="148">
        <f>+SUMIF(янв!$D$5:$D$134,СводкаРасходов[[#This Row],[Фирмы]],янв!$C$5:$C$134)</f>
        <v>0</v>
      </c>
      <c r="C31" s="148">
        <f>+SUMIF(фев!$D$5:$D$111,СводкаРасходов[[#This Row],[Фирмы]],фев!$C$5:$C$111)</f>
        <v>0</v>
      </c>
      <c r="D31" s="148">
        <f>+SUMIF(мар!$D$5:$D$60,СводкаРасходов[[#This Row],[Фирмы]],мар!$C$5:$C$60)</f>
        <v>0</v>
      </c>
      <c r="E31" s="148"/>
      <c r="F31" s="148">
        <f>+SUMIF(май!$D$5:$D$33,СводкаРасходов[[#This Row],[Фирмы]],май!$C$5:$C$33)</f>
        <v>0</v>
      </c>
      <c r="G31" s="148">
        <f>+SUMIF(июн!$E$4:$E$20,СводкаРасходов[[#This Row],[Фирмы]],июн!$D$4:$D$20)</f>
        <v>0</v>
      </c>
      <c r="H31" s="148">
        <f>+SUMIF(июл!$E$2:$E$139,СводкаРасходов[[#This Row],[Фирмы]],июл!$D$2:$D$139)</f>
        <v>3</v>
      </c>
      <c r="I31" s="148">
        <f>+SUMIF(авг!$E$2:$E$348,СводкаРасходов[[#This Row],[Фирмы]],авг!$D$2:$D$348)</f>
        <v>0</v>
      </c>
      <c r="J31" s="148">
        <f>+SUMIF(сен!$F$2:$F$109,СводкаРасходов[[#This Row],[Фирмы]],сен!$E$2:$E$109)</f>
        <v>0</v>
      </c>
      <c r="K31" s="148">
        <f>+SUMIF(окт!$E$2:$E$93,СводкаРасходов[[#This Row],[Фирмы]],окт!$D$2:$D$93)</f>
        <v>0</v>
      </c>
      <c r="L31" s="148">
        <f>+SUMIF(ноя!$E$2:$E$102,СводкаРасходов[[#This Row],[Фирмы]],ноя!$D$2:$D$102)</f>
        <v>0</v>
      </c>
      <c r="M31" s="148">
        <f>+SUMIF(дек!$E$2:$E$50,СводкаРасходов[[#This Row],[Фирмы]],дек!$D$2:$D$50)</f>
        <v>0</v>
      </c>
      <c r="N31" s="5">
        <f>SUM(СводкаРасходов[[#This Row],[Январь]:[Декабрь]])</f>
        <v>3</v>
      </c>
      <c r="O31" s="6"/>
      <c r="P31" s="32">
        <f>IFERROR(+СводкаРасходов[[#This Row],[Итог]]/СводкаРасходов[[#Totals],[Итог]],0)</f>
        <v>4.10958904109589E-3</v>
      </c>
    </row>
    <row r="32" spans="1:16" ht="17.100000000000001" customHeight="1" x14ac:dyDescent="0.3">
      <c r="A32" s="4" t="s">
        <v>157</v>
      </c>
      <c r="B32" s="148">
        <f>+SUMIF(янв!$D$5:$D$134,СводкаРасходов[[#This Row],[Фирмы]],янв!$C$5:$C$134)</f>
        <v>1</v>
      </c>
      <c r="C32" s="148">
        <f>+SUMIF(фев!$D$5:$D$111,СводкаРасходов[[#This Row],[Фирмы]],фев!$C$5:$C$111)</f>
        <v>4</v>
      </c>
      <c r="D32" s="148">
        <f>+SUMIF(мар!$D$5:$D$60,СводкаРасходов[[#This Row],[Фирмы]],мар!$C$5:$C$60)</f>
        <v>1</v>
      </c>
      <c r="E32" s="148"/>
      <c r="F32" s="148">
        <f>+SUMIF(май!$D$5:$D$33,СводкаРасходов[[#This Row],[Фирмы]],май!$C$5:$C$33)</f>
        <v>0</v>
      </c>
      <c r="G32" s="148">
        <f>+SUMIF(июн!$E$4:$E$20,СводкаРасходов[[#This Row],[Фирмы]],июн!$D$4:$D$20)</f>
        <v>0</v>
      </c>
      <c r="H32" s="148">
        <f>+SUMIF(июл!$E$2:$E$139,СводкаРасходов[[#This Row],[Фирмы]],июл!$D$2:$D$139)</f>
        <v>2</v>
      </c>
      <c r="I32" s="148">
        <f>+SUMIF(авг!$E$2:$E$348,СводкаРасходов[[#This Row],[Фирмы]],авг!$D$2:$D$348)</f>
        <v>0</v>
      </c>
      <c r="J32" s="148">
        <f>+SUMIF(сен!$F$2:$F$109,СводкаРасходов[[#This Row],[Фирмы]],сен!$E$2:$E$109)</f>
        <v>1</v>
      </c>
      <c r="K32" s="148">
        <f>+SUMIF(окт!$E$2:$E$93,СводкаРасходов[[#This Row],[Фирмы]],окт!$D$2:$D$93)</f>
        <v>1</v>
      </c>
      <c r="L32" s="148">
        <f>+SUMIF(ноя!$E$2:$E$102,СводкаРасходов[[#This Row],[Фирмы]],ноя!$D$2:$D$102)</f>
        <v>0</v>
      </c>
      <c r="M32" s="148">
        <f>+SUMIF(дек!$E$2:$E$50,СводкаРасходов[[#This Row],[Фирмы]],дек!$D$2:$D$50)</f>
        <v>0</v>
      </c>
      <c r="N32" s="5">
        <f>SUM(СводкаРасходов[[#This Row],[Январь]:[Декабрь]])</f>
        <v>10</v>
      </c>
      <c r="O32" s="6"/>
      <c r="P32" s="32">
        <f>IFERROR(+СводкаРасходов[[#This Row],[Итог]]/СводкаРасходов[[#Totals],[Итог]],0)</f>
        <v>1.3698630136986301E-2</v>
      </c>
    </row>
    <row r="33" spans="1:16" ht="17.100000000000001" customHeight="1" x14ac:dyDescent="0.3">
      <c r="A33" s="4" t="s">
        <v>235</v>
      </c>
      <c r="B33" s="148">
        <f>+SUMIF(янв!$D$5:$D$134,СводкаРасходов[[#This Row],[Фирмы]],янв!$C$5:$C$134)</f>
        <v>1</v>
      </c>
      <c r="C33" s="148">
        <f>+SUMIF(фев!$D$5:$D$111,СводкаРасходов[[#This Row],[Фирмы]],фев!$C$5:$C$111)</f>
        <v>1</v>
      </c>
      <c r="D33" s="148">
        <f>+SUMIF(мар!$D$5:$D$60,СводкаРасходов[[#This Row],[Фирмы]],мар!$C$5:$C$60)</f>
        <v>0</v>
      </c>
      <c r="E33" s="148"/>
      <c r="F33" s="148">
        <f>+SUMIF(май!$D$5:$D$33,СводкаРасходов[[#This Row],[Фирмы]],май!$C$5:$C$33)</f>
        <v>0</v>
      </c>
      <c r="G33" s="148">
        <f>+SUMIF(июн!$E$4:$E$20,СводкаРасходов[[#This Row],[Фирмы]],июн!$D$4:$D$20)</f>
        <v>0</v>
      </c>
      <c r="H33" s="148"/>
      <c r="I33" s="148">
        <f>+SUMIF(авг!$E$2:$E$348,СводкаРасходов[[#This Row],[Фирмы]],авг!$D$2:$D$348)</f>
        <v>0</v>
      </c>
      <c r="J33" s="148">
        <f>+SUMIF(сен!$F$2:$F$109,СводкаРасходов[[#This Row],[Фирмы]],сен!$E$2:$E$109)</f>
        <v>0</v>
      </c>
      <c r="K33" s="148">
        <f>+SUMIF(окт!$E$2:$E$93,СводкаРасходов[[#This Row],[Фирмы]],окт!$D$2:$D$93)</f>
        <v>0</v>
      </c>
      <c r="L33" s="148">
        <f>+SUMIF(ноя!$E$2:$E$102,СводкаРасходов[[#This Row],[Фирмы]],ноя!$D$2:$D$102)</f>
        <v>0</v>
      </c>
      <c r="M33" s="148">
        <f>+SUMIF(дек!$E$2:$E$50,СводкаРасходов[[#This Row],[Фирмы]],дек!$D$2:$D$50)</f>
        <v>0</v>
      </c>
      <c r="N33" s="5">
        <f>SUM(СводкаРасходов[[#This Row],[Январь]:[Декабрь]])</f>
        <v>2</v>
      </c>
      <c r="O33" s="6"/>
      <c r="P33" s="32">
        <f>IFERROR(+СводкаРасходов[[#This Row],[Итог]]/СводкаРасходов[[#Totals],[Итог]],0)</f>
        <v>2.7397260273972603E-3</v>
      </c>
    </row>
    <row r="34" spans="1:16" ht="17.100000000000001" hidden="1" customHeight="1" x14ac:dyDescent="0.3">
      <c r="A34" s="4" t="s">
        <v>100</v>
      </c>
      <c r="B34" s="148">
        <f>+SUMIF(янв!$D$5:$D$134,СводкаРасходов[[#This Row],[Фирмы]],янв!$C$5:$C$134)</f>
        <v>0</v>
      </c>
      <c r="C34" s="148">
        <f>+SUMIF(фев!$D$5:$D$111,СводкаРасходов[[#This Row],[Фирмы]],фев!$C$5:$C$111)</f>
        <v>0</v>
      </c>
      <c r="D34" s="148">
        <f>+SUMIF(мар!$D$5:$D$60,СводкаРасходов[[#This Row],[Фирмы]],мар!$C$5:$C$60)</f>
        <v>0</v>
      </c>
      <c r="E34" s="148">
        <f>+SUMIF(апр!$D$5:$D$491,СводкаРасходов[[#This Row],[Фирмы]],апр!$C$5:$C$491)</f>
        <v>0</v>
      </c>
      <c r="F34" s="148">
        <f>+SUMIF(май!$D$5:$D$33,СводкаРасходов[[#This Row],[Фирмы]],май!$C$5:$C$33)</f>
        <v>0</v>
      </c>
      <c r="G34" s="148">
        <f>+SUMIF(июн!$E$4:$E$20,СводкаРасходов[[#This Row],[Фирмы]],июн!$D$4:$D$20)</f>
        <v>0</v>
      </c>
      <c r="H34" s="148">
        <f>+SUMIF(июл!$E$2:$E$139,СводкаРасходов[[#This Row],[Фирмы]],июл!$D$2:$D$139)</f>
        <v>0</v>
      </c>
      <c r="I34" s="148">
        <f>+SUMIF(авг!$E$2:$E$348,СводкаРасходов[[#This Row],[Фирмы]],авг!$D$2:$D$348)</f>
        <v>0</v>
      </c>
      <c r="J34" s="148">
        <f>+SUMIF(сен!$F$2:$F$109,СводкаРасходов[[#This Row],[Фирмы]],сен!$E$2:$E$109)</f>
        <v>0</v>
      </c>
      <c r="K34" s="148">
        <f>+SUMIF(окт!$E$2:$E$93,СводкаРасходов[[#This Row],[Фирмы]],окт!$D$2:$D$93)</f>
        <v>0</v>
      </c>
      <c r="L34" s="148">
        <f>+SUMIF(ноя!$E$2:$E$102,СводкаРасходов[[#This Row],[Фирмы]],ноя!$D$2:$D$102)</f>
        <v>0</v>
      </c>
      <c r="M34" s="148">
        <f>+SUMIF(дек!$E$2:$E$50,СводкаРасходов[[#This Row],[Фирмы]],дек!$D$2:$D$50)</f>
        <v>0</v>
      </c>
      <c r="N34" s="5">
        <f>SUM(СводкаРасходов[[#This Row],[Январь]:[Декабрь]])</f>
        <v>0</v>
      </c>
      <c r="O34" s="6"/>
      <c r="P34" s="32">
        <f>IFERROR(+СводкаРасходов[[#This Row],[Итог]]/СводкаРасходов[[#Totals],[Итог]],0)</f>
        <v>0</v>
      </c>
    </row>
    <row r="35" spans="1:16" ht="17.100000000000001" customHeight="1" x14ac:dyDescent="0.3">
      <c r="A35" s="23" t="s">
        <v>183</v>
      </c>
      <c r="B35" s="148">
        <f>+SUMIF(янв!$D$5:$D$134,СводкаРасходов[[#This Row],[Фирмы]],янв!$C$5:$C$134)</f>
        <v>6</v>
      </c>
      <c r="C35" s="148">
        <f>+SUMIF(фев!$D$5:$D$111,СводкаРасходов[[#This Row],[Фирмы]],фев!$C$5:$C$111)</f>
        <v>5</v>
      </c>
      <c r="D35" s="148">
        <f>+SUMIF(мар!$D$5:$D$60,СводкаРасходов[[#This Row],[Фирмы]],мар!$C$5:$C$60)</f>
        <v>4</v>
      </c>
      <c r="E35" s="148"/>
      <c r="F35" s="148">
        <f>+SUMIF(май!$D$5:$D$33,СводкаРасходов[[#This Row],[Фирмы]],май!$C$5:$C$33)</f>
        <v>5</v>
      </c>
      <c r="G35" s="148">
        <f>+SUMIF(июн!$E$4:$E$20,СводкаРасходов[[#This Row],[Фирмы]],июн!$D$4:$D$20)</f>
        <v>0</v>
      </c>
      <c r="H35" s="148"/>
      <c r="I35" s="148">
        <f>+SUMIF(авг!$E$2:$E$348,СводкаРасходов[[#This Row],[Фирмы]],авг!$D$2:$D$348)</f>
        <v>7</v>
      </c>
      <c r="J35" s="148">
        <f>+SUMIF(сен!$F$2:$F$109,СводкаРасходов[[#This Row],[Фирмы]],сен!$E$2:$E$109)</f>
        <v>3</v>
      </c>
      <c r="K35" s="148">
        <f>+SUMIF(окт!$E$2:$E$93,СводкаРасходов[[#This Row],[Фирмы]],окт!$D$2:$D$93)</f>
        <v>1</v>
      </c>
      <c r="L35" s="148">
        <f>+SUMIF(ноя!$E$2:$E$102,СводкаРасходов[[#This Row],[Фирмы]],ноя!$D$2:$D$102)</f>
        <v>0</v>
      </c>
      <c r="M35" s="148">
        <f>+SUMIF(дек!$E$2:$E$50,СводкаРасходов[[#This Row],[Фирмы]],дек!$D$2:$D$50)</f>
        <v>0</v>
      </c>
      <c r="N35" s="5">
        <f>SUM(СводкаРасходов[[#This Row],[Январь]:[Декабрь]])</f>
        <v>31</v>
      </c>
      <c r="O35" s="6"/>
      <c r="P35" s="32">
        <f>IFERROR(+СводкаРасходов[[#This Row],[Итог]]/СводкаРасходов[[#Totals],[Итог]],0)</f>
        <v>4.2465753424657533E-2</v>
      </c>
    </row>
    <row r="36" spans="1:16" ht="17.100000000000001" hidden="1" customHeight="1" x14ac:dyDescent="0.3">
      <c r="A36" s="4" t="s">
        <v>179</v>
      </c>
      <c r="B36" s="148">
        <f>+SUMIF(янв!$D$5:$D$134,СводкаРасходов[[#This Row],[Фирмы]],янв!$C$5:$C$134)</f>
        <v>0</v>
      </c>
      <c r="C36" s="148">
        <f>+SUMIF(фев!$D$5:$D$111,СводкаРасходов[[#This Row],[Фирмы]],фев!$C$5:$C$111)</f>
        <v>0</v>
      </c>
      <c r="D36" s="148">
        <f>+SUMIF(мар!$D$5:$D$60,СводкаРасходов[[#This Row],[Фирмы]],мар!$C$5:$C$60)</f>
        <v>0</v>
      </c>
      <c r="E36" s="148">
        <f>+SUMIF(апр!$D$5:$D$491,СводкаРасходов[[#This Row],[Фирмы]],апр!$C$5:$C$491)</f>
        <v>0</v>
      </c>
      <c r="F36" s="148">
        <f>+SUMIF(май!$D$5:$D$33,СводкаРасходов[[#This Row],[Фирмы]],май!$C$5:$C$33)</f>
        <v>0</v>
      </c>
      <c r="G36" s="148">
        <f>+SUMIF(июн!$E$4:$E$20,СводкаРасходов[[#This Row],[Фирмы]],июн!$D$4:$D$20)</f>
        <v>0</v>
      </c>
      <c r="H36" s="148">
        <f>+SUMIF(июл!$E$2:$E$139,СводкаРасходов[[#This Row],[Фирмы]],июл!$D$2:$D$139)</f>
        <v>0</v>
      </c>
      <c r="I36" s="148">
        <f>+SUMIF(авг!$E$2:$E$348,СводкаРасходов[[#This Row],[Фирмы]],авг!$D$2:$D$348)</f>
        <v>0</v>
      </c>
      <c r="J36" s="148">
        <f>+SUMIF(сен!$F$2:$F$109,СводкаРасходов[[#This Row],[Фирмы]],сен!$E$2:$E$109)</f>
        <v>0</v>
      </c>
      <c r="K36" s="148">
        <f>+SUMIF(окт!$E$2:$E$93,СводкаРасходов[[#This Row],[Фирмы]],окт!$D$2:$D$93)</f>
        <v>0</v>
      </c>
      <c r="L36" s="148">
        <f>+SUMIF(ноя!$E$2:$E$102,СводкаРасходов[[#This Row],[Фирмы]],ноя!$D$2:$D$102)</f>
        <v>0</v>
      </c>
      <c r="M36" s="148">
        <f>+SUMIF(дек!$E$2:$E$50,СводкаРасходов[[#This Row],[Фирмы]],дек!$D$2:$D$50)</f>
        <v>0</v>
      </c>
      <c r="N36" s="5">
        <f>SUM(СводкаРасходов[[#This Row],[Январь]:[Декабрь]])</f>
        <v>0</v>
      </c>
      <c r="O36" s="6"/>
      <c r="P36" s="32">
        <f>IFERROR(+СводкаРасходов[[#This Row],[Итог]]/СводкаРасходов[[#Totals],[Итог]],0)</f>
        <v>0</v>
      </c>
    </row>
    <row r="37" spans="1:16" ht="17.100000000000001" customHeight="1" x14ac:dyDescent="0.3">
      <c r="A37" s="4" t="s">
        <v>101</v>
      </c>
      <c r="B37" s="148">
        <f>+SUMIF(янв!$D$5:$D$134,СводкаРасходов[[#This Row],[Фирмы]],янв!$C$5:$C$134)</f>
        <v>0</v>
      </c>
      <c r="C37" s="148">
        <f>+SUMIF(фев!$D$5:$D$111,СводкаРасходов[[#This Row],[Фирмы]],фев!$C$5:$C$111)</f>
        <v>0</v>
      </c>
      <c r="D37" s="148">
        <f>+SUMIF(мар!$D$5:$D$60,СводкаРасходов[[#This Row],[Фирмы]],мар!$C$5:$C$60)</f>
        <v>1</v>
      </c>
      <c r="E37" s="148"/>
      <c r="F37" s="148">
        <f>+SUMIF(май!$D$5:$D$33,СводкаРасходов[[#This Row],[Фирмы]],май!$C$5:$C$33)</f>
        <v>0</v>
      </c>
      <c r="G37" s="148">
        <f>+SUMIF(июн!$E$4:$E$20,СводкаРасходов[[#This Row],[Фирмы]],июн!$D$4:$D$20)</f>
        <v>0</v>
      </c>
      <c r="H37" s="148"/>
      <c r="I37" s="148">
        <f>+SUMIF(авг!$E$2:$E$348,СводкаРасходов[[#This Row],[Фирмы]],авг!$D$2:$D$348)</f>
        <v>0</v>
      </c>
      <c r="J37" s="148">
        <f>+SUMIF(сен!$F$2:$F$109,СводкаРасходов[[#This Row],[Фирмы]],сен!$E$2:$E$109)</f>
        <v>0</v>
      </c>
      <c r="K37" s="148">
        <f>+SUMIF(окт!$E$2:$E$93,СводкаРасходов[[#This Row],[Фирмы]],окт!$D$2:$D$93)</f>
        <v>0</v>
      </c>
      <c r="L37" s="148">
        <f>+SUMIF(ноя!$E$2:$E$102,СводкаРасходов[[#This Row],[Фирмы]],ноя!$D$2:$D$102)</f>
        <v>0</v>
      </c>
      <c r="M37" s="148">
        <f>+SUMIF(дек!$E$2:$E$50,СводкаРасходов[[#This Row],[Фирмы]],дек!$D$2:$D$50)</f>
        <v>0</v>
      </c>
      <c r="N37" s="5">
        <f>SUM(СводкаРасходов[[#This Row],[Январь]:[Декабрь]])</f>
        <v>1</v>
      </c>
      <c r="O37" s="6"/>
      <c r="P37" s="32">
        <f>IFERROR(+СводкаРасходов[[#This Row],[Итог]]/СводкаРасходов[[#Totals],[Итог]],0)</f>
        <v>1.3698630136986301E-3</v>
      </c>
    </row>
    <row r="38" spans="1:16" ht="17.100000000000001" customHeight="1" x14ac:dyDescent="0.3">
      <c r="A38" s="23" t="s">
        <v>666</v>
      </c>
      <c r="B38" s="148">
        <f>+SUMIF(янв!$D$5:$D$134,СводкаРасходов[[#This Row],[Фирмы]],янв!$C$5:$C$134)</f>
        <v>0</v>
      </c>
      <c r="C38" s="148">
        <f>+SUMIF(фев!$D$5:$D$111,СводкаРасходов[[#This Row],[Фирмы]],фев!$C$5:$C$111)</f>
        <v>0</v>
      </c>
      <c r="D38" s="148">
        <f>+SUMIF(мар!$D$5:$D$60,СводкаРасходов[[#This Row],[Фирмы]],мар!$C$5:$C$60)</f>
        <v>0</v>
      </c>
      <c r="E38" s="148">
        <f>+SUMIF(апр!$D$5:$D$491,СводкаРасходов[[#This Row],[Фирмы]],апр!$C$5:$C$491)</f>
        <v>0</v>
      </c>
      <c r="F38" s="148">
        <f>+SUMIF(май!$D$5:$D$33,СводкаРасходов[[#This Row],[Фирмы]],май!$C$5:$C$33)</f>
        <v>0</v>
      </c>
      <c r="G38" s="148">
        <f>+SUMIF(июн!$E$4:$E$20,СводкаРасходов[[#This Row],[Фирмы]],июн!$D$4:$D$20)</f>
        <v>0</v>
      </c>
      <c r="H38" s="148">
        <f>+SUMIF(июл!$E$2:$E$139,СводкаРасходов[[#This Row],[Фирмы]],июл!$D$2:$D$139)</f>
        <v>0</v>
      </c>
      <c r="I38" s="148">
        <f>+SUMIF(авг!$E$2:$E$348,СводкаРасходов[[#This Row],[Фирмы]],авг!$D$2:$D$348)</f>
        <v>2</v>
      </c>
      <c r="J38" s="148">
        <f>+SUMIF(сен!$F$2:$F$109,СводкаРасходов[[#This Row],[Фирмы]],сен!$E$2:$E$109)</f>
        <v>0</v>
      </c>
      <c r="K38" s="148">
        <f>+SUMIF(окт!$E$2:$E$93,СводкаРасходов[[#This Row],[Фирмы]],окт!$D$2:$D$93)</f>
        <v>0</v>
      </c>
      <c r="L38" s="148">
        <f>+SUMIF(ноя!$E$2:$E$102,СводкаРасходов[[#This Row],[Фирмы]],ноя!$D$2:$D$102)</f>
        <v>0</v>
      </c>
      <c r="M38" s="148">
        <f>+SUMIF(дек!$E$2:$E$50,СводкаРасходов[[#This Row],[Фирмы]],дек!$D$2:$D$50)</f>
        <v>0</v>
      </c>
      <c r="N38" s="5">
        <f>SUM(СводкаРасходов[[#This Row],[Январь]:[Декабрь]])</f>
        <v>2</v>
      </c>
      <c r="O38" s="6"/>
      <c r="P38" s="32">
        <f>IFERROR(+СводкаРасходов[[#This Row],[Итог]]/СводкаРасходов[[#Totals],[Итог]],0)</f>
        <v>2.7397260273972603E-3</v>
      </c>
    </row>
    <row r="39" spans="1:16" ht="17.100000000000001" customHeight="1" x14ac:dyDescent="0.3">
      <c r="A39" s="23" t="s">
        <v>19</v>
      </c>
      <c r="B39" s="148">
        <f>+SUMIF(янв!$D$5:$D$134,СводкаРасходов[[#This Row],[Фирмы]],янв!$C$5:$C$134)</f>
        <v>4</v>
      </c>
      <c r="C39" s="148">
        <f>+SUMIF(фев!$D$5:$D$111,СводкаРасходов[[#This Row],[Фирмы]],фев!$C$5:$C$111)</f>
        <v>0</v>
      </c>
      <c r="D39" s="148">
        <f>+SUMIF(мар!$D$5:$D$60,СводкаРасходов[[#This Row],[Фирмы]],мар!$C$5:$C$60)</f>
        <v>0</v>
      </c>
      <c r="E39" s="148"/>
      <c r="F39" s="148">
        <f>+SUMIF(май!$D$5:$D$33,СводкаРасходов[[#This Row],[Фирмы]],май!$C$5:$C$33)</f>
        <v>0</v>
      </c>
      <c r="G39" s="148">
        <f>+SUMIF(июн!$E$4:$E$20,СводкаРасходов[[#This Row],[Фирмы]],июн!$D$4:$D$20)</f>
        <v>0</v>
      </c>
      <c r="H39" s="148"/>
      <c r="I39" s="148">
        <f>+SUMIF(авг!$E$2:$E$348,СводкаРасходов[[#This Row],[Фирмы]],авг!$D$2:$D$348)</f>
        <v>0</v>
      </c>
      <c r="J39" s="148">
        <f>+SUMIF(сен!$F$2:$F$109,СводкаРасходов[[#This Row],[Фирмы]],сен!$E$2:$E$109)</f>
        <v>0</v>
      </c>
      <c r="K39" s="148">
        <f>+SUMIF(окт!$E$2:$E$93,СводкаРасходов[[#This Row],[Фирмы]],окт!$D$2:$D$93)</f>
        <v>2</v>
      </c>
      <c r="L39" s="148">
        <f>+SUMIF(ноя!$E$2:$E$102,СводкаРасходов[[#This Row],[Фирмы]],ноя!$D$2:$D$102)</f>
        <v>0</v>
      </c>
      <c r="M39" s="148">
        <f>+SUMIF(дек!$E$2:$E$50,СводкаРасходов[[#This Row],[Фирмы]],дек!$D$2:$D$50)</f>
        <v>0</v>
      </c>
      <c r="N39" s="5">
        <f>SUM(СводкаРасходов[[#This Row],[Январь]:[Декабрь]])</f>
        <v>6</v>
      </c>
      <c r="O39" s="6"/>
      <c r="P39" s="32">
        <f>IFERROR(+СводкаРасходов[[#This Row],[Итог]]/СводкаРасходов[[#Totals],[Итог]],0)</f>
        <v>8.21917808219178E-3</v>
      </c>
    </row>
    <row r="40" spans="1:16" ht="17.100000000000001" customHeight="1" x14ac:dyDescent="0.3">
      <c r="A40" s="23" t="s">
        <v>784</v>
      </c>
      <c r="B40" s="148">
        <f>+SUMIF(янв!$D$5:$D$134,СводкаРасходов[[#This Row],[Фирмы]],янв!$C$5:$C$134)</f>
        <v>0</v>
      </c>
      <c r="C40" s="148">
        <f>+SUMIF(фев!$D$5:$D$111,СводкаРасходов[[#This Row],[Фирмы]],фев!$C$5:$C$111)</f>
        <v>0</v>
      </c>
      <c r="D40" s="148">
        <f>+SUMIF(мар!$D$5:$D$60,СводкаРасходов[[#This Row],[Фирмы]],мар!$C$5:$C$60)</f>
        <v>0</v>
      </c>
      <c r="E40" s="148">
        <f>+SUMIF(апр!$D$5:$D$491,СводкаРасходов[[#This Row],[Фирмы]],апр!$C$5:$C$491)</f>
        <v>0</v>
      </c>
      <c r="F40" s="148">
        <f>+SUMIF(май!$D$5:$D$33,СводкаРасходов[[#This Row],[Фирмы]],май!$C$5:$C$33)</f>
        <v>0</v>
      </c>
      <c r="G40" s="148">
        <f>+SUMIF(июн!$E$4:$E$20,СводкаРасходов[[#This Row],[Фирмы]],июн!$D$4:$D$20)</f>
        <v>0</v>
      </c>
      <c r="H40" s="148">
        <f>+SUMIF(июл!$E$2:$E$139,СводкаРасходов[[#This Row],[Фирмы]],июл!$D$2:$D$139)</f>
        <v>0</v>
      </c>
      <c r="I40" s="148">
        <f>+SUMIF(авг!$E$2:$E$348,СводкаРасходов[[#This Row],[Фирмы]],авг!$D$2:$D$348)</f>
        <v>49</v>
      </c>
      <c r="J40" s="148">
        <f>+SUMIF(сен!$F$2:$F$109,СводкаРасходов[[#This Row],[Фирмы]],сен!$E$2:$E$109)</f>
        <v>0</v>
      </c>
      <c r="K40" s="148">
        <f>+SUMIF(окт!$E$2:$E$93,СводкаРасходов[[#This Row],[Фирмы]],окт!$D$2:$D$93)</f>
        <v>0</v>
      </c>
      <c r="L40" s="148">
        <f>+SUMIF(ноя!$E$2:$E$102,СводкаРасходов[[#This Row],[Фирмы]],ноя!$D$2:$D$102)</f>
        <v>0</v>
      </c>
      <c r="M40" s="148">
        <f>+SUMIF(дек!$E$2:$E$50,СводкаРасходов[[#This Row],[Фирмы]],дек!$D$2:$D$50)</f>
        <v>0</v>
      </c>
      <c r="N40" s="5">
        <f>SUM(СводкаРасходов[[#This Row],[Январь]:[Декабрь]])</f>
        <v>49</v>
      </c>
      <c r="O40" s="6"/>
      <c r="P40" s="32">
        <f>IFERROR(+СводкаРасходов[[#This Row],[Итог]]/СводкаРасходов[[#Totals],[Итог]],0)</f>
        <v>6.7123287671232879E-2</v>
      </c>
    </row>
    <row r="41" spans="1:16" ht="17.100000000000001" customHeight="1" x14ac:dyDescent="0.3">
      <c r="A41" s="23" t="s">
        <v>298</v>
      </c>
      <c r="B41" s="148">
        <f>+SUMIF(янв!$D$5:$D$134,СводкаРасходов[[#This Row],[Фирмы]],янв!$C$5:$C$134)</f>
        <v>0</v>
      </c>
      <c r="C41" s="148">
        <f>+SUMIF(фев!$D$5:$D$111,СводкаРасходов[[#This Row],[Фирмы]],фев!$C$5:$C$111)</f>
        <v>5</v>
      </c>
      <c r="D41" s="148">
        <f>+SUMIF(мар!$D$5:$D$60,СводкаРасходов[[#This Row],[Фирмы]],мар!$C$5:$C$60)</f>
        <v>2</v>
      </c>
      <c r="E41" s="148"/>
      <c r="F41" s="148">
        <f>+SUMIF(май!$D$5:$D$33,СводкаРасходов[[#This Row],[Фирмы]],май!$C$5:$C$33)</f>
        <v>3</v>
      </c>
      <c r="G41" s="148">
        <f>+SUMIF(июн!$E$4:$E$20,СводкаРасходов[[#This Row],[Фирмы]],июн!$D$4:$D$20)</f>
        <v>5</v>
      </c>
      <c r="H41" s="148">
        <f>+SUMIF(июл!$E$2:$E$139,СводкаРасходов[[#This Row],[Фирмы]],июл!$D$2:$D$139)</f>
        <v>1</v>
      </c>
      <c r="I41" s="148">
        <f>+SUMIF(авг!$E$2:$E$348,СводкаРасходов[[#This Row],[Фирмы]],авг!$D$2:$D$348)</f>
        <v>0</v>
      </c>
      <c r="J41" s="148">
        <f>+SUMIF(сен!$F$2:$F$109,СводкаРасходов[[#This Row],[Фирмы]],сен!$E$2:$E$109)</f>
        <v>3</v>
      </c>
      <c r="K41" s="148">
        <f>+SUMIF(окт!$E$2:$E$93,СводкаРасходов[[#This Row],[Фирмы]],окт!$D$2:$D$93)</f>
        <v>16</v>
      </c>
      <c r="L41" s="148">
        <f>+SUMIF(ноя!$E$2:$E$102,СводкаРасходов[[#This Row],[Фирмы]],ноя!$D$2:$D$102)</f>
        <v>0</v>
      </c>
      <c r="M41" s="148">
        <f>+SUMIF(дек!$E$2:$E$50,СводкаРасходов[[#This Row],[Фирмы]],дек!$D$2:$D$50)</f>
        <v>0</v>
      </c>
      <c r="N41" s="5">
        <f>SUM(СводкаРасходов[[#This Row],[Январь]:[Декабрь]])</f>
        <v>35</v>
      </c>
      <c r="O41" s="6"/>
      <c r="P41" s="32">
        <f>IFERROR(+СводкаРасходов[[#This Row],[Итог]]/СводкаРасходов[[#Totals],[Итог]],0)</f>
        <v>4.7945205479452052E-2</v>
      </c>
    </row>
    <row r="42" spans="1:16" ht="17.100000000000001" customHeight="1" x14ac:dyDescent="0.3">
      <c r="A42" s="23" t="s">
        <v>20</v>
      </c>
      <c r="B42" s="148">
        <f>+SUMIF(янв!$D$5:$D$134,СводкаРасходов[[#This Row],[Фирмы]],янв!$C$5:$C$134)</f>
        <v>0</v>
      </c>
      <c r="C42" s="148">
        <f>+SUMIF(фев!$D$5:$D$111,СводкаРасходов[[#This Row],[Фирмы]],фев!$C$5:$C$111)</f>
        <v>5</v>
      </c>
      <c r="D42" s="148">
        <f>+SUMIF(мар!$D$5:$D$60,СводкаРасходов[[#This Row],[Фирмы]],мар!$C$5:$C$60)</f>
        <v>3</v>
      </c>
      <c r="E42" s="148"/>
      <c r="F42" s="148">
        <f>+SUMIF(май!$D$5:$D$33,СводкаРасходов[[#This Row],[Фирмы]],май!$C$5:$C$33)</f>
        <v>0</v>
      </c>
      <c r="G42" s="148">
        <f>+SUMIF(июн!$E$4:$E$20,СводкаРасходов[[#This Row],[Фирмы]],июн!$D$4:$D$20)</f>
        <v>0</v>
      </c>
      <c r="H42" s="148"/>
      <c r="I42" s="148">
        <f>+SUMIF(авг!$E$2:$E$348,СводкаРасходов[[#This Row],[Фирмы]],авг!$D$2:$D$348)</f>
        <v>0</v>
      </c>
      <c r="J42" s="148">
        <f>+SUMIF(сен!$F$2:$F$109,СводкаРасходов[[#This Row],[Фирмы]],сен!$E$2:$E$109)</f>
        <v>0</v>
      </c>
      <c r="K42" s="148">
        <f>+SUMIF(окт!$E$2:$E$93,СводкаРасходов[[#This Row],[Фирмы]],окт!$D$2:$D$93)</f>
        <v>0</v>
      </c>
      <c r="L42" s="148">
        <f>+SUMIF(ноя!$E$2:$E$102,СводкаРасходов[[#This Row],[Фирмы]],ноя!$D$2:$D$102)</f>
        <v>0</v>
      </c>
      <c r="M42" s="148">
        <f>+SUMIF(дек!$E$2:$E$50,СводкаРасходов[[#This Row],[Фирмы]],дек!$D$2:$D$50)</f>
        <v>0</v>
      </c>
      <c r="N42" s="5">
        <f>SUM(СводкаРасходов[[#This Row],[Январь]:[Декабрь]])</f>
        <v>8</v>
      </c>
      <c r="O42" s="6"/>
      <c r="P42" s="32">
        <f>IFERROR(+СводкаРасходов[[#This Row],[Итог]]/СводкаРасходов[[#Totals],[Итог]],0)</f>
        <v>1.0958904109589041E-2</v>
      </c>
    </row>
    <row r="43" spans="1:16" ht="17.100000000000001" customHeight="1" x14ac:dyDescent="0.3">
      <c r="A43" s="23" t="s">
        <v>517</v>
      </c>
      <c r="B43" s="148">
        <f>+SUMIF(янв!$D$5:$D$134,СводкаРасходов[[#This Row],[Фирмы]],янв!$C$5:$C$134)</f>
        <v>0</v>
      </c>
      <c r="C43" s="148">
        <f>+SUMIF(фев!$D$5:$D$111,СводкаРасходов[[#This Row],[Фирмы]],фев!$C$5:$C$111)</f>
        <v>0</v>
      </c>
      <c r="D43" s="148">
        <f>+SUMIF(мар!$D$5:$D$60,СводкаРасходов[[#This Row],[Фирмы]],мар!$C$5:$C$60)</f>
        <v>0</v>
      </c>
      <c r="E43" s="148"/>
      <c r="F43" s="148">
        <f>+SUMIF(май!$D$5:$D$33,СводкаРасходов[[#This Row],[Фирмы]],май!$C$5:$C$33)</f>
        <v>0</v>
      </c>
      <c r="G43" s="148">
        <f>+SUMIF(июн!$E$4:$E$20,СводкаРасходов[[#This Row],[Фирмы]],июн!$D$4:$D$20)</f>
        <v>0</v>
      </c>
      <c r="H43" s="148">
        <f>+SUMIF(июл!$E$2:$E$139,СводкаРасходов[[#This Row],[Фирмы]],июл!$D$2:$D$139)</f>
        <v>23</v>
      </c>
      <c r="I43" s="148">
        <f>+SUMIF(авг!$E$2:$E$348,СводкаРасходов[[#This Row],[Фирмы]],авг!$D$2:$D$348)</f>
        <v>63</v>
      </c>
      <c r="J43" s="148">
        <f>+SUMIF(сен!$F$2:$F$109,СводкаРасходов[[#This Row],[Фирмы]],сен!$E$2:$E$109)</f>
        <v>35</v>
      </c>
      <c r="K43" s="148">
        <f>+SUMIF(окт!$E$2:$E$93,СводкаРасходов[[#This Row],[Фирмы]],окт!$D$2:$D$93)</f>
        <v>25</v>
      </c>
      <c r="L43" s="148">
        <f>+SUMIF(ноя!$E$2:$E$102,СводкаРасходов[[#This Row],[Фирмы]],ноя!$D$2:$D$102)</f>
        <v>0</v>
      </c>
      <c r="M43" s="148">
        <f>+SUMIF(дек!$E$2:$E$50,СводкаРасходов[[#This Row],[Фирмы]],дек!$D$2:$D$50)</f>
        <v>0</v>
      </c>
      <c r="N43" s="5">
        <f>SUM(СводкаРасходов[[#This Row],[Январь]:[Декабрь]])</f>
        <v>146</v>
      </c>
      <c r="O43" s="6"/>
      <c r="P43" s="32">
        <f>IFERROR(+СводкаРасходов[[#This Row],[Итог]]/СводкаРасходов[[#Totals],[Итог]],0)</f>
        <v>0.2</v>
      </c>
    </row>
    <row r="44" spans="1:16" ht="17.100000000000001" hidden="1" customHeight="1" x14ac:dyDescent="0.3">
      <c r="A44" s="23" t="s">
        <v>102</v>
      </c>
      <c r="B44" s="148">
        <f>+SUMIF(янв!$D$5:$D$134,СводкаРасходов[[#This Row],[Фирмы]],янв!$C$5:$C$134)</f>
        <v>0</v>
      </c>
      <c r="C44" s="148">
        <f>+SUMIF(фев!$D$5:$D$111,СводкаРасходов[[#This Row],[Фирмы]],фев!$C$5:$C$111)</f>
        <v>0</v>
      </c>
      <c r="D44" s="148">
        <f>+SUMIF(мар!$D$5:$D$60,СводкаРасходов[[#This Row],[Фирмы]],мар!$C$5:$C$60)</f>
        <v>0</v>
      </c>
      <c r="E44" s="148">
        <f>+SUMIF(апр!$D$5:$D$491,СводкаРасходов[[#This Row],[Фирмы]],апр!$C$5:$C$491)</f>
        <v>0</v>
      </c>
      <c r="F44" s="148">
        <f>+SUMIF(май!$D$5:$D$33,СводкаРасходов[[#This Row],[Фирмы]],май!$C$5:$C$33)</f>
        <v>0</v>
      </c>
      <c r="G44" s="148">
        <f>+SUMIF(июн!$E$4:$E$20,СводкаРасходов[[#This Row],[Фирмы]],июн!$D$4:$D$20)</f>
        <v>0</v>
      </c>
      <c r="H44" s="148">
        <f>+SUMIF(июл!$E$2:$E$139,СводкаРасходов[[#This Row],[Фирмы]],июл!$D$2:$D$139)</f>
        <v>0</v>
      </c>
      <c r="I44" s="148">
        <f>+SUMIF(авг!$E$2:$E$348,СводкаРасходов[[#This Row],[Фирмы]],авг!$D$2:$D$348)</f>
        <v>0</v>
      </c>
      <c r="J44" s="148">
        <f>+SUMIF(сен!$F$2:$F$109,СводкаРасходов[[#This Row],[Фирмы]],сен!$E$2:$E$109)</f>
        <v>0</v>
      </c>
      <c r="K44" s="148">
        <f>+SUMIF(окт!$E$2:$E$93,СводкаРасходов[[#This Row],[Фирмы]],окт!$D$2:$D$93)</f>
        <v>0</v>
      </c>
      <c r="L44" s="148">
        <f>+SUMIF(ноя!$E$2:$E$102,СводкаРасходов[[#This Row],[Фирмы]],ноя!$D$2:$D$102)</f>
        <v>0</v>
      </c>
      <c r="M44" s="148">
        <f>+SUMIF(дек!$E$2:$E$50,СводкаРасходов[[#This Row],[Фирмы]],дек!$D$2:$D$50)</f>
        <v>0</v>
      </c>
      <c r="N44" s="5">
        <f>SUM(СводкаРасходов[[#This Row],[Январь]:[Декабрь]])</f>
        <v>0</v>
      </c>
      <c r="O44" s="6"/>
      <c r="P44" s="32">
        <f>IFERROR(+СводкаРасходов[[#This Row],[Итог]]/СводкаРасходов[[#Totals],[Итог]],0)</f>
        <v>0</v>
      </c>
    </row>
    <row r="45" spans="1:16" ht="17.100000000000001" customHeight="1" x14ac:dyDescent="0.3">
      <c r="A45" s="23" t="s">
        <v>35</v>
      </c>
      <c r="B45" s="148">
        <f>+SUMIF(янв!$D$5:$D$134,СводкаРасходов[[#This Row],[Фирмы]],янв!$C$5:$C$134)</f>
        <v>11</v>
      </c>
      <c r="C45" s="148">
        <f>+SUMIF(фев!$D$5:$D$111,СводкаРасходов[[#This Row],[Фирмы]],фев!$C$5:$C$111)</f>
        <v>5</v>
      </c>
      <c r="D45" s="148">
        <f>+SUMIF(мар!$D$5:$D$60,СводкаРасходов[[#This Row],[Фирмы]],мар!$C$5:$C$60)</f>
        <v>1</v>
      </c>
      <c r="E45" s="148"/>
      <c r="F45" s="148">
        <f>+SUMIF(май!$D$5:$D$33,СводкаРасходов[[#This Row],[Фирмы]],май!$C$5:$C$33)</f>
        <v>0</v>
      </c>
      <c r="G45" s="148">
        <f>+SUMIF(июн!$E$4:$E$20,СводкаРасходов[[#This Row],[Фирмы]],июн!$D$4:$D$20)</f>
        <v>0</v>
      </c>
      <c r="H45" s="148"/>
      <c r="I45" s="148">
        <f>+SUMIF(авг!$E$2:$E$348,СводкаРасходов[[#This Row],[Фирмы]],авг!$D$2:$D$348)</f>
        <v>0</v>
      </c>
      <c r="J45" s="148">
        <f>+SUMIF(сен!$F$2:$F$109,СводкаРасходов[[#This Row],[Фирмы]],сен!$E$2:$E$109)</f>
        <v>3</v>
      </c>
      <c r="K45" s="148">
        <f>+SUMIF(окт!$E$2:$E$93,СводкаРасходов[[#This Row],[Фирмы]],окт!$D$2:$D$93)</f>
        <v>0</v>
      </c>
      <c r="L45" s="148">
        <f>+SUMIF(ноя!$E$2:$E$102,СводкаРасходов[[#This Row],[Фирмы]],ноя!$D$2:$D$102)</f>
        <v>0</v>
      </c>
      <c r="M45" s="148">
        <f>+SUMIF(дек!$E$2:$E$50,СводкаРасходов[[#This Row],[Фирмы]],дек!$D$2:$D$50)</f>
        <v>0</v>
      </c>
      <c r="N45" s="5">
        <f>SUM(СводкаРасходов[[#This Row],[Январь]:[Декабрь]])</f>
        <v>20</v>
      </c>
      <c r="O45" s="6"/>
      <c r="P45" s="32">
        <f>IFERROR(+СводкаРасходов[[#This Row],[Итог]]/СводкаРасходов[[#Totals],[Итог]],0)</f>
        <v>2.7397260273972601E-2</v>
      </c>
    </row>
    <row r="46" spans="1:16" ht="17.100000000000001" customHeight="1" x14ac:dyDescent="0.3">
      <c r="A46" s="23" t="s">
        <v>103</v>
      </c>
      <c r="B46" s="148">
        <f>+SUMIF(янв!$D$5:$D$134,СводкаРасходов[[#This Row],[Фирмы]],янв!$C$5:$C$134)</f>
        <v>2</v>
      </c>
      <c r="C46" s="148">
        <f>+SUMIF(фев!$D$5:$D$111,СводкаРасходов[[#This Row],[Фирмы]],фев!$C$5:$C$111)</f>
        <v>1</v>
      </c>
      <c r="D46" s="148">
        <f>+SUMIF(мар!$D$5:$D$60,СводкаРасходов[[#This Row],[Фирмы]],мар!$C$5:$C$60)</f>
        <v>0</v>
      </c>
      <c r="E46" s="148"/>
      <c r="F46" s="148">
        <f>+SUMIF(май!$D$5:$D$33,СводкаРасходов[[#This Row],[Фирмы]],май!$C$5:$C$33)</f>
        <v>0</v>
      </c>
      <c r="G46" s="148">
        <f>+SUMIF(июн!$E$4:$E$20,СводкаРасходов[[#This Row],[Фирмы]],июн!$D$4:$D$20)</f>
        <v>0</v>
      </c>
      <c r="H46" s="148"/>
      <c r="I46" s="148">
        <f>+SUMIF(авг!$E$2:$E$348,СводкаРасходов[[#This Row],[Фирмы]],авг!$D$2:$D$348)</f>
        <v>0</v>
      </c>
      <c r="J46" s="148">
        <f>+SUMIF(сен!$F$2:$F$109,СводкаРасходов[[#This Row],[Фирмы]],сен!$E$2:$E$109)</f>
        <v>0</v>
      </c>
      <c r="K46" s="148">
        <f>+SUMIF(окт!$E$2:$E$93,СводкаРасходов[[#This Row],[Фирмы]],окт!$D$2:$D$93)</f>
        <v>0</v>
      </c>
      <c r="L46" s="148">
        <f>+SUMIF(ноя!$E$2:$E$102,СводкаРасходов[[#This Row],[Фирмы]],ноя!$D$2:$D$102)</f>
        <v>0</v>
      </c>
      <c r="M46" s="148">
        <f>+SUMIF(дек!$E$2:$E$50,СводкаРасходов[[#This Row],[Фирмы]],дек!$D$2:$D$50)</f>
        <v>0</v>
      </c>
      <c r="N46" s="5">
        <f>SUM(СводкаРасходов[[#This Row],[Январь]:[Декабрь]])</f>
        <v>3</v>
      </c>
      <c r="O46" s="6"/>
      <c r="P46" s="32">
        <f>IFERROR(+СводкаРасходов[[#This Row],[Итог]]/СводкаРасходов[[#Totals],[Итог]],0)</f>
        <v>4.10958904109589E-3</v>
      </c>
    </row>
    <row r="47" spans="1:16" ht="17.100000000000001" hidden="1" customHeight="1" x14ac:dyDescent="0.3">
      <c r="A47" s="23" t="s">
        <v>36</v>
      </c>
      <c r="B47" s="148">
        <f>+SUMIF(янв!$D$5:$D$134,СводкаРасходов[[#This Row],[Фирмы]],янв!$C$5:$C$134)</f>
        <v>0</v>
      </c>
      <c r="C47" s="148">
        <f>+SUMIF(фев!$D$5:$D$111,СводкаРасходов[[#This Row],[Фирмы]],фев!$C$5:$C$111)</f>
        <v>0</v>
      </c>
      <c r="D47" s="148">
        <f>+SUMIF(мар!$D$5:$D$60,СводкаРасходов[[#This Row],[Фирмы]],мар!$C$5:$C$60)</f>
        <v>0</v>
      </c>
      <c r="E47" s="148">
        <f>+SUMIF(апр!$D$5:$D$491,СводкаРасходов[[#This Row],[Фирмы]],апр!$C$5:$C$491)</f>
        <v>0</v>
      </c>
      <c r="F47" s="148">
        <f>+SUMIF(май!$D$5:$D$33,СводкаРасходов[[#This Row],[Фирмы]],май!$C$5:$C$33)</f>
        <v>0</v>
      </c>
      <c r="G47" s="148">
        <f>+SUMIF(июн!$E$4:$E$20,СводкаРасходов[[#This Row],[Фирмы]],июн!$D$4:$D$20)</f>
        <v>0</v>
      </c>
      <c r="H47" s="148">
        <f>+SUMIF(июл!$E$2:$E$139,СводкаРасходов[[#This Row],[Фирмы]],июл!$D$2:$D$139)</f>
        <v>0</v>
      </c>
      <c r="I47" s="148">
        <f>+SUMIF(авг!$E$2:$E$348,СводкаРасходов[[#This Row],[Фирмы]],авг!$D$2:$D$348)</f>
        <v>0</v>
      </c>
      <c r="J47" s="148">
        <f>+SUMIF(сен!$F$2:$F$109,СводкаРасходов[[#This Row],[Фирмы]],сен!$E$2:$E$109)</f>
        <v>0</v>
      </c>
      <c r="K47" s="148">
        <f>+SUMIF(окт!$E$2:$E$93,СводкаРасходов[[#This Row],[Фирмы]],окт!$D$2:$D$93)</f>
        <v>0</v>
      </c>
      <c r="L47" s="148">
        <f>+SUMIF(ноя!$E$2:$E$102,СводкаРасходов[[#This Row],[Фирмы]],ноя!$D$2:$D$102)</f>
        <v>0</v>
      </c>
      <c r="M47" s="148">
        <f>+SUMIF(дек!$E$2:$E$50,СводкаРасходов[[#This Row],[Фирмы]],дек!$D$2:$D$50)</f>
        <v>0</v>
      </c>
      <c r="N47" s="5">
        <f>SUM(СводкаРасходов[[#This Row],[Январь]:[Декабрь]])</f>
        <v>0</v>
      </c>
      <c r="O47" s="6"/>
      <c r="P47" s="32">
        <f>IFERROR(+СводкаРасходов[[#This Row],[Итог]]/СводкаРасходов[[#Totals],[Итог]],0)</f>
        <v>0</v>
      </c>
    </row>
    <row r="48" spans="1:16" ht="17.100000000000001" customHeight="1" x14ac:dyDescent="0.3">
      <c r="A48" s="23" t="s">
        <v>104</v>
      </c>
      <c r="B48" s="148">
        <f>+SUMIF(янв!$D$5:$D$134,СводкаРасходов[[#This Row],[Фирмы]],янв!$C$5:$C$134)</f>
        <v>8</v>
      </c>
      <c r="C48" s="148">
        <f>+SUMIF(фев!$D$5:$D$111,СводкаРасходов[[#This Row],[Фирмы]],фев!$C$5:$C$111)</f>
        <v>1</v>
      </c>
      <c r="D48" s="148">
        <f>+SUMIF(мар!$D$5:$D$60,СводкаРасходов[[#This Row],[Фирмы]],мар!$C$5:$C$60)</f>
        <v>2</v>
      </c>
      <c r="E48" s="148"/>
      <c r="F48" s="148">
        <f>+SUMIF(май!$D$5:$D$33,СводкаРасходов[[#This Row],[Фирмы]],май!$C$5:$C$33)</f>
        <v>0</v>
      </c>
      <c r="G48" s="148">
        <f>+SUMIF(июн!$E$4:$E$20,СводкаРасходов[[#This Row],[Фирмы]],июн!$D$4:$D$20)</f>
        <v>6</v>
      </c>
      <c r="H48" s="148"/>
      <c r="I48" s="148">
        <f>+SUMIF(авг!$E$2:$E$348,СводкаРасходов[[#This Row],[Фирмы]],авг!$D$2:$D$348)</f>
        <v>0</v>
      </c>
      <c r="J48" s="148">
        <f>+SUMIF(сен!$F$2:$F$109,СводкаРасходов[[#This Row],[Фирмы]],сен!$E$2:$E$109)</f>
        <v>2</v>
      </c>
      <c r="K48" s="148">
        <f>+SUMIF(окт!$E$2:$E$93,СводкаРасходов[[#This Row],[Фирмы]],окт!$D$2:$D$93)</f>
        <v>3</v>
      </c>
      <c r="L48" s="148">
        <f>+SUMIF(ноя!$E$2:$E$102,СводкаРасходов[[#This Row],[Фирмы]],ноя!$D$2:$D$102)</f>
        <v>0</v>
      </c>
      <c r="M48" s="148">
        <f>+SUMIF(дек!$E$2:$E$50,СводкаРасходов[[#This Row],[Фирмы]],дек!$D$2:$D$50)</f>
        <v>0</v>
      </c>
      <c r="N48" s="5">
        <f>SUM(СводкаРасходов[[#This Row],[Январь]:[Декабрь]])</f>
        <v>22</v>
      </c>
      <c r="O48" s="6"/>
      <c r="P48" s="32">
        <f>IFERROR(+СводкаРасходов[[#This Row],[Итог]]/СводкаРасходов[[#Totals],[Итог]],0)</f>
        <v>3.0136986301369864E-2</v>
      </c>
    </row>
    <row r="49" spans="1:16" ht="17.100000000000001" customHeight="1" x14ac:dyDescent="0.3">
      <c r="A49" s="23" t="s">
        <v>207</v>
      </c>
      <c r="B49" s="148">
        <f>+SUMIF(янв!$D$5:$D$134,СводкаРасходов[[#This Row],[Фирмы]],янв!$C$5:$C$134)</f>
        <v>7</v>
      </c>
      <c r="C49" s="148">
        <f>+SUMIF(фев!$D$5:$D$111,СводкаРасходов[[#This Row],[Фирмы]],фев!$C$5:$C$111)</f>
        <v>2</v>
      </c>
      <c r="D49" s="148">
        <f>+SUMIF(мар!$D$5:$D$60,СводкаРасходов[[#This Row],[Фирмы]],мар!$C$5:$C$60)</f>
        <v>5</v>
      </c>
      <c r="E49" s="148"/>
      <c r="F49" s="148">
        <f>+SUMIF(май!$D$5:$D$33,СводкаРасходов[[#This Row],[Фирмы]],май!$C$5:$C$33)</f>
        <v>0</v>
      </c>
      <c r="G49" s="148">
        <f>+SUMIF(июн!$E$4:$E$20,СводкаРасходов[[#This Row],[Фирмы]],июн!$D$4:$D$20)</f>
        <v>0</v>
      </c>
      <c r="H49" s="148"/>
      <c r="I49" s="148">
        <f>+SUMIF(авг!$E$2:$E$348,СводкаРасходов[[#This Row],[Фирмы]],авг!$D$2:$D$348)</f>
        <v>0</v>
      </c>
      <c r="J49" s="5">
        <f>+SUMIF(сен!$F$2:$F$109,СводкаРасходов[[#This Row],[Фирмы]],сен!$E$2:$E$109)</f>
        <v>0</v>
      </c>
      <c r="K49" s="148">
        <f>+SUMIF(окт!$E$2:$E$93,СводкаРасходов[[#This Row],[Фирмы]],окт!$D$2:$D$93)</f>
        <v>1</v>
      </c>
      <c r="L49" s="148">
        <f>+SUMIF(ноя!$E$2:$E$102,СводкаРасходов[[#This Row],[Фирмы]],ноя!$D$2:$D$102)</f>
        <v>0</v>
      </c>
      <c r="M49" s="148">
        <f>+SUMIF(дек!$E$2:$E$50,СводкаРасходов[[#This Row],[Фирмы]],дек!$D$2:$D$50)</f>
        <v>0</v>
      </c>
      <c r="N49" s="5">
        <f>SUM(СводкаРасходов[[#This Row],[Январь]:[Декабрь]])</f>
        <v>15</v>
      </c>
      <c r="O49" s="6"/>
      <c r="P49" s="32">
        <f>IFERROR(+СводкаРасходов[[#This Row],[Итог]]/СводкаРасходов[[#Totals],[Итог]],0)</f>
        <v>2.0547945205479451E-2</v>
      </c>
    </row>
    <row r="50" spans="1:16" ht="17.100000000000001" customHeight="1" x14ac:dyDescent="0.3">
      <c r="A50" s="23" t="s">
        <v>428</v>
      </c>
      <c r="B50" s="5">
        <f>+SUMIF(янв!$D$5:$D$134,СводкаРасходов[[#This Row],[Фирмы]],янв!$C$5:$C$134)</f>
        <v>0</v>
      </c>
      <c r="C50" s="5">
        <f>+SUMIF(фев!$D$5:$D$111,СводкаРасходов[[#This Row],[Фирмы]],фев!$C$5:$C$111)</f>
        <v>0</v>
      </c>
      <c r="D50" s="5">
        <f>+SUMIF(мар!$D$5:$D$60,СводкаРасходов[[#This Row],[Фирмы]],мар!$C$5:$C$60)</f>
        <v>8</v>
      </c>
      <c r="E50" s="5"/>
      <c r="F50" s="5">
        <f>+SUMIF(май!$D$5:$D$33,СводкаРасходов[[#This Row],[Фирмы]],май!$C$5:$C$33)</f>
        <v>0</v>
      </c>
      <c r="G50" s="5">
        <f>+SUMIF(июн!$E$4:$E$20,СводкаРасходов[[#This Row],[Фирмы]],июн!$D$4:$D$20)</f>
        <v>0</v>
      </c>
      <c r="H50" s="5"/>
      <c r="I50" s="5">
        <f>+SUMIF(авг!$E$2:$E$348,СводкаРасходов[[#This Row],[Фирмы]],авг!$D$2:$D$348)</f>
        <v>0</v>
      </c>
      <c r="J50" s="5">
        <f>+SUMIF(сен!$F$2:$F$109,СводкаРасходов[[#This Row],[Фирмы]],сен!$E$2:$E$109)</f>
        <v>0</v>
      </c>
      <c r="K50" s="5">
        <f>+SUMIF(окт!$E$2:$E$93,СводкаРасходов[[#This Row],[Фирмы]],окт!$D$2:$D$93)</f>
        <v>0</v>
      </c>
      <c r="L50" s="5">
        <f>+SUMIF(ноя!$E$2:$E$102,СводкаРасходов[[#This Row],[Фирмы]],ноя!$D$2:$D$102)</f>
        <v>0</v>
      </c>
      <c r="M50" s="5">
        <f>+SUMIF(дек!$E$2:$E$50,СводкаРасходов[[#This Row],[Фирмы]],дек!$D$2:$D$50)</f>
        <v>0</v>
      </c>
      <c r="N50" s="5">
        <f>SUM(СводкаРасходов[[#This Row],[Январь]:[Декабрь]])</f>
        <v>8</v>
      </c>
      <c r="O50" s="6"/>
      <c r="P50" s="31">
        <f>IFERROR(+СводкаРасходов[[#This Row],[Итог]]/СводкаРасходов[[#Totals],[Итог]],0)</f>
        <v>1.0958904109589041E-2</v>
      </c>
    </row>
    <row r="51" spans="1:16" ht="17.100000000000001" hidden="1" customHeight="1" x14ac:dyDescent="0.3">
      <c r="A51" s="23" t="s">
        <v>105</v>
      </c>
      <c r="B51" s="5">
        <f>+SUMIF(янв!$D$5:$D$134,СводкаРасходов[[#This Row],[Фирмы]],янв!$C$5:$C$134)</f>
        <v>0</v>
      </c>
      <c r="C51" s="5">
        <f>+SUMIF(фев!$D$5:$D$111,СводкаРасходов[[#This Row],[Фирмы]],фев!$C$5:$C$111)</f>
        <v>0</v>
      </c>
      <c r="D51" s="5">
        <f>+SUMIF(мар!$D$5:$D$60,СводкаРасходов[[#This Row],[Фирмы]],мар!$C$5:$C$60)</f>
        <v>0</v>
      </c>
      <c r="E51" s="5">
        <f>+SUMIF(апр!$D$5:$D$491,СводкаРасходов[[#This Row],[Фирмы]],апр!$C$5:$C$491)</f>
        <v>0</v>
      </c>
      <c r="F51" s="5">
        <f>+SUMIF(май!$D$5:$D$33,СводкаРасходов[[#This Row],[Фирмы]],май!$C$5:$C$33)</f>
        <v>0</v>
      </c>
      <c r="G51" s="5">
        <f>+SUMIF(июн!$E$4:$E$20,СводкаРасходов[[#This Row],[Фирмы]],июн!$D$4:$D$20)</f>
        <v>0</v>
      </c>
      <c r="H51" s="5">
        <f>+SUMIF(июл!$E$2:$E$139,СводкаРасходов[[#This Row],[Фирмы]],июл!$D$2:$D$139)</f>
        <v>0</v>
      </c>
      <c r="I51" s="5">
        <f>+SUMIF(авг!$E$2:$E$348,СводкаРасходов[[#This Row],[Фирмы]],авг!$D$2:$D$348)</f>
        <v>0</v>
      </c>
      <c r="J51" s="5">
        <f>+SUMIF(сен!$F$2:$F$109,СводкаРасходов[[#This Row],[Фирмы]],сен!$E$2:$E$109)</f>
        <v>0</v>
      </c>
      <c r="K51" s="5">
        <f>+SUMIF(окт!$E$2:$E$93,СводкаРасходов[[#This Row],[Фирмы]],окт!$D$2:$D$93)</f>
        <v>0</v>
      </c>
      <c r="L51" s="5">
        <f>+SUMIF(ноя!$E$2:$E$102,СводкаРасходов[[#This Row],[Фирмы]],ноя!$D$2:$D$102)</f>
        <v>0</v>
      </c>
      <c r="M51" s="5">
        <f>+SUMIF(дек!$E$2:$E$50,СводкаРасходов[[#This Row],[Фирмы]],дек!$D$2:$D$50)</f>
        <v>0</v>
      </c>
      <c r="N51" s="5">
        <f>SUM(СводкаРасходов[[#This Row],[Январь]:[Декабрь]])</f>
        <v>0</v>
      </c>
      <c r="O51" s="6"/>
      <c r="P51" s="31">
        <f>IFERROR(+СводкаРасходов[[#This Row],[Итог]]/СводкаРасходов[[#Totals],[Итог]],0)</f>
        <v>0</v>
      </c>
    </row>
    <row r="52" spans="1:16" ht="17.100000000000001" hidden="1" customHeight="1" x14ac:dyDescent="0.3">
      <c r="A52" s="23" t="s">
        <v>106</v>
      </c>
      <c r="B52" s="5">
        <f>+SUMIF(янв!$D$5:$D$134,СводкаРасходов[[#This Row],[Фирмы]],янв!$C$5:$C$134)</f>
        <v>0</v>
      </c>
      <c r="C52" s="5">
        <f>+SUMIF(фев!$D$5:$D$111,СводкаРасходов[[#This Row],[Фирмы]],фев!$C$5:$C$111)</f>
        <v>0</v>
      </c>
      <c r="D52" s="5">
        <f>+SUMIF(мар!$D$5:$D$60,СводкаРасходов[[#This Row],[Фирмы]],мар!$C$5:$C$60)</f>
        <v>0</v>
      </c>
      <c r="E52" s="5">
        <f>+SUMIF(апр!$D$5:$D$491,СводкаРасходов[[#This Row],[Фирмы]],апр!$C$5:$C$491)</f>
        <v>0</v>
      </c>
      <c r="F52" s="5">
        <f>+SUMIF(май!$D$5:$D$33,СводкаРасходов[[#This Row],[Фирмы]],май!$C$5:$C$33)</f>
        <v>0</v>
      </c>
      <c r="G52" s="5">
        <f>+SUMIF(июн!$E$4:$E$20,СводкаРасходов[[#This Row],[Фирмы]],июн!$D$4:$D$20)</f>
        <v>0</v>
      </c>
      <c r="H52" s="5">
        <f>+SUMIF(июл!$E$2:$E$139,СводкаРасходов[[#This Row],[Фирмы]],июл!$D$2:$D$139)</f>
        <v>0</v>
      </c>
      <c r="I52" s="5">
        <f>+SUMIF(авг!$E$2:$E$348,СводкаРасходов[[#This Row],[Фирмы]],авг!$D$2:$D$348)</f>
        <v>0</v>
      </c>
      <c r="J52" s="5">
        <f>+SUMIF(сен!$F$2:$F$109,СводкаРасходов[[#This Row],[Фирмы]],сен!$E$2:$E$109)</f>
        <v>0</v>
      </c>
      <c r="K52" s="5">
        <f>+SUMIF(окт!$E$2:$E$93,СводкаРасходов[[#This Row],[Фирмы]],окт!$D$2:$D$93)</f>
        <v>0</v>
      </c>
      <c r="L52" s="5">
        <f>+SUMIF(ноя!$E$2:$E$102,СводкаРасходов[[#This Row],[Фирмы]],ноя!$D$2:$D$102)</f>
        <v>0</v>
      </c>
      <c r="M52" s="5">
        <f>+SUMIF(дек!$E$2:$E$50,СводкаРасходов[[#This Row],[Фирмы]],дек!$D$2:$D$50)</f>
        <v>0</v>
      </c>
      <c r="N52" s="5">
        <f>SUM(СводкаРасходов[[#This Row],[Январь]:[Декабрь]])</f>
        <v>0</v>
      </c>
      <c r="O52" s="6"/>
      <c r="P52" s="31">
        <f>IFERROR(+СводкаРасходов[[#This Row],[Итог]]/СводкаРасходов[[#Totals],[Итог]],0)</f>
        <v>0</v>
      </c>
    </row>
    <row r="53" spans="1:16" ht="17.100000000000001" customHeight="1" x14ac:dyDescent="0.3">
      <c r="A53" s="214" t="s">
        <v>88</v>
      </c>
      <c r="B53" s="5">
        <f>+SUMIF(янв!$D$5:$D$134,СводкаРасходов[[#This Row],[Фирмы]],янв!$C$5:$C$134)</f>
        <v>5</v>
      </c>
      <c r="C53" s="5">
        <f>+SUMIF(фев!$D$5:$D$111,СводкаРасходов[[#This Row],[Фирмы]],фев!$C$5:$C$111)</f>
        <v>8</v>
      </c>
      <c r="D53" s="5">
        <f>+SUMIF(мар!$D$5:$D$60,СводкаРасходов[[#This Row],[Фирмы]],мар!$C$5:$C$60)</f>
        <v>4</v>
      </c>
      <c r="E53" s="5"/>
      <c r="F53" s="5">
        <f>+SUMIF(май!$D$5:$D$33,СводкаРасходов[[#This Row],[Фирмы]],май!$C$5:$C$33)</f>
        <v>0</v>
      </c>
      <c r="G53" s="5">
        <f>+SUMIF(июн!$E$4:$E$20,СводкаРасходов[[#This Row],[Фирмы]],июн!$D$4:$D$20)</f>
        <v>0</v>
      </c>
      <c r="H53" s="5"/>
      <c r="I53" s="5">
        <f>+SUMIF(авг!$E$2:$E$348,СводкаРасходов[[#This Row],[Фирмы]],авг!$D$2:$D$348)</f>
        <v>0</v>
      </c>
      <c r="J53" s="5">
        <f>+SUMIF(сен!$F$2:$F$109,СводкаРасходов[[#This Row],[Фирмы]],сен!$E$2:$E$109)</f>
        <v>0</v>
      </c>
      <c r="K53" s="5">
        <f>+SUMIF(окт!$E$2:$E$93,СводкаРасходов[[#This Row],[Фирмы]],окт!$D$2:$D$93)</f>
        <v>0</v>
      </c>
      <c r="L53" s="5">
        <f>+SUMIF(ноя!$E$2:$E$102,СводкаРасходов[[#This Row],[Фирмы]],ноя!$D$2:$D$102)</f>
        <v>0</v>
      </c>
      <c r="M53" s="5">
        <f>+SUMIF(дек!$E$2:$E$50,СводкаРасходов[[#This Row],[Фирмы]],дек!$D$2:$D$50)</f>
        <v>0</v>
      </c>
      <c r="N53" s="5">
        <f>SUM(СводкаРасходов[[#This Row],[Январь]:[Декабрь]])</f>
        <v>17</v>
      </c>
      <c r="O53" s="6"/>
      <c r="P53" s="31">
        <f>IFERROR(+СводкаРасходов[[#This Row],[Итог]]/СводкаРасходов[[#Totals],[Итог]],0)</f>
        <v>2.3287671232876714E-2</v>
      </c>
    </row>
    <row r="54" spans="1:16" ht="17.100000000000001" customHeight="1" x14ac:dyDescent="0.3">
      <c r="A54" s="23" t="s">
        <v>90</v>
      </c>
      <c r="B54" s="5">
        <f>+SUMIF(янв!$D$5:$D$134,СводкаРасходов[[#This Row],[Фирмы]],янв!$C$5:$C$134)</f>
        <v>0</v>
      </c>
      <c r="C54" s="5">
        <f>+SUMIF(фев!$D$5:$D$111,СводкаРасходов[[#This Row],[Фирмы]],фев!$C$5:$C$111)</f>
        <v>0</v>
      </c>
      <c r="D54" s="5">
        <f>+SUMIF(мар!$D$5:$D$60,СводкаРасходов[[#This Row],[Фирмы]],мар!$C$5:$C$60)</f>
        <v>2</v>
      </c>
      <c r="E54" s="5"/>
      <c r="F54" s="5">
        <f>+SUMIF(май!$D$5:$D$33,СводкаРасходов[[#This Row],[Фирмы]],май!$C$5:$C$33)</f>
        <v>0</v>
      </c>
      <c r="G54" s="5">
        <f>+SUMIF(июн!$E$4:$E$20,СводкаРасходов[[#This Row],[Фирмы]],июн!$D$4:$D$20)</f>
        <v>0</v>
      </c>
      <c r="H54" s="5"/>
      <c r="I54" s="5">
        <f>+SUMIF(авг!$E$2:$E$348,СводкаРасходов[[#This Row],[Фирмы]],авг!$D$2:$D$348)</f>
        <v>0</v>
      </c>
      <c r="J54" s="5">
        <f>+SUMIF(сен!$F$2:$F$109,СводкаРасходов[[#This Row],[Фирмы]],сен!$E$2:$E$109)</f>
        <v>0</v>
      </c>
      <c r="K54" s="5">
        <f>+SUMIF(окт!$E$2:$E$93,СводкаРасходов[[#This Row],[Фирмы]],окт!$D$2:$D$93)</f>
        <v>0</v>
      </c>
      <c r="L54" s="5">
        <f>+SUMIF(ноя!$E$2:$E$102,СводкаРасходов[[#This Row],[Фирмы]],ноя!$D$2:$D$102)</f>
        <v>0</v>
      </c>
      <c r="M54" s="5">
        <f>+SUMIF(дек!$E$2:$E$50,СводкаРасходов[[#This Row],[Фирмы]],дек!$D$2:$D$50)</f>
        <v>0</v>
      </c>
      <c r="N54" s="5">
        <f>SUM(СводкаРасходов[[#This Row],[Январь]:[Декабрь]])</f>
        <v>2</v>
      </c>
      <c r="O54" s="6"/>
      <c r="P54" s="31">
        <f>IFERROR(+СводкаРасходов[[#This Row],[Итог]]/СводкаРасходов[[#Totals],[Итог]],0)</f>
        <v>2.7397260273972603E-3</v>
      </c>
    </row>
    <row r="55" spans="1:16" ht="17.100000000000001" customHeight="1" x14ac:dyDescent="0.3">
      <c r="A55" s="23" t="s">
        <v>492</v>
      </c>
      <c r="B55" s="5">
        <f>+SUMIF(янв!$D$5:$D$134,СводкаРасходов[[#This Row],[Фирмы]],янв!$C$5:$C$134)</f>
        <v>0</v>
      </c>
      <c r="C55" s="5">
        <f>+SUMIF(фев!$D$5:$D$111,СводкаРасходов[[#This Row],[Фирмы]],фев!$C$5:$C$111)</f>
        <v>0</v>
      </c>
      <c r="D55" s="5">
        <f>+SUMIF(мар!$D$5:$D$60,СводкаРасходов[[#This Row],[Фирмы]],мар!$C$5:$C$60)</f>
        <v>0</v>
      </c>
      <c r="E55" s="5"/>
      <c r="F55" s="5">
        <f>+SUMIF(май!$D$5:$D$33,СводкаРасходов[[#This Row],[Фирмы]],май!$C$5:$C$33)</f>
        <v>0</v>
      </c>
      <c r="G55" s="5">
        <f>+SUMIF(июн!$E$4:$E$20,СводкаРасходов[[#This Row],[Фирмы]],июн!$D$4:$D$20)</f>
        <v>1</v>
      </c>
      <c r="H55" s="5"/>
      <c r="I55" s="5">
        <f>+SUMIF(авг!$E$2:$E$348,СводкаРасходов[[#This Row],[Фирмы]],авг!$D$2:$D$348)</f>
        <v>4</v>
      </c>
      <c r="J55" s="5">
        <f>+SUMIF(сен!$F$2:$F$109,СводкаРасходов[[#This Row],[Фирмы]],сен!$E$2:$E$109)</f>
        <v>0</v>
      </c>
      <c r="K55" s="5">
        <f>+SUMIF(окт!$E$2:$E$93,СводкаРасходов[[#This Row],[Фирмы]],окт!$D$2:$D$93)</f>
        <v>2</v>
      </c>
      <c r="L55" s="5">
        <f>+SUMIF(ноя!$E$2:$E$102,СводкаРасходов[[#This Row],[Фирмы]],ноя!$D$2:$D$102)</f>
        <v>0</v>
      </c>
      <c r="M55" s="5">
        <f>+SUMIF(дек!$E$2:$E$50,СводкаРасходов[[#This Row],[Фирмы]],дек!$D$2:$D$50)</f>
        <v>0</v>
      </c>
      <c r="N55" s="5">
        <f>SUM(СводкаРасходов[[#This Row],[Январь]:[Декабрь]])</f>
        <v>7</v>
      </c>
      <c r="O55" s="6"/>
      <c r="P55" s="31">
        <f>IFERROR(+СводкаРасходов[[#This Row],[Итог]]/СводкаРасходов[[#Totals],[Итог]],0)</f>
        <v>9.5890410958904115E-3</v>
      </c>
    </row>
    <row r="56" spans="1:16" ht="17.100000000000001" customHeight="1" x14ac:dyDescent="0.3">
      <c r="A56" s="23" t="s">
        <v>89</v>
      </c>
      <c r="B56" s="5">
        <f>+SUMIF(янв!$D$5:$D$134,СводкаРасходов[[#This Row],[Фирмы]],янв!$C$5:$C$134)</f>
        <v>1</v>
      </c>
      <c r="C56" s="5">
        <f>+SUMIF(фев!$D$5:$D$111,СводкаРасходов[[#This Row],[Фирмы]],фев!$C$5:$C$111)</f>
        <v>4</v>
      </c>
      <c r="D56" s="5">
        <f>+SUMIF(мар!$D$5:$D$60,СводкаРасходов[[#This Row],[Фирмы]],мар!$C$5:$C$60)</f>
        <v>0</v>
      </c>
      <c r="E56" s="5"/>
      <c r="F56" s="5">
        <f>+SUMIF(май!$D$5:$D$33,СводкаРасходов[[#This Row],[Фирмы]],май!$C$5:$C$33)</f>
        <v>0</v>
      </c>
      <c r="G56" s="5">
        <f>+SUMIF(июн!$E$4:$E$20,СводкаРасходов[[#This Row],[Фирмы]],июн!$D$4:$D$20)</f>
        <v>0</v>
      </c>
      <c r="H56" s="5"/>
      <c r="I56" s="5">
        <f>+SUMIF(авг!$E$2:$E$348,СводкаРасходов[[#This Row],[Фирмы]],авг!$D$2:$D$348)</f>
        <v>0</v>
      </c>
      <c r="J56" s="5">
        <f>+SUMIF(сен!$F$2:$F$109,СводкаРасходов[[#This Row],[Фирмы]],сен!$E$2:$E$109)</f>
        <v>1</v>
      </c>
      <c r="K56" s="5">
        <f>+SUMIF(окт!$E$2:$E$93,СводкаРасходов[[#This Row],[Фирмы]],окт!$D$2:$D$93)</f>
        <v>2</v>
      </c>
      <c r="L56" s="5">
        <f>+SUMIF(ноя!$E$2:$E$102,СводкаРасходов[[#This Row],[Фирмы]],ноя!$D$2:$D$102)</f>
        <v>0</v>
      </c>
      <c r="M56" s="5">
        <f>+SUMIF(дек!$E$2:$E$50,СводкаРасходов[[#This Row],[Фирмы]],дек!$D$2:$D$50)</f>
        <v>0</v>
      </c>
      <c r="N56" s="5">
        <f>SUM(СводкаРасходов[[#This Row],[Январь]:[Декабрь]])</f>
        <v>8</v>
      </c>
      <c r="O56" s="6"/>
      <c r="P56" s="31">
        <f>IFERROR(+СводкаРасходов[[#This Row],[Итог]]/СводкаРасходов[[#Totals],[Итог]],0)</f>
        <v>1.0958904109589041E-2</v>
      </c>
    </row>
    <row r="57" spans="1:16" ht="17.100000000000001" customHeight="1" x14ac:dyDescent="0.3">
      <c r="A57" s="23" t="s">
        <v>625</v>
      </c>
      <c r="B57" s="148">
        <f>+SUMIF(янв!$D$5:$D$134,СводкаРасходов[[#This Row],[Фирмы]],янв!$C$5:$C$134)</f>
        <v>0</v>
      </c>
      <c r="C57" s="148">
        <f>+SUMIF(фев!$D$5:$D$111,СводкаРасходов[[#This Row],[Фирмы]],фев!$C$5:$C$111)</f>
        <v>0</v>
      </c>
      <c r="D57" s="148">
        <f>+SUMIF(мар!$D$5:$D$60,СводкаРасходов[[#This Row],[Фирмы]],мар!$C$5:$C$60)</f>
        <v>0</v>
      </c>
      <c r="E57" s="148"/>
      <c r="F57" s="148">
        <f>+SUMIF(май!$D$5:$D$33,СводкаРасходов[[#This Row],[Фирмы]],май!$C$5:$C$33)</f>
        <v>0</v>
      </c>
      <c r="G57" s="148">
        <f>+SUMIF(июн!$E$4:$E$20,СводкаРасходов[[#This Row],[Фирмы]],июн!$D$4:$D$20)</f>
        <v>0</v>
      </c>
      <c r="H57" s="156">
        <f>+SUMIF(июл!$E$2:$E$139,СводкаРасходов[[#This Row],[Фирмы]],июл!$D$2:$D$139)</f>
        <v>18</v>
      </c>
      <c r="I57" s="156">
        <f>+SUMIF(авг!$E$2:$E$348,СводкаРасходов[[#This Row],[Фирмы]],авг!$D$2:$D$348)</f>
        <v>3</v>
      </c>
      <c r="J57" s="5">
        <v>7</v>
      </c>
      <c r="K57" s="156">
        <f>+SUMIF(окт!$E$2:$E$93,СводкаРасходов[[#This Row],[Фирмы]],окт!$D$2:$D$93)</f>
        <v>0</v>
      </c>
      <c r="L57" s="156">
        <f>+SUMIF(ноя!$E$2:$E$102,СводкаРасходов[[#This Row],[Фирмы]],ноя!$D$2:$D$102)</f>
        <v>0</v>
      </c>
      <c r="M57" s="148">
        <f>+SUMIF(дек!$E$2:$E$50,СводкаРасходов[[#This Row],[Фирмы]],дек!$D$2:$D$50)</f>
        <v>0</v>
      </c>
      <c r="N57" s="5">
        <f>SUM(СводкаРасходов[[#This Row],[Январь]:[Декабрь]])</f>
        <v>28</v>
      </c>
      <c r="O57" s="6"/>
      <c r="P57" s="157">
        <f>IFERROR(+СводкаРасходов[[#This Row],[Итог]]/СводкаРасходов[[#Totals],[Итог]],0)</f>
        <v>3.8356164383561646E-2</v>
      </c>
    </row>
    <row r="58" spans="1:16" ht="17.100000000000001" hidden="1" customHeight="1" x14ac:dyDescent="0.3">
      <c r="A58" s="23" t="s">
        <v>21</v>
      </c>
      <c r="B58" s="5">
        <f>+SUMIF(янв!$D$5:$D$134,СводкаРасходов[[#This Row],[Фирмы]],янв!$C$5:$C$134)</f>
        <v>0</v>
      </c>
      <c r="C58" s="5">
        <f>+SUMIF(фев!$D$5:$D$111,СводкаРасходов[[#This Row],[Фирмы]],фев!$C$5:$C$111)</f>
        <v>0</v>
      </c>
      <c r="D58" s="5">
        <f>+SUMIF(мар!$D$5:$D$60,СводкаРасходов[[#This Row],[Фирмы]],мар!$C$5:$C$60)</f>
        <v>0</v>
      </c>
      <c r="E58" s="5">
        <f>+SUMIF(апр!$D$5:$D$491,СводкаРасходов[[#This Row],[Фирмы]],апр!$C$5:$C$491)</f>
        <v>0</v>
      </c>
      <c r="F58" s="5">
        <f>+SUMIF(май!$D$5:$D$33,СводкаРасходов[[#This Row],[Фирмы]],май!$C$5:$C$33)</f>
        <v>0</v>
      </c>
      <c r="G58" s="5">
        <f>+SUMIF(июн!$E$4:$E$20,СводкаРасходов[[#This Row],[Фирмы]],июн!$D$4:$D$20)</f>
        <v>0</v>
      </c>
      <c r="H58" s="8">
        <f>+SUMIF(июл!$E$2:$E$139,СводкаРасходов[[#This Row],[Фирмы]],июл!$D$2:$D$139)</f>
        <v>0</v>
      </c>
      <c r="I58" s="8">
        <f>+SUMIF(авг!$E$2:$E$348,СводкаРасходов[[#This Row],[Фирмы]],авг!$D$2:$D$348)</f>
        <v>0</v>
      </c>
      <c r="J58" s="5">
        <f>+SUMIF(сен!$F$2:$F$109,СводкаРасходов[[#This Row],[Фирмы]],сен!$E$2:$E$109)</f>
        <v>0</v>
      </c>
      <c r="K58" s="8">
        <f>+SUMIF(окт!$E$2:$E$93,СводкаРасходов[[#This Row],[Фирмы]],окт!$D$2:$D$93)</f>
        <v>0</v>
      </c>
      <c r="L58" s="8">
        <f>+SUMIF(ноя!$E$2:$E$102,СводкаРасходов[[#This Row],[Фирмы]],ноя!$D$2:$D$102)</f>
        <v>0</v>
      </c>
      <c r="M58" s="5">
        <f>+SUMIF(дек!$E$2:$E$50,СводкаРасходов[[#This Row],[Фирмы]],дек!$D$2:$D$50)</f>
        <v>0</v>
      </c>
      <c r="N58" s="5">
        <f>SUM(СводкаРасходов[[#This Row],[Январь]:[Декабрь]])</f>
        <v>0</v>
      </c>
      <c r="O58" s="6"/>
      <c r="P58" s="31">
        <f>IFERROR(+СводкаРасходов[[#This Row],[Итог]]/СводкаРасходов[[#Totals],[Итог]],0)</f>
        <v>0</v>
      </c>
    </row>
    <row r="59" spans="1:16" ht="17.100000000000001" customHeight="1" x14ac:dyDescent="0.3">
      <c r="A59" s="23" t="s">
        <v>22</v>
      </c>
      <c r="B59" s="5">
        <f>+SUMIF(янв!$D$5:$D$134,СводкаРасходов[[#This Row],[Фирмы]],янв!$C$5:$C$134)</f>
        <v>0</v>
      </c>
      <c r="C59" s="5">
        <v>2</v>
      </c>
      <c r="D59" s="5"/>
      <c r="E59" s="5"/>
      <c r="F59" s="5">
        <f>+SUMIF(май!$D$5:$D$33,СводкаРасходов[[#This Row],[Фирмы]],май!$C$5:$C$33)</f>
        <v>19</v>
      </c>
      <c r="G59" s="5">
        <f>+SUMIF(июн!$E$4:$E$20,СводкаРасходов[[#This Row],[Фирмы]],июн!$D$4:$D$20)</f>
        <v>0</v>
      </c>
      <c r="H59" s="8">
        <f>+SUMIF(июл!$E$2:$E$139,СводкаРасходов[[#This Row],[Фирмы]],июл!$D$2:$D$139)</f>
        <v>6</v>
      </c>
      <c r="I59" s="8">
        <f>+SUMIF(авг!$E$2:$E$348,СводкаРасходов[[#This Row],[Фирмы]],авг!$D$2:$D$348)</f>
        <v>4</v>
      </c>
      <c r="J59" s="5">
        <f>+SUMIF(сен!$F$2:$F$109,СводкаРасходов[[#This Row],[Фирмы]],сен!$E$2:$E$109)</f>
        <v>6</v>
      </c>
      <c r="K59" s="8">
        <f>+SUMIF(окт!$E$2:$E$93,СводкаРасходов[[#This Row],[Фирмы]],окт!$D$2:$D$93)</f>
        <v>0</v>
      </c>
      <c r="L59" s="8">
        <f>+SUMIF(ноя!$E$2:$E$102,СводкаРасходов[[#This Row],[Фирмы]],ноя!$D$2:$D$102)</f>
        <v>0</v>
      </c>
      <c r="M59" s="5">
        <f>+SUMIF(дек!$E$2:$E$50,СводкаРасходов[[#This Row],[Фирмы]],дек!$D$2:$D$50)</f>
        <v>0</v>
      </c>
      <c r="N59" s="5">
        <f>SUM(СводкаРасходов[[#This Row],[Январь]:[Декабрь]])</f>
        <v>37</v>
      </c>
      <c r="O59" s="6"/>
      <c r="P59" s="31">
        <f>IFERROR(+СводкаРасходов[[#This Row],[Итог]]/СводкаРасходов[[#Totals],[Итог]],0)</f>
        <v>5.0684931506849315E-2</v>
      </c>
    </row>
    <row r="60" spans="1:16" ht="17.100000000000001" customHeight="1" x14ac:dyDescent="0.3">
      <c r="A60" s="23" t="s">
        <v>974</v>
      </c>
      <c r="B60" s="5">
        <f>+SUMIF(янв!$D$5:$D$134,СводкаРасходов[[#This Row],[Фирмы]],янв!$C$5:$C$134)</f>
        <v>0</v>
      </c>
      <c r="C60" s="5">
        <f>+SUMIF(фев!$D$5:$D$111,СводкаРасходов[[#This Row],[Фирмы]],фев!$C$5:$C$111)</f>
        <v>0</v>
      </c>
      <c r="D60" s="5">
        <f>+SUMIF(мар!$D$5:$D$60,СводкаРасходов[[#This Row],[Фирмы]],мар!$C$5:$C$60)</f>
        <v>0</v>
      </c>
      <c r="E60" s="5">
        <f>+SUMIF(апр!$D$5:$D$491,СводкаРасходов[[#This Row],[Фирмы]],апр!$C$5:$C$491)</f>
        <v>0</v>
      </c>
      <c r="F60" s="5">
        <f>+SUMIF(май!$D$5:$D$33,СводкаРасходов[[#This Row],[Фирмы]],май!$C$5:$C$33)</f>
        <v>0</v>
      </c>
      <c r="G60" s="5">
        <f>+SUMIF(июн!$E$4:$E$20,СводкаРасходов[[#This Row],[Фирмы]],июн!$D$4:$D$20)</f>
        <v>0</v>
      </c>
      <c r="H60" s="8">
        <f>+SUMIF(июл!$E$2:$E$139,СводкаРасходов[[#This Row],[Фирмы]],июл!$D$2:$D$139)</f>
        <v>0</v>
      </c>
      <c r="I60" s="8">
        <f>+SUMIF(авг!$E$2:$E$348,СводкаРасходов[[#This Row],[Фирмы]],авг!$D$2:$D$348)</f>
        <v>0</v>
      </c>
      <c r="J60" s="5">
        <f>+SUMIF(сен!$F$2:$F$109,СводкаРасходов[[#This Row],[Фирмы]],сен!$E$2:$E$109)</f>
        <v>0</v>
      </c>
      <c r="K60" s="8">
        <f>+SUMIF(окт!$E$2:$E$93,СводкаРасходов[[#This Row],[Фирмы]],окт!$D$2:$D$93)</f>
        <v>7</v>
      </c>
      <c r="L60" s="8">
        <f>+SUMIF(ноя!$E$2:$E$102,СводкаРасходов[[#This Row],[Фирмы]],ноя!$D$2:$D$102)</f>
        <v>0</v>
      </c>
      <c r="M60" s="5">
        <f>+SUMIF(дек!$E$2:$E$50,СводкаРасходов[[#This Row],[Фирмы]],дек!$D$2:$D$50)</f>
        <v>0</v>
      </c>
      <c r="N60" s="5">
        <f>SUM(СводкаРасходов[[#This Row],[Январь]:[Декабрь]])</f>
        <v>7</v>
      </c>
      <c r="O60" s="6"/>
      <c r="P60" s="31">
        <f>IFERROR(+СводкаРасходов[[#This Row],[Итог]]/СводкаРасходов[[#Totals],[Итог]],0)</f>
        <v>9.5890410958904115E-3</v>
      </c>
    </row>
    <row r="61" spans="1:16" ht="30" customHeight="1" x14ac:dyDescent="0.3">
      <c r="A61" s="241" t="s">
        <v>13</v>
      </c>
      <c r="B61" s="242">
        <f>SUBTOTAL(109,СводкаРасходов[Январь])</f>
        <v>80</v>
      </c>
      <c r="C61" s="242">
        <f>SUBTOTAL(109,СводкаРасходов[Февраль])</f>
        <v>102</v>
      </c>
      <c r="D61" s="242">
        <f>SUBTOTAL(109,СводкаРасходов[Март])</f>
        <v>54</v>
      </c>
      <c r="E61" s="242">
        <f>SUBTOTAL(109,СводкаРасходов[Апрель])</f>
        <v>0</v>
      </c>
      <c r="F61" s="242">
        <f>SUBTOTAL(109,СводкаРасходов[Май])</f>
        <v>29</v>
      </c>
      <c r="G61" s="242">
        <f>SUBTOTAL(109,СводкаРасходов[Июнь])</f>
        <v>17</v>
      </c>
      <c r="H61" s="242">
        <f>SUBTOTAL(109,СводкаРасходов[Июль])</f>
        <v>94</v>
      </c>
      <c r="I61" s="242">
        <f>SUBTOTAL(109,СводкаРасходов[Август])</f>
        <v>154</v>
      </c>
      <c r="J61" s="242">
        <f>SUBTOTAL(109,СводкаРасходов[Сентябрь])</f>
        <v>108</v>
      </c>
      <c r="K61" s="242">
        <f>SUBTOTAL(109,СводкаРасходов[Октябрь])</f>
        <v>92</v>
      </c>
      <c r="L61" s="242">
        <f>SUBTOTAL(109,СводкаРасходов[Ноябрь])</f>
        <v>0</v>
      </c>
      <c r="M61" s="242">
        <f>SUBTOTAL(109,СводкаРасходов[Декабрь])</f>
        <v>0</v>
      </c>
      <c r="N61" s="243">
        <f>SUBTOTAL(109,СводкаРасходов[Итог])</f>
        <v>730</v>
      </c>
      <c r="P61" s="244">
        <f>SUBTOTAL(109,СводкаРасходов[%])</f>
        <v>0.99999999999999956</v>
      </c>
    </row>
    <row r="62" spans="1:16" s="22" customFormat="1" ht="20.25" customHeight="1" x14ac:dyDescent="0.3">
      <c r="C62" s="129">
        <f>+IFERROR(СводкаРасходов[[#Totals],[Февраль]]/СводкаРасходов[[#Totals],[Январь]],0)-1</f>
        <v>0.27499999999999991</v>
      </c>
      <c r="D62" s="129">
        <f>+IFERROR(СводкаРасходов[[#Totals],[Март]]/СводкаРасходов[[#Totals],[Февраль]],0)-1</f>
        <v>-0.47058823529411764</v>
      </c>
      <c r="E62" s="129">
        <f>+IFERROR(СводкаРасходов[[#Totals],[Апрель]]/СводкаРасходов[[#Totals],[Март]],0)-1</f>
        <v>-1</v>
      </c>
      <c r="F62" s="129">
        <f>+IFERROR(СводкаРасходов[[#Totals],[Май]]/СводкаРасходов[[#Totals],[Апрель]],0)-1</f>
        <v>-1</v>
      </c>
      <c r="G62" s="129">
        <f>+IFERROR(СводкаРасходов[[#Totals],[Июнь]]/СводкаРасходов[[#Totals],[Май]],0)-1</f>
        <v>-0.41379310344827591</v>
      </c>
      <c r="H62" s="129">
        <f>+IFERROR(СводкаРасходов[[#Totals],[Июль]]/СводкаРасходов[[#Totals],[Июнь]],0)-1</f>
        <v>4.5294117647058822</v>
      </c>
      <c r="I62" s="129">
        <f>IFERROR(СводкаРасходов[[#Totals],[Август]]/СводкаРасходов[[#Totals],[Июль]],0)-1</f>
        <v>0.63829787234042556</v>
      </c>
      <c r="J62" s="129">
        <f>IFERROR(СводкаРасходов[[#Totals],[Сентябрь]]/СводкаРасходов[[#Totals],[Август]],0)-1</f>
        <v>-0.29870129870129869</v>
      </c>
      <c r="K62" s="129">
        <f>IFERROR(СводкаРасходов[[#Totals],[Октябрь]]/СводкаРасходов[[#Totals],[Сентябрь]],0)-1</f>
        <v>-0.14814814814814814</v>
      </c>
      <c r="L62" s="129">
        <f>IFERROR(СводкаРасходов[[#Totals],[Ноябрь]]/СводкаРасходов[[#Totals],[Октябрь]],0)-1</f>
        <v>-1</v>
      </c>
      <c r="M62" s="129">
        <f>IFERROR(СводкаРасходов[[#Totals],[Декабрь]]/СводкаРасходов[[#Totals],[Ноябрь]],0)-1</f>
        <v>-1</v>
      </c>
      <c r="N62" s="130"/>
    </row>
    <row r="63" spans="1:16" s="22" customFormat="1" ht="73.5" customHeight="1" x14ac:dyDescent="0.3">
      <c r="B63" s="245"/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130"/>
    </row>
    <row r="64" spans="1:16" ht="9.75" customHeight="1" x14ac:dyDescent="0.3"/>
    <row r="65" spans="1:16" s="256" customFormat="1" ht="16.5" x14ac:dyDescent="0.3">
      <c r="A65" s="255" t="s">
        <v>86</v>
      </c>
      <c r="B65" s="255" t="s">
        <v>0</v>
      </c>
      <c r="C65" s="255" t="s">
        <v>1</v>
      </c>
      <c r="D65" s="255" t="s">
        <v>2</v>
      </c>
      <c r="E65" s="255" t="s">
        <v>3</v>
      </c>
      <c r="F65" s="255" t="s">
        <v>4</v>
      </c>
      <c r="G65" s="255" t="s">
        <v>5</v>
      </c>
      <c r="H65" s="255" t="s">
        <v>6</v>
      </c>
      <c r="I65" s="255" t="s">
        <v>7</v>
      </c>
      <c r="J65" s="255" t="s">
        <v>8</v>
      </c>
      <c r="K65" s="255" t="s">
        <v>9</v>
      </c>
      <c r="L65" s="255" t="s">
        <v>10</v>
      </c>
      <c r="M65" s="255" t="s">
        <v>11</v>
      </c>
      <c r="N65" s="255" t="s">
        <v>13</v>
      </c>
      <c r="O65" s="255" t="s">
        <v>12</v>
      </c>
      <c r="P65" s="255" t="s">
        <v>16</v>
      </c>
    </row>
    <row r="66" spans="1:16" s="256" customFormat="1" ht="16.5" x14ac:dyDescent="0.3">
      <c r="A66" s="257" t="s">
        <v>42</v>
      </c>
      <c r="B66" s="258">
        <f>+SUMIF(янв!$E$5:$E$164,СводкаРасходов2[[#This Row],[Страны]],янв!$C$5:$C$164)</f>
        <v>0</v>
      </c>
      <c r="C66" s="258">
        <f>+SUMIF(фев!$E$5:$E$111,СводкаРасходов2[[#This Row],[Страны]],фев!$C$5:$C$111)</f>
        <v>0</v>
      </c>
      <c r="D66" s="258">
        <f>+SUMIF(мар!E$5:$E$60,СводкаРасходов2[[#This Row],[Страны]],мар!$C$5:$C$60)</f>
        <v>2</v>
      </c>
      <c r="E66" s="258">
        <f>+SUMIF(апр!$E$5:$E$226,СводкаРасходов2[[#This Row],[Страны]],апр!$C$5:$C$226)</f>
        <v>0</v>
      </c>
      <c r="F66" s="258">
        <f>+SUMIF(май!$F$5:$F$33,СводкаРасходов2[[#This Row],[Страны]],май!$C$5:$C$33)</f>
        <v>0</v>
      </c>
      <c r="G66" s="258">
        <f>+SUMIF(июн!$G$4:$G$20,СводкаРасходов2[[#This Row],[Страны]],июн!$D$4:$D$20)</f>
        <v>0</v>
      </c>
      <c r="H66" s="258">
        <f>+SUMIF(июл!$F$2:$F$139,СводкаРасходов2[[#This Row],[Страны]],июл!$D$2:$D$139)</f>
        <v>0</v>
      </c>
      <c r="I66" s="258">
        <f>+SUMIF(авг!$F$2:$F$348,СводкаРасходов2[[#This Row],[Страны]],авг!$D$2:$D$348)</f>
        <v>0</v>
      </c>
      <c r="J66" s="258">
        <f>+SUMIF(сен!$G$2:$G$109,СводкаРасходов2[[#This Row],[Страны]],сен!$E$2:$E$109)</f>
        <v>2</v>
      </c>
      <c r="K66" s="258">
        <f>+SUMIF(окт!$F$2:$F$93,СводкаРасходов2[[#This Row],[Страны]],окт!$D$2:$D$93)</f>
        <v>0</v>
      </c>
      <c r="L66" s="258">
        <f>+SUMIF(ноя!$F$2:$F$102,СводкаРасходов2[[#This Row],[Страны]],ноя!$D$2:$D$102)</f>
        <v>0</v>
      </c>
      <c r="M66" s="258">
        <f>+SUMIF(дек!$F$2:$F$50,СводкаРасходов2[[#This Row],[Страны]],дек!$D$2:$D$50)</f>
        <v>0</v>
      </c>
      <c r="N66" s="258">
        <f>SUM(СводкаРасходов2[[#This Row],[Январь]:[Декабрь]])</f>
        <v>4</v>
      </c>
      <c r="O66" s="255"/>
      <c r="P66" s="259">
        <f>IFERROR(+СводкаРасходов2[[#This Row],[Итог]]/СводкаРасходов2[[#Totals],[Итог]],0)</f>
        <v>5.4274084124830389E-3</v>
      </c>
    </row>
    <row r="67" spans="1:16" ht="16.5" hidden="1" x14ac:dyDescent="0.3">
      <c r="A67" s="23" t="s">
        <v>43</v>
      </c>
      <c r="B67" s="5">
        <f>+SUMIF(янв!$E$5:$E$164,СводкаРасходов2[[#This Row],[Страны]],янв!$C$5:$C$164)</f>
        <v>0</v>
      </c>
      <c r="C67" s="5">
        <f>+SUMIF(фев!$E$5:$E$111,СводкаРасходов2[[#This Row],[Страны]],фев!$C$5:$C$111)</f>
        <v>0</v>
      </c>
      <c r="D67" s="5">
        <f>+SUMIF(мар!E$5:$E$60,СводкаРасходов2[[#This Row],[Страны]],мар!$C$5:$C$60)</f>
        <v>0</v>
      </c>
      <c r="E67" s="5">
        <f>+SUMIF(апр!$E$5:$E$226,СводкаРасходов2[[#This Row],[Страны]],апр!$C$5:$C$226)</f>
        <v>0</v>
      </c>
      <c r="F67" s="5">
        <f>+SUMIF(май!$F$5:$F$33,СводкаРасходов2[[#This Row],[Страны]],май!$C$5:$C$33)</f>
        <v>0</v>
      </c>
      <c r="G67" s="5">
        <f>+SUMIF(июн!$G$4:$G$20,СводкаРасходов2[[#This Row],[Страны]],июн!$D$4:$D$20)</f>
        <v>0</v>
      </c>
      <c r="H67" s="5">
        <f>+SUMIF(июл!$F$2:$F$139,СводкаРасходов2[[#This Row],[Страны]],июл!$D$2:$D$139)</f>
        <v>0</v>
      </c>
      <c r="I67" s="5">
        <f>+SUMIF(авг!$F$2:$F$348,СводкаРасходов2[[#This Row],[Страны]],авг!$D$2:$D$348)</f>
        <v>0</v>
      </c>
      <c r="J67" s="5">
        <f>+SUMIF(сен!$G$2:$G$109,СводкаРасходов2[[#This Row],[Страны]],сен!$E$2:$E$109)</f>
        <v>0</v>
      </c>
      <c r="K67" s="5">
        <f>+SUMIF(окт!$F$2:$F$93,СводкаРасходов2[[#This Row],[Страны]],окт!$D$2:$D$93)</f>
        <v>0</v>
      </c>
      <c r="L67" s="5">
        <f>+SUMIF(ноя!$F$2:$F$102,СводкаРасходов2[[#This Row],[Страны]],ноя!$D$2:$D$102)</f>
        <v>0</v>
      </c>
      <c r="M67" s="5">
        <f>+SUMIF(дек!$F$2:$F$50,СводкаРасходов2[[#This Row],[Страны]],дек!$D$2:$D$50)</f>
        <v>0</v>
      </c>
      <c r="N67" s="5">
        <f>SUM(СводкаРасходов2[[#This Row],[Январь]:[Декабрь]])</f>
        <v>0</v>
      </c>
      <c r="O67" s="21"/>
      <c r="P67" s="149">
        <f>IFERROR(+СводкаРасходов2[[#This Row],[Итог]]/СводкаРасходов2[[#Totals],[Итог]],0)</f>
        <v>0</v>
      </c>
    </row>
    <row r="68" spans="1:16" ht="16.5" hidden="1" x14ac:dyDescent="0.3">
      <c r="A68" s="23" t="s">
        <v>44</v>
      </c>
      <c r="B68" s="5">
        <f>+SUMIF(янв!$E$5:$E$164,СводкаРасходов2[[#This Row],[Страны]],янв!$C$5:$C$164)</f>
        <v>0</v>
      </c>
      <c r="C68" s="5">
        <f>+SUMIF(фев!$E$5:$E$111,СводкаРасходов2[[#This Row],[Страны]],фев!$C$5:$C$111)</f>
        <v>0</v>
      </c>
      <c r="D68" s="5">
        <f>+SUMIF(мар!E$5:$E$60,СводкаРасходов2[[#This Row],[Страны]],мар!$C$5:$C$60)</f>
        <v>0</v>
      </c>
      <c r="E68" s="5">
        <f>+SUMIF(апр!$E$5:$E$226,СводкаРасходов2[[#This Row],[Страны]],апр!$C$5:$C$226)</f>
        <v>0</v>
      </c>
      <c r="F68" s="5">
        <f>+SUMIF(май!$F$5:$F$33,СводкаРасходов2[[#This Row],[Страны]],май!$C$5:$C$33)</f>
        <v>0</v>
      </c>
      <c r="G68" s="5">
        <f>+SUMIF(июн!$G$4:$G$20,СводкаРасходов2[[#This Row],[Страны]],июн!$D$4:$D$20)</f>
        <v>0</v>
      </c>
      <c r="H68" s="5">
        <f>+SUMIF(июл!$F$2:$F$139,СводкаРасходов2[[#This Row],[Страны]],июл!$D$2:$D$139)</f>
        <v>0</v>
      </c>
      <c r="I68" s="5">
        <f>+SUMIF(авг!$F$2:$F$348,СводкаРасходов2[[#This Row],[Страны]],авг!$D$2:$D$348)</f>
        <v>0</v>
      </c>
      <c r="J68" s="5">
        <f>+SUMIF(сен!$G$2:$G$109,СводкаРасходов2[[#This Row],[Страны]],сен!$E$2:$E$109)</f>
        <v>0</v>
      </c>
      <c r="K68" s="5">
        <f>+SUMIF(окт!$F$2:$F$93,СводкаРасходов2[[#This Row],[Страны]],окт!$D$2:$D$93)</f>
        <v>0</v>
      </c>
      <c r="L68" s="5">
        <f>+SUMIF(ноя!$F$2:$F$102,СводкаРасходов2[[#This Row],[Страны]],ноя!$D$2:$D$102)</f>
        <v>0</v>
      </c>
      <c r="M68" s="5">
        <f>+SUMIF(дек!$F$2:$F$50,СводкаРасходов2[[#This Row],[Страны]],дек!$D$2:$D$50)</f>
        <v>0</v>
      </c>
      <c r="N68" s="5">
        <f>SUM(СводкаРасходов2[[#This Row],[Январь]:[Декабрь]])</f>
        <v>0</v>
      </c>
      <c r="O68" s="21"/>
      <c r="P68" s="149">
        <f>IFERROR(+СводкаРасходов2[[#This Row],[Итог]]/СводкаРасходов2[[#Totals],[Итог]],0)</f>
        <v>0</v>
      </c>
    </row>
    <row r="69" spans="1:16" ht="16.5" hidden="1" x14ac:dyDescent="0.3">
      <c r="A69" s="23" t="s">
        <v>45</v>
      </c>
      <c r="B69" s="5">
        <f>+SUMIF(янв!$E$5:$E$164,СводкаРасходов2[[#This Row],[Страны]],янв!$C$5:$C$164)</f>
        <v>0</v>
      </c>
      <c r="C69" s="5">
        <f>+SUMIF(фев!$E$5:$E$111,СводкаРасходов2[[#This Row],[Страны]],фев!$C$5:$C$111)</f>
        <v>0</v>
      </c>
      <c r="D69" s="5">
        <f>+SUMIF(мар!E$5:$E$60,СводкаРасходов2[[#This Row],[Страны]],мар!$C$5:$C$60)</f>
        <v>0</v>
      </c>
      <c r="E69" s="5">
        <f>+SUMIF(апр!$E$5:$E$226,СводкаРасходов2[[#This Row],[Страны]],апр!$C$5:$C$226)</f>
        <v>0</v>
      </c>
      <c r="F69" s="5">
        <f>+SUMIF(май!$F$5:$F$33,СводкаРасходов2[[#This Row],[Страны]],май!$C$5:$C$33)</f>
        <v>0</v>
      </c>
      <c r="G69" s="5">
        <f>+SUMIF(июн!$G$4:$G$20,СводкаРасходов2[[#This Row],[Страны]],июн!$D$4:$D$20)</f>
        <v>0</v>
      </c>
      <c r="H69" s="5">
        <f>+SUMIF(июл!$F$2:$F$139,СводкаРасходов2[[#This Row],[Страны]],июл!$D$2:$D$139)</f>
        <v>0</v>
      </c>
      <c r="I69" s="5">
        <f>+SUMIF(авг!$F$2:$F$348,СводкаРасходов2[[#This Row],[Страны]],авг!$D$2:$D$348)</f>
        <v>0</v>
      </c>
      <c r="J69" s="5">
        <f>+SUMIF(сен!$G$2:$G$109,СводкаРасходов2[[#This Row],[Страны]],сен!$E$2:$E$109)</f>
        <v>0</v>
      </c>
      <c r="K69" s="5">
        <f>+SUMIF(окт!$F$2:$F$93,СводкаРасходов2[[#This Row],[Страны]],окт!$D$2:$D$93)</f>
        <v>0</v>
      </c>
      <c r="L69" s="5">
        <f>+SUMIF(ноя!$F$2:$F$102,СводкаРасходов2[[#This Row],[Страны]],ноя!$D$2:$D$102)</f>
        <v>0</v>
      </c>
      <c r="M69" s="5">
        <f>+SUMIF(дек!$F$2:$F$50,СводкаРасходов2[[#This Row],[Страны]],дек!$D$2:$D$50)</f>
        <v>0</v>
      </c>
      <c r="N69" s="5">
        <f>SUM(СводкаРасходов2[[#This Row],[Январь]:[Декабрь]])</f>
        <v>0</v>
      </c>
      <c r="O69" s="21"/>
      <c r="P69" s="149">
        <f>IFERROR(+СводкаРасходов2[[#This Row],[Итог]]/СводкаРасходов2[[#Totals],[Итог]],0)</f>
        <v>0</v>
      </c>
    </row>
    <row r="70" spans="1:16" ht="16.5" hidden="1" x14ac:dyDescent="0.3">
      <c r="A70" s="23" t="s">
        <v>46</v>
      </c>
      <c r="B70" s="5">
        <f>+SUMIF(янв!$E$5:$E$164,СводкаРасходов2[[#This Row],[Страны]],янв!$C$5:$C$164)</f>
        <v>0</v>
      </c>
      <c r="C70" s="5">
        <f>+SUMIF(фев!$E$5:$E$111,СводкаРасходов2[[#This Row],[Страны]],фев!$C$5:$C$111)</f>
        <v>0</v>
      </c>
      <c r="D70" s="5">
        <f>+SUMIF(мар!E$5:$E$60,СводкаРасходов2[[#This Row],[Страны]],мар!$C$5:$C$60)</f>
        <v>0</v>
      </c>
      <c r="E70" s="5">
        <f>+SUMIF(апр!$E$5:$E$226,СводкаРасходов2[[#This Row],[Страны]],апр!$C$5:$C$226)</f>
        <v>0</v>
      </c>
      <c r="F70" s="5">
        <f>+SUMIF(май!$F$5:$F$33,СводкаРасходов2[[#This Row],[Страны]],май!$C$5:$C$33)</f>
        <v>0</v>
      </c>
      <c r="G70" s="5">
        <f>+SUMIF(июн!$G$4:$G$20,СводкаРасходов2[[#This Row],[Страны]],июн!$D$4:$D$20)</f>
        <v>0</v>
      </c>
      <c r="H70" s="5">
        <f>+SUMIF(июл!$F$2:$F$139,СводкаРасходов2[[#This Row],[Страны]],июл!$D$2:$D$139)</f>
        <v>0</v>
      </c>
      <c r="I70" s="5">
        <f>+SUMIF(авг!$F$2:$F$348,СводкаРасходов2[[#This Row],[Страны]],авг!$D$2:$D$348)</f>
        <v>0</v>
      </c>
      <c r="J70" s="5">
        <f>+SUMIF(сен!$G$2:$G$109,СводкаРасходов2[[#This Row],[Страны]],сен!$E$2:$E$109)</f>
        <v>0</v>
      </c>
      <c r="K70" s="5">
        <f>+SUMIF(окт!$F$2:$F$93,СводкаРасходов2[[#This Row],[Страны]],окт!$D$2:$D$93)</f>
        <v>0</v>
      </c>
      <c r="L70" s="5">
        <f>+SUMIF(ноя!$F$2:$F$102,СводкаРасходов2[[#This Row],[Страны]],ноя!$D$2:$D$102)</f>
        <v>0</v>
      </c>
      <c r="M70" s="5">
        <f>+SUMIF(дек!$F$2:$F$50,СводкаРасходов2[[#This Row],[Страны]],дек!$D$2:$D$50)</f>
        <v>0</v>
      </c>
      <c r="N70" s="5">
        <f>SUM(СводкаРасходов2[[#This Row],[Январь]:[Декабрь]])</f>
        <v>0</v>
      </c>
      <c r="O70" s="21"/>
      <c r="P70" s="149">
        <f>IFERROR(+СводкаРасходов2[[#This Row],[Итог]]/СводкаРасходов2[[#Totals],[Итог]],0)</f>
        <v>0</v>
      </c>
    </row>
    <row r="71" spans="1:16" ht="16.5" hidden="1" x14ac:dyDescent="0.3">
      <c r="A71" s="23" t="s">
        <v>47</v>
      </c>
      <c r="B71" s="5">
        <f>+SUMIF(янв!$E$5:$E$164,СводкаРасходов2[[#This Row],[Страны]],янв!$C$5:$C$164)</f>
        <v>0</v>
      </c>
      <c r="C71" s="5">
        <f>+SUMIF(фев!$E$5:$E$111,СводкаРасходов2[[#This Row],[Страны]],фев!$C$5:$C$111)</f>
        <v>0</v>
      </c>
      <c r="D71" s="5">
        <f>+SUMIF(мар!E$5:$E$60,СводкаРасходов2[[#This Row],[Страны]],мар!$C$5:$C$60)</f>
        <v>0</v>
      </c>
      <c r="E71" s="5">
        <f>+SUMIF(апр!$E$5:$E$226,СводкаРасходов2[[#This Row],[Страны]],апр!$C$5:$C$226)</f>
        <v>0</v>
      </c>
      <c r="F71" s="5">
        <f>+SUMIF(май!$F$5:$F$33,СводкаРасходов2[[#This Row],[Страны]],май!$C$5:$C$33)</f>
        <v>0</v>
      </c>
      <c r="G71" s="5">
        <f>+SUMIF(июн!$G$4:$G$20,СводкаРасходов2[[#This Row],[Страны]],июн!$D$4:$D$20)</f>
        <v>0</v>
      </c>
      <c r="H71" s="5">
        <f>+SUMIF(июл!$F$2:$F$139,СводкаРасходов2[[#This Row],[Страны]],июл!$D$2:$D$139)</f>
        <v>0</v>
      </c>
      <c r="I71" s="5">
        <f>+SUMIF(авг!$F$2:$F$348,СводкаРасходов2[[#This Row],[Страны]],авг!$D$2:$D$348)</f>
        <v>0</v>
      </c>
      <c r="J71" s="5">
        <f>+SUMIF(сен!$G$2:$G$109,СводкаРасходов2[[#This Row],[Страны]],сен!$E$2:$E$109)</f>
        <v>0</v>
      </c>
      <c r="K71" s="5">
        <f>+SUMIF(окт!$F$2:$F$93,СводкаРасходов2[[#This Row],[Страны]],окт!$D$2:$D$93)</f>
        <v>0</v>
      </c>
      <c r="L71" s="5">
        <f>+SUMIF(ноя!$F$2:$F$102,СводкаРасходов2[[#This Row],[Страны]],ноя!$D$2:$D$102)</f>
        <v>0</v>
      </c>
      <c r="M71" s="5">
        <f>+SUMIF(дек!$F$2:$F$50,СводкаРасходов2[[#This Row],[Страны]],дек!$D$2:$D$50)</f>
        <v>0</v>
      </c>
      <c r="N71" s="5">
        <f>SUM(СводкаРасходов2[[#This Row],[Январь]:[Декабрь]])</f>
        <v>0</v>
      </c>
      <c r="O71" s="21"/>
      <c r="P71" s="149">
        <f>IFERROR(+СводкаРасходов2[[#This Row],[Итог]]/СводкаРасходов2[[#Totals],[Итог]],0)</f>
        <v>0</v>
      </c>
    </row>
    <row r="72" spans="1:16" ht="16.5" hidden="1" x14ac:dyDescent="0.3">
      <c r="A72" s="23" t="s">
        <v>48</v>
      </c>
      <c r="B72" s="5">
        <f>+SUMIF(янв!$E$5:$E$164,СводкаРасходов2[[#This Row],[Страны]],янв!$C$5:$C$164)</f>
        <v>0</v>
      </c>
      <c r="C72" s="5">
        <f>+SUMIF(фев!$E$5:$E$111,СводкаРасходов2[[#This Row],[Страны]],фев!$C$5:$C$111)</f>
        <v>0</v>
      </c>
      <c r="D72" s="5">
        <f>+SUMIF(мар!E$5:$E$60,СводкаРасходов2[[#This Row],[Страны]],мар!$C$5:$C$60)</f>
        <v>0</v>
      </c>
      <c r="E72" s="5">
        <f>+SUMIF(апр!$E$5:$E$226,СводкаРасходов2[[#This Row],[Страны]],апр!$C$5:$C$226)</f>
        <v>0</v>
      </c>
      <c r="F72" s="5">
        <f>+SUMIF(май!$F$5:$F$33,СводкаРасходов2[[#This Row],[Страны]],май!$C$5:$C$33)</f>
        <v>0</v>
      </c>
      <c r="G72" s="5">
        <f>+SUMIF(июн!$G$4:$G$20,СводкаРасходов2[[#This Row],[Страны]],июн!$D$4:$D$20)</f>
        <v>0</v>
      </c>
      <c r="H72" s="5">
        <f>+SUMIF(июл!$F$2:$F$139,СводкаРасходов2[[#This Row],[Страны]],июл!$D$2:$D$139)</f>
        <v>0</v>
      </c>
      <c r="I72" s="5">
        <f>+SUMIF(авг!$F$2:$F$348,СводкаРасходов2[[#This Row],[Страны]],авг!$D$2:$D$348)</f>
        <v>0</v>
      </c>
      <c r="J72" s="5">
        <f>+SUMIF(сен!$G$2:$G$109,СводкаРасходов2[[#This Row],[Страны]],сен!$E$2:$E$109)</f>
        <v>0</v>
      </c>
      <c r="K72" s="5">
        <f>+SUMIF(окт!$F$2:$F$93,СводкаРасходов2[[#This Row],[Страны]],окт!$D$2:$D$93)</f>
        <v>0</v>
      </c>
      <c r="L72" s="5">
        <f>+SUMIF(ноя!$F$2:$F$102,СводкаРасходов2[[#This Row],[Страны]],ноя!$D$2:$D$102)</f>
        <v>0</v>
      </c>
      <c r="M72" s="5">
        <f>+SUMIF(дек!$F$2:$F$50,СводкаРасходов2[[#This Row],[Страны]],дек!$D$2:$D$50)</f>
        <v>0</v>
      </c>
      <c r="N72" s="5">
        <f>SUM(СводкаРасходов2[[#This Row],[Январь]:[Декабрь]])</f>
        <v>0</v>
      </c>
      <c r="O72" s="21"/>
      <c r="P72" s="149">
        <f>IFERROR(+СводкаРасходов2[[#This Row],[Итог]]/СводкаРасходов2[[#Totals],[Итог]],0)</f>
        <v>0</v>
      </c>
    </row>
    <row r="73" spans="1:16" ht="16.5" hidden="1" x14ac:dyDescent="0.3">
      <c r="A73" s="23" t="s">
        <v>39</v>
      </c>
      <c r="B73" s="5">
        <f>+SUMIF(янв!$E$5:$E$164,СводкаРасходов2[[#This Row],[Страны]],янв!$C$5:$C$164)</f>
        <v>0</v>
      </c>
      <c r="C73" s="5">
        <f>+SUMIF(фев!$E$5:$E$111,СводкаРасходов2[[#This Row],[Страны]],фев!$C$5:$C$111)</f>
        <v>0</v>
      </c>
      <c r="D73" s="5">
        <f>+SUMIF(мар!E$5:$E$60,СводкаРасходов2[[#This Row],[Страны]],мар!$C$5:$C$60)</f>
        <v>0</v>
      </c>
      <c r="E73" s="5">
        <f>+SUMIF(апр!$E$5:$E$226,СводкаРасходов2[[#This Row],[Страны]],апр!$C$5:$C$226)</f>
        <v>0</v>
      </c>
      <c r="F73" s="5">
        <f>+SUMIF(май!$F$5:$F$33,СводкаРасходов2[[#This Row],[Страны]],май!$C$5:$C$33)</f>
        <v>0</v>
      </c>
      <c r="G73" s="5">
        <f>+SUMIF(июн!$G$4:$G$20,СводкаРасходов2[[#This Row],[Страны]],июн!$D$4:$D$20)</f>
        <v>0</v>
      </c>
      <c r="H73" s="5">
        <f>+SUMIF(июл!$F$2:$F$139,СводкаРасходов2[[#This Row],[Страны]],июл!$D$2:$D$139)</f>
        <v>0</v>
      </c>
      <c r="I73" s="5">
        <f>+SUMIF(авг!$F$2:$F$348,СводкаРасходов2[[#This Row],[Страны]],авг!$D$2:$D$348)</f>
        <v>0</v>
      </c>
      <c r="J73" s="5">
        <f>+SUMIF(сен!$G$2:$G$109,СводкаРасходов2[[#This Row],[Страны]],сен!$E$2:$E$109)</f>
        <v>0</v>
      </c>
      <c r="K73" s="5">
        <f>+SUMIF(окт!$F$2:$F$93,СводкаРасходов2[[#This Row],[Страны]],окт!$D$2:$D$93)</f>
        <v>0</v>
      </c>
      <c r="L73" s="5">
        <f>+SUMIF(ноя!$F$2:$F$102,СводкаРасходов2[[#This Row],[Страны]],ноя!$D$2:$D$102)</f>
        <v>0</v>
      </c>
      <c r="M73" s="5">
        <f>+SUMIF(дек!$F$2:$F$50,СводкаРасходов2[[#This Row],[Страны]],дек!$D$2:$D$50)</f>
        <v>0</v>
      </c>
      <c r="N73" s="5">
        <f>SUM(СводкаРасходов2[[#This Row],[Январь]:[Декабрь]])</f>
        <v>0</v>
      </c>
      <c r="O73" s="21"/>
      <c r="P73" s="149">
        <f>IFERROR(+СводкаРасходов2[[#This Row],[Итог]]/СводкаРасходов2[[#Totals],[Итог]],0)</f>
        <v>0</v>
      </c>
    </row>
    <row r="74" spans="1:16" ht="16.5" hidden="1" x14ac:dyDescent="0.3">
      <c r="A74" s="23" t="s">
        <v>49</v>
      </c>
      <c r="B74" s="5">
        <f>+SUMIF(янв!$E$5:$E$164,СводкаРасходов2[[#This Row],[Страны]],янв!$C$5:$C$164)</f>
        <v>0</v>
      </c>
      <c r="C74" s="5">
        <f>+SUMIF(фев!$E$5:$E$111,СводкаРасходов2[[#This Row],[Страны]],фев!$C$5:$C$111)</f>
        <v>0</v>
      </c>
      <c r="D74" s="5">
        <f>+SUMIF(мар!E$5:$E$60,СводкаРасходов2[[#This Row],[Страны]],мар!$C$5:$C$60)</f>
        <v>0</v>
      </c>
      <c r="E74" s="5">
        <f>+SUMIF(апр!$E$5:$E$226,СводкаРасходов2[[#This Row],[Страны]],апр!$C$5:$C$226)</f>
        <v>0</v>
      </c>
      <c r="F74" s="5">
        <f>+SUMIF(май!$F$5:$F$33,СводкаРасходов2[[#This Row],[Страны]],май!$C$5:$C$33)</f>
        <v>0</v>
      </c>
      <c r="G74" s="5">
        <f>+SUMIF(июн!$G$4:$G$20,СводкаРасходов2[[#This Row],[Страны]],июн!$D$4:$D$20)</f>
        <v>0</v>
      </c>
      <c r="H74" s="5">
        <f>+SUMIF(июл!$F$2:$F$139,СводкаРасходов2[[#This Row],[Страны]],июл!$D$2:$D$139)</f>
        <v>0</v>
      </c>
      <c r="I74" s="5">
        <f>+SUMIF(авг!$F$2:$F$348,СводкаРасходов2[[#This Row],[Страны]],авг!$D$2:$D$348)</f>
        <v>0</v>
      </c>
      <c r="J74" s="5">
        <f>+SUMIF(сен!$G$2:$G$109,СводкаРасходов2[[#This Row],[Страны]],сен!$E$2:$E$109)</f>
        <v>0</v>
      </c>
      <c r="K74" s="5">
        <f>+SUMIF(окт!$F$2:$F$93,СводкаРасходов2[[#This Row],[Страны]],окт!$D$2:$D$93)</f>
        <v>0</v>
      </c>
      <c r="L74" s="5">
        <f>+SUMIF(ноя!$F$2:$F$102,СводкаРасходов2[[#This Row],[Страны]],ноя!$D$2:$D$102)</f>
        <v>0</v>
      </c>
      <c r="M74" s="5">
        <f>+SUMIF(дек!$F$2:$F$50,СводкаРасходов2[[#This Row],[Страны]],дек!$D$2:$D$50)</f>
        <v>0</v>
      </c>
      <c r="N74" s="5">
        <f>SUM(СводкаРасходов2[[#This Row],[Январь]:[Декабрь]])</f>
        <v>0</v>
      </c>
      <c r="O74" s="21"/>
      <c r="P74" s="149">
        <f>IFERROR(+СводкаРасходов2[[#This Row],[Итог]]/СводкаРасходов2[[#Totals],[Итог]],0)</f>
        <v>0</v>
      </c>
    </row>
    <row r="75" spans="1:16" ht="16.5" hidden="1" x14ac:dyDescent="0.3">
      <c r="A75" s="23" t="s">
        <v>50</v>
      </c>
      <c r="B75" s="5">
        <f>+SUMIF(янв!$E$5:$E$164,СводкаРасходов2[[#This Row],[Страны]],янв!$C$5:$C$164)</f>
        <v>0</v>
      </c>
      <c r="C75" s="5">
        <f>+SUMIF(фев!$E$5:$E$111,СводкаРасходов2[[#This Row],[Страны]],фев!$C$5:$C$111)</f>
        <v>0</v>
      </c>
      <c r="D75" s="5">
        <f>+SUMIF(мар!E$5:$E$60,СводкаРасходов2[[#This Row],[Страны]],мар!$C$5:$C$60)</f>
        <v>0</v>
      </c>
      <c r="E75" s="5">
        <f>+SUMIF(апр!$E$5:$E$226,СводкаРасходов2[[#This Row],[Страны]],апр!$C$5:$C$226)</f>
        <v>0</v>
      </c>
      <c r="F75" s="5">
        <f>+SUMIF(май!$F$5:$F$33,СводкаРасходов2[[#This Row],[Страны]],май!$C$5:$C$33)</f>
        <v>0</v>
      </c>
      <c r="G75" s="5">
        <f>+SUMIF(июн!$G$4:$G$20,СводкаРасходов2[[#This Row],[Страны]],июн!$D$4:$D$20)</f>
        <v>0</v>
      </c>
      <c r="H75" s="5">
        <f>+SUMIF(июл!$F$2:$F$139,СводкаРасходов2[[#This Row],[Страны]],июл!$D$2:$D$139)</f>
        <v>0</v>
      </c>
      <c r="I75" s="5">
        <f>+SUMIF(авг!$F$2:$F$348,СводкаРасходов2[[#This Row],[Страны]],авг!$D$2:$D$348)</f>
        <v>0</v>
      </c>
      <c r="J75" s="5">
        <f>+SUMIF(сен!$G$2:$G$109,СводкаРасходов2[[#This Row],[Страны]],сен!$E$2:$E$109)</f>
        <v>0</v>
      </c>
      <c r="K75" s="5">
        <f>+SUMIF(окт!$F$2:$F$93,СводкаРасходов2[[#This Row],[Страны]],окт!$D$2:$D$93)</f>
        <v>0</v>
      </c>
      <c r="L75" s="5">
        <f>+SUMIF(ноя!$F$2:$F$102,СводкаРасходов2[[#This Row],[Страны]],ноя!$D$2:$D$102)</f>
        <v>0</v>
      </c>
      <c r="M75" s="5">
        <f>+SUMIF(дек!$F$2:$F$50,СводкаРасходов2[[#This Row],[Страны]],дек!$D$2:$D$50)</f>
        <v>0</v>
      </c>
      <c r="N75" s="5">
        <f>SUM(СводкаРасходов2[[#This Row],[Январь]:[Декабрь]])</f>
        <v>0</v>
      </c>
      <c r="O75" s="21"/>
      <c r="P75" s="149">
        <f>IFERROR(+СводкаРасходов2[[#This Row],[Итог]]/СводкаРасходов2[[#Totals],[Итог]],0)</f>
        <v>0</v>
      </c>
    </row>
    <row r="76" spans="1:16" ht="16.5" hidden="1" x14ac:dyDescent="0.3">
      <c r="A76" s="23" t="s">
        <v>51</v>
      </c>
      <c r="B76" s="5">
        <f>+SUMIF(янв!$E$5:$E$164,СводкаРасходов2[[#This Row],[Страны]],янв!$C$5:$C$164)</f>
        <v>0</v>
      </c>
      <c r="C76" s="5">
        <f>+SUMIF(фев!$E$5:$E$111,СводкаРасходов2[[#This Row],[Страны]],фев!$C$5:$C$111)</f>
        <v>0</v>
      </c>
      <c r="D76" s="5">
        <f>+SUMIF(мар!E$5:$E$60,СводкаРасходов2[[#This Row],[Страны]],мар!$C$5:$C$60)</f>
        <v>0</v>
      </c>
      <c r="E76" s="5">
        <f>+SUMIF(апр!$E$5:$E$226,СводкаРасходов2[[#This Row],[Страны]],апр!$C$5:$C$226)</f>
        <v>0</v>
      </c>
      <c r="F76" s="5">
        <f>+SUMIF(май!$F$5:$F$33,СводкаРасходов2[[#This Row],[Страны]],май!$C$5:$C$33)</f>
        <v>0</v>
      </c>
      <c r="G76" s="5">
        <f>+SUMIF(июн!$G$4:$G$20,СводкаРасходов2[[#This Row],[Страны]],июн!$D$4:$D$20)</f>
        <v>0</v>
      </c>
      <c r="H76" s="5">
        <f>+SUMIF(июл!$F$2:$F$139,СводкаРасходов2[[#This Row],[Страны]],июл!$D$2:$D$139)</f>
        <v>0</v>
      </c>
      <c r="I76" s="5">
        <f>+SUMIF(авг!$F$2:$F$348,СводкаРасходов2[[#This Row],[Страны]],авг!$D$2:$D$348)</f>
        <v>0</v>
      </c>
      <c r="J76" s="5">
        <f>+SUMIF(сен!$G$2:$G$109,СводкаРасходов2[[#This Row],[Страны]],сен!$E$2:$E$109)</f>
        <v>0</v>
      </c>
      <c r="K76" s="5">
        <f>+SUMIF(окт!$F$2:$F$93,СводкаРасходов2[[#This Row],[Страны]],окт!$D$2:$D$93)</f>
        <v>0</v>
      </c>
      <c r="L76" s="5">
        <f>+SUMIF(ноя!$F$2:$F$102,СводкаРасходов2[[#This Row],[Страны]],ноя!$D$2:$D$102)</f>
        <v>0</v>
      </c>
      <c r="M76" s="5">
        <f>+SUMIF(дек!$F$2:$F$50,СводкаРасходов2[[#This Row],[Страны]],дек!$D$2:$D$50)</f>
        <v>0</v>
      </c>
      <c r="N76" s="5">
        <f>SUM(СводкаРасходов2[[#This Row],[Январь]:[Декабрь]])</f>
        <v>0</v>
      </c>
      <c r="O76" s="21"/>
      <c r="P76" s="149">
        <f>IFERROR(+СводкаРасходов2[[#This Row],[Итог]]/СводкаРасходов2[[#Totals],[Итог]],0)</f>
        <v>0</v>
      </c>
    </row>
    <row r="77" spans="1:16" s="256" customFormat="1" ht="16.5" x14ac:dyDescent="0.3">
      <c r="A77" s="257" t="s">
        <v>27</v>
      </c>
      <c r="B77" s="258">
        <f>+SUMIF(янв!$E$5:$E$164,СводкаРасходов2[[#This Row],[Страны]],янв!$C$5:$C$164)</f>
        <v>1</v>
      </c>
      <c r="C77" s="258">
        <f>+SUMIF(фев!$E$5:$E$111,СводкаРасходов2[[#This Row],[Страны]],фев!$C$5:$C$111)</f>
        <v>0</v>
      </c>
      <c r="D77" s="258">
        <f>+SUMIF(мар!E$5:$E$60,СводкаРасходов2[[#This Row],[Страны]],мар!$C$5:$C$60)</f>
        <v>2</v>
      </c>
      <c r="E77" s="258">
        <f>+SUMIF(апр!$E$5:$E$226,СводкаРасходов2[[#This Row],[Страны]],апр!$C$5:$C$226)</f>
        <v>0</v>
      </c>
      <c r="F77" s="258">
        <f>+SUMIF(май!$F$5:$F$33,СводкаРасходов2[[#This Row],[Страны]],май!$C$5:$C$33)</f>
        <v>0</v>
      </c>
      <c r="G77" s="258">
        <f>+SUMIF(июн!$G$4:$G$20,СводкаРасходов2[[#This Row],[Страны]],июн!$D$4:$D$20)</f>
        <v>0</v>
      </c>
      <c r="H77" s="258">
        <f>+SUMIF(июл!$F$2:$F$139,СводкаРасходов2[[#This Row],[Страны]],июл!$D$2:$D$139)</f>
        <v>0</v>
      </c>
      <c r="I77" s="258">
        <f>+SUMIF(авг!$F$2:$F$348,СводкаРасходов2[[#This Row],[Страны]],авг!$D$2:$D$348)</f>
        <v>0</v>
      </c>
      <c r="J77" s="258">
        <f>+SUMIF(сен!$G$2:$G$109,СводкаРасходов2[[#This Row],[Страны]],сен!$E$2:$E$109)</f>
        <v>0</v>
      </c>
      <c r="K77" s="258">
        <f>+SUMIF(окт!$F$2:$F$93,СводкаРасходов2[[#This Row],[Страны]],окт!$D$2:$D$93)</f>
        <v>0</v>
      </c>
      <c r="L77" s="258">
        <f>+SUMIF(ноя!$F$2:$F$102,СводкаРасходов2[[#This Row],[Страны]],ноя!$D$2:$D$102)</f>
        <v>0</v>
      </c>
      <c r="M77" s="258">
        <f>+SUMIF(дек!$F$2:$F$50,СводкаРасходов2[[#This Row],[Страны]],дек!$D$2:$D$50)</f>
        <v>0</v>
      </c>
      <c r="N77" s="258">
        <f>SUM(СводкаРасходов2[[#This Row],[Январь]:[Декабрь]])</f>
        <v>3</v>
      </c>
      <c r="O77" s="255"/>
      <c r="P77" s="259">
        <f>IFERROR(+СводкаРасходов2[[#This Row],[Итог]]/СводкаРасходов2[[#Totals],[Итог]],0)</f>
        <v>4.0705563093622792E-3</v>
      </c>
    </row>
    <row r="78" spans="1:16" s="256" customFormat="1" ht="16.5" x14ac:dyDescent="0.3">
      <c r="A78" s="257" t="s">
        <v>1022</v>
      </c>
      <c r="B78" s="258">
        <f>+SUMIF(янв!$E$5:$E$164,СводкаРасходов2[[#This Row],[Страны]],янв!$C$5:$C$164)</f>
        <v>0</v>
      </c>
      <c r="C78" s="258">
        <f>+SUMIF(фев!$E$5:$E$111,СводкаРасходов2[[#This Row],[Страны]],фев!$C$5:$C$111)</f>
        <v>0</v>
      </c>
      <c r="D78" s="258">
        <f>+SUMIF(мар!E$5:$E$60,СводкаРасходов2[[#This Row],[Страны]],мар!$C$5:$C$60)</f>
        <v>0</v>
      </c>
      <c r="E78" s="258">
        <f>+SUMIF(апр!$E$5:$E$226,СводкаРасходов2[[#This Row],[Страны]],апр!$C$5:$C$226)</f>
        <v>0</v>
      </c>
      <c r="F78" s="258">
        <f>+SUMIF(май!$F$5:$F$33,СводкаРасходов2[[#This Row],[Страны]],май!$C$5:$C$33)</f>
        <v>0</v>
      </c>
      <c r="G78" s="258">
        <f>+SUMIF(июн!$G$4:$G$20,СводкаРасходов2[[#This Row],[Страны]],июн!$D$4:$D$20)</f>
        <v>0</v>
      </c>
      <c r="H78" s="258">
        <f>+SUMIF(июл!$F$2:$F$139,СводкаРасходов2[[#This Row],[Страны]],июл!$D$2:$D$139)</f>
        <v>0</v>
      </c>
      <c r="I78" s="258">
        <f>+SUMIF(авг!$F$2:$F$348,СводкаРасходов2[[#This Row],[Страны]],авг!$D$2:$D$348)</f>
        <v>0</v>
      </c>
      <c r="J78" s="258">
        <f>+SUMIF(сен!$G$2:$G$109,СводкаРасходов2[[#This Row],[Страны]],сен!$E$2:$E$109)</f>
        <v>0</v>
      </c>
      <c r="K78" s="258">
        <f>+SUMIF(окт!$F$2:$F$93,СводкаРасходов2[[#This Row],[Страны]],окт!$D$2:$D$93)</f>
        <v>2</v>
      </c>
      <c r="L78" s="258">
        <f>+SUMIF(ноя!$F$2:$F$102,СводкаРасходов2[[#This Row],[Страны]],ноя!$D$2:$D$102)</f>
        <v>0</v>
      </c>
      <c r="M78" s="258">
        <f>+SUMIF(дек!$F$2:$F$50,СводкаРасходов2[[#This Row],[Страны]],дек!$D$2:$D$50)</f>
        <v>0</v>
      </c>
      <c r="N78" s="258">
        <f>SUM(СводкаРасходов2[[#This Row],[Январь]:[Декабрь]])</f>
        <v>2</v>
      </c>
      <c r="O78" s="255"/>
      <c r="P78" s="259">
        <f>IFERROR(+СводкаРасходов2[[#This Row],[Итог]]/СводкаРасходов2[[#Totals],[Итог]],0)</f>
        <v>2.7137042062415195E-3</v>
      </c>
    </row>
    <row r="79" spans="1:16" s="256" customFormat="1" ht="16.5" x14ac:dyDescent="0.3">
      <c r="A79" s="257" t="s">
        <v>52</v>
      </c>
      <c r="B79" s="258">
        <f>+SUMIF(янв!$E$5:$E$164,СводкаРасходов2[[#This Row],[Страны]],янв!$C$5:$C$164)</f>
        <v>0</v>
      </c>
      <c r="C79" s="258">
        <f>+SUMIF(фев!$E$5:$E$111,СводкаРасходов2[[#This Row],[Страны]],фев!$C$5:$C$111)</f>
        <v>0</v>
      </c>
      <c r="D79" s="258">
        <f>+SUMIF(мар!E$5:$E$60,СводкаРасходов2[[#This Row],[Страны]],мар!$C$5:$C$60)</f>
        <v>0</v>
      </c>
      <c r="E79" s="258">
        <f>+SUMIF(апр!$E$5:$E$226,СводкаРасходов2[[#This Row],[Страны]],апр!$C$5:$C$226)</f>
        <v>0</v>
      </c>
      <c r="F79" s="258">
        <f>+SUMIF(май!$F$5:$F$33,СводкаРасходов2[[#This Row],[Страны]],май!$C$5:$C$33)</f>
        <v>0</v>
      </c>
      <c r="G79" s="258">
        <f>+SUMIF(июн!$G$4:$G$20,СводкаРасходов2[[#This Row],[Страны]],июн!$D$4:$D$20)</f>
        <v>0</v>
      </c>
      <c r="H79" s="258">
        <f>+SUMIF(июл!$F$2:$F$139,СводкаРасходов2[[#This Row],[Страны]],июл!$D$2:$D$139)</f>
        <v>1</v>
      </c>
      <c r="I79" s="258">
        <f>+SUMIF(авг!$F$2:$F$348,СводкаРасходов2[[#This Row],[Страны]],авг!$D$2:$D$348)</f>
        <v>0</v>
      </c>
      <c r="J79" s="258">
        <f>+SUMIF(сен!$G$2:$G$109,СводкаРасходов2[[#This Row],[Страны]],сен!$E$2:$E$109)</f>
        <v>0</v>
      </c>
      <c r="K79" s="258">
        <f>+SUMIF(окт!$F$2:$F$93,СводкаРасходов2[[#This Row],[Страны]],окт!$D$2:$D$93)</f>
        <v>0</v>
      </c>
      <c r="L79" s="258">
        <f>+SUMIF(ноя!$F$2:$F$102,СводкаРасходов2[[#This Row],[Страны]],ноя!$D$2:$D$102)</f>
        <v>0</v>
      </c>
      <c r="M79" s="258">
        <f>+SUMIF(дек!$F$2:$F$50,СводкаРасходов2[[#This Row],[Страны]],дек!$D$2:$D$50)</f>
        <v>0</v>
      </c>
      <c r="N79" s="258">
        <f>SUM(СводкаРасходов2[[#This Row],[Январь]:[Декабрь]])</f>
        <v>1</v>
      </c>
      <c r="O79" s="255"/>
      <c r="P79" s="259">
        <f>IFERROR(+СводкаРасходов2[[#This Row],[Итог]]/СводкаРасходов2[[#Totals],[Итог]],0)</f>
        <v>1.3568521031207597E-3</v>
      </c>
    </row>
    <row r="80" spans="1:16" ht="16.5" hidden="1" x14ac:dyDescent="0.3">
      <c r="A80" s="23" t="s">
        <v>53</v>
      </c>
      <c r="B80" s="5">
        <f>+SUMIF(янв!$E$5:$E$164,СводкаРасходов2[[#This Row],[Страны]],янв!$C$5:$C$164)</f>
        <v>0</v>
      </c>
      <c r="C80" s="5">
        <f>+SUMIF(фев!$E$5:$E$111,СводкаРасходов2[[#This Row],[Страны]],фев!$C$5:$C$111)</f>
        <v>0</v>
      </c>
      <c r="D80" s="5">
        <f>+SUMIF(мар!E$5:$E$60,СводкаРасходов2[[#This Row],[Страны]],мар!$C$5:$C$60)</f>
        <v>0</v>
      </c>
      <c r="E80" s="5">
        <f>+SUMIF(апр!$E$5:$E$226,СводкаРасходов2[[#This Row],[Страны]],апр!$C$5:$C$226)</f>
        <v>0</v>
      </c>
      <c r="F80" s="5">
        <f>+SUMIF(май!$F$5:$F$33,СводкаРасходов2[[#This Row],[Страны]],май!$C$5:$C$33)</f>
        <v>0</v>
      </c>
      <c r="G80" s="5">
        <f>+SUMIF(июн!$G$4:$G$20,СводкаРасходов2[[#This Row],[Страны]],июн!$D$4:$D$20)</f>
        <v>0</v>
      </c>
      <c r="H80" s="5">
        <f>+SUMIF(июл!$F$2:$F$139,СводкаРасходов2[[#This Row],[Страны]],июл!$D$2:$D$139)</f>
        <v>0</v>
      </c>
      <c r="I80" s="5">
        <f>+SUMIF(авг!$F$2:$F$348,СводкаРасходов2[[#This Row],[Страны]],авг!$D$2:$D$348)</f>
        <v>0</v>
      </c>
      <c r="J80" s="5">
        <f>+SUMIF(сен!$G$2:$G$109,СводкаРасходов2[[#This Row],[Страны]],сен!$E$2:$E$109)</f>
        <v>0</v>
      </c>
      <c r="K80" s="5">
        <f>+SUMIF(окт!$F$2:$F$93,СводкаРасходов2[[#This Row],[Страны]],окт!$D$2:$D$93)</f>
        <v>0</v>
      </c>
      <c r="L80" s="5">
        <f>+SUMIF(ноя!$F$2:$F$102,СводкаРасходов2[[#This Row],[Страны]],ноя!$D$2:$D$102)</f>
        <v>0</v>
      </c>
      <c r="M80" s="5">
        <f>+SUMIF(дек!$F$2:$F$50,СводкаРасходов2[[#This Row],[Страны]],дек!$D$2:$D$50)</f>
        <v>0</v>
      </c>
      <c r="N80" s="5">
        <f>SUM(СводкаРасходов2[[#This Row],[Январь]:[Декабрь]])</f>
        <v>0</v>
      </c>
      <c r="O80" s="21"/>
      <c r="P80" s="149">
        <f>IFERROR(+СводкаРасходов2[[#This Row],[Итог]]/СводкаРасходов2[[#Totals],[Итог]],0)</f>
        <v>0</v>
      </c>
    </row>
    <row r="81" spans="1:16" ht="16.5" hidden="1" x14ac:dyDescent="0.3">
      <c r="A81" s="23" t="s">
        <v>54</v>
      </c>
      <c r="B81" s="5">
        <f>+SUMIF(янв!$E$5:$E$164,СводкаРасходов2[[#This Row],[Страны]],янв!$C$5:$C$164)</f>
        <v>0</v>
      </c>
      <c r="C81" s="5">
        <f>+SUMIF(фев!$E$5:$E$111,СводкаРасходов2[[#This Row],[Страны]],фев!$C$5:$C$111)</f>
        <v>0</v>
      </c>
      <c r="D81" s="5">
        <f>+SUMIF(мар!E$5:$E$60,СводкаРасходов2[[#This Row],[Страны]],мар!$C$5:$C$60)</f>
        <v>0</v>
      </c>
      <c r="E81" s="5">
        <f>+SUMIF(апр!$E$5:$E$226,СводкаРасходов2[[#This Row],[Страны]],апр!$C$5:$C$226)</f>
        <v>0</v>
      </c>
      <c r="F81" s="5">
        <f>+SUMIF(май!$F$5:$F$33,СводкаРасходов2[[#This Row],[Страны]],май!$C$5:$C$33)</f>
        <v>0</v>
      </c>
      <c r="G81" s="5">
        <f>+SUMIF(июн!$G$4:$G$20,СводкаРасходов2[[#This Row],[Страны]],июн!$D$4:$D$20)</f>
        <v>0</v>
      </c>
      <c r="H81" s="5">
        <f>+SUMIF(июл!$F$2:$F$139,СводкаРасходов2[[#This Row],[Страны]],июл!$D$2:$D$139)</f>
        <v>0</v>
      </c>
      <c r="I81" s="5">
        <f>+SUMIF(авг!$F$2:$F$348,СводкаРасходов2[[#This Row],[Страны]],авг!$D$2:$D$348)</f>
        <v>0</v>
      </c>
      <c r="J81" s="5">
        <f>+SUMIF(сен!$G$2:$G$109,СводкаРасходов2[[#This Row],[Страны]],сен!$E$2:$E$109)</f>
        <v>0</v>
      </c>
      <c r="K81" s="5">
        <f>+SUMIF(окт!$F$2:$F$93,СводкаРасходов2[[#This Row],[Страны]],окт!$D$2:$D$93)</f>
        <v>0</v>
      </c>
      <c r="L81" s="5">
        <f>+SUMIF(ноя!$F$2:$F$102,СводкаРасходов2[[#This Row],[Страны]],ноя!$D$2:$D$102)</f>
        <v>0</v>
      </c>
      <c r="M81" s="5">
        <f>+SUMIF(дек!$F$2:$F$50,СводкаРасходов2[[#This Row],[Страны]],дек!$D$2:$D$50)</f>
        <v>0</v>
      </c>
      <c r="N81" s="5">
        <f>SUM(СводкаРасходов2[[#This Row],[Январь]:[Декабрь]])</f>
        <v>0</v>
      </c>
      <c r="O81" s="21"/>
      <c r="P81" s="149">
        <f>IFERROR(+СводкаРасходов2[[#This Row],[Итог]]/СводкаРасходов2[[#Totals],[Итог]],0)</f>
        <v>0</v>
      </c>
    </row>
    <row r="82" spans="1:16" ht="16.5" hidden="1" x14ac:dyDescent="0.3">
      <c r="A82" s="23" t="s">
        <v>55</v>
      </c>
      <c r="B82" s="5">
        <f>+SUMIF(янв!$E$5:$E$164,СводкаРасходов2[[#This Row],[Страны]],янв!$C$5:$C$164)</f>
        <v>0</v>
      </c>
      <c r="C82" s="5">
        <f>+SUMIF(фев!$E$5:$E$111,СводкаРасходов2[[#This Row],[Страны]],фев!$C$5:$C$111)</f>
        <v>0</v>
      </c>
      <c r="D82" s="5">
        <f>+SUMIF(мар!E$5:$E$60,СводкаРасходов2[[#This Row],[Страны]],мар!$C$5:$C$60)</f>
        <v>0</v>
      </c>
      <c r="E82" s="5">
        <f>+SUMIF(апр!$E$5:$E$226,СводкаРасходов2[[#This Row],[Страны]],апр!$C$5:$C$226)</f>
        <v>0</v>
      </c>
      <c r="F82" s="5">
        <f>+SUMIF(май!$F$5:$F$33,СводкаРасходов2[[#This Row],[Страны]],май!$C$5:$C$33)</f>
        <v>0</v>
      </c>
      <c r="G82" s="5">
        <f>+SUMIF(июн!$G$4:$G$20,СводкаРасходов2[[#This Row],[Страны]],июн!$D$4:$D$20)</f>
        <v>0</v>
      </c>
      <c r="H82" s="5">
        <f>+SUMIF(июл!$F$2:$F$139,СводкаРасходов2[[#This Row],[Страны]],июл!$D$2:$D$139)</f>
        <v>0</v>
      </c>
      <c r="I82" s="5">
        <f>+SUMIF(авг!$F$2:$F$348,СводкаРасходов2[[#This Row],[Страны]],авг!$D$2:$D$348)</f>
        <v>0</v>
      </c>
      <c r="J82" s="5">
        <f>+SUMIF(сен!$G$2:$G$109,СводкаРасходов2[[#This Row],[Страны]],сен!$E$2:$E$109)</f>
        <v>0</v>
      </c>
      <c r="K82" s="5">
        <f>+SUMIF(окт!$F$2:$F$93,СводкаРасходов2[[#This Row],[Страны]],окт!$D$2:$D$93)</f>
        <v>0</v>
      </c>
      <c r="L82" s="5">
        <f>+SUMIF(ноя!$F$2:$F$102,СводкаРасходов2[[#This Row],[Страны]],ноя!$D$2:$D$102)</f>
        <v>0</v>
      </c>
      <c r="M82" s="5">
        <f>+SUMIF(дек!$F$2:$F$50,СводкаРасходов2[[#This Row],[Страны]],дек!$D$2:$D$50)</f>
        <v>0</v>
      </c>
      <c r="N82" s="5">
        <f>SUM(СводкаРасходов2[[#This Row],[Январь]:[Декабрь]])</f>
        <v>0</v>
      </c>
      <c r="O82" s="21"/>
      <c r="P82" s="149">
        <f>IFERROR(+СводкаРасходов2[[#This Row],[Итог]]/СводкаРасходов2[[#Totals],[Итог]],0)</f>
        <v>0</v>
      </c>
    </row>
    <row r="83" spans="1:16" ht="16.5" hidden="1" x14ac:dyDescent="0.3">
      <c r="A83" s="23" t="s">
        <v>56</v>
      </c>
      <c r="B83" s="5">
        <f>+SUMIF(янв!$E$5:$E$164,СводкаРасходов2[[#This Row],[Страны]],янв!$C$5:$C$164)</f>
        <v>0</v>
      </c>
      <c r="C83" s="5">
        <f>+SUMIF(фев!$E$5:$E$111,СводкаРасходов2[[#This Row],[Страны]],фев!$C$5:$C$111)</f>
        <v>0</v>
      </c>
      <c r="D83" s="5">
        <f>+SUMIF(мар!E$5:$E$60,СводкаРасходов2[[#This Row],[Страны]],мар!$C$5:$C$60)</f>
        <v>0</v>
      </c>
      <c r="E83" s="5">
        <f>+SUMIF(апр!$E$5:$E$226,СводкаРасходов2[[#This Row],[Страны]],апр!$C$5:$C$226)</f>
        <v>0</v>
      </c>
      <c r="F83" s="5">
        <f>+SUMIF(май!$F$5:$F$33,СводкаРасходов2[[#This Row],[Страны]],май!$C$5:$C$33)</f>
        <v>0</v>
      </c>
      <c r="G83" s="5">
        <f>+SUMIF(июн!$G$4:$G$20,СводкаРасходов2[[#This Row],[Страны]],июн!$D$4:$D$20)</f>
        <v>0</v>
      </c>
      <c r="H83" s="5">
        <f>+SUMIF(июл!$F$2:$F$139,СводкаРасходов2[[#This Row],[Страны]],июл!$D$2:$D$139)</f>
        <v>0</v>
      </c>
      <c r="I83" s="5">
        <f>+SUMIF(авг!$F$2:$F$348,СводкаРасходов2[[#This Row],[Страны]],авг!$D$2:$D$348)</f>
        <v>0</v>
      </c>
      <c r="J83" s="5">
        <f>+SUMIF(сен!$G$2:$G$109,СводкаРасходов2[[#This Row],[Страны]],сен!$E$2:$E$109)</f>
        <v>0</v>
      </c>
      <c r="K83" s="5">
        <f>+SUMIF(окт!$F$2:$F$93,СводкаРасходов2[[#This Row],[Страны]],окт!$D$2:$D$93)</f>
        <v>0</v>
      </c>
      <c r="L83" s="5">
        <f>+SUMIF(ноя!$F$2:$F$102,СводкаРасходов2[[#This Row],[Страны]],ноя!$D$2:$D$102)</f>
        <v>0</v>
      </c>
      <c r="M83" s="5">
        <f>+SUMIF(дек!$F$2:$F$50,СводкаРасходов2[[#This Row],[Страны]],дек!$D$2:$D$50)</f>
        <v>0</v>
      </c>
      <c r="N83" s="5">
        <f>SUM(СводкаРасходов2[[#This Row],[Январь]:[Декабрь]])</f>
        <v>0</v>
      </c>
      <c r="O83" s="21"/>
      <c r="P83" s="149">
        <f>IFERROR(+СводкаРасходов2[[#This Row],[Итог]]/СводкаРасходов2[[#Totals],[Итог]],0)</f>
        <v>0</v>
      </c>
    </row>
    <row r="84" spans="1:16" s="256" customFormat="1" ht="16.5" x14ac:dyDescent="0.3">
      <c r="A84" s="257" t="s">
        <v>25</v>
      </c>
      <c r="B84" s="258">
        <f>+SUMIF(янв!$E$5:$E$164,СводкаРасходов2[[#This Row],[Страны]],янв!$C$5:$C$164)</f>
        <v>0</v>
      </c>
      <c r="C84" s="258">
        <f>+SUMIF(фев!$E$5:$E$111,СводкаРасходов2[[#This Row],[Страны]],фев!$C$5:$C$111)</f>
        <v>0</v>
      </c>
      <c r="D84" s="258">
        <f>+SUMIF(мар!E$5:$E$60,СводкаРасходов2[[#This Row],[Страны]],мар!$C$5:$C$60)</f>
        <v>0</v>
      </c>
      <c r="E84" s="258">
        <f>+SUMIF(апр!$E$5:$E$226,СводкаРасходов2[[#This Row],[Страны]],апр!$C$5:$C$226)</f>
        <v>0</v>
      </c>
      <c r="F84" s="258">
        <f>+SUMIF(май!$F$5:$F$33,СводкаРасходов2[[#This Row],[Страны]],май!$C$5:$C$33)</f>
        <v>0</v>
      </c>
      <c r="G84" s="258">
        <f>+SUMIF(июн!$G$4:$G$20,СводкаРасходов2[[#This Row],[Страны]],июн!$D$4:$D$20)</f>
        <v>1</v>
      </c>
      <c r="H84" s="258">
        <f>+SUMIF(июл!$F$2:$F$139,СводкаРасходов2[[#This Row],[Страны]],июл!$D$2:$D$139)</f>
        <v>0</v>
      </c>
      <c r="I84" s="258">
        <f>+SUMIF(авг!$F$2:$F$348,СводкаРасходов2[[#This Row],[Страны]],авг!$D$2:$D$348)</f>
        <v>0</v>
      </c>
      <c r="J84" s="258">
        <f>+SUMIF(сен!$G$2:$G$109,СводкаРасходов2[[#This Row],[Страны]],сен!$E$2:$E$109)</f>
        <v>0</v>
      </c>
      <c r="K84" s="258">
        <f>+SUMIF(окт!$F$2:$F$93,СводкаРасходов2[[#This Row],[Страны]],окт!$D$2:$D$93)</f>
        <v>0</v>
      </c>
      <c r="L84" s="258">
        <f>+SUMIF(ноя!$F$2:$F$102,СводкаРасходов2[[#This Row],[Страны]],ноя!$D$2:$D$102)</f>
        <v>0</v>
      </c>
      <c r="M84" s="258">
        <f>+SUMIF(дек!$F$2:$F$50,СводкаРасходов2[[#This Row],[Страны]],дек!$D$2:$D$50)</f>
        <v>0</v>
      </c>
      <c r="N84" s="258">
        <f>SUM(СводкаРасходов2[[#This Row],[Январь]:[Декабрь]])</f>
        <v>1</v>
      </c>
      <c r="O84" s="255"/>
      <c r="P84" s="259">
        <f>IFERROR(+СводкаРасходов2[[#This Row],[Итог]]/СводкаРасходов2[[#Totals],[Итог]],0)</f>
        <v>1.3568521031207597E-3</v>
      </c>
    </row>
    <row r="85" spans="1:16" s="256" customFormat="1" ht="16.5" x14ac:dyDescent="0.3">
      <c r="A85" s="257" t="s">
        <v>15</v>
      </c>
      <c r="B85" s="258">
        <f>+SUMIF(янв!$E$5:$E$164,СводкаРасходов2[[#This Row],[Страны]],янв!$C$5:$C$164)</f>
        <v>0</v>
      </c>
      <c r="C85" s="258">
        <f>+SUMIF(фев!$E$5:$E$111,СводкаРасходов2[[#This Row],[Страны]],фев!$C$5:$C$111)</f>
        <v>1</v>
      </c>
      <c r="D85" s="258">
        <f>+SUMIF(мар!E$5:$E$60,СводкаРасходов2[[#This Row],[Страны]],мар!$C$5:$C$60)</f>
        <v>0</v>
      </c>
      <c r="E85" s="258">
        <f>+SUMIF(апр!$E$5:$E$226,СводкаРасходов2[[#This Row],[Страны]],апр!$C$5:$C$226)</f>
        <v>0</v>
      </c>
      <c r="F85" s="258">
        <f>+SUMIF(май!$F$5:$F$33,СводкаРасходов2[[#This Row],[Страны]],май!$C$5:$C$33)</f>
        <v>0</v>
      </c>
      <c r="G85" s="258">
        <f>+SUMIF(июн!$G$4:$G$20,СводкаРасходов2[[#This Row],[Страны]],июн!$D$4:$D$20)</f>
        <v>0</v>
      </c>
      <c r="H85" s="258">
        <f>+SUMIF(июл!$F$2:$F$139,СводкаРасходов2[[#This Row],[Страны]],июл!$D$2:$D$139)</f>
        <v>0</v>
      </c>
      <c r="I85" s="258">
        <f>+SUMIF(авг!$F$2:$F$348,СводкаРасходов2[[#This Row],[Страны]],авг!$D$2:$D$348)</f>
        <v>0</v>
      </c>
      <c r="J85" s="258">
        <f>+SUMIF(сен!$G$2:$G$109,СводкаРасходов2[[#This Row],[Страны]],сен!$E$2:$E$109)</f>
        <v>2</v>
      </c>
      <c r="K85" s="258">
        <f>+SUMIF(окт!$F$2:$F$93,СводкаРасходов2[[#This Row],[Страны]],окт!$D$2:$D$93)</f>
        <v>0</v>
      </c>
      <c r="L85" s="258">
        <f>+SUMIF(ноя!$F$2:$F$102,СводкаРасходов2[[#This Row],[Страны]],ноя!$D$2:$D$102)</f>
        <v>0</v>
      </c>
      <c r="M85" s="258">
        <f>+SUMIF(дек!$F$2:$F$50,СводкаРасходов2[[#This Row],[Страны]],дек!$D$2:$D$50)</f>
        <v>0</v>
      </c>
      <c r="N85" s="258">
        <f>SUM(СводкаРасходов2[[#This Row],[Январь]:[Декабрь]])</f>
        <v>3</v>
      </c>
      <c r="O85" s="255"/>
      <c r="P85" s="259">
        <f>IFERROR(+СводкаРасходов2[[#This Row],[Итог]]/СводкаРасходов2[[#Totals],[Итог]],0)</f>
        <v>4.0705563093622792E-3</v>
      </c>
    </row>
    <row r="86" spans="1:16" ht="16.5" hidden="1" x14ac:dyDescent="0.3">
      <c r="A86" s="23" t="s">
        <v>57</v>
      </c>
      <c r="B86" s="5">
        <f>+SUMIF(янв!$E$5:$E$164,СводкаРасходов2[[#This Row],[Страны]],янв!$C$5:$C$164)</f>
        <v>0</v>
      </c>
      <c r="C86" s="5">
        <f>+SUMIF(фев!$E$5:$E$111,СводкаРасходов2[[#This Row],[Страны]],фев!$C$5:$C$111)</f>
        <v>0</v>
      </c>
      <c r="D86" s="5">
        <f>+SUMIF(мар!E$5:$E$60,СводкаРасходов2[[#This Row],[Страны]],мар!$C$5:$C$60)</f>
        <v>0</v>
      </c>
      <c r="E86" s="5">
        <f>+SUMIF(апр!$E$5:$E$226,СводкаРасходов2[[#This Row],[Страны]],апр!$C$5:$C$226)</f>
        <v>0</v>
      </c>
      <c r="F86" s="5">
        <f>+SUMIF(май!$F$5:$F$33,СводкаРасходов2[[#This Row],[Страны]],май!$C$5:$C$33)</f>
        <v>0</v>
      </c>
      <c r="G86" s="5">
        <f>+SUMIF(июн!$G$4:$G$20,СводкаРасходов2[[#This Row],[Страны]],июн!$D$4:$D$20)</f>
        <v>0</v>
      </c>
      <c r="H86" s="5">
        <f>+SUMIF(июл!$F$2:$F$139,СводкаРасходов2[[#This Row],[Страны]],июл!$D$2:$D$139)</f>
        <v>0</v>
      </c>
      <c r="I86" s="5">
        <f>+SUMIF(авг!$F$2:$F$348,СводкаРасходов2[[#This Row],[Страны]],авг!$D$2:$D$348)</f>
        <v>0</v>
      </c>
      <c r="J86" s="5">
        <f>+SUMIF(сен!$G$2:$G$109,СводкаРасходов2[[#This Row],[Страны]],сен!$E$2:$E$109)</f>
        <v>0</v>
      </c>
      <c r="K86" s="5">
        <f>+SUMIF(окт!$F$2:$F$93,СводкаРасходов2[[#This Row],[Страны]],окт!$D$2:$D$93)</f>
        <v>0</v>
      </c>
      <c r="L86" s="5">
        <f>+SUMIF(ноя!$F$2:$F$102,СводкаРасходов2[[#This Row],[Страны]],ноя!$D$2:$D$102)</f>
        <v>0</v>
      </c>
      <c r="M86" s="5">
        <f>+SUMIF(дек!$F$2:$F$50,СводкаРасходов2[[#This Row],[Страны]],дек!$D$2:$D$50)</f>
        <v>0</v>
      </c>
      <c r="N86" s="5">
        <f>SUM(СводкаРасходов2[[#This Row],[Январь]:[Декабрь]])</f>
        <v>0</v>
      </c>
      <c r="O86" s="21"/>
      <c r="P86" s="149">
        <f>IFERROR(+СводкаРасходов2[[#This Row],[Итог]]/СводкаРасходов2[[#Totals],[Итог]],0)</f>
        <v>0</v>
      </c>
    </row>
    <row r="87" spans="1:16" ht="16.5" hidden="1" x14ac:dyDescent="0.3">
      <c r="A87" s="23" t="s">
        <v>58</v>
      </c>
      <c r="B87" s="5">
        <f>+SUMIF(янв!$E$5:$E$164,СводкаРасходов2[[#This Row],[Страны]],янв!$C$5:$C$164)</f>
        <v>0</v>
      </c>
      <c r="C87" s="5">
        <f>+SUMIF(фев!$E$5:$E$111,СводкаРасходов2[[#This Row],[Страны]],фев!$C$5:$C$111)</f>
        <v>0</v>
      </c>
      <c r="D87" s="5">
        <f>+SUMIF(мар!E$5:$E$60,СводкаРасходов2[[#This Row],[Страны]],мар!$C$5:$C$60)</f>
        <v>0</v>
      </c>
      <c r="E87" s="5">
        <f>+SUMIF(апр!$E$5:$E$226,СводкаРасходов2[[#This Row],[Страны]],апр!$C$5:$C$226)</f>
        <v>0</v>
      </c>
      <c r="F87" s="5">
        <f>+SUMIF(май!$F$5:$F$33,СводкаРасходов2[[#This Row],[Страны]],май!$C$5:$C$33)</f>
        <v>0</v>
      </c>
      <c r="G87" s="5">
        <f>+SUMIF(июн!$G$4:$G$20,СводкаРасходов2[[#This Row],[Страны]],июн!$D$4:$D$20)</f>
        <v>0</v>
      </c>
      <c r="H87" s="5">
        <f>+SUMIF(июл!$F$2:$F$139,СводкаРасходов2[[#This Row],[Страны]],июл!$D$2:$D$139)</f>
        <v>0</v>
      </c>
      <c r="I87" s="5">
        <f>+SUMIF(авг!$F$2:$F$348,СводкаРасходов2[[#This Row],[Страны]],авг!$D$2:$D$348)</f>
        <v>0</v>
      </c>
      <c r="J87" s="5">
        <f>+SUMIF(сен!$G$2:$G$109,СводкаРасходов2[[#This Row],[Страны]],сен!$E$2:$E$109)</f>
        <v>0</v>
      </c>
      <c r="K87" s="5">
        <f>+SUMIF(окт!$F$2:$F$93,СводкаРасходов2[[#This Row],[Страны]],окт!$D$2:$D$93)</f>
        <v>0</v>
      </c>
      <c r="L87" s="5">
        <f>+SUMIF(ноя!$F$2:$F$102,СводкаРасходов2[[#This Row],[Страны]],ноя!$D$2:$D$102)</f>
        <v>0</v>
      </c>
      <c r="M87" s="5">
        <f>+SUMIF(дек!$F$2:$F$50,СводкаРасходов2[[#This Row],[Страны]],дек!$D$2:$D$50)</f>
        <v>0</v>
      </c>
      <c r="N87" s="5">
        <f>SUM(СводкаРасходов2[[#This Row],[Январь]:[Декабрь]])</f>
        <v>0</v>
      </c>
      <c r="O87" s="21"/>
      <c r="P87" s="149">
        <f>IFERROR(+СводкаРасходов2[[#This Row],[Итог]]/СводкаРасходов2[[#Totals],[Итог]],0)</f>
        <v>0</v>
      </c>
    </row>
    <row r="88" spans="1:16" ht="16.5" hidden="1" x14ac:dyDescent="0.3">
      <c r="A88" s="23" t="s">
        <v>59</v>
      </c>
      <c r="B88" s="5">
        <f>+SUMIF(янв!$E$5:$E$164,СводкаРасходов2[[#This Row],[Страны]],янв!$C$5:$C$164)</f>
        <v>0</v>
      </c>
      <c r="C88" s="5">
        <f>+SUMIF(фев!$E$5:$E$111,СводкаРасходов2[[#This Row],[Страны]],фев!$C$5:$C$111)</f>
        <v>0</v>
      </c>
      <c r="D88" s="5">
        <f>+SUMIF(мар!E$5:$E$60,СводкаРасходов2[[#This Row],[Страны]],мар!$C$5:$C$60)</f>
        <v>0</v>
      </c>
      <c r="E88" s="5">
        <f>+SUMIF(апр!$E$5:$E$226,СводкаРасходов2[[#This Row],[Страны]],апр!$C$5:$C$226)</f>
        <v>0</v>
      </c>
      <c r="F88" s="5">
        <f>+SUMIF(май!$F$5:$F$33,СводкаРасходов2[[#This Row],[Страны]],май!$C$5:$C$33)</f>
        <v>0</v>
      </c>
      <c r="G88" s="5">
        <f>+SUMIF(июн!$G$4:$G$20,СводкаРасходов2[[#This Row],[Страны]],июн!$D$4:$D$20)</f>
        <v>0</v>
      </c>
      <c r="H88" s="5">
        <f>+SUMIF(июл!$F$2:$F$139,СводкаРасходов2[[#This Row],[Страны]],июл!$D$2:$D$139)</f>
        <v>0</v>
      </c>
      <c r="I88" s="5">
        <f>+SUMIF(авг!$F$2:$F$348,СводкаРасходов2[[#This Row],[Страны]],авг!$D$2:$D$348)</f>
        <v>0</v>
      </c>
      <c r="J88" s="5">
        <f>+SUMIF(сен!$G$2:$G$109,СводкаРасходов2[[#This Row],[Страны]],сен!$E$2:$E$109)</f>
        <v>0</v>
      </c>
      <c r="K88" s="5">
        <f>+SUMIF(окт!$F$2:$F$93,СводкаРасходов2[[#This Row],[Страны]],окт!$D$2:$D$93)</f>
        <v>0</v>
      </c>
      <c r="L88" s="5">
        <f>+SUMIF(ноя!$F$2:$F$102,СводкаРасходов2[[#This Row],[Страны]],ноя!$D$2:$D$102)</f>
        <v>0</v>
      </c>
      <c r="M88" s="5">
        <f>+SUMIF(дек!$F$2:$F$50,СводкаРасходов2[[#This Row],[Страны]],дек!$D$2:$D$50)</f>
        <v>0</v>
      </c>
      <c r="N88" s="5">
        <f>SUM(СводкаРасходов2[[#This Row],[Январь]:[Декабрь]])</f>
        <v>0</v>
      </c>
      <c r="O88" s="21"/>
      <c r="P88" s="149">
        <f>IFERROR(+СводкаРасходов2[[#This Row],[Итог]]/СводкаРасходов2[[#Totals],[Итог]],0)</f>
        <v>0</v>
      </c>
    </row>
    <row r="89" spans="1:16" s="256" customFormat="1" ht="16.5" x14ac:dyDescent="0.3">
      <c r="A89" s="257" t="s">
        <v>60</v>
      </c>
      <c r="B89" s="258">
        <f>+SUMIF(янв!$E$5:$E$164,СводкаРасходов2[[#This Row],[Страны]],янв!$C$5:$C$164)</f>
        <v>0</v>
      </c>
      <c r="C89" s="258">
        <f>+SUMIF(фев!$E$5:$E$111,СводкаРасходов2[[#This Row],[Страны]],фев!$C$5:$C$111)</f>
        <v>0</v>
      </c>
      <c r="D89" s="258">
        <f>+SUMIF(мар!E$5:$E$60,СводкаРасходов2[[#This Row],[Страны]],мар!$C$5:$C$60)</f>
        <v>0</v>
      </c>
      <c r="E89" s="258">
        <f>+SUMIF(апр!$E$5:$E$226,СводкаРасходов2[[#This Row],[Страны]],апр!$C$5:$C$226)</f>
        <v>0</v>
      </c>
      <c r="F89" s="258">
        <f>+SUMIF(май!$F$5:$F$33,СводкаРасходов2[[#This Row],[Страны]],май!$C$5:$C$33)</f>
        <v>0</v>
      </c>
      <c r="G89" s="258">
        <f>+SUMIF(июн!$G$4:$G$20,СводкаРасходов2[[#This Row],[Страны]],июн!$D$4:$D$20)</f>
        <v>0</v>
      </c>
      <c r="H89" s="258">
        <f>+SUMIF(июл!$F$2:$F$139,СводкаРасходов2[[#This Row],[Страны]],июл!$D$2:$D$139)</f>
        <v>0</v>
      </c>
      <c r="I89" s="258">
        <f>+SUMIF(авг!$F$2:$F$348,СводкаРасходов2[[#This Row],[Страны]],авг!$D$2:$D$348)</f>
        <v>0</v>
      </c>
      <c r="J89" s="258">
        <f>+SUMIF(сен!$G$2:$G$109,СводкаРасходов2[[#This Row],[Страны]],сен!$E$2:$E$109)</f>
        <v>0</v>
      </c>
      <c r="K89" s="258">
        <f>+SUMIF(окт!$F$2:$F$93,СводкаРасходов2[[#This Row],[Страны]],окт!$D$2:$D$93)</f>
        <v>1</v>
      </c>
      <c r="L89" s="258">
        <f>+SUMIF(ноя!$F$2:$F$102,СводкаРасходов2[[#This Row],[Страны]],ноя!$D$2:$D$102)</f>
        <v>0</v>
      </c>
      <c r="M89" s="258">
        <f>+SUMIF(дек!$F$2:$F$50,СводкаРасходов2[[#This Row],[Страны]],дек!$D$2:$D$50)</f>
        <v>0</v>
      </c>
      <c r="N89" s="258">
        <f>SUM(СводкаРасходов2[[#This Row],[Январь]:[Декабрь]])</f>
        <v>1</v>
      </c>
      <c r="O89" s="255"/>
      <c r="P89" s="259">
        <f>IFERROR(+СводкаРасходов2[[#This Row],[Итог]]/СводкаРасходов2[[#Totals],[Итог]],0)</f>
        <v>1.3568521031207597E-3</v>
      </c>
    </row>
    <row r="90" spans="1:16" ht="16.5" hidden="1" x14ac:dyDescent="0.3">
      <c r="A90" s="23" t="s">
        <v>61</v>
      </c>
      <c r="B90" s="5">
        <f>+SUMIF(янв!$E$5:$E$164,СводкаРасходов2[[#This Row],[Страны]],янв!$C$5:$C$164)</f>
        <v>0</v>
      </c>
      <c r="C90" s="5">
        <f>+SUMIF(фев!$E$5:$E$111,СводкаРасходов2[[#This Row],[Страны]],фев!$C$5:$C$111)</f>
        <v>0</v>
      </c>
      <c r="D90" s="5">
        <f>+SUMIF(мар!E$5:$E$60,СводкаРасходов2[[#This Row],[Страны]],мар!$C$5:$C$60)</f>
        <v>0</v>
      </c>
      <c r="E90" s="5">
        <f>+SUMIF(апр!$E$5:$E$226,СводкаРасходов2[[#This Row],[Страны]],апр!$C$5:$C$226)</f>
        <v>0</v>
      </c>
      <c r="F90" s="5">
        <f>+SUMIF(май!$F$5:$F$33,СводкаРасходов2[[#This Row],[Страны]],май!$C$5:$C$33)</f>
        <v>0</v>
      </c>
      <c r="G90" s="5">
        <f>+SUMIF(июн!$G$4:$G$20,СводкаРасходов2[[#This Row],[Страны]],июн!$D$4:$D$20)</f>
        <v>0</v>
      </c>
      <c r="H90" s="5">
        <f>+SUMIF(июл!$F$2:$F$139,СводкаРасходов2[[#This Row],[Страны]],июл!$D$2:$D$139)</f>
        <v>0</v>
      </c>
      <c r="I90" s="5">
        <f>+SUMIF(авг!$F$2:$F$348,СводкаРасходов2[[#This Row],[Страны]],авг!$D$2:$D$348)</f>
        <v>0</v>
      </c>
      <c r="J90" s="5">
        <f>+SUMIF(сен!$G$2:$G$109,СводкаРасходов2[[#This Row],[Страны]],сен!$E$2:$E$109)</f>
        <v>0</v>
      </c>
      <c r="K90" s="5">
        <f>+SUMIF(окт!$F$2:$F$93,СводкаРасходов2[[#This Row],[Страны]],окт!$D$2:$D$93)</f>
        <v>0</v>
      </c>
      <c r="L90" s="5">
        <f>+SUMIF(ноя!$F$2:$F$102,СводкаРасходов2[[#This Row],[Страны]],ноя!$D$2:$D$102)</f>
        <v>0</v>
      </c>
      <c r="M90" s="5">
        <f>+SUMIF(дек!$F$2:$F$50,СводкаРасходов2[[#This Row],[Страны]],дек!$D$2:$D$50)</f>
        <v>0</v>
      </c>
      <c r="N90" s="5">
        <f>SUM(СводкаРасходов2[[#This Row],[Январь]:[Декабрь]])</f>
        <v>0</v>
      </c>
      <c r="O90" s="21"/>
      <c r="P90" s="149">
        <f>IFERROR(+СводкаРасходов2[[#This Row],[Итог]]/СводкаРасходов2[[#Totals],[Итог]],0)</f>
        <v>0</v>
      </c>
    </row>
    <row r="91" spans="1:16" ht="16.5" hidden="1" x14ac:dyDescent="0.3">
      <c r="A91" s="23" t="s">
        <v>62</v>
      </c>
      <c r="B91" s="5">
        <f>+SUMIF(янв!$E$5:$E$164,СводкаРасходов2[[#This Row],[Страны]],янв!$C$5:$C$164)</f>
        <v>0</v>
      </c>
      <c r="C91" s="5">
        <f>+SUMIF(фев!$E$5:$E$111,СводкаРасходов2[[#This Row],[Страны]],фев!$C$5:$C$111)</f>
        <v>0</v>
      </c>
      <c r="D91" s="5">
        <f>+SUMIF(мар!E$5:$E$60,СводкаРасходов2[[#This Row],[Страны]],мар!$C$5:$C$60)</f>
        <v>0</v>
      </c>
      <c r="E91" s="5">
        <f>+SUMIF(апр!$E$5:$E$226,СводкаРасходов2[[#This Row],[Страны]],апр!$C$5:$C$226)</f>
        <v>0</v>
      </c>
      <c r="F91" s="5">
        <f>+SUMIF(май!$F$5:$F$33,СводкаРасходов2[[#This Row],[Страны]],май!$C$5:$C$33)</f>
        <v>0</v>
      </c>
      <c r="G91" s="5">
        <f>+SUMIF(июн!$G$4:$G$20,СводкаРасходов2[[#This Row],[Страны]],июн!$D$4:$D$20)</f>
        <v>0</v>
      </c>
      <c r="H91" s="5">
        <f>+SUMIF(июл!$F$2:$F$139,СводкаРасходов2[[#This Row],[Страны]],июл!$D$2:$D$139)</f>
        <v>0</v>
      </c>
      <c r="I91" s="5">
        <f>+SUMIF(авг!$F$2:$F$348,СводкаРасходов2[[#This Row],[Страны]],авг!$D$2:$D$348)</f>
        <v>0</v>
      </c>
      <c r="J91" s="5">
        <f>+SUMIF(сен!$G$2:$G$109,СводкаРасходов2[[#This Row],[Страны]],сен!$E$2:$E$109)</f>
        <v>0</v>
      </c>
      <c r="K91" s="5">
        <f>+SUMIF(окт!$F$2:$F$93,СводкаРасходов2[[#This Row],[Страны]],окт!$D$2:$D$93)</f>
        <v>0</v>
      </c>
      <c r="L91" s="5">
        <f>+SUMIF(ноя!$F$2:$F$102,СводкаРасходов2[[#This Row],[Страны]],ноя!$D$2:$D$102)</f>
        <v>0</v>
      </c>
      <c r="M91" s="5">
        <f>+SUMIF(дек!$F$2:$F$50,СводкаРасходов2[[#This Row],[Страны]],дек!$D$2:$D$50)</f>
        <v>0</v>
      </c>
      <c r="N91" s="5">
        <f>SUM(СводкаРасходов2[[#This Row],[Январь]:[Декабрь]])</f>
        <v>0</v>
      </c>
      <c r="O91" s="21"/>
      <c r="P91" s="149">
        <f>IFERROR(+СводкаРасходов2[[#This Row],[Итог]]/СводкаРасходов2[[#Totals],[Итог]],0)</f>
        <v>0</v>
      </c>
    </row>
    <row r="92" spans="1:16" s="256" customFormat="1" ht="16.5" x14ac:dyDescent="0.3">
      <c r="A92" s="257" t="s">
        <v>63</v>
      </c>
      <c r="B92" s="258">
        <f>+SUMIF(янв!$E$5:$E$164,СводкаРасходов2[[#This Row],[Страны]],янв!$C$5:$C$164)</f>
        <v>0</v>
      </c>
      <c r="C92" s="258">
        <f>+SUMIF(фев!$E$5:$E$111,СводкаРасходов2[[#This Row],[Страны]],фев!$C$5:$C$111)</f>
        <v>1</v>
      </c>
      <c r="D92" s="258">
        <f>+SUMIF(мар!E$5:$E$60,СводкаРасходов2[[#This Row],[Страны]],мар!$C$5:$C$60)</f>
        <v>0</v>
      </c>
      <c r="E92" s="258">
        <f>+SUMIF(апр!$E$5:$E$226,СводкаРасходов2[[#This Row],[Страны]],апр!$C$5:$C$226)</f>
        <v>0</v>
      </c>
      <c r="F92" s="258">
        <f>+SUMIF(май!$F$5:$F$33,СводкаРасходов2[[#This Row],[Страны]],май!$C$5:$C$33)</f>
        <v>0</v>
      </c>
      <c r="G92" s="258">
        <f>+SUMIF(июн!$G$4:$G$20,СводкаРасходов2[[#This Row],[Страны]],июн!$D$4:$D$20)</f>
        <v>0</v>
      </c>
      <c r="H92" s="258">
        <f>+SUMIF(июл!$F$2:$F$139,СводкаРасходов2[[#This Row],[Страны]],июл!$D$2:$D$139)</f>
        <v>0</v>
      </c>
      <c r="I92" s="258">
        <f>+SUMIF(авг!$F$2:$F$348,СводкаРасходов2[[#This Row],[Страны]],авг!$D$2:$D$348)</f>
        <v>0</v>
      </c>
      <c r="J92" s="258">
        <f>+SUMIF(сен!$G$2:$G$109,СводкаРасходов2[[#This Row],[Страны]],сен!$E$2:$E$109)</f>
        <v>0</v>
      </c>
      <c r="K92" s="258">
        <f>+SUMIF(окт!$F$2:$F$93,СводкаРасходов2[[#This Row],[Страны]],окт!$D$2:$D$93)</f>
        <v>0</v>
      </c>
      <c r="L92" s="258">
        <f>+SUMIF(ноя!$F$2:$F$102,СводкаРасходов2[[#This Row],[Страны]],ноя!$D$2:$D$102)</f>
        <v>0</v>
      </c>
      <c r="M92" s="258">
        <f>+SUMIF(дек!$F$2:$F$50,СводкаРасходов2[[#This Row],[Страны]],дек!$D$2:$D$50)</f>
        <v>0</v>
      </c>
      <c r="N92" s="258">
        <f>SUM(СводкаРасходов2[[#This Row],[Январь]:[Декабрь]])</f>
        <v>1</v>
      </c>
      <c r="O92" s="260"/>
      <c r="P92" s="261">
        <f>IFERROR(+СводкаРасходов2[[#This Row],[Итог]]/СводкаРасходов2[[#Totals],[Итог]],0)</f>
        <v>1.3568521031207597E-3</v>
      </c>
    </row>
    <row r="93" spans="1:16" ht="16.5" hidden="1" x14ac:dyDescent="0.3">
      <c r="A93" s="23" t="s">
        <v>64</v>
      </c>
      <c r="B93" s="5">
        <f>+SUMIF(янв!$E$5:$E$164,СводкаРасходов2[[#This Row],[Страны]],янв!$C$5:$C$164)</f>
        <v>0</v>
      </c>
      <c r="C93" s="5">
        <f>+SUMIF(фев!$E$5:$E$111,СводкаРасходов2[[#This Row],[Страны]],фев!$C$5:$C$111)</f>
        <v>0</v>
      </c>
      <c r="D93" s="5">
        <f>+SUMIF(мар!E$5:$E$60,СводкаРасходов2[[#This Row],[Страны]],мар!$C$5:$C$60)</f>
        <v>0</v>
      </c>
      <c r="E93" s="5">
        <f>+SUMIF(апр!$E$5:$E$226,СводкаРасходов2[[#This Row],[Страны]],апр!$C$5:$C$226)</f>
        <v>0</v>
      </c>
      <c r="F93" s="5">
        <f>+SUMIF(май!$F$5:$F$33,СводкаРасходов2[[#This Row],[Страны]],май!$C$5:$C$33)</f>
        <v>0</v>
      </c>
      <c r="G93" s="5">
        <f>+SUMIF(июн!$G$4:$G$20,СводкаРасходов2[[#This Row],[Страны]],июн!$D$4:$D$20)</f>
        <v>0</v>
      </c>
      <c r="H93" s="5">
        <f>+SUMIF(июл!$F$2:$F$139,СводкаРасходов2[[#This Row],[Страны]],июл!$D$2:$D$139)</f>
        <v>0</v>
      </c>
      <c r="I93" s="5">
        <f>+SUMIF(авг!$F$2:$F$348,СводкаРасходов2[[#This Row],[Страны]],авг!$D$2:$D$348)</f>
        <v>0</v>
      </c>
      <c r="J93" s="5">
        <f>+SUMIF(сен!$G$2:$G$109,СводкаРасходов2[[#This Row],[Страны]],сен!$E$2:$E$109)</f>
        <v>0</v>
      </c>
      <c r="K93" s="5">
        <f>+SUMIF(окт!$F$2:$F$93,СводкаРасходов2[[#This Row],[Страны]],окт!$D$2:$D$93)</f>
        <v>0</v>
      </c>
      <c r="L93" s="5">
        <f>+SUMIF(ноя!$F$2:$F$102,СводкаРасходов2[[#This Row],[Страны]],ноя!$D$2:$D$102)</f>
        <v>0</v>
      </c>
      <c r="M93" s="5">
        <f>+SUMIF(дек!$F$2:$F$50,СводкаРасходов2[[#This Row],[Страны]],дек!$D$2:$D$50)</f>
        <v>0</v>
      </c>
      <c r="N93" s="5">
        <f>SUM(СводкаРасходов2[[#This Row],[Январь]:[Декабрь]])</f>
        <v>0</v>
      </c>
      <c r="O93" s="6"/>
      <c r="P93" s="31">
        <f>IFERROR(+СводкаРасходов2[[#This Row],[Итог]]/СводкаРасходов2[[#Totals],[Итог]],0)</f>
        <v>0</v>
      </c>
    </row>
    <row r="94" spans="1:16" s="256" customFormat="1" ht="16.5" x14ac:dyDescent="0.3">
      <c r="A94" s="257" t="s">
        <v>65</v>
      </c>
      <c r="B94" s="258">
        <f>+SUMIF(янв!$E$5:$E$164,СводкаРасходов2[[#This Row],[Страны]],янв!$C$5:$C$164)</f>
        <v>0</v>
      </c>
      <c r="C94" s="258">
        <f>+SUMIF(фев!$E$5:$E$111,СводкаРасходов2[[#This Row],[Страны]],фев!$C$5:$C$111)</f>
        <v>4</v>
      </c>
      <c r="D94" s="258">
        <f>+SUMIF(мар!E$5:$E$60,СводкаРасходов2[[#This Row],[Страны]],мар!$C$5:$C$60)</f>
        <v>0</v>
      </c>
      <c r="E94" s="258">
        <f>+SUMIF(апр!$E$5:$E$226,СводкаРасходов2[[#This Row],[Страны]],апр!$C$5:$C$226)</f>
        <v>0</v>
      </c>
      <c r="F94" s="258">
        <f>+SUMIF(май!$F$5:$F$33,СводкаРасходов2[[#This Row],[Страны]],май!$C$5:$C$33)</f>
        <v>0</v>
      </c>
      <c r="G94" s="258">
        <f>+SUMIF(июн!$G$4:$G$20,СводкаРасходов2[[#This Row],[Страны]],июн!$D$4:$D$20)</f>
        <v>0</v>
      </c>
      <c r="H94" s="258">
        <f>+SUMIF(июл!$F$2:$F$139,СводкаРасходов2[[#This Row],[Страны]],июл!$D$2:$D$139)</f>
        <v>1</v>
      </c>
      <c r="I94" s="258">
        <f>+SUMIF(авг!$F$2:$F$348,СводкаРасходов2[[#This Row],[Страны]],авг!$D$2:$D$348)</f>
        <v>0</v>
      </c>
      <c r="J94" s="258">
        <f>+SUMIF(сен!$G$2:$G$109,СводкаРасходов2[[#This Row],[Страны]],сен!$E$2:$E$109)</f>
        <v>0</v>
      </c>
      <c r="K94" s="258">
        <f>+SUMIF(окт!$F$2:$F$93,СводкаРасходов2[[#This Row],[Страны]],окт!$D$2:$D$93)</f>
        <v>2</v>
      </c>
      <c r="L94" s="258">
        <f>+SUMIF(ноя!$F$2:$F$102,СводкаРасходов2[[#This Row],[Страны]],ноя!$D$2:$D$102)</f>
        <v>0</v>
      </c>
      <c r="M94" s="258">
        <f>+SUMIF(дек!$F$2:$F$50,СводкаРасходов2[[#This Row],[Страны]],дек!$D$2:$D$50)</f>
        <v>0</v>
      </c>
      <c r="N94" s="258">
        <f>SUM(СводкаРасходов2[[#This Row],[Январь]:[Декабрь]])</f>
        <v>7</v>
      </c>
      <c r="O94" s="260"/>
      <c r="P94" s="261">
        <f>IFERROR(+СводкаРасходов2[[#This Row],[Итог]]/СводкаРасходов2[[#Totals],[Итог]],0)</f>
        <v>9.497964721845319E-3</v>
      </c>
    </row>
    <row r="95" spans="1:16" ht="16.5" hidden="1" x14ac:dyDescent="0.3">
      <c r="A95" s="23" t="s">
        <v>66</v>
      </c>
      <c r="B95" s="5">
        <f>+SUMIF(янв!$E$5:$E$164,СводкаРасходов2[[#This Row],[Страны]],янв!$C$5:$C$164)</f>
        <v>0</v>
      </c>
      <c r="C95" s="5">
        <f>+SUMIF(фев!$E$5:$E$111,СводкаРасходов2[[#This Row],[Страны]],фев!$C$5:$C$111)</f>
        <v>0</v>
      </c>
      <c r="D95" s="5">
        <f>+SUMIF(мар!E$5:$E$60,СводкаРасходов2[[#This Row],[Страны]],мар!$C$5:$C$60)</f>
        <v>0</v>
      </c>
      <c r="E95" s="5">
        <f>+SUMIF(апр!$E$5:$E$226,СводкаРасходов2[[#This Row],[Страны]],апр!$C$5:$C$226)</f>
        <v>0</v>
      </c>
      <c r="F95" s="5">
        <f>+SUMIF(май!$F$5:$F$33,СводкаРасходов2[[#This Row],[Страны]],май!$C$5:$C$33)</f>
        <v>0</v>
      </c>
      <c r="G95" s="5">
        <f>+SUMIF(июн!$G$4:$G$20,СводкаРасходов2[[#This Row],[Страны]],июн!$D$4:$D$20)</f>
        <v>0</v>
      </c>
      <c r="H95" s="5">
        <f>+SUMIF(июл!$F$2:$F$139,СводкаРасходов2[[#This Row],[Страны]],июл!$D$2:$D$139)</f>
        <v>0</v>
      </c>
      <c r="I95" s="5">
        <f>+SUMIF(авг!$F$2:$F$348,СводкаРасходов2[[#This Row],[Страны]],авг!$D$2:$D$348)</f>
        <v>0</v>
      </c>
      <c r="J95" s="5">
        <f>+SUMIF(сен!$G$2:$G$109,СводкаРасходов2[[#This Row],[Страны]],сен!$E$2:$E$109)</f>
        <v>0</v>
      </c>
      <c r="K95" s="5">
        <f>+SUMIF(окт!$F$2:$F$93,СводкаРасходов2[[#This Row],[Страны]],окт!$D$2:$D$93)</f>
        <v>0</v>
      </c>
      <c r="L95" s="5">
        <f>+SUMIF(ноя!$F$2:$F$102,СводкаРасходов2[[#This Row],[Страны]],ноя!$D$2:$D$102)</f>
        <v>0</v>
      </c>
      <c r="M95" s="5">
        <f>+SUMIF(дек!$F$2:$F$50,СводкаРасходов2[[#This Row],[Страны]],дек!$D$2:$D$50)</f>
        <v>0</v>
      </c>
      <c r="N95" s="5">
        <f>SUM(СводкаРасходов2[[#This Row],[Январь]:[Декабрь]])</f>
        <v>0</v>
      </c>
      <c r="O95" s="6"/>
      <c r="P95" s="31">
        <f>IFERROR(+СводкаРасходов2[[#This Row],[Итог]]/СводкаРасходов2[[#Totals],[Итог]],0)</f>
        <v>0</v>
      </c>
    </row>
    <row r="96" spans="1:16" ht="16.5" hidden="1" x14ac:dyDescent="0.3">
      <c r="A96" s="23" t="s">
        <v>67</v>
      </c>
      <c r="B96" s="5">
        <f>+SUMIF(янв!$E$5:$E$164,СводкаРасходов2[[#This Row],[Страны]],янв!$C$5:$C$164)</f>
        <v>0</v>
      </c>
      <c r="C96" s="5">
        <f>+SUMIF(фев!$E$5:$E$111,СводкаРасходов2[[#This Row],[Страны]],фев!$C$5:$C$111)</f>
        <v>0</v>
      </c>
      <c r="D96" s="5">
        <f>+SUMIF(мар!E$5:$E$60,СводкаРасходов2[[#This Row],[Страны]],мар!$C$5:$C$60)</f>
        <v>0</v>
      </c>
      <c r="E96" s="5">
        <f>+SUMIF(апр!$E$5:$E$226,СводкаРасходов2[[#This Row],[Страны]],апр!$C$5:$C$226)</f>
        <v>0</v>
      </c>
      <c r="F96" s="5">
        <f>+SUMIF(май!$F$5:$F$33,СводкаРасходов2[[#This Row],[Страны]],май!$C$5:$C$33)</f>
        <v>0</v>
      </c>
      <c r="G96" s="5">
        <f>+SUMIF(июн!$G$4:$G$20,СводкаРасходов2[[#This Row],[Страны]],июн!$D$4:$D$20)</f>
        <v>0</v>
      </c>
      <c r="H96" s="5">
        <f>+SUMIF(июл!$F$2:$F$139,СводкаРасходов2[[#This Row],[Страны]],июл!$D$2:$D$139)</f>
        <v>0</v>
      </c>
      <c r="I96" s="5">
        <f>+SUMIF(авг!$F$2:$F$348,СводкаРасходов2[[#This Row],[Страны]],авг!$D$2:$D$348)</f>
        <v>0</v>
      </c>
      <c r="J96" s="5">
        <f>+SUMIF(сен!$G$2:$G$109,СводкаРасходов2[[#This Row],[Страны]],сен!$E$2:$E$109)</f>
        <v>0</v>
      </c>
      <c r="K96" s="5">
        <f>+SUMIF(окт!$F$2:$F$93,СводкаРасходов2[[#This Row],[Страны]],окт!$D$2:$D$93)</f>
        <v>0</v>
      </c>
      <c r="L96" s="5">
        <f>+SUMIF(ноя!$F$2:$F$102,СводкаРасходов2[[#This Row],[Страны]],ноя!$D$2:$D$102)</f>
        <v>0</v>
      </c>
      <c r="M96" s="5">
        <f>+SUMIF(дек!$F$2:$F$50,СводкаРасходов2[[#This Row],[Страны]],дек!$D$2:$D$50)</f>
        <v>0</v>
      </c>
      <c r="N96" s="5">
        <f>SUM(СводкаРасходов2[[#This Row],[Январь]:[Декабрь]])</f>
        <v>0</v>
      </c>
      <c r="O96" s="6"/>
      <c r="P96" s="31">
        <f>IFERROR(+СводкаРасходов2[[#This Row],[Итог]]/СводкаРасходов2[[#Totals],[Итог]],0)</f>
        <v>0</v>
      </c>
    </row>
    <row r="97" spans="1:16" ht="16.5" hidden="1" x14ac:dyDescent="0.3">
      <c r="A97" s="23" t="s">
        <v>68</v>
      </c>
      <c r="B97" s="5">
        <f>+SUMIF(янв!$E$5:$E$164,СводкаРасходов2[[#This Row],[Страны]],янв!$C$5:$C$164)</f>
        <v>0</v>
      </c>
      <c r="C97" s="5">
        <f>+SUMIF(фев!$E$5:$E$111,СводкаРасходов2[[#This Row],[Страны]],фев!$C$5:$C$111)</f>
        <v>0</v>
      </c>
      <c r="D97" s="5">
        <f>+SUMIF(мар!E$5:$E$60,СводкаРасходов2[[#This Row],[Страны]],мар!$C$5:$C$60)</f>
        <v>0</v>
      </c>
      <c r="E97" s="5">
        <f>+SUMIF(апр!$E$5:$E$226,СводкаРасходов2[[#This Row],[Страны]],апр!$C$5:$C$226)</f>
        <v>0</v>
      </c>
      <c r="F97" s="5">
        <f>+SUMIF(май!$F$5:$F$33,СводкаРасходов2[[#This Row],[Страны]],май!$C$5:$C$33)</f>
        <v>0</v>
      </c>
      <c r="G97" s="5">
        <f>+SUMIF(июн!$G$4:$G$20,СводкаРасходов2[[#This Row],[Страны]],июн!$D$4:$D$20)</f>
        <v>0</v>
      </c>
      <c r="H97" s="5">
        <f>+SUMIF(июл!$F$2:$F$139,СводкаРасходов2[[#This Row],[Страны]],июл!$D$2:$D$139)</f>
        <v>0</v>
      </c>
      <c r="I97" s="5">
        <f>+SUMIF(авг!$F$2:$F$348,СводкаРасходов2[[#This Row],[Страны]],авг!$D$2:$D$348)</f>
        <v>0</v>
      </c>
      <c r="J97" s="5">
        <f>+SUMIF(сен!$G$2:$G$109,СводкаРасходов2[[#This Row],[Страны]],сен!$E$2:$E$109)</f>
        <v>0</v>
      </c>
      <c r="K97" s="5">
        <f>+SUMIF(окт!$F$2:$F$93,СводкаРасходов2[[#This Row],[Страны]],окт!$D$2:$D$93)</f>
        <v>0</v>
      </c>
      <c r="L97" s="5">
        <f>+SUMIF(ноя!$F$2:$F$102,СводкаРасходов2[[#This Row],[Страны]],ноя!$D$2:$D$102)</f>
        <v>0</v>
      </c>
      <c r="M97" s="5">
        <f>+SUMIF(дек!$F$2:$F$50,СводкаРасходов2[[#This Row],[Страны]],дек!$D$2:$D$50)</f>
        <v>0</v>
      </c>
      <c r="N97" s="5">
        <f>SUM(СводкаРасходов2[[#This Row],[Январь]:[Декабрь]])</f>
        <v>0</v>
      </c>
      <c r="O97" s="6"/>
      <c r="P97" s="31">
        <f>IFERROR(+СводкаРасходов2[[#This Row],[Итог]]/СводкаРасходов2[[#Totals],[Итог]],0)</f>
        <v>0</v>
      </c>
    </row>
    <row r="98" spans="1:16" ht="16.5" hidden="1" x14ac:dyDescent="0.3">
      <c r="A98" s="23" t="s">
        <v>69</v>
      </c>
      <c r="B98" s="5">
        <f>+SUMIF(янв!$E$5:$E$164,СводкаРасходов2[[#This Row],[Страны]],янв!$C$5:$C$164)</f>
        <v>0</v>
      </c>
      <c r="C98" s="5">
        <f>+SUMIF(фев!$E$5:$E$111,СводкаРасходов2[[#This Row],[Страны]],фев!$C$5:$C$111)</f>
        <v>0</v>
      </c>
      <c r="D98" s="5">
        <f>+SUMIF(мар!E$5:$E$60,СводкаРасходов2[[#This Row],[Страны]],мар!$C$5:$C$60)</f>
        <v>0</v>
      </c>
      <c r="E98" s="5">
        <f>+SUMIF(апр!$E$5:$E$226,СводкаРасходов2[[#This Row],[Страны]],апр!$C$5:$C$226)</f>
        <v>0</v>
      </c>
      <c r="F98" s="5">
        <f>+SUMIF(май!$F$5:$F$33,СводкаРасходов2[[#This Row],[Страны]],май!$C$5:$C$33)</f>
        <v>0</v>
      </c>
      <c r="G98" s="5">
        <f>+SUMIF(июн!$G$4:$G$20,СводкаРасходов2[[#This Row],[Страны]],июн!$D$4:$D$20)</f>
        <v>0</v>
      </c>
      <c r="H98" s="5">
        <f>+SUMIF(июл!$F$2:$F$139,СводкаРасходов2[[#This Row],[Страны]],июл!$D$2:$D$139)</f>
        <v>0</v>
      </c>
      <c r="I98" s="5">
        <f>+SUMIF(авг!$F$2:$F$348,СводкаРасходов2[[#This Row],[Страны]],авг!$D$2:$D$348)</f>
        <v>0</v>
      </c>
      <c r="J98" s="5">
        <f>+SUMIF(сен!$G$2:$G$109,СводкаРасходов2[[#This Row],[Страны]],сен!$E$2:$E$109)</f>
        <v>0</v>
      </c>
      <c r="K98" s="5">
        <f>+SUMIF(окт!$F$2:$F$93,СводкаРасходов2[[#This Row],[Страны]],окт!$D$2:$D$93)</f>
        <v>0</v>
      </c>
      <c r="L98" s="5">
        <f>+SUMIF(ноя!$F$2:$F$102,СводкаРасходов2[[#This Row],[Страны]],ноя!$D$2:$D$102)</f>
        <v>0</v>
      </c>
      <c r="M98" s="5">
        <f>+SUMIF(дек!$F$2:$F$50,СводкаРасходов2[[#This Row],[Страны]],дек!$D$2:$D$50)</f>
        <v>0</v>
      </c>
      <c r="N98" s="5">
        <f>SUM(СводкаРасходов2[[#This Row],[Январь]:[Декабрь]])</f>
        <v>0</v>
      </c>
      <c r="O98" s="6"/>
      <c r="P98" s="31">
        <f>IFERROR(+СводкаРасходов2[[#This Row],[Итог]]/СводкаРасходов2[[#Totals],[Итог]],0)</f>
        <v>0</v>
      </c>
    </row>
    <row r="99" spans="1:16" ht="16.5" hidden="1" x14ac:dyDescent="0.3">
      <c r="A99" s="23" t="s">
        <v>70</v>
      </c>
      <c r="B99" s="5">
        <f>+SUMIF(янв!$E$5:$E$164,СводкаРасходов2[[#This Row],[Страны]],янв!$C$5:$C$164)</f>
        <v>0</v>
      </c>
      <c r="C99" s="5">
        <f>+SUMIF(фев!$E$5:$E$111,СводкаРасходов2[[#This Row],[Страны]],фев!$C$5:$C$111)</f>
        <v>0</v>
      </c>
      <c r="D99" s="5">
        <f>+SUMIF(мар!E$5:$E$60,СводкаРасходов2[[#This Row],[Страны]],мар!$C$5:$C$60)</f>
        <v>0</v>
      </c>
      <c r="E99" s="5">
        <f>+SUMIF(апр!$E$5:$E$226,СводкаРасходов2[[#This Row],[Страны]],апр!$C$5:$C$226)</f>
        <v>0</v>
      </c>
      <c r="F99" s="5">
        <f>+SUMIF(май!$F$5:$F$33,СводкаРасходов2[[#This Row],[Страны]],май!$C$5:$C$33)</f>
        <v>0</v>
      </c>
      <c r="G99" s="5">
        <f>+SUMIF(июн!$G$4:$G$20,СводкаРасходов2[[#This Row],[Страны]],июн!$D$4:$D$20)</f>
        <v>0</v>
      </c>
      <c r="H99" s="5">
        <f>+SUMIF(июл!$F$2:$F$139,СводкаРасходов2[[#This Row],[Страны]],июл!$D$2:$D$139)</f>
        <v>0</v>
      </c>
      <c r="I99" s="5">
        <f>+SUMIF(авг!$F$2:$F$348,СводкаРасходов2[[#This Row],[Страны]],авг!$D$2:$D$348)</f>
        <v>0</v>
      </c>
      <c r="J99" s="5">
        <f>+SUMIF(сен!$G$2:$G$109,СводкаРасходов2[[#This Row],[Страны]],сен!$E$2:$E$109)</f>
        <v>0</v>
      </c>
      <c r="K99" s="5">
        <f>+SUMIF(окт!$F$2:$F$93,СводкаРасходов2[[#This Row],[Страны]],окт!$D$2:$D$93)</f>
        <v>0</v>
      </c>
      <c r="L99" s="5">
        <f>+SUMIF(ноя!$F$2:$F$102,СводкаРасходов2[[#This Row],[Страны]],ноя!$D$2:$D$102)</f>
        <v>0</v>
      </c>
      <c r="M99" s="5">
        <f>+SUMIF(дек!$F$2:$F$50,СводкаРасходов2[[#This Row],[Страны]],дек!$D$2:$D$50)</f>
        <v>0</v>
      </c>
      <c r="N99" s="5">
        <f>SUM(СводкаРасходов2[[#This Row],[Январь]:[Декабрь]])</f>
        <v>0</v>
      </c>
      <c r="O99" s="6"/>
      <c r="P99" s="31">
        <f>IFERROR(+СводкаРасходов2[[#This Row],[Итог]]/СводкаРасходов2[[#Totals],[Итог]],0)</f>
        <v>0</v>
      </c>
    </row>
    <row r="100" spans="1:16" ht="16.5" hidden="1" x14ac:dyDescent="0.3">
      <c r="A100" s="23" t="s">
        <v>71</v>
      </c>
      <c r="B100" s="5">
        <f>+SUMIF(янв!$E$5:$E$164,СводкаРасходов2[[#This Row],[Страны]],янв!$C$5:$C$164)</f>
        <v>0</v>
      </c>
      <c r="C100" s="5">
        <f>+SUMIF(фев!$E$5:$E$111,СводкаРасходов2[[#This Row],[Страны]],фев!$C$5:$C$111)</f>
        <v>0</v>
      </c>
      <c r="D100" s="5">
        <f>+SUMIF(мар!E$5:$E$60,СводкаРасходов2[[#This Row],[Страны]],мар!$C$5:$C$60)</f>
        <v>0</v>
      </c>
      <c r="E100" s="5">
        <f>+SUMIF(апр!$E$5:$E$226,СводкаРасходов2[[#This Row],[Страны]],апр!$C$5:$C$226)</f>
        <v>0</v>
      </c>
      <c r="F100" s="5">
        <f>+SUMIF(май!$F$5:$F$33,СводкаРасходов2[[#This Row],[Страны]],май!$C$5:$C$33)</f>
        <v>0</v>
      </c>
      <c r="G100" s="5">
        <f>+SUMIF(июн!$G$4:$G$20,СводкаРасходов2[[#This Row],[Страны]],июн!$D$4:$D$20)</f>
        <v>0</v>
      </c>
      <c r="H100" s="5">
        <f>+SUMIF(июл!$F$2:$F$139,СводкаРасходов2[[#This Row],[Страны]],июл!$D$2:$D$139)</f>
        <v>0</v>
      </c>
      <c r="I100" s="5">
        <f>+SUMIF(авг!$F$2:$F$348,СводкаРасходов2[[#This Row],[Страны]],авг!$D$2:$D$348)</f>
        <v>0</v>
      </c>
      <c r="J100" s="5">
        <f>+SUMIF(сен!$G$2:$G$109,СводкаРасходов2[[#This Row],[Страны]],сен!$E$2:$E$109)</f>
        <v>0</v>
      </c>
      <c r="K100" s="5">
        <f>+SUMIF(окт!$F$2:$F$93,СводкаРасходов2[[#This Row],[Страны]],окт!$D$2:$D$93)</f>
        <v>0</v>
      </c>
      <c r="L100" s="5">
        <f>+SUMIF(ноя!$F$2:$F$102,СводкаРасходов2[[#This Row],[Страны]],ноя!$D$2:$D$102)</f>
        <v>0</v>
      </c>
      <c r="M100" s="5">
        <f>+SUMIF(дек!$F$2:$F$50,СводкаРасходов2[[#This Row],[Страны]],дек!$D$2:$D$50)</f>
        <v>0</v>
      </c>
      <c r="N100" s="5">
        <f>SUM(СводкаРасходов2[[#This Row],[Январь]:[Декабрь]])</f>
        <v>0</v>
      </c>
      <c r="O100" s="6"/>
      <c r="P100" s="31">
        <f>IFERROR(+СводкаРасходов2[[#This Row],[Итог]]/СводкаРасходов2[[#Totals],[Итог]],0)</f>
        <v>0</v>
      </c>
    </row>
    <row r="101" spans="1:16" ht="16.5" hidden="1" x14ac:dyDescent="0.3">
      <c r="A101" s="23" t="s">
        <v>38</v>
      </c>
      <c r="B101" s="5">
        <f>+SUMIF(янв!$E$5:$E$164,СводкаРасходов2[[#This Row],[Страны]],янв!$C$5:$C$164)</f>
        <v>0</v>
      </c>
      <c r="C101" s="5">
        <f>+SUMIF(фев!$E$5:$E$111,СводкаРасходов2[[#This Row],[Страны]],фев!$C$5:$C$111)</f>
        <v>0</v>
      </c>
      <c r="D101" s="5">
        <f>+SUMIF(мар!E$5:$E$60,СводкаРасходов2[[#This Row],[Страны]],мар!$C$5:$C$60)</f>
        <v>0</v>
      </c>
      <c r="E101" s="5">
        <f>+SUMIF(апр!$E$5:$E$226,СводкаРасходов2[[#This Row],[Страны]],апр!$C$5:$C$226)</f>
        <v>0</v>
      </c>
      <c r="F101" s="5">
        <f>+SUMIF(май!$F$5:$F$33,СводкаРасходов2[[#This Row],[Страны]],май!$C$5:$C$33)</f>
        <v>0</v>
      </c>
      <c r="G101" s="5">
        <f>+SUMIF(июн!$G$4:$G$20,СводкаРасходов2[[#This Row],[Страны]],июн!$D$4:$D$20)</f>
        <v>0</v>
      </c>
      <c r="H101" s="5">
        <f>+SUMIF(июл!$F$2:$F$139,СводкаРасходов2[[#This Row],[Страны]],июл!$D$2:$D$139)</f>
        <v>0</v>
      </c>
      <c r="I101" s="5">
        <f>+SUMIF(авг!$F$2:$F$348,СводкаРасходов2[[#This Row],[Страны]],авг!$D$2:$D$348)</f>
        <v>0</v>
      </c>
      <c r="J101" s="5">
        <f>+SUMIF(сен!$G$2:$G$109,СводкаРасходов2[[#This Row],[Страны]],сен!$E$2:$E$109)</f>
        <v>0</v>
      </c>
      <c r="K101" s="5">
        <f>+SUMIF(окт!$F$2:$F$93,СводкаРасходов2[[#This Row],[Страны]],окт!$D$2:$D$93)</f>
        <v>0</v>
      </c>
      <c r="L101" s="5">
        <f>+SUMIF(ноя!$F$2:$F$102,СводкаРасходов2[[#This Row],[Страны]],ноя!$D$2:$D$102)</f>
        <v>0</v>
      </c>
      <c r="M101" s="5">
        <f>+SUMIF(дек!$F$2:$F$50,СводкаРасходов2[[#This Row],[Страны]],дек!$D$2:$D$50)</f>
        <v>0</v>
      </c>
      <c r="N101" s="5">
        <f>SUM(СводкаРасходов2[[#This Row],[Январь]:[Декабрь]])</f>
        <v>0</v>
      </c>
      <c r="O101" s="6"/>
      <c r="P101" s="31">
        <f>IFERROR(+СводкаРасходов2[[#This Row],[Итог]]/СводкаРасходов2[[#Totals],[Итог]],0)</f>
        <v>0</v>
      </c>
    </row>
    <row r="102" spans="1:16" ht="16.5" hidden="1" x14ac:dyDescent="0.3">
      <c r="A102" s="23" t="s">
        <v>72</v>
      </c>
      <c r="B102" s="5">
        <f>+SUMIF(янв!$E$5:$E$164,СводкаРасходов2[[#This Row],[Страны]],янв!$C$5:$C$164)</f>
        <v>0</v>
      </c>
      <c r="C102" s="5">
        <f>+SUMIF(фев!$E$5:$E$111,СводкаРасходов2[[#This Row],[Страны]],фев!$C$5:$C$111)</f>
        <v>0</v>
      </c>
      <c r="D102" s="5">
        <f>+SUMIF(мар!E$5:$E$60,СводкаРасходов2[[#This Row],[Страны]],мар!$C$5:$C$60)</f>
        <v>0</v>
      </c>
      <c r="E102" s="5">
        <f>+SUMIF(апр!$E$5:$E$226,СводкаРасходов2[[#This Row],[Страны]],апр!$C$5:$C$226)</f>
        <v>0</v>
      </c>
      <c r="F102" s="5">
        <f>+SUMIF(май!$F$5:$F$33,СводкаРасходов2[[#This Row],[Страны]],май!$C$5:$C$33)</f>
        <v>0</v>
      </c>
      <c r="G102" s="5">
        <f>+SUMIF(июн!$G$4:$G$20,СводкаРасходов2[[#This Row],[Страны]],июн!$D$4:$D$20)</f>
        <v>0</v>
      </c>
      <c r="H102" s="5">
        <f>+SUMIF(июл!$F$2:$F$139,СводкаРасходов2[[#This Row],[Страны]],июл!$D$2:$D$139)</f>
        <v>0</v>
      </c>
      <c r="I102" s="5">
        <f>+SUMIF(авг!$F$2:$F$348,СводкаРасходов2[[#This Row],[Страны]],авг!$D$2:$D$348)</f>
        <v>0</v>
      </c>
      <c r="J102" s="5">
        <f>+SUMIF(сен!$G$2:$G$109,СводкаРасходов2[[#This Row],[Страны]],сен!$E$2:$E$109)</f>
        <v>0</v>
      </c>
      <c r="K102" s="5">
        <f>+SUMIF(окт!$F$2:$F$93,СводкаРасходов2[[#This Row],[Страны]],окт!$D$2:$D$93)</f>
        <v>0</v>
      </c>
      <c r="L102" s="5">
        <f>+SUMIF(ноя!$F$2:$F$102,СводкаРасходов2[[#This Row],[Страны]],ноя!$D$2:$D$102)</f>
        <v>0</v>
      </c>
      <c r="M102" s="5">
        <f>+SUMIF(дек!$F$2:$F$50,СводкаРасходов2[[#This Row],[Страны]],дек!$D$2:$D$50)</f>
        <v>0</v>
      </c>
      <c r="N102" s="5">
        <f>SUM(СводкаРасходов2[[#This Row],[Январь]:[Декабрь]])</f>
        <v>0</v>
      </c>
      <c r="O102" s="6"/>
      <c r="P102" s="31">
        <f>IFERROR(+СводкаРасходов2[[#This Row],[Итог]]/СводкаРасходов2[[#Totals],[Итог]],0)</f>
        <v>0</v>
      </c>
    </row>
    <row r="103" spans="1:16" ht="16.5" hidden="1" x14ac:dyDescent="0.3">
      <c r="A103" s="23" t="s">
        <v>73</v>
      </c>
      <c r="B103" s="5">
        <f>+SUMIF(янв!$E$5:$E$164,СводкаРасходов2[[#This Row],[Страны]],янв!$C$5:$C$164)</f>
        <v>0</v>
      </c>
      <c r="C103" s="5">
        <f>+SUMIF(фев!$E$5:$E$111,СводкаРасходов2[[#This Row],[Страны]],фев!$C$5:$C$111)</f>
        <v>0</v>
      </c>
      <c r="D103" s="5">
        <f>+SUMIF(мар!E$5:$E$60,СводкаРасходов2[[#This Row],[Страны]],мар!$C$5:$C$60)</f>
        <v>0</v>
      </c>
      <c r="E103" s="5">
        <f>+SUMIF(апр!$E$5:$E$226,СводкаРасходов2[[#This Row],[Страны]],апр!$C$5:$C$226)</f>
        <v>0</v>
      </c>
      <c r="F103" s="5">
        <f>+SUMIF(май!$F$5:$F$33,СводкаРасходов2[[#This Row],[Страны]],май!$C$5:$C$33)</f>
        <v>0</v>
      </c>
      <c r="G103" s="5">
        <f>+SUMIF(июн!$G$4:$G$20,СводкаРасходов2[[#This Row],[Страны]],июн!$D$4:$D$20)</f>
        <v>0</v>
      </c>
      <c r="H103" s="5">
        <f>+SUMIF(июл!$F$2:$F$139,СводкаРасходов2[[#This Row],[Страны]],июл!$D$2:$D$139)</f>
        <v>0</v>
      </c>
      <c r="I103" s="5">
        <f>+SUMIF(авг!$F$2:$F$348,СводкаРасходов2[[#This Row],[Страны]],авг!$D$2:$D$348)</f>
        <v>0</v>
      </c>
      <c r="J103" s="5">
        <f>+SUMIF(сен!$G$2:$G$109,СводкаРасходов2[[#This Row],[Страны]],сен!$E$2:$E$109)</f>
        <v>0</v>
      </c>
      <c r="K103" s="5">
        <f>+SUMIF(окт!$F$2:$F$93,СводкаРасходов2[[#This Row],[Страны]],окт!$D$2:$D$93)</f>
        <v>0</v>
      </c>
      <c r="L103" s="5">
        <f>+SUMIF(ноя!$F$2:$F$102,СводкаРасходов2[[#This Row],[Страны]],ноя!$D$2:$D$102)</f>
        <v>0</v>
      </c>
      <c r="M103" s="5">
        <f>+SUMIF(дек!$F$2:$F$50,СводкаРасходов2[[#This Row],[Страны]],дек!$D$2:$D$50)</f>
        <v>0</v>
      </c>
      <c r="N103" s="5">
        <f>SUM(СводкаРасходов2[[#This Row],[Январь]:[Декабрь]])</f>
        <v>0</v>
      </c>
      <c r="O103" s="6"/>
      <c r="P103" s="31">
        <f>IFERROR(+СводкаРасходов2[[#This Row],[Итог]]/СводкаРасходов2[[#Totals],[Итог]],0)</f>
        <v>0</v>
      </c>
    </row>
    <row r="104" spans="1:16" ht="16.5" hidden="1" x14ac:dyDescent="0.3">
      <c r="A104" s="23" t="s">
        <v>26</v>
      </c>
      <c r="B104" s="5">
        <f>+SUMIF(янв!$E$5:$E$164,СводкаРасходов2[[#This Row],[Страны]],янв!$C$5:$C$164)</f>
        <v>0</v>
      </c>
      <c r="C104" s="5">
        <f>+SUMIF(фев!$E$5:$E$111,СводкаРасходов2[[#This Row],[Страны]],фев!$C$5:$C$111)</f>
        <v>0</v>
      </c>
      <c r="D104" s="5">
        <f>+SUMIF(мар!E$5:$E$60,СводкаРасходов2[[#This Row],[Страны]],мар!$C$5:$C$60)</f>
        <v>0</v>
      </c>
      <c r="E104" s="5">
        <f>+SUMIF(апр!$E$5:$E$226,СводкаРасходов2[[#This Row],[Страны]],апр!$C$5:$C$226)</f>
        <v>0</v>
      </c>
      <c r="F104" s="5">
        <f>+SUMIF(май!$F$5:$F$33,СводкаРасходов2[[#This Row],[Страны]],май!$C$5:$C$33)</f>
        <v>0</v>
      </c>
      <c r="G104" s="5">
        <f>+SUMIF(июн!$G$4:$G$20,СводкаРасходов2[[#This Row],[Страны]],июн!$D$4:$D$20)</f>
        <v>0</v>
      </c>
      <c r="H104" s="5">
        <f>+SUMIF(июл!$F$2:$F$139,СводкаРасходов2[[#This Row],[Страны]],июл!$D$2:$D$139)</f>
        <v>0</v>
      </c>
      <c r="I104" s="5">
        <f>+SUMIF(авг!$F$2:$F$348,СводкаРасходов2[[#This Row],[Страны]],авг!$D$2:$D$348)</f>
        <v>0</v>
      </c>
      <c r="J104" s="5">
        <f>+SUMIF(сен!$G$2:$G$109,СводкаРасходов2[[#This Row],[Страны]],сен!$E$2:$E$109)</f>
        <v>0</v>
      </c>
      <c r="K104" s="5">
        <f>+SUMIF(окт!$F$2:$F$93,СводкаРасходов2[[#This Row],[Страны]],окт!$D$2:$D$93)</f>
        <v>0</v>
      </c>
      <c r="L104" s="5">
        <f>+SUMIF(ноя!$F$2:$F$102,СводкаРасходов2[[#This Row],[Страны]],ноя!$D$2:$D$102)</f>
        <v>0</v>
      </c>
      <c r="M104" s="5">
        <f>+SUMIF(дек!$F$2:$F$50,СводкаРасходов2[[#This Row],[Страны]],дек!$D$2:$D$50)</f>
        <v>0</v>
      </c>
      <c r="N104" s="5">
        <f>SUM(СводкаРасходов2[[#This Row],[Январь]:[Декабрь]])</f>
        <v>0</v>
      </c>
      <c r="O104" s="6"/>
      <c r="P104" s="31">
        <f>IFERROR(+СводкаРасходов2[[#This Row],[Итог]]/СводкаРасходов2[[#Totals],[Итог]],0)</f>
        <v>0</v>
      </c>
    </row>
    <row r="105" spans="1:16" ht="16.5" hidden="1" x14ac:dyDescent="0.3">
      <c r="A105" s="23" t="s">
        <v>1046</v>
      </c>
      <c r="B105" s="5">
        <f>+SUMIF(янв!$E$5:$E$164,СводкаРасходов2[[#This Row],[Страны]],янв!$C$5:$C$164)</f>
        <v>0</v>
      </c>
      <c r="C105" s="5">
        <f>+SUMIF(фев!$E$5:$E$111,СводкаРасходов2[[#This Row],[Страны]],фев!$C$5:$C$111)</f>
        <v>0</v>
      </c>
      <c r="D105" s="5">
        <f>+SUMIF(мар!E$5:$E$60,СводкаРасходов2[[#This Row],[Страны]],мар!$C$5:$C$60)</f>
        <v>0</v>
      </c>
      <c r="E105" s="5">
        <f>+SUMIF(апр!$E$5:$E$226,СводкаРасходов2[[#This Row],[Страны]],апр!$C$5:$C$226)</f>
        <v>0</v>
      </c>
      <c r="F105" s="5">
        <f>+SUMIF(май!$F$5:$F$33,СводкаРасходов2[[#This Row],[Страны]],май!$C$5:$C$33)</f>
        <v>0</v>
      </c>
      <c r="G105" s="5">
        <f>+SUMIF(июн!$G$4:$G$20,СводкаРасходов2[[#This Row],[Страны]],июн!$D$4:$D$20)</f>
        <v>0</v>
      </c>
      <c r="H105" s="5">
        <f>+SUMIF(июл!$F$2:$F$139,СводкаРасходов2[[#This Row],[Страны]],июл!$D$2:$D$139)</f>
        <v>0</v>
      </c>
      <c r="I105" s="5">
        <f>+SUMIF(авг!$F$2:$F$348,СводкаРасходов2[[#This Row],[Страны]],авг!$D$2:$D$348)</f>
        <v>0</v>
      </c>
      <c r="J105" s="5">
        <f>+SUMIF(сен!$G$2:$G$109,СводкаРасходов2[[#This Row],[Страны]],сен!$E$2:$E$109)</f>
        <v>0</v>
      </c>
      <c r="K105" s="5">
        <f>+SUMIF(окт!$F$2:$F$93,СводкаРасходов2[[#This Row],[Страны]],окт!$D$2:$D$93)</f>
        <v>0</v>
      </c>
      <c r="L105" s="5">
        <f>+SUMIF(ноя!$F$2:$F$102,СводкаРасходов2[[#This Row],[Страны]],ноя!$D$2:$D$102)</f>
        <v>0</v>
      </c>
      <c r="M105" s="5">
        <f>+SUMIF(дек!$F$2:$F$50,СводкаРасходов2[[#This Row],[Страны]],дек!$D$2:$D$50)</f>
        <v>0</v>
      </c>
      <c r="N105" s="5">
        <f>SUM(СводкаРасходов2[[#This Row],[Январь]:[Декабрь]])</f>
        <v>0</v>
      </c>
      <c r="O105" s="6"/>
      <c r="P105" s="31">
        <f>IFERROR(+СводкаРасходов2[[#This Row],[Итог]]/СводкаРасходов2[[#Totals],[Итог]],0)</f>
        <v>0</v>
      </c>
    </row>
    <row r="106" spans="1:16" s="256" customFormat="1" ht="16.5" x14ac:dyDescent="0.3">
      <c r="A106" s="257" t="s">
        <v>557</v>
      </c>
      <c r="B106" s="258">
        <f>+SUMIF(янв!$E$5:$E$164,СводкаРасходов2[[#This Row],[Страны]],янв!$C$5:$C$164)</f>
        <v>0</v>
      </c>
      <c r="C106" s="258">
        <f>+SUMIF(фев!$E$5:$E$111,СводкаРасходов2[[#This Row],[Страны]],фев!$C$5:$C$111)</f>
        <v>0</v>
      </c>
      <c r="D106" s="258">
        <f>+SUMIF(мар!E$5:$E$60,СводкаРасходов2[[#This Row],[Страны]],мар!$C$5:$C$60)</f>
        <v>0</v>
      </c>
      <c r="E106" s="258">
        <f>+SUMIF(апр!$E$5:$E$226,СводкаРасходов2[[#This Row],[Страны]],апр!$C$5:$C$226)</f>
        <v>0</v>
      </c>
      <c r="F106" s="258">
        <f>+SUMIF(май!$F$5:$F$33,СводкаРасходов2[[#This Row],[Страны]],май!$C$5:$C$33)</f>
        <v>0</v>
      </c>
      <c r="G106" s="258">
        <f>+SUMIF(июн!$G$4:$G$20,СводкаРасходов2[[#This Row],[Страны]],июн!$D$4:$D$20)</f>
        <v>0</v>
      </c>
      <c r="H106" s="258">
        <f>+SUMIF(июл!$F$2:$F$139,СводкаРасходов2[[#This Row],[Страны]],июл!$D$2:$D$139)</f>
        <v>1</v>
      </c>
      <c r="I106" s="262">
        <f>+SUMIF(авг!$F$2:$F$348,СводкаРасходов2[[#This Row],[Страны]],авг!$D$2:$D$348)</f>
        <v>0</v>
      </c>
      <c r="J106" s="262">
        <f>+SUMIF(сен!$G$2:$G$109,СводкаРасходов2[[#This Row],[Страны]],сен!$E$2:$E$109)</f>
        <v>0</v>
      </c>
      <c r="K106" s="262">
        <f>+SUMIF(окт!$F$2:$F$93,СводкаРасходов2[[#This Row],[Страны]],окт!$D$2:$D$93)</f>
        <v>0</v>
      </c>
      <c r="L106" s="262">
        <f>+SUMIF(ноя!$F$2:$F$102,СводкаРасходов2[[#This Row],[Страны]],ноя!$D$2:$D$102)</f>
        <v>0</v>
      </c>
      <c r="M106" s="258">
        <f>+SUMIF(дек!$F$2:$F$50,СводкаРасходов2[[#This Row],[Страны]],дек!$D$2:$D$50)</f>
        <v>0</v>
      </c>
      <c r="N106" s="258">
        <f>SUM(СводкаРасходов2[[#This Row],[Январь]:[Декабрь]])</f>
        <v>1</v>
      </c>
      <c r="O106" s="260"/>
      <c r="P106" s="263">
        <f>IFERROR(+СводкаРасходов2[[#This Row],[Итог]]/СводкаРасходов2[[#Totals],[Итог]],0)</f>
        <v>1.3568521031207597E-3</v>
      </c>
    </row>
    <row r="107" spans="1:16" ht="16.5" hidden="1" x14ac:dyDescent="0.3">
      <c r="A107" s="23" t="s">
        <v>74</v>
      </c>
      <c r="B107" s="5">
        <f>+SUMIF(янв!$E$5:$E$164,СводкаРасходов2[[#This Row],[Страны]],янв!$C$5:$C$164)</f>
        <v>0</v>
      </c>
      <c r="C107" s="5">
        <f>+SUMIF(фев!$E$5:$E$111,СводкаРасходов2[[#This Row],[Страны]],фев!$C$5:$C$111)</f>
        <v>0</v>
      </c>
      <c r="D107" s="5">
        <f>+SUMIF(мар!E$5:$E$60,СводкаРасходов2[[#This Row],[Страны]],мар!$C$5:$C$60)</f>
        <v>0</v>
      </c>
      <c r="E107" s="5">
        <f>+SUMIF(апр!$E$5:$E$226,СводкаРасходов2[[#This Row],[Страны]],апр!$C$5:$C$226)</f>
        <v>0</v>
      </c>
      <c r="F107" s="5">
        <f>+SUMIF(май!$F$5:$F$33,СводкаРасходов2[[#This Row],[Страны]],май!$C$5:$C$33)</f>
        <v>0</v>
      </c>
      <c r="G107" s="5">
        <f>+SUMIF(июн!$G$4:$G$20,СводкаРасходов2[[#This Row],[Страны]],июн!$D$4:$D$20)</f>
        <v>0</v>
      </c>
      <c r="H107" s="5">
        <f>+SUMIF(июл!$F$2:$F$139,СводкаРасходов2[[#This Row],[Страны]],июл!$D$2:$D$139)</f>
        <v>0</v>
      </c>
      <c r="I107" s="5">
        <f>+SUMIF(авг!$F$2:$F$348,СводкаРасходов2[[#This Row],[Страны]],авг!$D$2:$D$348)</f>
        <v>0</v>
      </c>
      <c r="J107" s="5">
        <f>+SUMIF(сен!$G$2:$G$109,СводкаРасходов2[[#This Row],[Страны]],сен!$E$2:$E$109)</f>
        <v>0</v>
      </c>
      <c r="K107" s="5">
        <f>+SUMIF(окт!$F$2:$F$93,СводкаРасходов2[[#This Row],[Страны]],окт!$D$2:$D$93)</f>
        <v>0</v>
      </c>
      <c r="L107" s="5">
        <f>+SUMIF(ноя!$F$2:$F$102,СводкаРасходов2[[#This Row],[Страны]],ноя!$D$2:$D$102)</f>
        <v>0</v>
      </c>
      <c r="M107" s="5">
        <f>+SUMIF(дек!$F$2:$F$50,СводкаРасходов2[[#This Row],[Страны]],дек!$D$2:$D$50)</f>
        <v>0</v>
      </c>
      <c r="N107" s="5">
        <f>SUM(СводкаРасходов2[[#This Row],[Январь]:[Декабрь]])</f>
        <v>0</v>
      </c>
      <c r="O107" s="6"/>
      <c r="P107" s="31">
        <f>IFERROR(+СводкаРасходов2[[#This Row],[Итог]]/СводкаРасходов2[[#Totals],[Итог]],0)</f>
        <v>0</v>
      </c>
    </row>
    <row r="108" spans="1:16" s="256" customFormat="1" ht="16.5" x14ac:dyDescent="0.3">
      <c r="A108" s="257" t="s">
        <v>40</v>
      </c>
      <c r="B108" s="258">
        <f>+SUMIF(янв!$E$5:$E$164,СводкаРасходов2[[#This Row],[Страны]],янв!$C$5:$C$164)</f>
        <v>0</v>
      </c>
      <c r="C108" s="258">
        <v>4</v>
      </c>
      <c r="D108" s="258">
        <f>+SUMIF(мар!E$5:$E$60,СводкаРасходов2[[#This Row],[Страны]],мар!$C$5:$C$60)</f>
        <v>0</v>
      </c>
      <c r="E108" s="258">
        <f>+SUMIF(апр!$E$5:$E$226,СводкаРасходов2[[#This Row],[Страны]],апр!$C$5:$C$226)</f>
        <v>0</v>
      </c>
      <c r="F108" s="258">
        <f>+SUMIF(май!$F$5:$F$33,СводкаРасходов2[[#This Row],[Страны]],май!$C$5:$C$33)</f>
        <v>0</v>
      </c>
      <c r="G108" s="258">
        <f>+SUMIF(июн!$G$4:$G$20,СводкаРасходов2[[#This Row],[Страны]],июн!$D$4:$D$20)</f>
        <v>0</v>
      </c>
      <c r="H108" s="258">
        <f>+SUMIF(июл!$F$2:$F$139,СводкаРасходов2[[#This Row],[Страны]],июл!$D$2:$D$139)</f>
        <v>1</v>
      </c>
      <c r="I108" s="258">
        <f>+SUMIF(авг!$F$2:$F$348,СводкаРасходов2[[#This Row],[Страны]],авг!$D$2:$D$348)</f>
        <v>0</v>
      </c>
      <c r="J108" s="258">
        <f>+SUMIF(сен!$G$2:$G$109,СводкаРасходов2[[#This Row],[Страны]],сен!$E$2:$E$109)</f>
        <v>0</v>
      </c>
      <c r="K108" s="258">
        <f>+SUMIF(окт!$F$2:$F$93,СводкаРасходов2[[#This Row],[Страны]],окт!$D$2:$D$93)</f>
        <v>0</v>
      </c>
      <c r="L108" s="258">
        <f>+SUMIF(ноя!$F$2:$F$102,СводкаРасходов2[[#This Row],[Страны]],ноя!$D$2:$D$102)</f>
        <v>0</v>
      </c>
      <c r="M108" s="258">
        <f>+SUMIF(дек!$F$2:$F$50,СводкаРасходов2[[#This Row],[Страны]],дек!$D$2:$D$50)</f>
        <v>0</v>
      </c>
      <c r="N108" s="258">
        <f>SUM(СводкаРасходов2[[#This Row],[Январь]:[Декабрь]])</f>
        <v>5</v>
      </c>
      <c r="O108" s="260"/>
      <c r="P108" s="261">
        <f>IFERROR(+СводкаРасходов2[[#This Row],[Итог]]/СводкаРасходов2[[#Totals],[Итог]],0)</f>
        <v>6.7842605156037995E-3</v>
      </c>
    </row>
    <row r="109" spans="1:16" s="256" customFormat="1" ht="16.5" x14ac:dyDescent="0.3">
      <c r="A109" s="257" t="s">
        <v>28</v>
      </c>
      <c r="B109" s="258">
        <f>+SUMIF(янв!$E$5:$E$164,СводкаРасходов2[[#This Row],[Страны]],янв!$C$5:$C$164)</f>
        <v>0</v>
      </c>
      <c r="C109" s="258">
        <f>+SUMIF(фев!$E$5:$E$111,СводкаРасходов2[[#This Row],[Страны]],фев!$C$5:$C$111)</f>
        <v>4</v>
      </c>
      <c r="D109" s="258">
        <f>+SUMIF(мар!E$5:$E$60,СводкаРасходов2[[#This Row],[Страны]],мар!$C$5:$C$60)</f>
        <v>0</v>
      </c>
      <c r="E109" s="258">
        <f>+SUMIF(апр!$E$5:$E$226,СводкаРасходов2[[#This Row],[Страны]],апр!$C$5:$C$226)</f>
        <v>0</v>
      </c>
      <c r="F109" s="258">
        <f>+SUMIF(май!$F$5:$F$33,СводкаРасходов2[[#This Row],[Страны]],май!$C$5:$C$33)</f>
        <v>0</v>
      </c>
      <c r="G109" s="258">
        <f>+SUMIF(июн!$G$4:$G$20,СводкаРасходов2[[#This Row],[Страны]],июн!$D$4:$D$20)</f>
        <v>0</v>
      </c>
      <c r="H109" s="258">
        <f>+SUMIF(июл!$F$2:$F$139,СводкаРасходов2[[#This Row],[Страны]],июл!$D$2:$D$139)</f>
        <v>3</v>
      </c>
      <c r="I109" s="258">
        <f>+SUMIF(авг!$F$2:$F$348,СводкаРасходов2[[#This Row],[Страны]],авг!$D$2:$D$348)</f>
        <v>0</v>
      </c>
      <c r="J109" s="258">
        <f>+SUMIF(сен!$G$2:$G$109,СводкаРасходов2[[#This Row],[Страны]],сен!$E$2:$E$109)</f>
        <v>0</v>
      </c>
      <c r="K109" s="258">
        <f>+SUMIF(окт!$F$2:$F$93,СводкаРасходов2[[#This Row],[Страны]],окт!$D$2:$D$93)</f>
        <v>0</v>
      </c>
      <c r="L109" s="258">
        <f>+SUMIF(ноя!$F$2:$F$102,СводкаРасходов2[[#This Row],[Страны]],ноя!$D$2:$D$102)</f>
        <v>0</v>
      </c>
      <c r="M109" s="258">
        <f>+SUMIF(дек!$F$2:$F$50,СводкаРасходов2[[#This Row],[Страны]],дек!$D$2:$D$50)</f>
        <v>0</v>
      </c>
      <c r="N109" s="258">
        <f>SUM(СводкаРасходов2[[#This Row],[Январь]:[Декабрь]])</f>
        <v>7</v>
      </c>
      <c r="O109" s="260"/>
      <c r="P109" s="261">
        <f>IFERROR(+СводкаРасходов2[[#This Row],[Итог]]/СводкаРасходов2[[#Totals],[Итог]],0)</f>
        <v>9.497964721845319E-3</v>
      </c>
    </row>
    <row r="110" spans="1:16" ht="16.5" hidden="1" x14ac:dyDescent="0.3">
      <c r="A110" s="23" t="s">
        <v>75</v>
      </c>
      <c r="B110" s="5">
        <f>+SUMIF(янв!$E$5:$E$164,СводкаРасходов2[[#This Row],[Страны]],янв!$C$5:$C$164)</f>
        <v>0</v>
      </c>
      <c r="C110" s="5">
        <f>+SUMIF(фев!$E$5:$E$111,СводкаРасходов2[[#This Row],[Страны]],фев!$C$5:$C$111)</f>
        <v>0</v>
      </c>
      <c r="D110" s="5">
        <f>+SUMIF(мар!E$5:$E$60,СводкаРасходов2[[#This Row],[Страны]],мар!$C$5:$C$60)</f>
        <v>0</v>
      </c>
      <c r="E110" s="5">
        <f>+SUMIF(апр!$E$5:$E$226,СводкаРасходов2[[#This Row],[Страны]],апр!$C$5:$C$226)</f>
        <v>0</v>
      </c>
      <c r="F110" s="5">
        <f>+SUMIF(май!$F$5:$F$33,СводкаРасходов2[[#This Row],[Страны]],май!$C$5:$C$33)</f>
        <v>0</v>
      </c>
      <c r="G110" s="5">
        <f>+SUMIF(июн!$G$4:$G$20,СводкаРасходов2[[#This Row],[Страны]],июн!$D$4:$D$20)</f>
        <v>0</v>
      </c>
      <c r="H110" s="5">
        <f>+SUMIF(июл!$F$2:$F$139,СводкаРасходов2[[#This Row],[Страны]],июл!$D$2:$D$139)</f>
        <v>0</v>
      </c>
      <c r="I110" s="8">
        <f>+SUMIF(авг!$F$2:$F$348,СводкаРасходов2[[#This Row],[Страны]],авг!$D$2:$D$348)</f>
        <v>0</v>
      </c>
      <c r="J110" s="5">
        <f>+SUMIF(сен!$G$2:$G$109,СводкаРасходов2[[#This Row],[Страны]],сен!$E$2:$E$109)</f>
        <v>0</v>
      </c>
      <c r="K110" s="8">
        <f>+SUMIF(окт!$F$2:$F$93,СводкаРасходов2[[#This Row],[Страны]],окт!$D$2:$D$93)</f>
        <v>0</v>
      </c>
      <c r="L110" s="8">
        <f>+SUMIF(ноя!$F$2:$F$102,СводкаРасходов2[[#This Row],[Страны]],ноя!$D$2:$D$102)</f>
        <v>0</v>
      </c>
      <c r="M110" s="5">
        <f>+SUMIF(дек!$F$2:$F$50,СводкаРасходов2[[#This Row],[Страны]],дек!$D$2:$D$50)</f>
        <v>0</v>
      </c>
      <c r="N110" s="5">
        <f>SUM(СводкаРасходов2[[#This Row],[Январь]:[Декабрь]])</f>
        <v>0</v>
      </c>
      <c r="O110" s="6"/>
      <c r="P110" s="31">
        <f>IFERROR(+СводкаРасходов2[[#This Row],[Итог]]/СводкаРасходов2[[#Totals],[Итог]],0)</f>
        <v>0</v>
      </c>
    </row>
    <row r="111" spans="1:16" ht="16.5" hidden="1" x14ac:dyDescent="0.3">
      <c r="A111" s="23" t="s">
        <v>76</v>
      </c>
      <c r="B111" s="5">
        <f>+SUMIF(янв!$E$5:$E$164,СводкаРасходов2[[#This Row],[Страны]],янв!$C$5:$C$164)</f>
        <v>0</v>
      </c>
      <c r="C111" s="5">
        <f>+SUMIF(фев!$E$5:$E$111,СводкаРасходов2[[#This Row],[Страны]],фев!$C$5:$C$111)</f>
        <v>0</v>
      </c>
      <c r="D111" s="5">
        <f>+SUMIF(мар!E$5:$E$60,СводкаРасходов2[[#This Row],[Страны]],мар!$C$5:$C$60)</f>
        <v>0</v>
      </c>
      <c r="E111" s="5">
        <f>+SUMIF(апр!$E$5:$E$226,СводкаРасходов2[[#This Row],[Страны]],апр!$C$5:$C$226)</f>
        <v>0</v>
      </c>
      <c r="F111" s="5">
        <f>+SUMIF(май!$F$5:$F$33,СводкаРасходов2[[#This Row],[Страны]],май!$C$5:$C$33)</f>
        <v>0</v>
      </c>
      <c r="G111" s="5">
        <f>+SUMIF(июн!$G$4:$G$20,СводкаРасходов2[[#This Row],[Страны]],июн!$D$4:$D$20)</f>
        <v>0</v>
      </c>
      <c r="H111" s="5">
        <f>+SUMIF(июл!$F$2:$F$139,СводкаРасходов2[[#This Row],[Страны]],июл!$D$2:$D$139)</f>
        <v>0</v>
      </c>
      <c r="I111" s="8">
        <f>+SUMIF(авг!$F$2:$F$348,СводкаРасходов2[[#This Row],[Страны]],авг!$D$2:$D$348)</f>
        <v>0</v>
      </c>
      <c r="J111" s="5">
        <f>+SUMIF(сен!$G$2:$G$109,СводкаРасходов2[[#This Row],[Страны]],сен!$E$2:$E$109)</f>
        <v>0</v>
      </c>
      <c r="K111" s="8">
        <f>+SUMIF(окт!$F$2:$F$93,СводкаРасходов2[[#This Row],[Страны]],окт!$D$2:$D$93)</f>
        <v>0</v>
      </c>
      <c r="L111" s="8">
        <f>+SUMIF(ноя!$F$2:$F$102,СводкаРасходов2[[#This Row],[Страны]],ноя!$D$2:$D$102)</f>
        <v>0</v>
      </c>
      <c r="M111" s="5">
        <f>+SUMIF(дек!$F$2:$F$50,СводкаРасходов2[[#This Row],[Страны]],дек!$D$2:$D$50)</f>
        <v>0</v>
      </c>
      <c r="N111" s="5">
        <f>SUM(СводкаРасходов2[[#This Row],[Январь]:[Декабрь]])</f>
        <v>0</v>
      </c>
      <c r="O111" s="6"/>
      <c r="P111" s="31">
        <f>IFERROR(+СводкаРасходов2[[#This Row],[Итог]]/СводкаРасходов2[[#Totals],[Итог]],0)</f>
        <v>0</v>
      </c>
    </row>
    <row r="112" spans="1:16" ht="16.5" hidden="1" x14ac:dyDescent="0.3">
      <c r="A112" s="23" t="s">
        <v>77</v>
      </c>
      <c r="B112" s="5">
        <f>+SUMIF(янв!$E$5:$E$164,СводкаРасходов2[[#This Row],[Страны]],янв!$C$5:$C$164)</f>
        <v>0</v>
      </c>
      <c r="C112" s="5">
        <f>+SUMIF(фев!$E$5:$E$111,СводкаРасходов2[[#This Row],[Страны]],фев!$C$5:$C$111)</f>
        <v>0</v>
      </c>
      <c r="D112" s="5">
        <f>+SUMIF(мар!E$5:$E$60,СводкаРасходов2[[#This Row],[Страны]],мар!$C$5:$C$60)</f>
        <v>0</v>
      </c>
      <c r="E112" s="5">
        <f>+SUMIF(апр!$E$5:$E$226,СводкаРасходов2[[#This Row],[Страны]],апр!$C$5:$C$226)</f>
        <v>0</v>
      </c>
      <c r="F112" s="5">
        <f>+SUMIF(май!$F$5:$F$33,СводкаРасходов2[[#This Row],[Страны]],май!$C$5:$C$33)</f>
        <v>0</v>
      </c>
      <c r="G112" s="5">
        <f>+SUMIF(июн!$G$4:$G$20,СводкаРасходов2[[#This Row],[Страны]],июн!$D$4:$D$20)</f>
        <v>0</v>
      </c>
      <c r="H112" s="5">
        <f>+SUMIF(июл!$F$2:$F$139,СводкаРасходов2[[#This Row],[Страны]],июл!$D$2:$D$139)</f>
        <v>0</v>
      </c>
      <c r="I112" s="8">
        <f>+SUMIF(авг!$F$2:$F$348,СводкаРасходов2[[#This Row],[Страны]],авг!$D$2:$D$348)</f>
        <v>0</v>
      </c>
      <c r="J112" s="5">
        <f>+SUMIF(сен!$G$2:$G$109,СводкаРасходов2[[#This Row],[Страны]],сен!$E$2:$E$109)</f>
        <v>0</v>
      </c>
      <c r="K112" s="8">
        <f>+SUMIF(окт!$F$2:$F$93,СводкаРасходов2[[#This Row],[Страны]],окт!$D$2:$D$93)</f>
        <v>0</v>
      </c>
      <c r="L112" s="8">
        <f>+SUMIF(ноя!$F$2:$F$102,СводкаРасходов2[[#This Row],[Страны]],ноя!$D$2:$D$102)</f>
        <v>0</v>
      </c>
      <c r="M112" s="5">
        <f>+SUMIF(дек!$F$2:$F$50,СводкаРасходов2[[#This Row],[Страны]],дек!$D$2:$D$50)</f>
        <v>0</v>
      </c>
      <c r="N112" s="5">
        <f>SUM(СводкаРасходов2[[#This Row],[Январь]:[Декабрь]])</f>
        <v>0</v>
      </c>
      <c r="O112" s="6"/>
      <c r="P112" s="32">
        <f>IFERROR(+СводкаРасходов2[[#This Row],[Итог]]/СводкаРасходов2[[#Totals],[Итог]],0)</f>
        <v>0</v>
      </c>
    </row>
    <row r="113" spans="1:16" ht="16.5" hidden="1" x14ac:dyDescent="0.3">
      <c r="A113" s="23" t="s">
        <v>78</v>
      </c>
      <c r="B113" s="5">
        <f>+SUMIF(янв!$E$5:$E$164,СводкаРасходов2[[#This Row],[Страны]],янв!$C$5:$C$164)</f>
        <v>0</v>
      </c>
      <c r="C113" s="5">
        <f>+SUMIF(фев!$E$5:$E$111,СводкаРасходов2[[#This Row],[Страны]],фев!$C$5:$C$111)</f>
        <v>0</v>
      </c>
      <c r="D113" s="5">
        <f>+SUMIF(мар!E$5:$E$60,СводкаРасходов2[[#This Row],[Страны]],мар!$C$5:$C$60)</f>
        <v>0</v>
      </c>
      <c r="E113" s="5">
        <f>+SUMIF(апр!$E$5:$E$226,СводкаРасходов2[[#This Row],[Страны]],апр!$C$5:$C$226)</f>
        <v>0</v>
      </c>
      <c r="F113" s="5">
        <f>+SUMIF(май!$F$5:$F$33,СводкаРасходов2[[#This Row],[Страны]],май!$C$5:$C$33)</f>
        <v>0</v>
      </c>
      <c r="G113" s="5">
        <f>+SUMIF(июн!$G$4:$G$20,СводкаРасходов2[[#This Row],[Страны]],июн!$D$4:$D$20)</f>
        <v>0</v>
      </c>
      <c r="H113" s="5">
        <f>+SUMIF(июл!$F$2:$F$139,СводкаРасходов2[[#This Row],[Страны]],июл!$D$2:$D$139)</f>
        <v>0</v>
      </c>
      <c r="I113" s="8">
        <f>+SUMIF(авг!$F$2:$F$348,СводкаРасходов2[[#This Row],[Страны]],авг!$D$2:$D$348)</f>
        <v>0</v>
      </c>
      <c r="J113" s="5">
        <f>+SUMIF(сен!$G$2:$G$109,СводкаРасходов2[[#This Row],[Страны]],сен!$E$2:$E$109)</f>
        <v>0</v>
      </c>
      <c r="K113" s="8">
        <f>+SUMIF(окт!$F$2:$F$93,СводкаРасходов2[[#This Row],[Страны]],окт!$D$2:$D$93)</f>
        <v>0</v>
      </c>
      <c r="L113" s="8">
        <f>+SUMIF(ноя!$F$2:$F$102,СводкаРасходов2[[#This Row],[Страны]],ноя!$D$2:$D$102)</f>
        <v>0</v>
      </c>
      <c r="M113" s="5">
        <f>+SUMIF(дек!$F$2:$F$50,СводкаРасходов2[[#This Row],[Страны]],дек!$D$2:$D$50)</f>
        <v>0</v>
      </c>
      <c r="N113" s="5">
        <f>SUM(СводкаРасходов2[[#This Row],[Январь]:[Декабрь]])</f>
        <v>0</v>
      </c>
      <c r="P113" s="32">
        <f>IFERROR(+СводкаРасходов2[[#This Row],[Итог]]/СводкаРасходов2[[#Totals],[Итог]],0)</f>
        <v>0</v>
      </c>
    </row>
    <row r="114" spans="1:16" ht="16.5" hidden="1" x14ac:dyDescent="0.3">
      <c r="A114" s="23" t="s">
        <v>79</v>
      </c>
      <c r="B114" s="5">
        <f>+SUMIF(янв!$E$5:$E$164,СводкаРасходов2[[#This Row],[Страны]],янв!$C$5:$C$164)</f>
        <v>0</v>
      </c>
      <c r="C114" s="5">
        <f>+SUMIF(фев!$E$5:$E$111,СводкаРасходов2[[#This Row],[Страны]],фев!$C$5:$C$111)</f>
        <v>0</v>
      </c>
      <c r="D114" s="5">
        <f>+SUMIF(мар!E$5:$E$60,СводкаРасходов2[[#This Row],[Страны]],мар!$C$5:$C$60)</f>
        <v>0</v>
      </c>
      <c r="E114" s="5">
        <f>+SUMIF(апр!$E$5:$E$226,СводкаРасходов2[[#This Row],[Страны]],апр!$C$5:$C$226)</f>
        <v>0</v>
      </c>
      <c r="F114" s="5">
        <f>+SUMIF(май!$F$5:$F$33,СводкаРасходов2[[#This Row],[Страны]],май!$C$5:$C$33)</f>
        <v>0</v>
      </c>
      <c r="G114" s="5">
        <f>+SUMIF(июн!$G$4:$G$20,СводкаРасходов2[[#This Row],[Страны]],июн!$D$4:$D$20)</f>
        <v>0</v>
      </c>
      <c r="H114" s="5">
        <f>+SUMIF(июл!$F$2:$F$139,СводкаРасходов2[[#This Row],[Страны]],июл!$D$2:$D$139)</f>
        <v>0</v>
      </c>
      <c r="I114" s="8">
        <f>+SUMIF(авг!$F$2:$F$348,СводкаРасходов2[[#This Row],[Страны]],авг!$D$2:$D$348)</f>
        <v>0</v>
      </c>
      <c r="J114" s="5">
        <f>+SUMIF(сен!$G$2:$G$109,СводкаРасходов2[[#This Row],[Страны]],сен!$E$2:$E$109)</f>
        <v>0</v>
      </c>
      <c r="K114" s="8">
        <f>+SUMIF(окт!$F$2:$F$93,СводкаРасходов2[[#This Row],[Страны]],окт!$D$2:$D$93)</f>
        <v>0</v>
      </c>
      <c r="L114" s="8">
        <f>+SUMIF(ноя!$F$2:$F$102,СводкаРасходов2[[#This Row],[Страны]],ноя!$D$2:$D$102)</f>
        <v>0</v>
      </c>
      <c r="M114" s="5">
        <f>+SUMIF(дек!$F$2:$F$50,СводкаРасходов2[[#This Row],[Страны]],дек!$D$2:$D$50)</f>
        <v>0</v>
      </c>
      <c r="N114" s="5">
        <f>SUM(СводкаРасходов2[[#This Row],[Январь]:[Декабрь]])</f>
        <v>0</v>
      </c>
      <c r="P114" s="32">
        <f>IFERROR(+СводкаРасходов2[[#This Row],[Итог]]/СводкаРасходов2[[#Totals],[Итог]],0)</f>
        <v>0</v>
      </c>
    </row>
    <row r="115" spans="1:16" s="256" customFormat="1" ht="16.5" x14ac:dyDescent="0.3">
      <c r="A115" s="257" t="s">
        <v>237</v>
      </c>
      <c r="B115" s="258">
        <f>+SUMIF(янв!$E$5:$E$164,СводкаРасходов2[[#This Row],[Страны]],янв!$C$5:$C$164)</f>
        <v>2</v>
      </c>
      <c r="C115" s="258">
        <v>1</v>
      </c>
      <c r="D115" s="258">
        <f>+SUMIF(мар!E$5:$E$60,СводкаРасходов2[[#This Row],[Страны]],мар!$C$5:$C$60)</f>
        <v>0</v>
      </c>
      <c r="E115" s="258">
        <f>+SUMIF(апр!$E$5:$E$226,СводкаРасходов2[[#This Row],[Страны]],апр!$C$5:$C$226)</f>
        <v>0</v>
      </c>
      <c r="F115" s="258">
        <f>+SUMIF(май!$F$5:$F$33,СводкаРасходов2[[#This Row],[Страны]],май!$C$5:$C$33)</f>
        <v>0</v>
      </c>
      <c r="G115" s="258">
        <f>+SUMIF(июн!$G$4:$G$20,СводкаРасходов2[[#This Row],[Страны]],июн!$D$4:$D$20)</f>
        <v>0</v>
      </c>
      <c r="H115" s="258">
        <f>+SUMIF(июл!$F$2:$F$139,СводкаРасходов2[[#This Row],[Страны]],июл!$D$2:$D$139)</f>
        <v>0</v>
      </c>
      <c r="I115" s="258">
        <f>+SUMIF(авг!$F$2:$F$348,СводкаРасходов2[[#This Row],[Страны]],авг!$D$2:$D$348)</f>
        <v>0</v>
      </c>
      <c r="J115" s="258">
        <f>+SUMIF(сен!$G$2:$G$109,СводкаРасходов2[[#This Row],[Страны]],сен!$E$2:$E$109)</f>
        <v>0</v>
      </c>
      <c r="K115" s="258">
        <f>+SUMIF(окт!$F$2:$F$93,СводкаРасходов2[[#This Row],[Страны]],окт!$D$2:$D$93)</f>
        <v>0</v>
      </c>
      <c r="L115" s="258">
        <f>+SUMIF(ноя!$F$2:$F$102,СводкаРасходов2[[#This Row],[Страны]],ноя!$D$2:$D$102)</f>
        <v>0</v>
      </c>
      <c r="M115" s="258">
        <f>+SUMIF(дек!$F$2:$F$50,СводкаРасходов2[[#This Row],[Страны]],дек!$D$2:$D$50)</f>
        <v>0</v>
      </c>
      <c r="N115" s="258">
        <f>SUM(СводкаРасходов2[[#This Row],[Январь]:[Декабрь]])</f>
        <v>3</v>
      </c>
      <c r="P115" s="259">
        <f>IFERROR(+СводкаРасходов2[[#This Row],[Итог]]/СводкаРасходов2[[#Totals],[Итог]],0)</f>
        <v>4.0705563093622792E-3</v>
      </c>
    </row>
    <row r="116" spans="1:16" ht="16.5" hidden="1" x14ac:dyDescent="0.3">
      <c r="A116" s="23" t="s">
        <v>80</v>
      </c>
      <c r="B116" s="5">
        <f>+SUMIF(янв!$E$5:$E$164,СводкаРасходов2[[#This Row],[Страны]],янв!$C$5:$C$164)</f>
        <v>0</v>
      </c>
      <c r="C116" s="5">
        <f>+SUMIF(фев!$E$5:$E$111,СводкаРасходов2[[#This Row],[Страны]],фев!$C$5:$C$111)</f>
        <v>0</v>
      </c>
      <c r="D116" s="5">
        <f>+SUMIF(мар!E$5:$E$60,СводкаРасходов2[[#This Row],[Страны]],мар!$C$5:$C$60)</f>
        <v>0</v>
      </c>
      <c r="E116" s="5">
        <f>+SUMIF(апр!$E$5:$E$226,СводкаРасходов2[[#This Row],[Страны]],апр!$C$5:$C$226)</f>
        <v>0</v>
      </c>
      <c r="F116" s="5">
        <f>+SUMIF(май!$F$5:$F$33,СводкаРасходов2[[#This Row],[Страны]],май!$C$5:$C$33)</f>
        <v>0</v>
      </c>
      <c r="G116" s="5">
        <f>+SUMIF(июн!$G$4:$G$20,СводкаРасходов2[[#This Row],[Страны]],июн!$D$4:$D$20)</f>
        <v>0</v>
      </c>
      <c r="H116" s="5">
        <f>+SUMIF(июл!$F$2:$F$139,СводкаРасходов2[[#This Row],[Страны]],июл!$D$2:$D$139)</f>
        <v>0</v>
      </c>
      <c r="I116" s="8">
        <f>+SUMIF(авг!$F$2:$F$348,СводкаРасходов2[[#This Row],[Страны]],авг!$D$2:$D$348)</f>
        <v>0</v>
      </c>
      <c r="J116" s="5">
        <f>+SUMIF(сен!$G$2:$G$109,СводкаРасходов2[[#This Row],[Страны]],сен!$E$2:$E$109)</f>
        <v>0</v>
      </c>
      <c r="K116" s="8">
        <f>+SUMIF(окт!$F$2:$F$93,СводкаРасходов2[[#This Row],[Страны]],окт!$D$2:$D$93)</f>
        <v>0</v>
      </c>
      <c r="L116" s="8">
        <f>+SUMIF(ноя!$F$2:$F$102,СводкаРасходов2[[#This Row],[Страны]],ноя!$D$2:$D$102)</f>
        <v>0</v>
      </c>
      <c r="M116" s="5">
        <f>+SUMIF(дек!$F$2:$F$50,СводкаРасходов2[[#This Row],[Страны]],дек!$D$2:$D$50)</f>
        <v>0</v>
      </c>
      <c r="N116" s="5">
        <f>SUM(СводкаРасходов2[[#This Row],[Январь]:[Декабрь]])</f>
        <v>0</v>
      </c>
      <c r="P116" s="32">
        <f>IFERROR(+СводкаРасходов2[[#This Row],[Итог]]/СводкаРасходов2[[#Totals],[Итог]],0)</f>
        <v>0</v>
      </c>
    </row>
    <row r="117" spans="1:16" ht="16.5" hidden="1" x14ac:dyDescent="0.3">
      <c r="A117" s="23" t="s">
        <v>81</v>
      </c>
      <c r="B117" s="5">
        <f>+SUMIF(янв!$E$5:$E$164,СводкаРасходов2[[#This Row],[Страны]],янв!$C$5:$C$164)</f>
        <v>0</v>
      </c>
      <c r="C117" s="5">
        <f>+SUMIF(фев!$E$5:$E$111,СводкаРасходов2[[#This Row],[Страны]],фев!$C$5:$C$111)</f>
        <v>0</v>
      </c>
      <c r="D117" s="5">
        <f>+SUMIF(мар!E$5:$E$60,СводкаРасходов2[[#This Row],[Страны]],мар!$C$5:$C$60)</f>
        <v>0</v>
      </c>
      <c r="E117" s="5">
        <f>+SUMIF(апр!$E$5:$E$226,СводкаРасходов2[[#This Row],[Страны]],апр!$C$5:$C$226)</f>
        <v>0</v>
      </c>
      <c r="F117" s="5">
        <f>+SUMIF(май!$F$5:$F$33,СводкаРасходов2[[#This Row],[Страны]],май!$C$5:$C$33)</f>
        <v>0</v>
      </c>
      <c r="G117" s="5">
        <f>+SUMIF(июн!$G$4:$G$20,СводкаРасходов2[[#This Row],[Страны]],июн!$D$4:$D$20)</f>
        <v>0</v>
      </c>
      <c r="H117" s="5">
        <f>+SUMIF(июл!$F$2:$F$139,СводкаРасходов2[[#This Row],[Страны]],июл!$D$2:$D$139)</f>
        <v>0</v>
      </c>
      <c r="I117" s="8">
        <f>+SUMIF(авг!$F$2:$F$348,СводкаРасходов2[[#This Row],[Страны]],авг!$D$2:$D$348)</f>
        <v>0</v>
      </c>
      <c r="J117" s="5">
        <f>+SUMIF(сен!$G$2:$G$109,СводкаРасходов2[[#This Row],[Страны]],сен!$E$2:$E$109)</f>
        <v>0</v>
      </c>
      <c r="K117" s="8">
        <f>+SUMIF(окт!$F$2:$F$93,СводкаРасходов2[[#This Row],[Страны]],окт!$D$2:$D$93)</f>
        <v>0</v>
      </c>
      <c r="L117" s="8">
        <f>+SUMIF(ноя!$F$2:$F$102,СводкаРасходов2[[#This Row],[Страны]],ноя!$D$2:$D$102)</f>
        <v>0</v>
      </c>
      <c r="M117" s="5">
        <f>+SUMIF(дек!$F$2:$F$50,СводкаРасходов2[[#This Row],[Страны]],дек!$D$2:$D$50)</f>
        <v>0</v>
      </c>
      <c r="N117" s="5">
        <f>SUM(СводкаРасходов2[[#This Row],[Январь]:[Декабрь]])</f>
        <v>0</v>
      </c>
      <c r="P117" s="32">
        <f>IFERROR(+СводкаРасходов2[[#This Row],[Итог]]/СводкаРасходов2[[#Totals],[Итог]],0)</f>
        <v>0</v>
      </c>
    </row>
    <row r="118" spans="1:16" ht="16.5" hidden="1" x14ac:dyDescent="0.3">
      <c r="A118" s="23" t="s">
        <v>82</v>
      </c>
      <c r="B118" s="5">
        <f>+SUMIF(янв!$E$5:$E$164,СводкаРасходов2[[#This Row],[Страны]],янв!$C$5:$C$164)</f>
        <v>0</v>
      </c>
      <c r="C118" s="5">
        <f>+SUMIF(фев!$E$5:$E$111,СводкаРасходов2[[#This Row],[Страны]],фев!$C$5:$C$111)</f>
        <v>0</v>
      </c>
      <c r="D118" s="5">
        <f>+SUMIF(мар!E$5:$E$60,СводкаРасходов2[[#This Row],[Страны]],мар!$C$5:$C$60)</f>
        <v>0</v>
      </c>
      <c r="E118" s="5">
        <f>+SUMIF(апр!$E$5:$E$226,СводкаРасходов2[[#This Row],[Страны]],апр!$C$5:$C$226)</f>
        <v>0</v>
      </c>
      <c r="F118" s="5">
        <f>+SUMIF(май!$F$5:$F$33,СводкаРасходов2[[#This Row],[Страны]],май!$C$5:$C$33)</f>
        <v>0</v>
      </c>
      <c r="G118" s="5">
        <f>+SUMIF(июн!$G$4:$G$20,СводкаРасходов2[[#This Row],[Страны]],июн!$D$4:$D$20)</f>
        <v>0</v>
      </c>
      <c r="H118" s="5">
        <f>+SUMIF(июл!$F$2:$F$139,СводкаРасходов2[[#This Row],[Страны]],июл!$D$2:$D$139)</f>
        <v>0</v>
      </c>
      <c r="I118" s="8">
        <f>+SUMIF(авг!$F$2:$F$348,СводкаРасходов2[[#This Row],[Страны]],авг!$D$2:$D$348)</f>
        <v>0</v>
      </c>
      <c r="J118" s="5">
        <f>+SUMIF(сен!$G$2:$G$109,СводкаРасходов2[[#This Row],[Страны]],сен!$E$2:$E$109)</f>
        <v>0</v>
      </c>
      <c r="K118" s="8">
        <f>+SUMIF(окт!$F$2:$F$93,СводкаРасходов2[[#This Row],[Страны]],окт!$D$2:$D$93)</f>
        <v>0</v>
      </c>
      <c r="L118" s="8">
        <f>+SUMIF(ноя!$F$2:$F$102,СводкаРасходов2[[#This Row],[Страны]],ноя!$D$2:$D$102)</f>
        <v>0</v>
      </c>
      <c r="M118" s="5">
        <f>+SUMIF(дек!$F$2:$F$50,СводкаРасходов2[[#This Row],[Страны]],дек!$D$2:$D$50)</f>
        <v>0</v>
      </c>
      <c r="N118" s="5">
        <f>SUM(СводкаРасходов2[[#This Row],[Январь]:[Декабрь]])</f>
        <v>0</v>
      </c>
      <c r="P118" s="32">
        <f>IFERROR(+СводкаРасходов2[[#This Row],[Итог]]/СводкаРасходов2[[#Totals],[Итог]],0)</f>
        <v>0</v>
      </c>
    </row>
    <row r="119" spans="1:16" ht="16.5" hidden="1" x14ac:dyDescent="0.3">
      <c r="A119" s="23" t="s">
        <v>83</v>
      </c>
      <c r="B119" s="5">
        <f>+SUMIF(янв!$E$5:$E$164,СводкаРасходов2[[#This Row],[Страны]],янв!$C$5:$C$164)</f>
        <v>0</v>
      </c>
      <c r="C119" s="5">
        <f>+SUMIF(фев!$E$5:$E$111,СводкаРасходов2[[#This Row],[Страны]],фев!$C$5:$C$111)</f>
        <v>0</v>
      </c>
      <c r="D119" s="5">
        <f>+SUMIF(мар!E$5:$E$60,СводкаРасходов2[[#This Row],[Страны]],мар!$C$5:$C$60)</f>
        <v>0</v>
      </c>
      <c r="E119" s="5">
        <f>+SUMIF(апр!$E$5:$E$226,СводкаРасходов2[[#This Row],[Страны]],апр!$C$5:$C$226)</f>
        <v>0</v>
      </c>
      <c r="F119" s="5">
        <f>+SUMIF(май!$F$5:$F$33,СводкаРасходов2[[#This Row],[Страны]],май!$C$5:$C$33)</f>
        <v>0</v>
      </c>
      <c r="G119" s="5">
        <f>+SUMIF(июн!$G$4:$G$20,СводкаРасходов2[[#This Row],[Страны]],июн!$D$4:$D$20)</f>
        <v>0</v>
      </c>
      <c r="H119" s="5">
        <f>+SUMIF(июл!$F$2:$F$139,СводкаРасходов2[[#This Row],[Страны]],июл!$D$2:$D$139)</f>
        <v>0</v>
      </c>
      <c r="I119" s="8">
        <f>+SUMIF(авг!$F$2:$F$348,СводкаРасходов2[[#This Row],[Страны]],авг!$D$2:$D$348)</f>
        <v>0</v>
      </c>
      <c r="J119" s="5">
        <f>+SUMIF(сен!$G$2:$G$109,СводкаРасходов2[[#This Row],[Страны]],сен!$E$2:$E$109)</f>
        <v>0</v>
      </c>
      <c r="K119" s="8">
        <f>+SUMIF(окт!$F$2:$F$93,СводкаРасходов2[[#This Row],[Страны]],окт!$D$2:$D$93)</f>
        <v>0</v>
      </c>
      <c r="L119" s="8">
        <f>+SUMIF(ноя!$F$2:$F$102,СводкаРасходов2[[#This Row],[Страны]],ноя!$D$2:$D$102)</f>
        <v>0</v>
      </c>
      <c r="M119" s="5">
        <f>+SUMIF(дек!$F$2:$F$50,СводкаРасходов2[[#This Row],[Страны]],дек!$D$2:$D$50)</f>
        <v>0</v>
      </c>
      <c r="N119" s="5">
        <f>SUM(СводкаРасходов2[[#This Row],[Январь]:[Декабрь]])</f>
        <v>0</v>
      </c>
      <c r="P119" s="32">
        <f>IFERROR(+СводкаРасходов2[[#This Row],[Итог]]/СводкаРасходов2[[#Totals],[Итог]],0)</f>
        <v>0</v>
      </c>
    </row>
    <row r="120" spans="1:16" ht="16.5" hidden="1" x14ac:dyDescent="0.3">
      <c r="A120" s="23" t="s">
        <v>37</v>
      </c>
      <c r="B120" s="5">
        <f>+SUMIF(янв!$E$5:$E$164,СводкаРасходов2[[#This Row],[Страны]],янв!$C$5:$C$164)</f>
        <v>0</v>
      </c>
      <c r="C120" s="5">
        <f>+SUMIF(фев!$E$5:$E$111,СводкаРасходов2[[#This Row],[Страны]],фев!$C$5:$C$111)</f>
        <v>0</v>
      </c>
      <c r="D120" s="5">
        <f>+SUMIF(мар!E$5:$E$60,СводкаРасходов2[[#This Row],[Страны]],мар!$C$5:$C$60)</f>
        <v>0</v>
      </c>
      <c r="E120" s="5">
        <f>+SUMIF(апр!$E$5:$E$226,СводкаРасходов2[[#This Row],[Страны]],апр!$C$5:$C$226)</f>
        <v>0</v>
      </c>
      <c r="F120" s="5">
        <f>+SUMIF(май!$F$5:$F$33,СводкаРасходов2[[#This Row],[Страны]],май!$C$5:$C$33)</f>
        <v>0</v>
      </c>
      <c r="G120" s="5">
        <f>+SUMIF(июн!$G$4:$G$20,СводкаРасходов2[[#This Row],[Страны]],июн!$D$4:$D$20)</f>
        <v>0</v>
      </c>
      <c r="H120" s="5">
        <f>+SUMIF(июл!$F$2:$F$139,СводкаРасходов2[[#This Row],[Страны]],июл!$D$2:$D$139)</f>
        <v>0</v>
      </c>
      <c r="I120" s="8">
        <f>+SUMIF(авг!$F$2:$F$348,СводкаРасходов2[[#This Row],[Страны]],авг!$D$2:$D$348)</f>
        <v>0</v>
      </c>
      <c r="J120" s="5">
        <f>+SUMIF(сен!$G$2:$G$109,СводкаРасходов2[[#This Row],[Страны]],сен!$E$2:$E$109)</f>
        <v>0</v>
      </c>
      <c r="K120" s="8">
        <f>+SUMIF(окт!$F$2:$F$93,СводкаРасходов2[[#This Row],[Страны]],окт!$D$2:$D$93)</f>
        <v>0</v>
      </c>
      <c r="L120" s="8">
        <f>+SUMIF(ноя!$F$2:$F$102,СводкаРасходов2[[#This Row],[Страны]],ноя!$D$2:$D$102)</f>
        <v>0</v>
      </c>
      <c r="M120" s="5">
        <f>+SUMIF(дек!$F$2:$F$50,СводкаРасходов2[[#This Row],[Страны]],дек!$D$2:$D$50)</f>
        <v>0</v>
      </c>
      <c r="N120" s="5">
        <f>SUM(СводкаРасходов2[[#This Row],[Январь]:[Декабрь]])</f>
        <v>0</v>
      </c>
      <c r="P120" s="32">
        <f>IFERROR(+СводкаРасходов2[[#This Row],[Итог]]/СводкаРасходов2[[#Totals],[Итог]],0)</f>
        <v>0</v>
      </c>
    </row>
    <row r="121" spans="1:16" s="256" customFormat="1" ht="16.5" x14ac:dyDescent="0.3">
      <c r="A121" s="257" t="s">
        <v>23</v>
      </c>
      <c r="B121" s="258">
        <f>+SUMIF(янв!$E$5:$E$164,СводкаРасходов2[[#This Row],[Страны]],янв!$C$5:$C$164)</f>
        <v>76</v>
      </c>
      <c r="C121" s="258">
        <f>+SUMIF(фев!$E$5:$E$111,СводкаРасходов2[[#This Row],[Страны]],фев!$C$5:$C$111)</f>
        <v>91</v>
      </c>
      <c r="D121" s="258">
        <f>+SUMIF(мар!E$5:$E$60,СводкаРасходов2[[#This Row],[Страны]],мар!$C$5:$C$60)</f>
        <v>52</v>
      </c>
      <c r="E121" s="258">
        <f>+SUMIF(апр!$E$5:$E$226,СводкаРасходов2[[#This Row],[Страны]],апр!$C$5:$C$226)</f>
        <v>0</v>
      </c>
      <c r="F121" s="258">
        <f>+SUMIF(май!$F$5:$F$33,СводкаРасходов2[[#This Row],[Страны]],май!$C$5:$C$33)</f>
        <v>29</v>
      </c>
      <c r="G121" s="258">
        <f>+SUMIF(июн!$G$4:$G$20,СводкаРасходов2[[#This Row],[Страны]],июн!$D$4:$D$20)</f>
        <v>15</v>
      </c>
      <c r="H121" s="258">
        <f>+SUMIF(июл!$F$2:$F$139,СводкаРасходов2[[#This Row],[Страны]],июл!$D$2:$D$139)</f>
        <v>85</v>
      </c>
      <c r="I121" s="258">
        <v>154</v>
      </c>
      <c r="J121" s="258">
        <v>104</v>
      </c>
      <c r="K121" s="258">
        <v>87</v>
      </c>
      <c r="L121" s="258">
        <f>+SUMIF(ноя!$F$2:$F$102,СводкаРасходов2[[#This Row],[Страны]],ноя!$D$2:$D$102)</f>
        <v>0</v>
      </c>
      <c r="M121" s="258">
        <f>+SUMIF(дек!$F$2:$F$50,СводкаРасходов2[[#This Row],[Страны]],дек!$D$2:$D$50)</f>
        <v>0</v>
      </c>
      <c r="N121" s="258">
        <f>SUM(СводкаРасходов2[[#This Row],[Январь]:[Декабрь]])</f>
        <v>693</v>
      </c>
      <c r="P121" s="259">
        <f>IFERROR(+СводкаРасходов2[[#This Row],[Итог]]/СводкаРасходов2[[#Totals],[Итог]],0)</f>
        <v>0.94029850746268662</v>
      </c>
    </row>
    <row r="122" spans="1:16" s="256" customFormat="1" ht="16.5" x14ac:dyDescent="0.3">
      <c r="A122" s="257" t="s">
        <v>30</v>
      </c>
      <c r="B122" s="258">
        <f>+SUMIF(янв!$E$5:$E$164,СводкаРасходов2[[#This Row],[Страны]],янв!$C$5:$C$164)</f>
        <v>1</v>
      </c>
      <c r="C122" s="258">
        <f>+SUMIF(фев!$E$5:$E$111,СводкаРасходов2[[#This Row],[Страны]],фев!$C$5:$C$111)</f>
        <v>0</v>
      </c>
      <c r="D122" s="258">
        <f>+SUMIF(мар!E$5:$E$60,СводкаРасходов2[[#This Row],[Страны]],мар!$C$5:$C$60)</f>
        <v>0</v>
      </c>
      <c r="E122" s="258">
        <f>+SUMIF(апр!$E$5:$E$226,СводкаРасходов2[[#This Row],[Страны]],апр!$C$5:$C$226)</f>
        <v>0</v>
      </c>
      <c r="F122" s="258">
        <f>+SUMIF(май!$F$5:$F$33,СводкаРасходов2[[#This Row],[Страны]],май!$C$5:$C$33)</f>
        <v>0</v>
      </c>
      <c r="G122" s="258">
        <f>+SUMIF(июн!$G$4:$G$20,СводкаРасходов2[[#This Row],[Страны]],июн!$D$4:$D$20)</f>
        <v>1</v>
      </c>
      <c r="H122" s="258">
        <f>+SUMIF(июл!$F$2:$F$139,СводкаРасходов2[[#This Row],[Страны]],июл!$D$2:$D$139)</f>
        <v>0</v>
      </c>
      <c r="I122" s="258">
        <f>+SUMIF(авг!$F$2:$F$348,СводкаРасходов2[[#This Row],[Страны]],авг!$D$2:$D$348)</f>
        <v>0</v>
      </c>
      <c r="J122" s="258">
        <f>+SUMIF(сен!$G$2:$G$109,СводкаРасходов2[[#This Row],[Страны]],сен!$E$2:$E$109)</f>
        <v>0</v>
      </c>
      <c r="K122" s="258">
        <f>+SUMIF(окт!$F$2:$F$93,СводкаРасходов2[[#This Row],[Страны]],окт!$D$2:$D$93)</f>
        <v>0</v>
      </c>
      <c r="L122" s="258">
        <f>+SUMIF(ноя!$F$2:$F$102,СводкаРасходов2[[#This Row],[Страны]],ноя!$D$2:$D$102)</f>
        <v>0</v>
      </c>
      <c r="M122" s="258">
        <f>+SUMIF(дек!$F$2:$F$50,СводкаРасходов2[[#This Row],[Страны]],дек!$D$2:$D$50)</f>
        <v>0</v>
      </c>
      <c r="N122" s="258">
        <f>SUM(СводкаРасходов2[[#This Row],[Январь]:[Декабрь]])</f>
        <v>2</v>
      </c>
      <c r="P122" s="259">
        <f>IFERROR(+СводкаРасходов2[[#This Row],[Итог]]/СводкаРасходов2[[#Totals],[Итог]],0)</f>
        <v>2.7137042062415195E-3</v>
      </c>
    </row>
    <row r="123" spans="1:16" s="256" customFormat="1" ht="16.5" x14ac:dyDescent="0.3">
      <c r="A123" s="257" t="s">
        <v>24</v>
      </c>
      <c r="B123" s="258">
        <f>+SUMIF(янв!$E$5:$E$164,СводкаРасходов2[[#This Row],[Страны]],янв!$C$5:$C$164)</f>
        <v>0</v>
      </c>
      <c r="C123" s="258">
        <f>+SUMIF(фев!$E$5:$E$111,СводкаРасходов2[[#This Row],[Страны]],фев!$C$5:$C$111)</f>
        <v>1</v>
      </c>
      <c r="D123" s="258">
        <f>+SUMIF(мар!E$5:$E$60,СводкаРасходов2[[#This Row],[Страны]],мар!$C$5:$C$60)</f>
        <v>0</v>
      </c>
      <c r="E123" s="258">
        <f>+SUMIF(апр!$E$5:$E$226,СводкаРасходов2[[#This Row],[Страны]],апр!$C$5:$C$226)</f>
        <v>0</v>
      </c>
      <c r="F123" s="258">
        <f>+SUMIF(май!$F$5:$F$33,СводкаРасходов2[[#This Row],[Страны]],май!$C$5:$C$33)</f>
        <v>0</v>
      </c>
      <c r="G123" s="258">
        <f>+SUMIF(июн!$G$4:$G$20,СводкаРасходов2[[#This Row],[Страны]],июн!$D$4:$D$20)</f>
        <v>0</v>
      </c>
      <c r="H123" s="258">
        <f>+SUMIF(июл!$F$2:$F$139,СводкаРасходов2[[#This Row],[Страны]],июл!$D$2:$D$139)</f>
        <v>2</v>
      </c>
      <c r="I123" s="258">
        <f>+SUMIF(авг!$F$2:$F$348,СводкаРасходов2[[#This Row],[Страны]],авг!$D$2:$D$348)</f>
        <v>0</v>
      </c>
      <c r="J123" s="258">
        <f>+SUMIF(сен!$G$2:$G$109,СводкаРасходов2[[#This Row],[Страны]],сен!$E$2:$E$109)</f>
        <v>0</v>
      </c>
      <c r="K123" s="258">
        <f>+SUMIF(окт!$F$2:$F$93,СводкаРасходов2[[#This Row],[Страны]],окт!$D$2:$D$93)</f>
        <v>0</v>
      </c>
      <c r="L123" s="258">
        <f>+SUMIF(ноя!$F$2:$F$102,СводкаРасходов2[[#This Row],[Страны]],ноя!$D$2:$D$102)</f>
        <v>0</v>
      </c>
      <c r="M123" s="258">
        <f>+SUMIF(дек!$F$2:$F$50,СводкаРасходов2[[#This Row],[Страны]],дек!$D$2:$D$50)</f>
        <v>0</v>
      </c>
      <c r="N123" s="258">
        <f>SUM(СводкаРасходов2[[#This Row],[Январь]:[Декабрь]])</f>
        <v>3</v>
      </c>
      <c r="P123" s="259">
        <f>IFERROR(+СводкаРасходов2[[#This Row],[Итог]]/СводкаРасходов2[[#Totals],[Итог]],0)</f>
        <v>4.0705563093622792E-3</v>
      </c>
    </row>
    <row r="124" spans="1:16" ht="16.5" hidden="1" x14ac:dyDescent="0.3">
      <c r="A124" s="23" t="s">
        <v>84</v>
      </c>
      <c r="B124" s="5">
        <f>+SUMIF(янв!$E$5:$E$164,СводкаРасходов2[[#This Row],[Страны]],янв!$C$5:$C$164)</f>
        <v>0</v>
      </c>
      <c r="C124" s="5">
        <f>+SUMIF(фев!$E$5:$E$111,СводкаРасходов2[[#This Row],[Страны]],фев!$C$5:$C$111)</f>
        <v>0</v>
      </c>
      <c r="D124" s="5">
        <f>+SUMIF(мар!E$5:$E$60,СводкаРасходов2[[#This Row],[Страны]],мар!$C$5:$C$60)</f>
        <v>0</v>
      </c>
      <c r="E124" s="5">
        <f>+SUMIF(апр!$E$5:$E$226,СводкаРасходов2[[#This Row],[Страны]],апр!$C$5:$C$226)</f>
        <v>0</v>
      </c>
      <c r="F124" s="5">
        <f>+SUMIF(май!$F$5:$F$33,СводкаРасходов2[[#This Row],[Страны]],май!$C$5:$C$33)</f>
        <v>0</v>
      </c>
      <c r="G124" s="5">
        <f>+SUMIF(июн!$G$4:$G$20,СводкаРасходов2[[#This Row],[Страны]],июн!$D$4:$D$20)</f>
        <v>0</v>
      </c>
      <c r="H124" s="5">
        <f>+SUMIF(июл!$F$2:$F$139,СводкаРасходов2[[#This Row],[Страны]],июл!$D$2:$D$139)</f>
        <v>0</v>
      </c>
      <c r="I124" s="8">
        <f>+SUMIF(авг!$F$2:$F$348,СводкаРасходов2[[#This Row],[Страны]],авг!$D$2:$D$348)</f>
        <v>0</v>
      </c>
      <c r="J124" s="5">
        <f>+SUMIF(сен!$G$2:$G$109,СводкаРасходов2[[#This Row],[Страны]],сен!$E$2:$E$109)</f>
        <v>0</v>
      </c>
      <c r="K124" s="8">
        <f>+SUMIF(окт!$F$2:$F$93,СводкаРасходов2[[#This Row],[Страны]],окт!$D$2:$D$93)</f>
        <v>0</v>
      </c>
      <c r="L124" s="8">
        <f>+SUMIF(ноя!$F$2:$F$102,СводкаРасходов2[[#This Row],[Страны]],ноя!$D$2:$D$102)</f>
        <v>0</v>
      </c>
      <c r="M124" s="5">
        <f>+SUMIF(дек!$F$2:$F$50,СводкаРасходов2[[#This Row],[Страны]],дек!$D$2:$D$50)</f>
        <v>0</v>
      </c>
      <c r="N124" s="5">
        <f>SUM(СводкаРасходов2[[#This Row],[Январь]:[Декабрь]])</f>
        <v>0</v>
      </c>
      <c r="P124" s="32">
        <f>IFERROR(+СводкаРасходов2[[#This Row],[Итог]]/СводкаРасходов2[[#Totals],[Итог]],0)</f>
        <v>0</v>
      </c>
    </row>
    <row r="125" spans="1:16" ht="16.5" hidden="1" x14ac:dyDescent="0.3">
      <c r="A125" s="23" t="s">
        <v>29</v>
      </c>
      <c r="B125" s="5">
        <f>+SUMIF(янв!$E$5:$E$164,СводкаРасходов2[[#This Row],[Страны]],янв!$C$5:$C$164)</f>
        <v>0</v>
      </c>
      <c r="C125" s="5">
        <f>+SUMIF(фев!$E$5:$E$111,СводкаРасходов2[[#This Row],[Страны]],фев!$C$5:$C$111)</f>
        <v>0</v>
      </c>
      <c r="D125" s="5">
        <f>+SUMIF(мар!E$5:$E$60,СводкаРасходов2[[#This Row],[Страны]],мар!$C$5:$C$60)</f>
        <v>0</v>
      </c>
      <c r="E125" s="5">
        <f>+SUMIF(апр!$E$5:$E$226,СводкаРасходов2[[#This Row],[Страны]],апр!$C$5:$C$226)</f>
        <v>0</v>
      </c>
      <c r="F125" s="5">
        <f>+SUMIF(май!$F$5:$F$33,СводкаРасходов2[[#This Row],[Страны]],май!$C$5:$C$33)</f>
        <v>0</v>
      </c>
      <c r="G125" s="5">
        <f>+SUMIF(июн!$G$4:$G$20,СводкаРасходов2[[#This Row],[Страны]],июн!$D$4:$D$20)</f>
        <v>0</v>
      </c>
      <c r="H125" s="5">
        <f>+SUMIF(июл!$F$2:$F$139,СводкаРасходов2[[#This Row],[Страны]],июл!$D$2:$D$139)</f>
        <v>0</v>
      </c>
      <c r="I125" s="8">
        <f>+SUMIF(авг!$F$2:$F$348,СводкаРасходов2[[#This Row],[Страны]],авг!$D$2:$D$348)</f>
        <v>0</v>
      </c>
      <c r="J125" s="5">
        <f>+SUMIF(сен!$G$2:$G$109,СводкаРасходов2[[#This Row],[Страны]],сен!$E$2:$E$109)</f>
        <v>0</v>
      </c>
      <c r="K125" s="8">
        <f>+SUMIF(окт!$F$2:$F$93,СводкаРасходов2[[#This Row],[Страны]],окт!$D$2:$D$93)</f>
        <v>0</v>
      </c>
      <c r="L125" s="8">
        <f>+SUMIF(ноя!$F$2:$F$102,СводкаРасходов2[[#This Row],[Страны]],ноя!$D$2:$D$102)</f>
        <v>0</v>
      </c>
      <c r="M125" s="5">
        <f>+SUMIF(дек!$F$2:$F$50,СводкаРасходов2[[#This Row],[Страны]],дек!$D$2:$D$50)</f>
        <v>0</v>
      </c>
      <c r="N125" s="5">
        <f>SUM(СводкаРасходов2[[#This Row],[Январь]:[Декабрь]])</f>
        <v>0</v>
      </c>
      <c r="P125" s="32">
        <f>IFERROR(+СводкаРасходов2[[#This Row],[Итог]]/СводкаРасходов2[[#Totals],[Итог]],0)</f>
        <v>0</v>
      </c>
    </row>
    <row r="126" spans="1:16" ht="16.5" hidden="1" x14ac:dyDescent="0.3">
      <c r="A126" s="23" t="s">
        <v>85</v>
      </c>
      <c r="B126" s="5">
        <f>+SUMIF(янв!$E$5:$E$164,СводкаРасходов2[[#This Row],[Страны]],янв!$C$5:$C$164)</f>
        <v>0</v>
      </c>
      <c r="C126" s="5">
        <f>+SUMIF(фев!$E$5:$E$111,СводкаРасходов2[[#This Row],[Страны]],фев!$C$5:$C$111)</f>
        <v>0</v>
      </c>
      <c r="D126" s="5">
        <f>+SUMIF(мар!E$5:$E$60,СводкаРасходов2[[#This Row],[Страны]],мар!$C$5:$C$60)</f>
        <v>0</v>
      </c>
      <c r="E126" s="5">
        <f>+SUMIF(апр!$E$5:$E$226,СводкаРасходов2[[#This Row],[Страны]],апр!$C$5:$C$226)</f>
        <v>0</v>
      </c>
      <c r="F126" s="5">
        <f>+SUMIF(май!$F$5:$F$33,СводкаРасходов2[[#This Row],[Страны]],май!$C$5:$C$33)</f>
        <v>0</v>
      </c>
      <c r="G126" s="5">
        <f>+SUMIF(июн!$G$4:$G$20,СводкаРасходов2[[#This Row],[Страны]],июн!$D$4:$D$20)</f>
        <v>0</v>
      </c>
      <c r="H126" s="5">
        <f>+SUMIF(июл!$F$2:$F$139,СводкаРасходов2[[#This Row],[Страны]],июл!$D$2:$D$139)</f>
        <v>0</v>
      </c>
      <c r="I126" s="8">
        <f>+SUMIF(авг!$F$2:$F$348,СводкаРасходов2[[#This Row],[Страны]],авг!$D$2:$D$348)</f>
        <v>0</v>
      </c>
      <c r="J126" s="5">
        <f>+SUMIF(сен!$G$2:$G$109,СводкаРасходов2[[#This Row],[Страны]],сен!$E$2:$E$109)</f>
        <v>0</v>
      </c>
      <c r="K126" s="8">
        <f>+SUMIF(окт!$F$2:$F$93,СводкаРасходов2[[#This Row],[Страны]],окт!$D$2:$D$93)</f>
        <v>0</v>
      </c>
      <c r="L126" s="8">
        <f>+SUMIF(ноя!$F$2:$F$102,СводкаРасходов2[[#This Row],[Страны]],ноя!$D$2:$D$102)</f>
        <v>0</v>
      </c>
      <c r="M126" s="5">
        <f>+SUMIF(дек!$F$2:$F$50,СводкаРасходов2[[#This Row],[Страны]],дек!$D$2:$D$50)</f>
        <v>0</v>
      </c>
      <c r="N126" s="5">
        <f>SUM(СводкаРасходов2[[#This Row],[Январь]:[Декабрь]])</f>
        <v>0</v>
      </c>
      <c r="P126" s="32">
        <f>IFERROR(+СводкаРасходов2[[#This Row],[Итог]]/СводкаРасходов2[[#Totals],[Итог]],0)</f>
        <v>0</v>
      </c>
    </row>
    <row r="127" spans="1:16" s="256" customFormat="1" ht="30" customHeight="1" x14ac:dyDescent="0.3">
      <c r="A127" s="264"/>
      <c r="B127" s="265">
        <f>SUBTOTAL(109,СводкаРасходов2[Январь])</f>
        <v>80</v>
      </c>
      <c r="C127" s="265">
        <f>SUBTOTAL(109,СводкаРасходов2[Февраль])</f>
        <v>107</v>
      </c>
      <c r="D127" s="265">
        <f>SUBTOTAL(109,СводкаРасходов2[Март])</f>
        <v>56</v>
      </c>
      <c r="E127" s="265">
        <f>SUBTOTAL(109,СводкаРасходов2[Апрель])</f>
        <v>0</v>
      </c>
      <c r="F127" s="265">
        <f>SUBTOTAL(109,СводкаРасходов2[Май])</f>
        <v>29</v>
      </c>
      <c r="G127" s="265">
        <f>SUBTOTAL(109,СводкаРасходов2[Июнь])</f>
        <v>17</v>
      </c>
      <c r="H127" s="265">
        <f>SUBTOTAL(109,СводкаРасходов2[Июль])</f>
        <v>94</v>
      </c>
      <c r="I127" s="265">
        <f>SUBTOTAL(109,СводкаРасходов2[Август])</f>
        <v>154</v>
      </c>
      <c r="J127" s="265">
        <f>SUBTOTAL(109,СводкаРасходов2[Сентябрь])</f>
        <v>108</v>
      </c>
      <c r="K127" s="265">
        <f>SUBTOTAL(109,СводкаРасходов2[Октябрь])</f>
        <v>92</v>
      </c>
      <c r="L127" s="265">
        <f>SUBTOTAL(109,СводкаРасходов2[Ноябрь])</f>
        <v>0</v>
      </c>
      <c r="M127" s="265">
        <f>SUBTOTAL(109,СводкаРасходов2[Декабрь])</f>
        <v>0</v>
      </c>
      <c r="N127" s="266">
        <f>SUBTOTAL(109,СводкаРасходов2[Итог])</f>
        <v>737</v>
      </c>
      <c r="P127" s="267">
        <f>SUBTOTAL(109,СводкаРасходов2[%])</f>
        <v>1</v>
      </c>
    </row>
    <row r="152" spans="1:16" s="247" customFormat="1" ht="16.5" x14ac:dyDescent="0.3">
      <c r="A152" s="246" t="s">
        <v>243</v>
      </c>
      <c r="B152" s="246" t="s">
        <v>0</v>
      </c>
      <c r="C152" s="246" t="s">
        <v>1</v>
      </c>
      <c r="D152" s="246" t="s">
        <v>2</v>
      </c>
      <c r="E152" s="246" t="s">
        <v>3</v>
      </c>
      <c r="F152" s="246" t="s">
        <v>4</v>
      </c>
      <c r="G152" s="246" t="s">
        <v>5</v>
      </c>
      <c r="H152" s="246" t="s">
        <v>6</v>
      </c>
      <c r="I152" s="246" t="s">
        <v>7</v>
      </c>
      <c r="J152" s="246" t="s">
        <v>8</v>
      </c>
      <c r="K152" s="246" t="s">
        <v>9</v>
      </c>
      <c r="L152" s="246" t="s">
        <v>10</v>
      </c>
      <c r="M152" s="246" t="s">
        <v>11</v>
      </c>
      <c r="N152" s="246" t="s">
        <v>13</v>
      </c>
      <c r="O152" s="246" t="s">
        <v>12</v>
      </c>
      <c r="P152" s="246" t="s">
        <v>16</v>
      </c>
    </row>
    <row r="153" spans="1:16" s="247" customFormat="1" ht="16.5" x14ac:dyDescent="0.3">
      <c r="A153" s="248" t="s">
        <v>244</v>
      </c>
      <c r="B153" s="249">
        <v>54</v>
      </c>
      <c r="C153" s="249">
        <v>44</v>
      </c>
      <c r="D153" s="249">
        <v>56</v>
      </c>
      <c r="E153" s="249">
        <v>0</v>
      </c>
      <c r="F153" s="249">
        <v>29</v>
      </c>
      <c r="G153" s="249">
        <v>0</v>
      </c>
      <c r="H153" s="249">
        <v>0</v>
      </c>
      <c r="I153" s="249">
        <v>0</v>
      </c>
      <c r="J153" s="249">
        <v>0</v>
      </c>
      <c r="K153" s="249">
        <v>0</v>
      </c>
      <c r="L153" s="249">
        <v>0</v>
      </c>
      <c r="M153" s="249">
        <v>0</v>
      </c>
      <c r="N153" s="249">
        <f>SUM(B153:M153)</f>
        <v>183</v>
      </c>
      <c r="O153" s="250"/>
      <c r="P153" s="251">
        <f>+N153/N155</f>
        <v>0.35192307692307695</v>
      </c>
    </row>
    <row r="154" spans="1:16" s="247" customFormat="1" ht="16.5" x14ac:dyDescent="0.3">
      <c r="A154" s="248" t="s">
        <v>245</v>
      </c>
      <c r="B154" s="249">
        <v>26</v>
      </c>
      <c r="C154" s="249">
        <v>63</v>
      </c>
      <c r="D154" s="249">
        <v>0</v>
      </c>
      <c r="E154" s="249">
        <v>0</v>
      </c>
      <c r="F154" s="249">
        <v>0</v>
      </c>
      <c r="G154" s="249">
        <v>0</v>
      </c>
      <c r="H154" s="249">
        <v>94</v>
      </c>
      <c r="I154" s="249">
        <v>154</v>
      </c>
      <c r="J154" s="249">
        <v>0</v>
      </c>
      <c r="K154" s="249">
        <v>0</v>
      </c>
      <c r="L154" s="249">
        <v>0</v>
      </c>
      <c r="M154" s="249">
        <v>0</v>
      </c>
      <c r="N154" s="249">
        <f>SUM(B154:M154)</f>
        <v>337</v>
      </c>
      <c r="O154" s="252"/>
      <c r="P154" s="251">
        <f>+N154/N155</f>
        <v>0.64807692307692311</v>
      </c>
    </row>
    <row r="155" spans="1:16" s="247" customFormat="1" ht="30" customHeight="1" x14ac:dyDescent="0.3">
      <c r="N155" s="253">
        <f>SUM(N153:N154)</f>
        <v>520</v>
      </c>
      <c r="P155" s="254"/>
    </row>
    <row r="156" spans="1:16" ht="16.5" x14ac:dyDescent="0.3">
      <c r="A156" s="219" t="s">
        <v>246</v>
      </c>
      <c r="B156" s="219" t="s">
        <v>0</v>
      </c>
      <c r="C156" s="219" t="s">
        <v>1</v>
      </c>
      <c r="D156" s="219" t="s">
        <v>2</v>
      </c>
      <c r="E156" s="219" t="s">
        <v>3</v>
      </c>
      <c r="F156" s="219" t="s">
        <v>4</v>
      </c>
      <c r="G156" s="219" t="s">
        <v>5</v>
      </c>
      <c r="H156" s="219" t="s">
        <v>6</v>
      </c>
      <c r="I156" s="219" t="s">
        <v>7</v>
      </c>
      <c r="J156" s="219" t="s">
        <v>8</v>
      </c>
      <c r="K156" s="219" t="s">
        <v>9</v>
      </c>
      <c r="L156" s="219" t="s">
        <v>10</v>
      </c>
      <c r="M156" s="219" t="s">
        <v>11</v>
      </c>
      <c r="N156" s="219" t="s">
        <v>13</v>
      </c>
      <c r="O156" s="219" t="s">
        <v>12</v>
      </c>
      <c r="P156" s="2"/>
    </row>
    <row r="157" spans="1:16" ht="16.5" x14ac:dyDescent="0.3">
      <c r="A157" s="222">
        <v>2019</v>
      </c>
      <c r="B157" s="223">
        <v>223</v>
      </c>
      <c r="C157" s="224">
        <v>201</v>
      </c>
      <c r="D157" s="223">
        <v>224</v>
      </c>
      <c r="E157" s="224">
        <v>222</v>
      </c>
      <c r="F157" s="223">
        <v>214</v>
      </c>
      <c r="G157" s="224">
        <v>268</v>
      </c>
      <c r="H157" s="223">
        <v>362</v>
      </c>
      <c r="I157" s="224">
        <v>328</v>
      </c>
      <c r="J157" s="223">
        <v>319</v>
      </c>
      <c r="K157" s="224">
        <v>281</v>
      </c>
      <c r="L157" s="223">
        <v>0</v>
      </c>
      <c r="M157" s="224">
        <v>0</v>
      </c>
      <c r="N157" s="223">
        <f>SUM(B157:M157)</f>
        <v>2642</v>
      </c>
      <c r="O157" s="220"/>
      <c r="P157" s="2"/>
    </row>
    <row r="158" spans="1:16" ht="16.5" x14ac:dyDescent="0.3">
      <c r="A158" s="222">
        <v>2020</v>
      </c>
      <c r="B158" s="223">
        <f>+СводкаРасходов[[#Totals],[Январь]]</f>
        <v>80</v>
      </c>
      <c r="C158" s="223">
        <f>+СводкаРасходов[[#Totals],[Февраль]]</f>
        <v>102</v>
      </c>
      <c r="D158" s="223">
        <f>+СводкаРасходов[[#Totals],[Март]]</f>
        <v>54</v>
      </c>
      <c r="E158" s="223">
        <f>+СводкаРасходов[[#Totals],[Апрель]]</f>
        <v>0</v>
      </c>
      <c r="F158" s="223">
        <f>+СводкаРасходов[[#Totals],[Май]]</f>
        <v>29</v>
      </c>
      <c r="G158" s="223">
        <f>+СводкаРасходов[[#Totals],[Июнь]]</f>
        <v>17</v>
      </c>
      <c r="H158" s="223">
        <f>+СводкаРасходов[[#Totals],[Июль]]</f>
        <v>94</v>
      </c>
      <c r="I158" s="223">
        <f>+СводкаРасходов[[#Totals],[Август]]</f>
        <v>154</v>
      </c>
      <c r="J158" s="223">
        <f>+СводкаРасходов[[#Totals],[Сентябрь]]</f>
        <v>108</v>
      </c>
      <c r="K158" s="223">
        <f>+СводкаРасходов[[#Totals],[Октябрь]]</f>
        <v>92</v>
      </c>
      <c r="L158" s="223">
        <f>+СводкаРасходов[[#Totals],[Ноябрь]]</f>
        <v>0</v>
      </c>
      <c r="M158" s="223">
        <f>+СводкаРасходов[[#Totals],[Декабрь]]</f>
        <v>0</v>
      </c>
      <c r="N158" s="223">
        <f>SUM(B158:M158)</f>
        <v>730</v>
      </c>
      <c r="O158" s="221"/>
      <c r="P158" s="2"/>
    </row>
    <row r="159" spans="1:16" ht="18" customHeight="1" x14ac:dyDescent="0.3">
      <c r="A159" s="226" t="s">
        <v>246</v>
      </c>
      <c r="B159" s="227">
        <f>+(B158/B157)-1</f>
        <v>-0.64125560538116599</v>
      </c>
      <c r="C159" s="227">
        <f>+(C158/C157)-1</f>
        <v>-0.4925373134328358</v>
      </c>
      <c r="D159" s="227">
        <f>+(D158/D157)-1</f>
        <v>-0.7589285714285714</v>
      </c>
      <c r="E159" s="227">
        <v>1</v>
      </c>
      <c r="F159" s="227">
        <f t="shared" ref="F159:K159" si="0">+(F158/F157)-1</f>
        <v>-0.86448598130841126</v>
      </c>
      <c r="G159" s="227">
        <f t="shared" si="0"/>
        <v>-0.93656716417910446</v>
      </c>
      <c r="H159" s="227">
        <f t="shared" si="0"/>
        <v>-0.74033149171270718</v>
      </c>
      <c r="I159" s="227">
        <f t="shared" si="0"/>
        <v>-0.53048780487804881</v>
      </c>
      <c r="J159" s="227">
        <f t="shared" si="0"/>
        <v>-0.66144200626959249</v>
      </c>
      <c r="K159" s="227">
        <f t="shared" si="0"/>
        <v>-0.67259786476868322</v>
      </c>
      <c r="L159" s="227"/>
      <c r="M159" s="228"/>
      <c r="N159" s="227"/>
      <c r="P159" s="2"/>
    </row>
    <row r="160" spans="1:16" ht="30" customHeight="1" x14ac:dyDescent="0.3">
      <c r="N160" s="225"/>
      <c r="P160" s="2"/>
    </row>
  </sheetData>
  <dataConsolidate/>
  <mergeCells count="1">
    <mergeCell ref="B63:M63"/>
  </mergeCells>
  <dataValidations count="22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A1 E1" xr:uid="{00000000-0002-0000-0000-000000000000}"/>
    <dataValidation allowBlank="1" showInputMessage="1" showErrorMessage="1" prompt="Укажите виды расходов в этом столбце." sqref="A6 A65:A91 A152:A153 A156:A157" xr:uid="{00000000-0002-0000-0000-000001000000}"/>
    <dataValidation allowBlank="1" showInputMessage="1" showErrorMessage="1" prompt="В этом столбце автоматически отображаются итоговые расходы за 12 месяцев." sqref="N6 N65:N91 N152:N153 N156" xr:uid="{00000000-0002-0000-0000-000002000000}"/>
    <dataValidation allowBlank="1" showInputMessage="1" showErrorMessage="1" prompt="В этом столбце отображается спарклайн, показвающий тенденцию для одного вида расходов за 12 месяцев." sqref="O6:O60 O65:O126 O152:O154 O156:O158" xr:uid="{00000000-0002-0000-0000-000003000000}"/>
    <dataValidation allowBlank="1" showInputMessage="1" showErrorMessage="1" prompt="Ячейки M2–B2 содержат ссылки для перехода к подробному описанию расходов за каждый месяц календарного года с января по декабрь.  Ячейка N2 содержит ссылку для перехода к листу советов." sqref="A2" xr:uid="{00000000-0002-0000-0000-000004000000}"/>
    <dataValidation allowBlank="1" showInputMessage="1" showErrorMessage="1" prompt="Гиперссылка для перехода к сведениям о расходах за этот месяц" sqref="B2:M2" xr:uid="{00000000-0002-0000-0000-000005000000}"/>
    <dataValidation allowBlank="1" showInputMessage="1" showErrorMessage="1" prompt="Гиперссылка для перехода к листу советов, в котором объясняется, как работать с этой книгой" sqref="N2" xr:uid="{00000000-0002-0000-0000-000006000000}"/>
    <dataValidation allowBlank="1" showInputMessage="1" showErrorMessage="1" prompt="В этом столбце автоматически отображается сумма расходов." sqref="B6:M6 B156:M157 K65:M91 J65:J126 B152:M153 J154 B65:G91 I65:I91 H65:H126" xr:uid="{00000000-0002-0000-0000-000007000000}"/>
    <dataValidation allowBlank="1" showInputMessage="1" showErrorMessage="1" prompt="В ячейках B3–M3 показана гистограмма с группировкой, в которой сравниваются расходы с января по декабрь. Над каждой такой гистограммой в ячейках B2–M2 есть гиперссылка для каждого месяца. Сводка по расходам за каждый месяц приведена в сводной таблице." sqref="A3:A5" xr:uid="{00000000-0002-0000-0000-000008000000}"/>
    <dataValidation allowBlank="1" showInputMessage="1" showErrorMessage="1" prompt="Гистограмма с группировкой, в которой сравниваются расходы за январь. Сведения о расходах доступны по ссылке навигации в ячейке B2. Чтобы просмотреть сводку по каждой сумме расходов, перейдите к таблице &quot;Сводка расходов&quot;, которая начинается с ячейки B4." sqref="B3:B5" xr:uid="{00000000-0002-0000-0000-000009000000}"/>
    <dataValidation allowBlank="1" showInputMessage="1" showErrorMessage="1" prompt="Гистограмма с группировкой, в которой сравниваются расходы за февраль. Сведения о расходах доступны по ссылке навигации в ячейке C2. Чтобы просмотреть сводку по каждой сумме расходов, перейдите к таблице &quot;Сводка расходов&quot;, которая начинается с ячейки C4." sqref="C3:C5" xr:uid="{00000000-0002-0000-0000-00000A000000}"/>
    <dataValidation allowBlank="1" showInputMessage="1" showErrorMessage="1" prompt="Гистограмма с группировкой, в которой сравниваются расходы за март. Сведения о расходах доступны по ссылке навигации в ячейке D2. Чтобы просмотреть сводку по каждой сумме расходов, перейдите к таблице &quot;Сводка расходов&quot;, которая начинается с ячейки D4." sqref="D3:D5" xr:uid="{00000000-0002-0000-0000-00000B000000}"/>
    <dataValidation allowBlank="1" showInputMessage="1" showErrorMessage="1" prompt="Гистограмма с группировкой, в которой сравниваются расходы за апрель. Сведения о расходах доступны по ссылке навигации в ячейке E2. Чтобы просмотреть сводку по каждой сумме расходов, перейдите к таблице &quot;Сводка расходов&quot;, которая начинается с ячейки E4." sqref="E3:E5" xr:uid="{00000000-0002-0000-0000-00000C000000}"/>
    <dataValidation allowBlank="1" showInputMessage="1" showErrorMessage="1" prompt="Гистограмма с группировкой, в которой сравниваются расходы за май. Сведения о расходах доступны по ссылке навигации в ячейке F2. Чтобы просмотреть сводку по каждой сумме расходов, перейдите к таблице &quot;Сводка расходов&quot;, которая начинается с ячейки F4." sqref="F3:F5" xr:uid="{00000000-0002-0000-0000-00000D000000}"/>
    <dataValidation allowBlank="1" showInputMessage="1" showErrorMessage="1" prompt="Гистограмма с группировкой, в которой сравниваются расходы за июнь. Сведения о расходах доступны по ссылке навигации в ячейке G2. Чтобы просмотреть сводку по каждой сумме расходов, перейдите к таблице &quot;Сводка расходов&quot;, которая начинается с ячейки G4." sqref="G3:G5" xr:uid="{00000000-0002-0000-0000-00000E000000}"/>
    <dataValidation allowBlank="1" showInputMessage="1" showErrorMessage="1" prompt="Гистограмма с группировкой, в которой сравниваются расходы за июль. Сведения о расходах доступны по ссылке навигации в ячейке H2. Чтобы просмотреть сводку по каждой сумме расходов, перейдите к таблице &quot;Сводка расходов&quot;, которая начинается с ячейки H4." sqref="H3:H5" xr:uid="{00000000-0002-0000-0000-00000F000000}"/>
    <dataValidation allowBlank="1" showInputMessage="1" showErrorMessage="1" prompt="Гистограмма с группировкой, в которой сравниваются расходы за август. Сведения о расходах доступны по ссылке навигации в ячейке I2. Чтобы просмотреть сводку по каждой сумме расходов, перейдите к таблице &quot;Сводка расходов&quot;, которая начинается с ячейки I4." sqref="I3:I5" xr:uid="{00000000-0002-0000-0000-000010000000}"/>
    <dataValidation allowBlank="1" showInputMessage="1" showErrorMessage="1" prompt="Гистограмма с группировкой, в которой сравниваются расходы за сентябрь. Сведения о расходах доступны по ссылке навигации в ячейке J2. Чтобы просмотреть сводку по каждой сумме расходов, перейдите к таблице &quot;Сводка расходов&quot;, которая начинается с ячейки J4." sqref="J3:J5" xr:uid="{00000000-0002-0000-0000-000011000000}"/>
    <dataValidation allowBlank="1" showInputMessage="1" showErrorMessage="1" prompt="Гистограмма с группировкой, в которой сравниваются расходы за октябрь. Сведения о расходах доступны по ссылке навигации в ячейке K2. Чтобы просмотреть сводку по каждой сумме расходов, перейдите к таблице &quot;Сводка расходов&quot;, которая начинается с ячейки K4." sqref="K3:K5" xr:uid="{00000000-0002-0000-0000-000012000000}"/>
    <dataValidation allowBlank="1" showInputMessage="1" showErrorMessage="1" prompt="Гистограмма с группировкой, в которой сравниваются расходы за ноябрь. Сведения о расходах доступны по ссылке навигации в ячейке L2. Чтобы просмотреть сводку по каждой сумме расходов, перейдите к таблице &quot;Сводка расходов&quot;, которая начинается с ячейки L4." sqref="L3:L5" xr:uid="{00000000-0002-0000-0000-000013000000}"/>
    <dataValidation allowBlank="1" showInputMessage="1" showErrorMessage="1" prompt="Гистограмма с группировкой, в которой сравниваются расходы за декабрь. Сведения о расходах доступны по ссылке навигации в ячейке M2. Чтобы просмотреть сводку по каждой сумме расходов, перейдите к таблице &quot;Сводка расходов&quot;, которая начинается с ячейки M4." sqref="M3:M5" xr:uid="{00000000-0002-0000-0000-000014000000}"/>
    <dataValidation allowBlank="1" showInputMessage="1" showErrorMessage="1" prompt="Условные обозначения гистограммы с группировкой" sqref="N3:N5" xr:uid="{00000000-0002-0000-0000-000015000000}"/>
  </dataValidations>
  <hyperlinks>
    <hyperlink ref="B2" location="янв!A1" tooltip="Выберите, чтобы перейти к январю" display="Январь" xr:uid="{00000000-0004-0000-0000-000000000000}"/>
    <hyperlink ref="C2" location="фев!A1" tooltip="Выберите, чтобы перейти к февралю" display="Февраль" xr:uid="{00000000-0004-0000-0000-000001000000}"/>
    <hyperlink ref="D2" location="мар!A1" tooltip="Выберите, чтобы перейти к марту" display="Март" xr:uid="{00000000-0004-0000-0000-000002000000}"/>
    <hyperlink ref="E2" location="апр!A1" tooltip="Выберите, чтобы перейти к апрелю" display="Апрель" xr:uid="{00000000-0004-0000-0000-000003000000}"/>
    <hyperlink ref="F2" location="май!A1" tooltip="Выберите, чтобы перейти к маю" display="Май" xr:uid="{00000000-0004-0000-0000-000004000000}"/>
    <hyperlink ref="G2" location="июн!A1" tooltip="Выберите, чтобы перейти к июню" display="Июнь" xr:uid="{00000000-0004-0000-0000-000005000000}"/>
    <hyperlink ref="H2" location="июл!A1" tooltip="Выберите, чтобы перейти к июлю" display="Июль" xr:uid="{00000000-0004-0000-0000-000006000000}"/>
    <hyperlink ref="I2" location="авг!A1" tooltip="Выберите, чтобы перейти к августу" display="Август" xr:uid="{00000000-0004-0000-0000-000007000000}"/>
    <hyperlink ref="J2" location="сен!A1" tooltip="Выберите, чтобы перейти к сентябрю" display="Сентябрь" xr:uid="{00000000-0004-0000-0000-000008000000}"/>
    <hyperlink ref="K2" location="окт!A1" tooltip="Выберите, чтобы перейти к октябрю" display="Октябрь" xr:uid="{00000000-0004-0000-0000-000009000000}"/>
    <hyperlink ref="L2" location="ноя!A1" tooltip="Выберите, чтобы перейти к ноябрю" display="Ноябрь" xr:uid="{00000000-0004-0000-0000-00000A000000}"/>
    <hyperlink ref="M2" location="дек!A1" tooltip="Выберите, чтобы перейти к декабрю" display="Декабрь" xr:uid="{00000000-0004-0000-0000-00000B000000}"/>
  </hyperlinks>
  <printOptions horizontalCentered="1"/>
  <pageMargins left="0.7" right="0.7" top="0.75" bottom="0.75" header="0.3" footer="0.3"/>
  <pageSetup paperSize="9" fitToHeight="0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16000000}">
          <x14:formula1>
            <xm:f>'C:\Users\Khojaka\Downloads\[Aviaticket Hotel (9).xlsx]Ma''lumotlarBazasi'!#REF!</xm:f>
          </x14:formula1>
          <xm:sqref>A8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last="1" negative="1" xr2:uid="{00000000-0003-0000-0000-000006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сводка!B154:M154</xm:f>
              <xm:sqref>O154</xm:sqref>
            </x14:sparkline>
            <x14:sparkline>
              <xm:f>сводка!B153:M153</xm:f>
              <xm:sqref>O153</xm:sqref>
            </x14:sparkline>
          </x14:sparklines>
        </x14:sparklineGroup>
        <x14:sparklineGroup displayEmptyCellsAs="gap" markers="1" last="1" negative="1" xr2:uid="{00000000-0003-0000-0000-000005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сводка!B66:M66</xm:f>
              <xm:sqref>O66</xm:sqref>
            </x14:sparkline>
            <x14:sparkline>
              <xm:f>сводка!B67:M67</xm:f>
              <xm:sqref>O67</xm:sqref>
            </x14:sparkline>
            <x14:sparkline>
              <xm:f>сводка!B68:M68</xm:f>
              <xm:sqref>O68</xm:sqref>
            </x14:sparkline>
            <x14:sparkline>
              <xm:f>сводка!B69:M69</xm:f>
              <xm:sqref>O69</xm:sqref>
            </x14:sparkline>
            <x14:sparkline>
              <xm:f>сводка!B70:M70</xm:f>
              <xm:sqref>O70</xm:sqref>
            </x14:sparkline>
            <x14:sparkline>
              <xm:f>сводка!B71:M71</xm:f>
              <xm:sqref>O71</xm:sqref>
            </x14:sparkline>
            <x14:sparkline>
              <xm:f>сводка!B72:M72</xm:f>
              <xm:sqref>O72</xm:sqref>
            </x14:sparkline>
            <x14:sparkline>
              <xm:f>сводка!B73:M73</xm:f>
              <xm:sqref>O73</xm:sqref>
            </x14:sparkline>
            <x14:sparkline>
              <xm:f>сводка!B74:M74</xm:f>
              <xm:sqref>O74</xm:sqref>
            </x14:sparkline>
            <x14:sparkline>
              <xm:f>сводка!B75:M75</xm:f>
              <xm:sqref>O75</xm:sqref>
            </x14:sparkline>
            <x14:sparkline>
              <xm:f>сводка!B76:M76</xm:f>
              <xm:sqref>O76</xm:sqref>
            </x14:sparkline>
            <x14:sparkline>
              <xm:f>сводка!B77:M77</xm:f>
              <xm:sqref>O77</xm:sqref>
            </x14:sparkline>
            <x14:sparkline>
              <xm:f>сводка!B78:M78</xm:f>
              <xm:sqref>O78</xm:sqref>
            </x14:sparkline>
            <x14:sparkline>
              <xm:f>сводка!B79:M79</xm:f>
              <xm:sqref>O79</xm:sqref>
            </x14:sparkline>
            <x14:sparkline>
              <xm:f>сводка!B80:M80</xm:f>
              <xm:sqref>O80</xm:sqref>
            </x14:sparkline>
            <x14:sparkline>
              <xm:f>сводка!B81:M81</xm:f>
              <xm:sqref>O81</xm:sqref>
            </x14:sparkline>
            <x14:sparkline>
              <xm:f>сводка!B82:M82</xm:f>
              <xm:sqref>O82</xm:sqref>
            </x14:sparkline>
            <x14:sparkline>
              <xm:f>сводка!B83:M83</xm:f>
              <xm:sqref>O83</xm:sqref>
            </x14:sparkline>
            <x14:sparkline>
              <xm:f>сводка!B84:M84</xm:f>
              <xm:sqref>O84</xm:sqref>
            </x14:sparkline>
            <x14:sparkline>
              <xm:f>сводка!B85:M85</xm:f>
              <xm:sqref>O85</xm:sqref>
            </x14:sparkline>
            <x14:sparkline>
              <xm:f>сводка!B86:M86</xm:f>
              <xm:sqref>O86</xm:sqref>
            </x14:sparkline>
            <x14:sparkline>
              <xm:f>сводка!B87:M87</xm:f>
              <xm:sqref>O87</xm:sqref>
            </x14:sparkline>
            <x14:sparkline>
              <xm:f>сводка!B88:M88</xm:f>
              <xm:sqref>O88</xm:sqref>
            </x14:sparkline>
            <x14:sparkline>
              <xm:f>сводка!B89:M89</xm:f>
              <xm:sqref>O89</xm:sqref>
            </x14:sparkline>
            <x14:sparkline>
              <xm:f>сводка!B90:M90</xm:f>
              <xm:sqref>O90</xm:sqref>
            </x14:sparkline>
            <x14:sparkline>
              <xm:f>сводка!B91:M91</xm:f>
              <xm:sqref>O91</xm:sqref>
            </x14:sparkline>
            <x14:sparkline>
              <xm:f>сводка!B92:M92</xm:f>
              <xm:sqref>O92</xm:sqref>
            </x14:sparkline>
            <x14:sparkline>
              <xm:f>сводка!B93:M93</xm:f>
              <xm:sqref>O93</xm:sqref>
            </x14:sparkline>
            <x14:sparkline>
              <xm:f>сводка!B94:M94</xm:f>
              <xm:sqref>O94</xm:sqref>
            </x14:sparkline>
            <x14:sparkline>
              <xm:f>сводка!B95:M95</xm:f>
              <xm:sqref>O95</xm:sqref>
            </x14:sparkline>
            <x14:sparkline>
              <xm:f>сводка!B96:M96</xm:f>
              <xm:sqref>O96</xm:sqref>
            </x14:sparkline>
            <x14:sparkline>
              <xm:f>сводка!B97:M97</xm:f>
              <xm:sqref>O97</xm:sqref>
            </x14:sparkline>
            <x14:sparkline>
              <xm:f>сводка!B98:M98</xm:f>
              <xm:sqref>O98</xm:sqref>
            </x14:sparkline>
            <x14:sparkline>
              <xm:f>сводка!B99:M99</xm:f>
              <xm:sqref>O99</xm:sqref>
            </x14:sparkline>
            <x14:sparkline>
              <xm:f>сводка!B100:M100</xm:f>
              <xm:sqref>O100</xm:sqref>
            </x14:sparkline>
            <x14:sparkline>
              <xm:f>сводка!B101:M101</xm:f>
              <xm:sqref>O101</xm:sqref>
            </x14:sparkline>
            <x14:sparkline>
              <xm:f>сводка!B102:M102</xm:f>
              <xm:sqref>O102</xm:sqref>
            </x14:sparkline>
            <x14:sparkline>
              <xm:f>сводка!B103:M103</xm:f>
              <xm:sqref>O103</xm:sqref>
            </x14:sparkline>
            <x14:sparkline>
              <xm:f>сводка!B104:M104</xm:f>
              <xm:sqref>O104</xm:sqref>
            </x14:sparkline>
            <x14:sparkline>
              <xm:f>сводка!B105:M105</xm:f>
              <xm:sqref>O105</xm:sqref>
            </x14:sparkline>
            <x14:sparkline>
              <xm:f>сводка!B106:M106</xm:f>
              <xm:sqref>O106</xm:sqref>
            </x14:sparkline>
            <x14:sparkline>
              <xm:f>сводка!B107:M107</xm:f>
              <xm:sqref>O107</xm:sqref>
            </x14:sparkline>
            <x14:sparkline>
              <xm:f>сводка!B108:M108</xm:f>
              <xm:sqref>O108</xm:sqref>
            </x14:sparkline>
            <x14:sparkline>
              <xm:f>сводка!B109:M109</xm:f>
              <xm:sqref>O109</xm:sqref>
            </x14:sparkline>
            <x14:sparkline>
              <xm:f>сводка!B110:M110</xm:f>
              <xm:sqref>O110</xm:sqref>
            </x14:sparkline>
            <x14:sparkline>
              <xm:f>сводка!B111:M111</xm:f>
              <xm:sqref>O111</xm:sqref>
            </x14:sparkline>
            <x14:sparkline>
              <xm:f>сводка!B112:M112</xm:f>
              <xm:sqref>O112</xm:sqref>
            </x14:sparkline>
            <x14:sparkline>
              <xm:f>сводка!B113:M113</xm:f>
              <xm:sqref>O113</xm:sqref>
            </x14:sparkline>
            <x14:sparkline>
              <xm:f>сводка!B114:M114</xm:f>
              <xm:sqref>O114</xm:sqref>
            </x14:sparkline>
            <x14:sparkline>
              <xm:f>сводка!B115:M115</xm:f>
              <xm:sqref>O115</xm:sqref>
            </x14:sparkline>
            <x14:sparkline>
              <xm:f>сводка!B116:M116</xm:f>
              <xm:sqref>O116</xm:sqref>
            </x14:sparkline>
            <x14:sparkline>
              <xm:f>сводка!B117:M117</xm:f>
              <xm:sqref>O117</xm:sqref>
            </x14:sparkline>
            <x14:sparkline>
              <xm:f>сводка!B118:M118</xm:f>
              <xm:sqref>O118</xm:sqref>
            </x14:sparkline>
            <x14:sparkline>
              <xm:f>сводка!B119:M119</xm:f>
              <xm:sqref>O119</xm:sqref>
            </x14:sparkline>
            <x14:sparkline>
              <xm:f>сводка!B120:M120</xm:f>
              <xm:sqref>O120</xm:sqref>
            </x14:sparkline>
            <x14:sparkline>
              <xm:f>сводка!B121:M121</xm:f>
              <xm:sqref>O121</xm:sqref>
            </x14:sparkline>
            <x14:sparkline>
              <xm:f>сводка!B122:M122</xm:f>
              <xm:sqref>O122</xm:sqref>
            </x14:sparkline>
            <x14:sparkline>
              <xm:f>сводка!B123:M123</xm:f>
              <xm:sqref>O123</xm:sqref>
            </x14:sparkline>
            <x14:sparkline>
              <xm:f>сводка!B124:M124</xm:f>
              <xm:sqref>O124</xm:sqref>
            </x14:sparkline>
            <x14:sparkline>
              <xm:f>сводка!B125:M125</xm:f>
              <xm:sqref>O125</xm:sqref>
            </x14:sparkline>
            <x14:sparkline>
              <xm:f>сводка!B126:M126</xm:f>
              <xm:sqref>O126</xm:sqref>
            </x14:sparkline>
          </x14:sparklines>
        </x14:sparklineGroup>
        <x14:sparklineGroup displayEmptyCellsAs="gap" markers="1" last="1" negative="1" xr2:uid="{00000000-0003-0000-0000-000004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сводка!B7:M7</xm:f>
              <xm:sqref>O7</xm:sqref>
            </x14:sparkline>
            <x14:sparkline>
              <xm:f>сводка!B8:M8</xm:f>
              <xm:sqref>O8</xm:sqref>
            </x14:sparkline>
            <x14:sparkline>
              <xm:f>сводка!B9:M9</xm:f>
              <xm:sqref>O9</xm:sqref>
            </x14:sparkline>
            <x14:sparkline>
              <xm:f>сводка!B10:M10</xm:f>
              <xm:sqref>O10</xm:sqref>
            </x14:sparkline>
            <x14:sparkline>
              <xm:f>сводка!B11:M11</xm:f>
              <xm:sqref>O11</xm:sqref>
            </x14:sparkline>
            <x14:sparkline>
              <xm:f>сводка!B12:M12</xm:f>
              <xm:sqref>O12</xm:sqref>
            </x14:sparkline>
            <x14:sparkline>
              <xm:f>сводка!B13:M13</xm:f>
              <xm:sqref>O13</xm:sqref>
            </x14:sparkline>
            <x14:sparkline>
              <xm:f>сводка!B14:M14</xm:f>
              <xm:sqref>O14</xm:sqref>
            </x14:sparkline>
            <x14:sparkline>
              <xm:f>сводка!B15:M15</xm:f>
              <xm:sqref>O15</xm:sqref>
            </x14:sparkline>
            <x14:sparkline>
              <xm:f>сводка!B16:M16</xm:f>
              <xm:sqref>O16</xm:sqref>
            </x14:sparkline>
            <x14:sparkline>
              <xm:f>сводка!B17:M17</xm:f>
              <xm:sqref>O17</xm:sqref>
            </x14:sparkline>
            <x14:sparkline>
              <xm:f>сводка!B18:M18</xm:f>
              <xm:sqref>O18</xm:sqref>
            </x14:sparkline>
            <x14:sparkline>
              <xm:f>сводка!B19:M19</xm:f>
              <xm:sqref>O19</xm:sqref>
            </x14:sparkline>
            <x14:sparkline>
              <xm:f>сводка!B20:M20</xm:f>
              <xm:sqref>O20</xm:sqref>
            </x14:sparkline>
            <x14:sparkline>
              <xm:f>сводка!B21:M21</xm:f>
              <xm:sqref>O21</xm:sqref>
            </x14:sparkline>
            <x14:sparkline>
              <xm:f>сводка!B22:M22</xm:f>
              <xm:sqref>O22</xm:sqref>
            </x14:sparkline>
            <x14:sparkline>
              <xm:f>сводка!B23:M23</xm:f>
              <xm:sqref>O23</xm:sqref>
            </x14:sparkline>
            <x14:sparkline>
              <xm:f>сводка!B24:M24</xm:f>
              <xm:sqref>O24</xm:sqref>
            </x14:sparkline>
            <x14:sparkline>
              <xm:f>сводка!B25:M25</xm:f>
              <xm:sqref>O25</xm:sqref>
            </x14:sparkline>
            <x14:sparkline>
              <xm:f>сводка!B26:M26</xm:f>
              <xm:sqref>O26</xm:sqref>
            </x14:sparkline>
            <x14:sparkline>
              <xm:f>сводка!B27:M27</xm:f>
              <xm:sqref>O27</xm:sqref>
            </x14:sparkline>
            <x14:sparkline>
              <xm:f>сводка!B28:M28</xm:f>
              <xm:sqref>O28</xm:sqref>
            </x14:sparkline>
            <x14:sparkline>
              <xm:f>сводка!B29:M29</xm:f>
              <xm:sqref>O29</xm:sqref>
            </x14:sparkline>
            <x14:sparkline>
              <xm:f>сводка!B30:M30</xm:f>
              <xm:sqref>O30</xm:sqref>
            </x14:sparkline>
            <x14:sparkline>
              <xm:f>сводка!B31:M31</xm:f>
              <xm:sqref>O31</xm:sqref>
            </x14:sparkline>
            <x14:sparkline>
              <xm:f>сводка!B32:M32</xm:f>
              <xm:sqref>O32</xm:sqref>
            </x14:sparkline>
            <x14:sparkline>
              <xm:f>сводка!B33:M33</xm:f>
              <xm:sqref>O33</xm:sqref>
            </x14:sparkline>
            <x14:sparkline>
              <xm:f>сводка!B34:M34</xm:f>
              <xm:sqref>O34</xm:sqref>
            </x14:sparkline>
            <x14:sparkline>
              <xm:f>сводка!B35:M35</xm:f>
              <xm:sqref>O35</xm:sqref>
            </x14:sparkline>
            <x14:sparkline>
              <xm:f>сводка!B36:M36</xm:f>
              <xm:sqref>O36</xm:sqref>
            </x14:sparkline>
            <x14:sparkline>
              <xm:f>сводка!B37:M37</xm:f>
              <xm:sqref>O37</xm:sqref>
            </x14:sparkline>
            <x14:sparkline>
              <xm:f>сводка!B38:M38</xm:f>
              <xm:sqref>O38</xm:sqref>
            </x14:sparkline>
            <x14:sparkline>
              <xm:f>сводка!B39:M39</xm:f>
              <xm:sqref>O39</xm:sqref>
            </x14:sparkline>
            <x14:sparkline>
              <xm:f>сводка!B40:M40</xm:f>
              <xm:sqref>O40</xm:sqref>
            </x14:sparkline>
            <x14:sparkline>
              <xm:f>сводка!B41:M41</xm:f>
              <xm:sqref>O41</xm:sqref>
            </x14:sparkline>
            <x14:sparkline>
              <xm:f>сводка!B42:M42</xm:f>
              <xm:sqref>O42</xm:sqref>
            </x14:sparkline>
            <x14:sparkline>
              <xm:f>сводка!B43:M43</xm:f>
              <xm:sqref>O43</xm:sqref>
            </x14:sparkline>
            <x14:sparkline>
              <xm:f>сводка!B44:M44</xm:f>
              <xm:sqref>O44</xm:sqref>
            </x14:sparkline>
            <x14:sparkline>
              <xm:f>сводка!B45:M45</xm:f>
              <xm:sqref>O45</xm:sqref>
            </x14:sparkline>
            <x14:sparkline>
              <xm:f>сводка!B46:M46</xm:f>
              <xm:sqref>O46</xm:sqref>
            </x14:sparkline>
            <x14:sparkline>
              <xm:f>сводка!B47:M47</xm:f>
              <xm:sqref>O47</xm:sqref>
            </x14:sparkline>
            <x14:sparkline>
              <xm:f>сводка!B48:M48</xm:f>
              <xm:sqref>O48</xm:sqref>
            </x14:sparkline>
            <x14:sparkline>
              <xm:f>сводка!B49:M49</xm:f>
              <xm:sqref>O49</xm:sqref>
            </x14:sparkline>
            <x14:sparkline>
              <xm:f>сводка!B50:M50</xm:f>
              <xm:sqref>O50</xm:sqref>
            </x14:sparkline>
            <x14:sparkline>
              <xm:f>сводка!B51:M51</xm:f>
              <xm:sqref>O51</xm:sqref>
            </x14:sparkline>
            <x14:sparkline>
              <xm:f>сводка!B52:M52</xm:f>
              <xm:sqref>O52</xm:sqref>
            </x14:sparkline>
            <x14:sparkline>
              <xm:f>сводка!B53:M53</xm:f>
              <xm:sqref>O53</xm:sqref>
            </x14:sparkline>
            <x14:sparkline>
              <xm:f>сводка!B54:M54</xm:f>
              <xm:sqref>O54</xm:sqref>
            </x14:sparkline>
            <x14:sparkline>
              <xm:f>сводка!B55:M55</xm:f>
              <xm:sqref>O55</xm:sqref>
            </x14:sparkline>
            <x14:sparkline>
              <xm:f>сводка!B56:M56</xm:f>
              <xm:sqref>O56</xm:sqref>
            </x14:sparkline>
            <x14:sparkline>
              <xm:f>сводка!B57:M57</xm:f>
              <xm:sqref>O57</xm:sqref>
            </x14:sparkline>
            <x14:sparkline>
              <xm:f>сводка!B58:M58</xm:f>
              <xm:sqref>O58</xm:sqref>
            </x14:sparkline>
            <x14:sparkline>
              <xm:f>сводка!B59:M59</xm:f>
              <xm:sqref>O59</xm:sqref>
            </x14:sparkline>
            <x14:sparkline>
              <xm:f>сводка!B60:M60</xm:f>
              <xm:sqref>O60</xm:sqref>
            </x14:sparkline>
          </x14:sparklines>
        </x14:sparklineGroup>
        <x14:sparklineGroup type="column" displayEmptyCellsAs="gap" high="1" low="1" first="1" last="1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сводка!B61:M61</xm:f>
              <xm:sqref>B63</xm:sqref>
            </x14:sparkline>
          </x14:sparklines>
        </x14:sparklineGroup>
        <x14:sparklineGroup displayEmptyCellsAs="gap" markers="1" xr2:uid="{00000000-0003-0000-0000-000002000000}">
          <x14:colorSeries theme="0" tint="-0.499984740745262"/>
          <x14:colorNegative theme="5"/>
          <x14:colorAxis rgb="FF000000"/>
          <x14:colorMarkers theme="7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сводка!B127:M127</xm:f>
              <xm:sqref>O127</xm:sqref>
            </x14:sparkline>
          </x14:sparklines>
        </x14:sparklineGroup>
        <x14:sparklineGroup displayEmptyCellsAs="gap" markers="1" xr2:uid="{00000000-0003-0000-0000-000001000000}">
          <x14:colorSeries theme="0" tint="-0.499984740745262"/>
          <x14:colorNegative theme="5"/>
          <x14:colorAxis rgb="FF000000"/>
          <x14:colorMarkers theme="7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сводка!B61:M61</xm:f>
              <xm:sqref>O61</xm:sqref>
            </x14:sparkline>
          </x14:sparklines>
        </x14:sparklineGroup>
        <x14:sparklineGroup displayEmptyCellsAs="gap" markers="1" last="1" negative="1" xr2:uid="{00000000-0003-0000-0000-000000000000}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сводка!B158:M158</xm:f>
              <xm:sqref>O158</xm:sqref>
            </x14:sparkline>
            <x14:sparkline>
              <xm:f>сводка!B157:M157</xm:f>
              <xm:sqref>O157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B1:L110"/>
  <sheetViews>
    <sheetView zoomScale="85" zoomScaleNormal="85" workbookViewId="0">
      <selection activeCell="F10" sqref="F10:F42"/>
    </sheetView>
  </sheetViews>
  <sheetFormatPr defaultColWidth="9.140625" defaultRowHeight="15.75" x14ac:dyDescent="0.25"/>
  <cols>
    <col min="1" max="1" width="3.42578125" style="74" customWidth="1"/>
    <col min="2" max="2" width="11.85546875" style="74" bestFit="1" customWidth="1"/>
    <col min="3" max="3" width="72.140625" style="74" customWidth="1"/>
    <col min="4" max="4" width="14.7109375" style="74" bestFit="1" customWidth="1"/>
    <col min="5" max="5" width="29.28515625" style="74" bestFit="1" customWidth="1"/>
    <col min="6" max="6" width="28.85546875" style="74" bestFit="1" customWidth="1"/>
    <col min="7" max="7" width="18.85546875" style="198" customWidth="1"/>
    <col min="8" max="8" width="26" style="74" bestFit="1" customWidth="1"/>
    <col min="9" max="9" width="35.140625" style="74" bestFit="1" customWidth="1"/>
    <col min="10" max="10" width="47.85546875" style="78" bestFit="1" customWidth="1"/>
    <col min="11" max="11" width="12.85546875" style="198" bestFit="1" customWidth="1"/>
    <col min="12" max="12" width="15.7109375" style="74" bestFit="1" customWidth="1"/>
    <col min="13" max="16384" width="9.140625" style="74"/>
  </cols>
  <sheetData>
    <row r="1" spans="2:12" x14ac:dyDescent="0.25">
      <c r="B1" s="66"/>
      <c r="C1" s="66"/>
      <c r="D1" s="66"/>
      <c r="E1" s="66"/>
      <c r="F1" s="66"/>
      <c r="G1" s="197"/>
      <c r="H1" s="66"/>
      <c r="I1" s="72"/>
      <c r="J1" s="76"/>
      <c r="K1" s="199"/>
      <c r="L1" s="73"/>
    </row>
    <row r="2" spans="2:12" x14ac:dyDescent="0.25">
      <c r="B2" s="67"/>
      <c r="C2" s="68" t="s">
        <v>896</v>
      </c>
      <c r="D2" s="68" t="s">
        <v>786</v>
      </c>
      <c r="E2" s="69">
        <v>1</v>
      </c>
      <c r="F2" s="58" t="s">
        <v>95</v>
      </c>
      <c r="G2" s="71" t="s">
        <v>23</v>
      </c>
      <c r="H2" s="68">
        <v>44082</v>
      </c>
      <c r="I2" s="68">
        <v>44083</v>
      </c>
      <c r="J2" s="77" t="s">
        <v>179</v>
      </c>
      <c r="K2" s="75" t="s">
        <v>110</v>
      </c>
      <c r="L2" s="68"/>
    </row>
    <row r="3" spans="2:12" x14ac:dyDescent="0.25">
      <c r="B3" s="67"/>
      <c r="C3" s="68" t="s">
        <v>897</v>
      </c>
      <c r="D3" s="68" t="s">
        <v>786</v>
      </c>
      <c r="E3" s="69">
        <v>1</v>
      </c>
      <c r="F3" s="58" t="s">
        <v>95</v>
      </c>
      <c r="G3" s="71" t="s">
        <v>23</v>
      </c>
      <c r="H3" s="68">
        <v>44082</v>
      </c>
      <c r="I3" s="68">
        <v>44083</v>
      </c>
      <c r="J3" s="77" t="s">
        <v>179</v>
      </c>
      <c r="K3" s="75" t="s">
        <v>110</v>
      </c>
      <c r="L3" s="68"/>
    </row>
    <row r="4" spans="2:12" x14ac:dyDescent="0.25">
      <c r="B4" s="67"/>
      <c r="C4" s="200" t="s">
        <v>898</v>
      </c>
      <c r="D4" s="68" t="s">
        <v>786</v>
      </c>
      <c r="E4" s="69">
        <v>1</v>
      </c>
      <c r="F4" s="58" t="s">
        <v>95</v>
      </c>
      <c r="G4" s="71" t="s">
        <v>23</v>
      </c>
      <c r="H4" s="68">
        <v>44082</v>
      </c>
      <c r="I4" s="68">
        <v>44083</v>
      </c>
      <c r="J4" s="77" t="s">
        <v>179</v>
      </c>
      <c r="K4" s="75" t="s">
        <v>110</v>
      </c>
      <c r="L4" s="68"/>
    </row>
    <row r="5" spans="2:12" x14ac:dyDescent="0.25">
      <c r="B5" s="67"/>
      <c r="C5" s="68" t="s">
        <v>899</v>
      </c>
      <c r="D5" s="68" t="s">
        <v>786</v>
      </c>
      <c r="E5" s="69">
        <v>1</v>
      </c>
      <c r="F5" s="58" t="s">
        <v>95</v>
      </c>
      <c r="G5" s="71" t="s">
        <v>23</v>
      </c>
      <c r="H5" s="68">
        <v>44082</v>
      </c>
      <c r="I5" s="68">
        <v>44083</v>
      </c>
      <c r="J5" s="77" t="s">
        <v>179</v>
      </c>
      <c r="K5" s="75" t="s">
        <v>110</v>
      </c>
      <c r="L5" s="68"/>
    </row>
    <row r="6" spans="2:12" x14ac:dyDescent="0.25">
      <c r="B6" s="67"/>
      <c r="C6" s="68" t="s">
        <v>900</v>
      </c>
      <c r="D6" s="68" t="s">
        <v>786</v>
      </c>
      <c r="E6" s="69">
        <v>1</v>
      </c>
      <c r="F6" s="58" t="s">
        <v>95</v>
      </c>
      <c r="G6" s="71" t="s">
        <v>42</v>
      </c>
      <c r="H6" s="68">
        <v>44083</v>
      </c>
      <c r="I6" s="68">
        <v>44091</v>
      </c>
      <c r="J6" s="77" t="s">
        <v>179</v>
      </c>
      <c r="K6" s="75" t="s">
        <v>110</v>
      </c>
      <c r="L6" s="68"/>
    </row>
    <row r="7" spans="2:12" x14ac:dyDescent="0.25">
      <c r="B7" s="67"/>
      <c r="C7" s="68" t="s">
        <v>901</v>
      </c>
      <c r="D7" s="68" t="s">
        <v>786</v>
      </c>
      <c r="E7" s="69">
        <v>1</v>
      </c>
      <c r="F7" s="58" t="s">
        <v>95</v>
      </c>
      <c r="G7" s="71" t="s">
        <v>42</v>
      </c>
      <c r="H7" s="68">
        <v>44083</v>
      </c>
      <c r="I7" s="68">
        <v>44091</v>
      </c>
      <c r="J7" s="77" t="s">
        <v>179</v>
      </c>
      <c r="K7" s="75" t="s">
        <v>110</v>
      </c>
      <c r="L7" s="68"/>
    </row>
    <row r="8" spans="2:12" x14ac:dyDescent="0.25">
      <c r="B8" s="67"/>
      <c r="C8" s="68" t="s">
        <v>909</v>
      </c>
      <c r="D8" s="68" t="s">
        <v>786</v>
      </c>
      <c r="E8" s="69">
        <v>1</v>
      </c>
      <c r="F8" s="58" t="s">
        <v>910</v>
      </c>
      <c r="G8" s="71" t="s">
        <v>23</v>
      </c>
      <c r="H8" s="68">
        <v>44090</v>
      </c>
      <c r="I8" s="68">
        <v>44095</v>
      </c>
      <c r="J8" s="77" t="s">
        <v>111</v>
      </c>
      <c r="K8" s="75" t="s">
        <v>110</v>
      </c>
      <c r="L8" s="68"/>
    </row>
    <row r="9" spans="2:12" x14ac:dyDescent="0.25">
      <c r="B9" s="67"/>
      <c r="C9" s="68" t="s">
        <v>911</v>
      </c>
      <c r="D9" s="68" t="s">
        <v>786</v>
      </c>
      <c r="E9" s="69">
        <v>1</v>
      </c>
      <c r="F9" s="58" t="s">
        <v>910</v>
      </c>
      <c r="G9" s="71" t="s">
        <v>23</v>
      </c>
      <c r="H9" s="68">
        <v>44090</v>
      </c>
      <c r="I9" s="68">
        <v>44095</v>
      </c>
      <c r="J9" s="77" t="s">
        <v>111</v>
      </c>
      <c r="K9" s="75" t="s">
        <v>110</v>
      </c>
      <c r="L9" s="68"/>
    </row>
    <row r="10" spans="2:12" x14ac:dyDescent="0.25">
      <c r="B10" s="67"/>
      <c r="C10" s="68" t="s">
        <v>835</v>
      </c>
      <c r="D10" s="68" t="s">
        <v>790</v>
      </c>
      <c r="E10" s="69">
        <v>1</v>
      </c>
      <c r="F10" s="58" t="s">
        <v>34</v>
      </c>
      <c r="G10" s="71" t="s">
        <v>23</v>
      </c>
      <c r="H10" s="68">
        <v>44090</v>
      </c>
      <c r="I10" s="68"/>
      <c r="J10" s="77" t="s">
        <v>836</v>
      </c>
      <c r="K10" s="75" t="s">
        <v>107</v>
      </c>
      <c r="L10" s="68"/>
    </row>
    <row r="11" spans="2:12" x14ac:dyDescent="0.25">
      <c r="B11" s="67"/>
      <c r="C11" s="68" t="s">
        <v>837</v>
      </c>
      <c r="D11" s="68" t="s">
        <v>790</v>
      </c>
      <c r="E11" s="69">
        <v>1</v>
      </c>
      <c r="F11" s="58" t="s">
        <v>34</v>
      </c>
      <c r="G11" s="71" t="s">
        <v>23</v>
      </c>
      <c r="H11" s="68">
        <v>44090</v>
      </c>
      <c r="I11" s="68"/>
      <c r="J11" s="77" t="s">
        <v>836</v>
      </c>
      <c r="K11" s="75" t="s">
        <v>107</v>
      </c>
      <c r="L11" s="68"/>
    </row>
    <row r="12" spans="2:12" x14ac:dyDescent="0.25">
      <c r="B12" s="67"/>
      <c r="C12" s="68" t="s">
        <v>838</v>
      </c>
      <c r="D12" s="68" t="s">
        <v>790</v>
      </c>
      <c r="E12" s="69">
        <v>1</v>
      </c>
      <c r="F12" s="58" t="s">
        <v>34</v>
      </c>
      <c r="G12" s="71" t="s">
        <v>23</v>
      </c>
      <c r="H12" s="68">
        <v>44090</v>
      </c>
      <c r="I12" s="68"/>
      <c r="J12" s="77" t="s">
        <v>836</v>
      </c>
      <c r="K12" s="75" t="s">
        <v>107</v>
      </c>
      <c r="L12" s="68"/>
    </row>
    <row r="13" spans="2:12" x14ac:dyDescent="0.25">
      <c r="B13" s="67"/>
      <c r="C13" s="68" t="s">
        <v>839</v>
      </c>
      <c r="D13" s="68" t="s">
        <v>790</v>
      </c>
      <c r="E13" s="69">
        <v>1</v>
      </c>
      <c r="F13" s="58" t="s">
        <v>34</v>
      </c>
      <c r="G13" s="71" t="s">
        <v>23</v>
      </c>
      <c r="H13" s="68">
        <v>44090</v>
      </c>
      <c r="I13" s="68"/>
      <c r="J13" s="77" t="s">
        <v>836</v>
      </c>
      <c r="K13" s="75" t="s">
        <v>107</v>
      </c>
      <c r="L13" s="68"/>
    </row>
    <row r="14" spans="2:12" x14ac:dyDescent="0.25">
      <c r="B14" s="67"/>
      <c r="C14" s="68" t="s">
        <v>840</v>
      </c>
      <c r="D14" s="68" t="s">
        <v>790</v>
      </c>
      <c r="E14" s="69">
        <v>1</v>
      </c>
      <c r="F14" s="58" t="s">
        <v>34</v>
      </c>
      <c r="G14" s="71" t="s">
        <v>23</v>
      </c>
      <c r="H14" s="68">
        <v>44090</v>
      </c>
      <c r="I14" s="68"/>
      <c r="J14" s="77" t="s">
        <v>836</v>
      </c>
      <c r="K14" s="75" t="s">
        <v>107</v>
      </c>
      <c r="L14" s="68"/>
    </row>
    <row r="15" spans="2:12" x14ac:dyDescent="0.25">
      <c r="B15" s="67"/>
      <c r="C15" s="68" t="s">
        <v>841</v>
      </c>
      <c r="D15" s="68" t="s">
        <v>790</v>
      </c>
      <c r="E15" s="69">
        <v>1</v>
      </c>
      <c r="F15" s="58" t="s">
        <v>34</v>
      </c>
      <c r="G15" s="71" t="s">
        <v>23</v>
      </c>
      <c r="H15" s="68">
        <v>44090</v>
      </c>
      <c r="I15" s="68"/>
      <c r="J15" s="77" t="s">
        <v>836</v>
      </c>
      <c r="K15" s="75" t="s">
        <v>107</v>
      </c>
      <c r="L15" s="68"/>
    </row>
    <row r="16" spans="2:12" x14ac:dyDescent="0.25">
      <c r="B16" s="67"/>
      <c r="C16" s="68" t="s">
        <v>842</v>
      </c>
      <c r="D16" s="68" t="s">
        <v>790</v>
      </c>
      <c r="E16" s="69">
        <v>1</v>
      </c>
      <c r="F16" s="58" t="s">
        <v>34</v>
      </c>
      <c r="G16" s="71" t="s">
        <v>23</v>
      </c>
      <c r="H16" s="68">
        <v>44090</v>
      </c>
      <c r="I16" s="68"/>
      <c r="J16" s="77" t="s">
        <v>836</v>
      </c>
      <c r="K16" s="75" t="s">
        <v>107</v>
      </c>
      <c r="L16" s="68"/>
    </row>
    <row r="17" spans="2:12" x14ac:dyDescent="0.25">
      <c r="B17" s="67"/>
      <c r="C17" s="68" t="s">
        <v>843</v>
      </c>
      <c r="D17" s="68" t="s">
        <v>790</v>
      </c>
      <c r="E17" s="69">
        <v>1</v>
      </c>
      <c r="F17" s="58" t="s">
        <v>34</v>
      </c>
      <c r="G17" s="71" t="s">
        <v>23</v>
      </c>
      <c r="H17" s="68">
        <v>44090</v>
      </c>
      <c r="I17" s="68"/>
      <c r="J17" s="77" t="s">
        <v>836</v>
      </c>
      <c r="K17" s="75" t="s">
        <v>107</v>
      </c>
      <c r="L17" s="68"/>
    </row>
    <row r="18" spans="2:12" x14ac:dyDescent="0.25">
      <c r="B18" s="67"/>
      <c r="C18" s="68" t="s">
        <v>844</v>
      </c>
      <c r="D18" s="68" t="s">
        <v>790</v>
      </c>
      <c r="E18" s="69">
        <v>1</v>
      </c>
      <c r="F18" s="58" t="s">
        <v>34</v>
      </c>
      <c r="G18" s="71" t="s">
        <v>23</v>
      </c>
      <c r="H18" s="68">
        <v>44090</v>
      </c>
      <c r="I18" s="68"/>
      <c r="J18" s="77" t="s">
        <v>836</v>
      </c>
      <c r="K18" s="75" t="s">
        <v>107</v>
      </c>
      <c r="L18" s="68"/>
    </row>
    <row r="19" spans="2:12" x14ac:dyDescent="0.25">
      <c r="B19" s="67"/>
      <c r="C19" s="68" t="s">
        <v>845</v>
      </c>
      <c r="D19" s="68" t="s">
        <v>790</v>
      </c>
      <c r="E19" s="69">
        <v>1</v>
      </c>
      <c r="F19" s="58" t="s">
        <v>34</v>
      </c>
      <c r="G19" s="71" t="s">
        <v>23</v>
      </c>
      <c r="H19" s="68">
        <v>44090</v>
      </c>
      <c r="I19" s="68"/>
      <c r="J19" s="77" t="s">
        <v>836</v>
      </c>
      <c r="K19" s="75" t="s">
        <v>107</v>
      </c>
      <c r="L19" s="68"/>
    </row>
    <row r="20" spans="2:12" x14ac:dyDescent="0.25">
      <c r="B20" s="67"/>
      <c r="C20" s="68" t="s">
        <v>846</v>
      </c>
      <c r="D20" s="68" t="s">
        <v>790</v>
      </c>
      <c r="E20" s="69">
        <v>1</v>
      </c>
      <c r="F20" s="58" t="s">
        <v>34</v>
      </c>
      <c r="G20" s="71" t="s">
        <v>23</v>
      </c>
      <c r="H20" s="68">
        <v>44090</v>
      </c>
      <c r="I20" s="68"/>
      <c r="J20" s="77" t="s">
        <v>836</v>
      </c>
      <c r="K20" s="75" t="s">
        <v>107</v>
      </c>
      <c r="L20" s="68"/>
    </row>
    <row r="21" spans="2:12" x14ac:dyDescent="0.25">
      <c r="B21" s="67"/>
      <c r="C21" s="68" t="s">
        <v>847</v>
      </c>
      <c r="D21" s="68" t="s">
        <v>790</v>
      </c>
      <c r="E21" s="69">
        <v>1</v>
      </c>
      <c r="F21" s="58" t="s">
        <v>34</v>
      </c>
      <c r="G21" s="71" t="s">
        <v>23</v>
      </c>
      <c r="H21" s="68">
        <v>44090</v>
      </c>
      <c r="I21" s="68"/>
      <c r="J21" s="77" t="s">
        <v>836</v>
      </c>
      <c r="K21" s="75" t="s">
        <v>107</v>
      </c>
      <c r="L21" s="68"/>
    </row>
    <row r="22" spans="2:12" x14ac:dyDescent="0.25">
      <c r="B22" s="67"/>
      <c r="C22" s="68" t="s">
        <v>848</v>
      </c>
      <c r="D22" s="68" t="s">
        <v>790</v>
      </c>
      <c r="E22" s="69">
        <v>1</v>
      </c>
      <c r="F22" s="58" t="s">
        <v>34</v>
      </c>
      <c r="G22" s="71" t="s">
        <v>23</v>
      </c>
      <c r="H22" s="68">
        <v>44090</v>
      </c>
      <c r="I22" s="68"/>
      <c r="J22" s="77" t="s">
        <v>836</v>
      </c>
      <c r="K22" s="75" t="s">
        <v>107</v>
      </c>
      <c r="L22" s="68"/>
    </row>
    <row r="23" spans="2:12" x14ac:dyDescent="0.25">
      <c r="B23" s="67"/>
      <c r="C23" s="68" t="s">
        <v>849</v>
      </c>
      <c r="D23" s="68" t="s">
        <v>790</v>
      </c>
      <c r="E23" s="69">
        <v>1</v>
      </c>
      <c r="F23" s="58" t="s">
        <v>34</v>
      </c>
      <c r="G23" s="71" t="s">
        <v>23</v>
      </c>
      <c r="H23" s="68">
        <v>44090</v>
      </c>
      <c r="I23" s="68"/>
      <c r="J23" s="77" t="s">
        <v>836</v>
      </c>
      <c r="K23" s="75" t="s">
        <v>107</v>
      </c>
      <c r="L23" s="68"/>
    </row>
    <row r="24" spans="2:12" x14ac:dyDescent="0.25">
      <c r="B24" s="67"/>
      <c r="C24" s="68" t="s">
        <v>850</v>
      </c>
      <c r="D24" s="68" t="s">
        <v>790</v>
      </c>
      <c r="E24" s="69">
        <v>1</v>
      </c>
      <c r="F24" s="58" t="s">
        <v>34</v>
      </c>
      <c r="G24" s="71" t="s">
        <v>23</v>
      </c>
      <c r="H24" s="68">
        <v>44090</v>
      </c>
      <c r="I24" s="68"/>
      <c r="J24" s="77" t="s">
        <v>836</v>
      </c>
      <c r="K24" s="75" t="s">
        <v>107</v>
      </c>
      <c r="L24" s="68"/>
    </row>
    <row r="25" spans="2:12" x14ac:dyDescent="0.25">
      <c r="B25" s="67"/>
      <c r="C25" s="68" t="s">
        <v>851</v>
      </c>
      <c r="D25" s="68" t="s">
        <v>790</v>
      </c>
      <c r="E25" s="69">
        <v>1</v>
      </c>
      <c r="F25" s="58" t="s">
        <v>34</v>
      </c>
      <c r="G25" s="71" t="s">
        <v>23</v>
      </c>
      <c r="H25" s="68">
        <v>44090</v>
      </c>
      <c r="I25" s="68"/>
      <c r="J25" s="77" t="s">
        <v>836</v>
      </c>
      <c r="K25" s="75" t="s">
        <v>107</v>
      </c>
      <c r="L25" s="68"/>
    </row>
    <row r="26" spans="2:12" x14ac:dyDescent="0.25">
      <c r="B26" s="67"/>
      <c r="C26" s="68" t="s">
        <v>852</v>
      </c>
      <c r="D26" s="68" t="s">
        <v>790</v>
      </c>
      <c r="E26" s="69">
        <v>1</v>
      </c>
      <c r="F26" s="58" t="s">
        <v>34</v>
      </c>
      <c r="G26" s="71" t="s">
        <v>23</v>
      </c>
      <c r="H26" s="68">
        <v>44090</v>
      </c>
      <c r="I26" s="68"/>
      <c r="J26" s="77" t="s">
        <v>836</v>
      </c>
      <c r="K26" s="75" t="s">
        <v>107</v>
      </c>
      <c r="L26" s="68"/>
    </row>
    <row r="27" spans="2:12" x14ac:dyDescent="0.25">
      <c r="B27" s="70"/>
      <c r="C27" s="68" t="s">
        <v>853</v>
      </c>
      <c r="D27" s="68" t="s">
        <v>790</v>
      </c>
      <c r="E27" s="69">
        <v>1</v>
      </c>
      <c r="F27" s="58" t="s">
        <v>34</v>
      </c>
      <c r="G27" s="71" t="s">
        <v>23</v>
      </c>
      <c r="H27" s="68">
        <v>44090</v>
      </c>
      <c r="I27" s="68"/>
      <c r="J27" s="77" t="s">
        <v>836</v>
      </c>
      <c r="K27" s="75" t="s">
        <v>107</v>
      </c>
      <c r="L27" s="68"/>
    </row>
    <row r="28" spans="2:12" x14ac:dyDescent="0.25">
      <c r="B28" s="67"/>
      <c r="C28" s="68" t="s">
        <v>854</v>
      </c>
      <c r="D28" s="68" t="s">
        <v>790</v>
      </c>
      <c r="E28" s="69">
        <v>1</v>
      </c>
      <c r="F28" s="58" t="s">
        <v>34</v>
      </c>
      <c r="G28" s="71" t="s">
        <v>23</v>
      </c>
      <c r="H28" s="68">
        <v>44090</v>
      </c>
      <c r="I28" s="68"/>
      <c r="J28" s="77" t="s">
        <v>836</v>
      </c>
      <c r="K28" s="75" t="s">
        <v>107</v>
      </c>
      <c r="L28" s="68"/>
    </row>
    <row r="29" spans="2:12" x14ac:dyDescent="0.25">
      <c r="B29" s="67"/>
      <c r="C29" s="68" t="s">
        <v>855</v>
      </c>
      <c r="D29" s="68" t="s">
        <v>790</v>
      </c>
      <c r="E29" s="69">
        <v>1</v>
      </c>
      <c r="F29" s="58" t="s">
        <v>34</v>
      </c>
      <c r="G29" s="71" t="s">
        <v>23</v>
      </c>
      <c r="H29" s="68">
        <v>44090</v>
      </c>
      <c r="I29" s="68"/>
      <c r="J29" s="77" t="s">
        <v>836</v>
      </c>
      <c r="K29" s="75" t="s">
        <v>107</v>
      </c>
      <c r="L29" s="68"/>
    </row>
    <row r="30" spans="2:12" x14ac:dyDescent="0.25">
      <c r="B30" s="67"/>
      <c r="C30" s="68" t="s">
        <v>856</v>
      </c>
      <c r="D30" s="68" t="s">
        <v>790</v>
      </c>
      <c r="E30" s="69">
        <v>1</v>
      </c>
      <c r="F30" s="58" t="s">
        <v>34</v>
      </c>
      <c r="G30" s="71" t="s">
        <v>23</v>
      </c>
      <c r="H30" s="68">
        <v>44090</v>
      </c>
      <c r="I30" s="68"/>
      <c r="J30" s="77" t="s">
        <v>836</v>
      </c>
      <c r="K30" s="75" t="s">
        <v>107</v>
      </c>
      <c r="L30" s="68"/>
    </row>
    <row r="31" spans="2:12" x14ac:dyDescent="0.25">
      <c r="B31" s="67"/>
      <c r="C31" s="68" t="s">
        <v>857</v>
      </c>
      <c r="D31" s="68" t="s">
        <v>790</v>
      </c>
      <c r="E31" s="69">
        <v>1</v>
      </c>
      <c r="F31" s="58" t="s">
        <v>34</v>
      </c>
      <c r="G31" s="71" t="s">
        <v>23</v>
      </c>
      <c r="H31" s="68">
        <v>44090</v>
      </c>
      <c r="I31" s="68"/>
      <c r="J31" s="77" t="s">
        <v>836</v>
      </c>
      <c r="K31" s="75" t="s">
        <v>107</v>
      </c>
      <c r="L31" s="68"/>
    </row>
    <row r="32" spans="2:12" x14ac:dyDescent="0.25">
      <c r="B32" s="67"/>
      <c r="C32" s="68" t="s">
        <v>858</v>
      </c>
      <c r="D32" s="68" t="s">
        <v>790</v>
      </c>
      <c r="E32" s="69">
        <v>1</v>
      </c>
      <c r="F32" s="58" t="s">
        <v>34</v>
      </c>
      <c r="G32" s="71" t="s">
        <v>23</v>
      </c>
      <c r="H32" s="68">
        <v>44090</v>
      </c>
      <c r="I32" s="68"/>
      <c r="J32" s="77" t="s">
        <v>836</v>
      </c>
      <c r="K32" s="75" t="s">
        <v>107</v>
      </c>
      <c r="L32" s="68"/>
    </row>
    <row r="33" spans="2:12" x14ac:dyDescent="0.25">
      <c r="B33" s="67"/>
      <c r="C33" s="68" t="s">
        <v>859</v>
      </c>
      <c r="D33" s="68" t="s">
        <v>790</v>
      </c>
      <c r="E33" s="69">
        <v>1</v>
      </c>
      <c r="F33" s="58" t="s">
        <v>34</v>
      </c>
      <c r="G33" s="71" t="s">
        <v>23</v>
      </c>
      <c r="H33" s="68">
        <v>44090</v>
      </c>
      <c r="I33" s="68"/>
      <c r="J33" s="77" t="s">
        <v>836</v>
      </c>
      <c r="K33" s="75" t="s">
        <v>107</v>
      </c>
      <c r="L33" s="68"/>
    </row>
    <row r="34" spans="2:12" x14ac:dyDescent="0.25">
      <c r="B34" s="67"/>
      <c r="C34" s="68" t="s">
        <v>860</v>
      </c>
      <c r="D34" s="68" t="s">
        <v>790</v>
      </c>
      <c r="E34" s="69">
        <v>1</v>
      </c>
      <c r="F34" s="58" t="s">
        <v>34</v>
      </c>
      <c r="G34" s="71" t="s">
        <v>23</v>
      </c>
      <c r="H34" s="68">
        <v>44090</v>
      </c>
      <c r="I34" s="68"/>
      <c r="J34" s="77" t="s">
        <v>836</v>
      </c>
      <c r="K34" s="75" t="s">
        <v>107</v>
      </c>
      <c r="L34" s="68"/>
    </row>
    <row r="35" spans="2:12" x14ac:dyDescent="0.25">
      <c r="B35" s="67"/>
      <c r="C35" s="68" t="s">
        <v>861</v>
      </c>
      <c r="D35" s="68" t="s">
        <v>790</v>
      </c>
      <c r="E35" s="69">
        <v>1</v>
      </c>
      <c r="F35" s="58" t="s">
        <v>34</v>
      </c>
      <c r="G35" s="71" t="s">
        <v>23</v>
      </c>
      <c r="H35" s="68">
        <v>44090</v>
      </c>
      <c r="I35" s="68"/>
      <c r="J35" s="77" t="s">
        <v>836</v>
      </c>
      <c r="K35" s="75" t="s">
        <v>107</v>
      </c>
      <c r="L35" s="68"/>
    </row>
    <row r="36" spans="2:12" x14ac:dyDescent="0.25">
      <c r="B36" s="67"/>
      <c r="C36" s="68" t="s">
        <v>862</v>
      </c>
      <c r="D36" s="68" t="s">
        <v>790</v>
      </c>
      <c r="E36" s="69">
        <v>1</v>
      </c>
      <c r="F36" s="58" t="s">
        <v>34</v>
      </c>
      <c r="G36" s="71" t="s">
        <v>23</v>
      </c>
      <c r="H36" s="68">
        <v>44090</v>
      </c>
      <c r="I36" s="68"/>
      <c r="J36" s="77" t="s">
        <v>836</v>
      </c>
      <c r="K36" s="75" t="s">
        <v>107</v>
      </c>
      <c r="L36" s="68"/>
    </row>
    <row r="37" spans="2:12" x14ac:dyDescent="0.25">
      <c r="B37" s="67"/>
      <c r="C37" s="68" t="s">
        <v>866</v>
      </c>
      <c r="D37" s="68" t="s">
        <v>790</v>
      </c>
      <c r="E37" s="69">
        <v>1</v>
      </c>
      <c r="F37" s="58" t="s">
        <v>34</v>
      </c>
      <c r="G37" s="71" t="s">
        <v>23</v>
      </c>
      <c r="H37" s="68">
        <v>44090</v>
      </c>
      <c r="I37" s="68"/>
      <c r="J37" s="77" t="s">
        <v>867</v>
      </c>
      <c r="K37" s="75" t="s">
        <v>107</v>
      </c>
      <c r="L37" s="68"/>
    </row>
    <row r="38" spans="2:12" x14ac:dyDescent="0.25">
      <c r="B38" s="67"/>
      <c r="C38" s="68" t="s">
        <v>871</v>
      </c>
      <c r="D38" s="68" t="s">
        <v>790</v>
      </c>
      <c r="E38" s="69">
        <v>1</v>
      </c>
      <c r="F38" s="58" t="s">
        <v>34</v>
      </c>
      <c r="G38" s="71" t="s">
        <v>23</v>
      </c>
      <c r="H38" s="68">
        <v>44091</v>
      </c>
      <c r="I38" s="68"/>
      <c r="J38" s="77" t="s">
        <v>111</v>
      </c>
      <c r="K38" s="75" t="s">
        <v>110</v>
      </c>
      <c r="L38" s="68"/>
    </row>
    <row r="39" spans="2:12" x14ac:dyDescent="0.25">
      <c r="B39" s="67"/>
      <c r="C39" s="68" t="s">
        <v>885</v>
      </c>
      <c r="D39" s="68" t="s">
        <v>790</v>
      </c>
      <c r="E39" s="69">
        <v>1</v>
      </c>
      <c r="F39" s="58" t="s">
        <v>34</v>
      </c>
      <c r="G39" s="71" t="s">
        <v>23</v>
      </c>
      <c r="H39" s="68">
        <v>44100</v>
      </c>
      <c r="I39" s="68"/>
      <c r="J39" s="77"/>
      <c r="K39" s="75"/>
      <c r="L39" s="68"/>
    </row>
    <row r="40" spans="2:12" x14ac:dyDescent="0.25">
      <c r="B40" s="67"/>
      <c r="C40" s="68" t="s">
        <v>886</v>
      </c>
      <c r="D40" s="68" t="s">
        <v>790</v>
      </c>
      <c r="E40" s="69">
        <v>1</v>
      </c>
      <c r="F40" s="58" t="s">
        <v>34</v>
      </c>
      <c r="G40" s="71" t="s">
        <v>23</v>
      </c>
      <c r="H40" s="68">
        <v>44100</v>
      </c>
      <c r="I40" s="68"/>
      <c r="J40" s="77"/>
      <c r="K40" s="75"/>
      <c r="L40" s="68"/>
    </row>
    <row r="41" spans="2:12" x14ac:dyDescent="0.25">
      <c r="B41" s="67"/>
      <c r="C41" s="68" t="s">
        <v>906</v>
      </c>
      <c r="D41" s="68" t="s">
        <v>786</v>
      </c>
      <c r="E41" s="69">
        <v>1</v>
      </c>
      <c r="F41" s="58" t="s">
        <v>34</v>
      </c>
      <c r="G41" s="71" t="s">
        <v>23</v>
      </c>
      <c r="H41" s="68">
        <v>44084</v>
      </c>
      <c r="I41" s="68">
        <v>44088</v>
      </c>
      <c r="J41" s="77" t="s">
        <v>908</v>
      </c>
      <c r="K41" s="75" t="s">
        <v>110</v>
      </c>
      <c r="L41" s="68"/>
    </row>
    <row r="42" spans="2:12" x14ac:dyDescent="0.25">
      <c r="B42" s="67"/>
      <c r="C42" s="68" t="s">
        <v>907</v>
      </c>
      <c r="D42" s="68" t="s">
        <v>786</v>
      </c>
      <c r="E42" s="69">
        <v>1</v>
      </c>
      <c r="F42" s="58" t="s">
        <v>34</v>
      </c>
      <c r="G42" s="71" t="s">
        <v>23</v>
      </c>
      <c r="H42" s="68">
        <v>44084</v>
      </c>
      <c r="I42" s="68">
        <v>44088</v>
      </c>
      <c r="J42" s="77" t="s">
        <v>908</v>
      </c>
      <c r="K42" s="75" t="s">
        <v>110</v>
      </c>
      <c r="L42" s="68"/>
    </row>
    <row r="43" spans="2:12" x14ac:dyDescent="0.25">
      <c r="B43" s="67"/>
      <c r="C43" s="68" t="s">
        <v>329</v>
      </c>
      <c r="D43" s="68" t="s">
        <v>790</v>
      </c>
      <c r="E43" s="69">
        <v>1</v>
      </c>
      <c r="F43" s="58" t="s">
        <v>157</v>
      </c>
      <c r="G43" s="71" t="s">
        <v>23</v>
      </c>
      <c r="H43" s="68">
        <v>44077</v>
      </c>
      <c r="I43" s="68">
        <v>44083</v>
      </c>
      <c r="J43" s="77" t="s">
        <v>310</v>
      </c>
      <c r="K43" s="75" t="s">
        <v>110</v>
      </c>
      <c r="L43" s="68"/>
    </row>
    <row r="44" spans="2:12" x14ac:dyDescent="0.25">
      <c r="B44" s="67"/>
      <c r="C44" s="68" t="s">
        <v>872</v>
      </c>
      <c r="D44" s="68" t="s">
        <v>786</v>
      </c>
      <c r="E44" s="69">
        <v>1</v>
      </c>
      <c r="F44" s="58" t="s">
        <v>183</v>
      </c>
      <c r="G44" s="71" t="s">
        <v>23</v>
      </c>
      <c r="H44" s="68">
        <v>44091</v>
      </c>
      <c r="I44" s="68"/>
      <c r="J44" s="77" t="s">
        <v>873</v>
      </c>
      <c r="K44" s="75" t="s">
        <v>107</v>
      </c>
      <c r="L44" s="68"/>
    </row>
    <row r="45" spans="2:12" x14ac:dyDescent="0.25">
      <c r="B45" s="67"/>
      <c r="C45" s="68" t="s">
        <v>874</v>
      </c>
      <c r="D45" s="68" t="s">
        <v>786</v>
      </c>
      <c r="E45" s="69">
        <v>1</v>
      </c>
      <c r="F45" s="58" t="s">
        <v>183</v>
      </c>
      <c r="G45" s="71" t="s">
        <v>23</v>
      </c>
      <c r="H45" s="68">
        <v>44091</v>
      </c>
      <c r="I45" s="68"/>
      <c r="J45" s="77" t="s">
        <v>875</v>
      </c>
      <c r="K45" s="75" t="s">
        <v>107</v>
      </c>
      <c r="L45" s="68"/>
    </row>
    <row r="46" spans="2:12" x14ac:dyDescent="0.25">
      <c r="B46" s="67"/>
      <c r="C46" s="68" t="s">
        <v>884</v>
      </c>
      <c r="D46" s="68" t="s">
        <v>786</v>
      </c>
      <c r="E46" s="69">
        <v>1</v>
      </c>
      <c r="F46" s="58" t="s">
        <v>183</v>
      </c>
      <c r="G46" s="71" t="s">
        <v>23</v>
      </c>
      <c r="H46" s="68">
        <v>44100</v>
      </c>
      <c r="I46" s="68"/>
      <c r="J46" s="77" t="s">
        <v>111</v>
      </c>
      <c r="K46" s="75" t="s">
        <v>110</v>
      </c>
      <c r="L46" s="68"/>
    </row>
    <row r="47" spans="2:12" x14ac:dyDescent="0.25">
      <c r="B47" s="67"/>
      <c r="C47" s="68" t="s">
        <v>863</v>
      </c>
      <c r="D47" s="68" t="s">
        <v>790</v>
      </c>
      <c r="E47" s="69">
        <v>1</v>
      </c>
      <c r="F47" s="58" t="s">
        <v>298</v>
      </c>
      <c r="G47" s="71" t="s">
        <v>23</v>
      </c>
      <c r="H47" s="68">
        <v>44090</v>
      </c>
      <c r="I47" s="68"/>
      <c r="J47" s="77" t="s">
        <v>499</v>
      </c>
      <c r="K47" s="75" t="s">
        <v>107</v>
      </c>
      <c r="L47" s="68"/>
    </row>
    <row r="48" spans="2:12" x14ac:dyDescent="0.25">
      <c r="B48" s="67"/>
      <c r="C48" s="68" t="s">
        <v>864</v>
      </c>
      <c r="D48" s="68" t="s">
        <v>790</v>
      </c>
      <c r="E48" s="69">
        <v>1</v>
      </c>
      <c r="F48" s="58" t="s">
        <v>298</v>
      </c>
      <c r="G48" s="71" t="s">
        <v>23</v>
      </c>
      <c r="H48" s="68">
        <v>44090</v>
      </c>
      <c r="I48" s="68"/>
      <c r="J48" s="77" t="s">
        <v>499</v>
      </c>
      <c r="K48" s="75" t="s">
        <v>107</v>
      </c>
      <c r="L48" s="68"/>
    </row>
    <row r="49" spans="2:12" x14ac:dyDescent="0.25">
      <c r="B49" s="67"/>
      <c r="C49" s="68" t="s">
        <v>876</v>
      </c>
      <c r="D49" s="68" t="s">
        <v>790</v>
      </c>
      <c r="E49" s="69">
        <v>1</v>
      </c>
      <c r="F49" s="58" t="s">
        <v>298</v>
      </c>
      <c r="G49" s="71" t="s">
        <v>23</v>
      </c>
      <c r="H49" s="68">
        <v>44093</v>
      </c>
      <c r="I49" s="68"/>
      <c r="J49" s="77" t="s">
        <v>142</v>
      </c>
      <c r="K49" s="75" t="s">
        <v>107</v>
      </c>
      <c r="L49" s="68"/>
    </row>
    <row r="50" spans="2:12" x14ac:dyDescent="0.25">
      <c r="B50" s="67"/>
      <c r="C50" s="68" t="s">
        <v>865</v>
      </c>
      <c r="D50" s="68" t="s">
        <v>786</v>
      </c>
      <c r="E50" s="69">
        <v>1</v>
      </c>
      <c r="F50" s="58" t="s">
        <v>517</v>
      </c>
      <c r="G50" s="71" t="s">
        <v>23</v>
      </c>
      <c r="H50" s="68">
        <v>44090</v>
      </c>
      <c r="I50" s="68"/>
      <c r="J50" s="77" t="s">
        <v>111</v>
      </c>
      <c r="K50" s="75" t="s">
        <v>110</v>
      </c>
      <c r="L50" s="68"/>
    </row>
    <row r="51" spans="2:12" x14ac:dyDescent="0.25">
      <c r="B51" s="67"/>
      <c r="C51" s="68" t="s">
        <v>877</v>
      </c>
      <c r="D51" s="68" t="s">
        <v>786</v>
      </c>
      <c r="E51" s="69">
        <v>1</v>
      </c>
      <c r="F51" s="58" t="s">
        <v>517</v>
      </c>
      <c r="G51" s="71" t="s">
        <v>23</v>
      </c>
      <c r="H51" s="68">
        <v>44095</v>
      </c>
      <c r="I51" s="68"/>
      <c r="J51" s="77" t="s">
        <v>111</v>
      </c>
      <c r="K51" s="75" t="s">
        <v>110</v>
      </c>
      <c r="L51" s="68"/>
    </row>
    <row r="52" spans="2:12" x14ac:dyDescent="0.25">
      <c r="B52" s="67"/>
      <c r="C52" s="68" t="s">
        <v>878</v>
      </c>
      <c r="D52" s="68" t="s">
        <v>786</v>
      </c>
      <c r="E52" s="69">
        <v>1</v>
      </c>
      <c r="F52" s="58" t="s">
        <v>517</v>
      </c>
      <c r="G52" s="71" t="s">
        <v>23</v>
      </c>
      <c r="H52" s="68">
        <v>44095</v>
      </c>
      <c r="I52" s="68"/>
      <c r="J52" s="77" t="s">
        <v>111</v>
      </c>
      <c r="K52" s="75" t="s">
        <v>110</v>
      </c>
      <c r="L52" s="68"/>
    </row>
    <row r="53" spans="2:12" x14ac:dyDescent="0.25">
      <c r="B53" s="67"/>
      <c r="C53" s="68" t="s">
        <v>879</v>
      </c>
      <c r="D53" s="68" t="s">
        <v>786</v>
      </c>
      <c r="E53" s="69">
        <v>1</v>
      </c>
      <c r="F53" s="58" t="s">
        <v>517</v>
      </c>
      <c r="G53" s="71" t="s">
        <v>23</v>
      </c>
      <c r="H53" s="68">
        <v>44095</v>
      </c>
      <c r="I53" s="68"/>
      <c r="J53" s="77" t="s">
        <v>111</v>
      </c>
      <c r="K53" s="75" t="s">
        <v>110</v>
      </c>
      <c r="L53" s="68"/>
    </row>
    <row r="54" spans="2:12" x14ac:dyDescent="0.25">
      <c r="B54" s="67"/>
      <c r="C54" s="68" t="s">
        <v>880</v>
      </c>
      <c r="D54" s="68" t="s">
        <v>786</v>
      </c>
      <c r="E54" s="69">
        <v>1</v>
      </c>
      <c r="F54" s="58" t="s">
        <v>517</v>
      </c>
      <c r="G54" s="71" t="s">
        <v>23</v>
      </c>
      <c r="H54" s="68">
        <v>44095</v>
      </c>
      <c r="I54" s="68"/>
      <c r="J54" s="77" t="s">
        <v>111</v>
      </c>
      <c r="K54" s="75" t="s">
        <v>110</v>
      </c>
      <c r="L54" s="68"/>
    </row>
    <row r="55" spans="2:12" x14ac:dyDescent="0.25">
      <c r="B55" s="67"/>
      <c r="C55" s="68" t="s">
        <v>881</v>
      </c>
      <c r="D55" s="68" t="s">
        <v>786</v>
      </c>
      <c r="E55" s="69">
        <v>1</v>
      </c>
      <c r="F55" s="58" t="s">
        <v>517</v>
      </c>
      <c r="G55" s="71" t="s">
        <v>23</v>
      </c>
      <c r="H55" s="68">
        <v>44095</v>
      </c>
      <c r="I55" s="68"/>
      <c r="J55" s="77" t="s">
        <v>111</v>
      </c>
      <c r="K55" s="75" t="s">
        <v>110</v>
      </c>
      <c r="L55" s="68"/>
    </row>
    <row r="56" spans="2:12" x14ac:dyDescent="0.25">
      <c r="B56" s="67"/>
      <c r="C56" s="68" t="s">
        <v>755</v>
      </c>
      <c r="D56" s="68" t="s">
        <v>786</v>
      </c>
      <c r="E56" s="69">
        <v>1</v>
      </c>
      <c r="F56" s="58" t="s">
        <v>517</v>
      </c>
      <c r="G56" s="71" t="s">
        <v>23</v>
      </c>
      <c r="H56" s="68">
        <v>44095</v>
      </c>
      <c r="I56" s="68"/>
      <c r="J56" s="77" t="s">
        <v>111</v>
      </c>
      <c r="K56" s="75" t="s">
        <v>110</v>
      </c>
      <c r="L56" s="68"/>
    </row>
    <row r="57" spans="2:12" x14ac:dyDescent="0.25">
      <c r="B57" s="67"/>
      <c r="C57" s="68" t="s">
        <v>882</v>
      </c>
      <c r="D57" s="68" t="s">
        <v>786</v>
      </c>
      <c r="E57" s="69">
        <v>1</v>
      </c>
      <c r="F57" s="58" t="s">
        <v>517</v>
      </c>
      <c r="G57" s="71" t="s">
        <v>23</v>
      </c>
      <c r="H57" s="68">
        <v>44095</v>
      </c>
      <c r="I57" s="68"/>
      <c r="J57" s="77" t="s">
        <v>111</v>
      </c>
      <c r="K57" s="75" t="s">
        <v>110</v>
      </c>
      <c r="L57" s="68"/>
    </row>
    <row r="58" spans="2:12" x14ac:dyDescent="0.25">
      <c r="B58" s="67"/>
      <c r="C58" s="68" t="s">
        <v>883</v>
      </c>
      <c r="D58" s="68" t="s">
        <v>786</v>
      </c>
      <c r="E58" s="69">
        <v>1</v>
      </c>
      <c r="F58" s="58" t="s">
        <v>517</v>
      </c>
      <c r="G58" s="71" t="s">
        <v>23</v>
      </c>
      <c r="H58" s="68">
        <v>44097</v>
      </c>
      <c r="I58" s="68"/>
      <c r="J58" s="77" t="s">
        <v>111</v>
      </c>
      <c r="K58" s="75" t="s">
        <v>110</v>
      </c>
      <c r="L58" s="68"/>
    </row>
    <row r="59" spans="2:12" x14ac:dyDescent="0.25">
      <c r="B59" s="67"/>
      <c r="C59" s="68" t="s">
        <v>794</v>
      </c>
      <c r="D59" s="68" t="s">
        <v>786</v>
      </c>
      <c r="E59" s="69">
        <v>1</v>
      </c>
      <c r="F59" s="58" t="s">
        <v>517</v>
      </c>
      <c r="G59" s="71" t="s">
        <v>23</v>
      </c>
      <c r="H59" s="68">
        <v>44084</v>
      </c>
      <c r="I59" s="68"/>
      <c r="J59" s="77" t="s">
        <v>795</v>
      </c>
      <c r="K59" s="75" t="s">
        <v>107</v>
      </c>
      <c r="L59" s="68"/>
    </row>
    <row r="60" spans="2:12" x14ac:dyDescent="0.25">
      <c r="B60" s="67"/>
      <c r="C60" s="68" t="s">
        <v>915</v>
      </c>
      <c r="D60" s="68" t="s">
        <v>786</v>
      </c>
      <c r="E60" s="69">
        <v>1</v>
      </c>
      <c r="F60" s="58" t="s">
        <v>517</v>
      </c>
      <c r="G60" s="71" t="s">
        <v>23</v>
      </c>
      <c r="H60" s="68">
        <v>44095</v>
      </c>
      <c r="I60" s="68">
        <v>44106</v>
      </c>
      <c r="J60" s="77" t="s">
        <v>111</v>
      </c>
      <c r="K60" s="75" t="s">
        <v>110</v>
      </c>
      <c r="L60" s="68"/>
    </row>
    <row r="61" spans="2:12" x14ac:dyDescent="0.25">
      <c r="B61" s="67"/>
      <c r="C61" s="68" t="s">
        <v>796</v>
      </c>
      <c r="D61" s="68" t="s">
        <v>786</v>
      </c>
      <c r="E61" s="69">
        <v>1</v>
      </c>
      <c r="F61" s="58" t="s">
        <v>517</v>
      </c>
      <c r="G61" s="71" t="s">
        <v>23</v>
      </c>
      <c r="H61" s="68">
        <v>44084</v>
      </c>
      <c r="I61" s="68"/>
      <c r="J61" s="77" t="s">
        <v>797</v>
      </c>
      <c r="K61" s="75" t="s">
        <v>107</v>
      </c>
      <c r="L61" s="68"/>
    </row>
    <row r="62" spans="2:12" x14ac:dyDescent="0.25">
      <c r="B62" s="67"/>
      <c r="C62" s="68" t="s">
        <v>798</v>
      </c>
      <c r="D62" s="68" t="s">
        <v>786</v>
      </c>
      <c r="E62" s="69">
        <v>1</v>
      </c>
      <c r="F62" s="58" t="s">
        <v>517</v>
      </c>
      <c r="G62" s="71" t="s">
        <v>23</v>
      </c>
      <c r="H62" s="68">
        <v>44084</v>
      </c>
      <c r="I62" s="68"/>
      <c r="J62" s="77" t="s">
        <v>797</v>
      </c>
      <c r="K62" s="75" t="s">
        <v>107</v>
      </c>
      <c r="L62" s="68"/>
    </row>
    <row r="63" spans="2:12" x14ac:dyDescent="0.25">
      <c r="B63" s="67"/>
      <c r="C63" s="68" t="s">
        <v>799</v>
      </c>
      <c r="D63" s="68" t="s">
        <v>786</v>
      </c>
      <c r="E63" s="69">
        <v>1</v>
      </c>
      <c r="F63" s="58" t="s">
        <v>517</v>
      </c>
      <c r="G63" s="71" t="s">
        <v>23</v>
      </c>
      <c r="H63" s="68">
        <v>44084</v>
      </c>
      <c r="I63" s="68"/>
      <c r="J63" s="77" t="s">
        <v>797</v>
      </c>
      <c r="K63" s="75" t="s">
        <v>107</v>
      </c>
      <c r="L63" s="68"/>
    </row>
    <row r="64" spans="2:12" x14ac:dyDescent="0.25">
      <c r="B64" s="67"/>
      <c r="C64" s="68" t="s">
        <v>800</v>
      </c>
      <c r="D64" s="68" t="s">
        <v>786</v>
      </c>
      <c r="E64" s="69">
        <v>1</v>
      </c>
      <c r="F64" s="58" t="s">
        <v>517</v>
      </c>
      <c r="G64" s="71" t="s">
        <v>23</v>
      </c>
      <c r="H64" s="68">
        <v>44084</v>
      </c>
      <c r="I64" s="68"/>
      <c r="J64" s="77" t="s">
        <v>797</v>
      </c>
      <c r="K64" s="75" t="s">
        <v>107</v>
      </c>
      <c r="L64" s="68"/>
    </row>
    <row r="65" spans="2:12" x14ac:dyDescent="0.25">
      <c r="B65" s="67"/>
      <c r="C65" s="68" t="s">
        <v>801</v>
      </c>
      <c r="D65" s="68" t="s">
        <v>786</v>
      </c>
      <c r="E65" s="69">
        <v>1</v>
      </c>
      <c r="F65" s="58" t="s">
        <v>517</v>
      </c>
      <c r="G65" s="71" t="s">
        <v>23</v>
      </c>
      <c r="H65" s="68">
        <v>44084</v>
      </c>
      <c r="I65" s="68"/>
      <c r="J65" s="77" t="s">
        <v>802</v>
      </c>
      <c r="K65" s="75" t="s">
        <v>107</v>
      </c>
      <c r="L65" s="68"/>
    </row>
    <row r="66" spans="2:12" x14ac:dyDescent="0.25">
      <c r="B66" s="67"/>
      <c r="C66" s="68" t="s">
        <v>803</v>
      </c>
      <c r="D66" s="68" t="s">
        <v>786</v>
      </c>
      <c r="E66" s="69">
        <v>1</v>
      </c>
      <c r="F66" s="58" t="s">
        <v>517</v>
      </c>
      <c r="G66" s="71" t="s">
        <v>23</v>
      </c>
      <c r="H66" s="68">
        <v>44084</v>
      </c>
      <c r="I66" s="68"/>
      <c r="J66" s="77" t="s">
        <v>804</v>
      </c>
      <c r="K66" s="75" t="s">
        <v>107</v>
      </c>
      <c r="L66" s="68"/>
    </row>
    <row r="67" spans="2:12" x14ac:dyDescent="0.25">
      <c r="B67" s="67"/>
      <c r="C67" s="68" t="s">
        <v>805</v>
      </c>
      <c r="D67" s="68" t="s">
        <v>786</v>
      </c>
      <c r="E67" s="69">
        <v>1</v>
      </c>
      <c r="F67" s="58" t="s">
        <v>517</v>
      </c>
      <c r="G67" s="71" t="s">
        <v>23</v>
      </c>
      <c r="H67" s="68">
        <v>44084</v>
      </c>
      <c r="I67" s="68"/>
      <c r="J67" s="77" t="s">
        <v>514</v>
      </c>
      <c r="K67" s="75" t="s">
        <v>107</v>
      </c>
      <c r="L67" s="68"/>
    </row>
    <row r="68" spans="2:12" x14ac:dyDescent="0.25">
      <c r="B68" s="67"/>
      <c r="C68" s="68" t="s">
        <v>806</v>
      </c>
      <c r="D68" s="68" t="s">
        <v>786</v>
      </c>
      <c r="E68" s="69">
        <v>1</v>
      </c>
      <c r="F68" s="58" t="s">
        <v>517</v>
      </c>
      <c r="G68" s="71" t="s">
        <v>23</v>
      </c>
      <c r="H68" s="68">
        <v>44084</v>
      </c>
      <c r="I68" s="68"/>
      <c r="J68" s="77" t="s">
        <v>807</v>
      </c>
      <c r="K68" s="75" t="s">
        <v>107</v>
      </c>
      <c r="L68" s="68"/>
    </row>
    <row r="69" spans="2:12" x14ac:dyDescent="0.25">
      <c r="B69" s="67"/>
      <c r="C69" s="68" t="s">
        <v>808</v>
      </c>
      <c r="D69" s="68" t="s">
        <v>786</v>
      </c>
      <c r="E69" s="69">
        <v>1</v>
      </c>
      <c r="F69" s="58" t="s">
        <v>517</v>
      </c>
      <c r="G69" s="71" t="s">
        <v>23</v>
      </c>
      <c r="H69" s="68">
        <v>44084</v>
      </c>
      <c r="I69" s="68"/>
      <c r="J69" s="77" t="s">
        <v>809</v>
      </c>
      <c r="K69" s="75" t="s">
        <v>107</v>
      </c>
      <c r="L69" s="68"/>
    </row>
    <row r="70" spans="2:12" x14ac:dyDescent="0.25">
      <c r="B70" s="67"/>
      <c r="C70" s="68" t="s">
        <v>810</v>
      </c>
      <c r="D70" s="68" t="s">
        <v>786</v>
      </c>
      <c r="E70" s="69">
        <v>1</v>
      </c>
      <c r="F70" s="58" t="s">
        <v>517</v>
      </c>
      <c r="G70" s="71" t="s">
        <v>23</v>
      </c>
      <c r="H70" s="68">
        <v>44084</v>
      </c>
      <c r="I70" s="68"/>
      <c r="J70" s="77" t="s">
        <v>811</v>
      </c>
      <c r="K70" s="75" t="s">
        <v>107</v>
      </c>
      <c r="L70" s="68"/>
    </row>
    <row r="71" spans="2:12" x14ac:dyDescent="0.25">
      <c r="B71" s="67"/>
      <c r="C71" s="68" t="s">
        <v>812</v>
      </c>
      <c r="D71" s="68" t="s">
        <v>786</v>
      </c>
      <c r="E71" s="69">
        <v>1</v>
      </c>
      <c r="F71" s="58" t="s">
        <v>517</v>
      </c>
      <c r="G71" s="71" t="s">
        <v>23</v>
      </c>
      <c r="H71" s="68">
        <v>44084</v>
      </c>
      <c r="I71" s="68"/>
      <c r="J71" s="77" t="s">
        <v>811</v>
      </c>
      <c r="K71" s="75" t="s">
        <v>107</v>
      </c>
      <c r="L71" s="68"/>
    </row>
    <row r="72" spans="2:12" x14ac:dyDescent="0.25">
      <c r="B72" s="67"/>
      <c r="C72" s="68" t="s">
        <v>813</v>
      </c>
      <c r="D72" s="68" t="s">
        <v>786</v>
      </c>
      <c r="E72" s="69">
        <v>1</v>
      </c>
      <c r="F72" s="58" t="s">
        <v>517</v>
      </c>
      <c r="G72" s="71" t="s">
        <v>23</v>
      </c>
      <c r="H72" s="68">
        <v>44084</v>
      </c>
      <c r="I72" s="68"/>
      <c r="J72" s="77" t="s">
        <v>514</v>
      </c>
      <c r="K72" s="75" t="s">
        <v>107</v>
      </c>
      <c r="L72" s="68"/>
    </row>
    <row r="73" spans="2:12" x14ac:dyDescent="0.25">
      <c r="B73" s="67"/>
      <c r="C73" s="68" t="s">
        <v>814</v>
      </c>
      <c r="D73" s="68" t="s">
        <v>786</v>
      </c>
      <c r="E73" s="69">
        <v>1</v>
      </c>
      <c r="F73" s="58" t="s">
        <v>517</v>
      </c>
      <c r="G73" s="71" t="s">
        <v>23</v>
      </c>
      <c r="H73" s="68">
        <v>44084</v>
      </c>
      <c r="I73" s="68"/>
      <c r="J73" s="77" t="s">
        <v>514</v>
      </c>
      <c r="K73" s="75" t="s">
        <v>107</v>
      </c>
      <c r="L73" s="68"/>
    </row>
    <row r="74" spans="2:12" x14ac:dyDescent="0.25">
      <c r="B74" s="67"/>
      <c r="C74" s="68" t="s">
        <v>815</v>
      </c>
      <c r="D74" s="68" t="s">
        <v>786</v>
      </c>
      <c r="E74" s="69">
        <v>1</v>
      </c>
      <c r="F74" s="58" t="s">
        <v>517</v>
      </c>
      <c r="G74" s="71" t="s">
        <v>23</v>
      </c>
      <c r="H74" s="68">
        <v>44084</v>
      </c>
      <c r="I74" s="68"/>
      <c r="J74" s="77" t="s">
        <v>514</v>
      </c>
      <c r="K74" s="75" t="s">
        <v>107</v>
      </c>
      <c r="L74" s="68"/>
    </row>
    <row r="75" spans="2:12" x14ac:dyDescent="0.25">
      <c r="B75" s="67"/>
      <c r="C75" s="68" t="s">
        <v>816</v>
      </c>
      <c r="D75" s="68" t="s">
        <v>786</v>
      </c>
      <c r="E75" s="69">
        <v>1</v>
      </c>
      <c r="F75" s="58" t="s">
        <v>517</v>
      </c>
      <c r="G75" s="71" t="s">
        <v>23</v>
      </c>
      <c r="H75" s="68">
        <v>44084</v>
      </c>
      <c r="I75" s="68"/>
      <c r="J75" s="77" t="s">
        <v>817</v>
      </c>
      <c r="K75" s="75" t="s">
        <v>107</v>
      </c>
      <c r="L75" s="68"/>
    </row>
    <row r="76" spans="2:12" x14ac:dyDescent="0.25">
      <c r="B76" s="67"/>
      <c r="C76" s="68" t="s">
        <v>818</v>
      </c>
      <c r="D76" s="68" t="s">
        <v>786</v>
      </c>
      <c r="E76" s="69">
        <v>1</v>
      </c>
      <c r="F76" s="58" t="s">
        <v>517</v>
      </c>
      <c r="G76" s="71" t="s">
        <v>23</v>
      </c>
      <c r="H76" s="68">
        <v>44084</v>
      </c>
      <c r="I76" s="68"/>
      <c r="J76" s="77" t="s">
        <v>819</v>
      </c>
      <c r="K76" s="75" t="s">
        <v>107</v>
      </c>
      <c r="L76" s="68"/>
    </row>
    <row r="77" spans="2:12" x14ac:dyDescent="0.25">
      <c r="B77" s="67"/>
      <c r="C77" s="68" t="s">
        <v>820</v>
      </c>
      <c r="D77" s="68" t="s">
        <v>786</v>
      </c>
      <c r="E77" s="69">
        <v>1</v>
      </c>
      <c r="F77" s="58" t="s">
        <v>517</v>
      </c>
      <c r="G77" s="71" t="s">
        <v>23</v>
      </c>
      <c r="H77" s="68">
        <v>44084</v>
      </c>
      <c r="I77" s="68"/>
      <c r="J77" s="77" t="s">
        <v>514</v>
      </c>
      <c r="K77" s="75" t="s">
        <v>107</v>
      </c>
      <c r="L77" s="68"/>
    </row>
    <row r="78" spans="2:12" x14ac:dyDescent="0.25">
      <c r="B78" s="67"/>
      <c r="C78" s="68" t="s">
        <v>821</v>
      </c>
      <c r="D78" s="68" t="s">
        <v>786</v>
      </c>
      <c r="E78" s="69">
        <v>1</v>
      </c>
      <c r="F78" s="58" t="s">
        <v>517</v>
      </c>
      <c r="G78" s="71" t="s">
        <v>23</v>
      </c>
      <c r="H78" s="68">
        <v>44084</v>
      </c>
      <c r="I78" s="68"/>
      <c r="J78" s="77" t="s">
        <v>822</v>
      </c>
      <c r="K78" s="75" t="s">
        <v>107</v>
      </c>
      <c r="L78" s="68"/>
    </row>
    <row r="79" spans="2:12" x14ac:dyDescent="0.25">
      <c r="B79" s="67"/>
      <c r="C79" s="68" t="s">
        <v>823</v>
      </c>
      <c r="D79" s="68" t="s">
        <v>786</v>
      </c>
      <c r="E79" s="69">
        <v>1</v>
      </c>
      <c r="F79" s="58" t="s">
        <v>517</v>
      </c>
      <c r="G79" s="71" t="s">
        <v>23</v>
      </c>
      <c r="H79" s="68">
        <v>44084</v>
      </c>
      <c r="I79" s="68"/>
      <c r="J79" s="77" t="s">
        <v>514</v>
      </c>
      <c r="K79" s="75" t="s">
        <v>107</v>
      </c>
      <c r="L79" s="68"/>
    </row>
    <row r="80" spans="2:12" x14ac:dyDescent="0.25">
      <c r="B80" s="67"/>
      <c r="C80" s="68" t="s">
        <v>824</v>
      </c>
      <c r="D80" s="68" t="s">
        <v>786</v>
      </c>
      <c r="E80" s="69">
        <v>1</v>
      </c>
      <c r="F80" s="58" t="s">
        <v>517</v>
      </c>
      <c r="G80" s="71" t="s">
        <v>23</v>
      </c>
      <c r="H80" s="68">
        <v>44084</v>
      </c>
      <c r="I80" s="68"/>
      <c r="J80" s="77" t="s">
        <v>514</v>
      </c>
      <c r="K80" s="75" t="s">
        <v>107</v>
      </c>
      <c r="L80" s="68"/>
    </row>
    <row r="81" spans="2:12" x14ac:dyDescent="0.25">
      <c r="B81" s="67"/>
      <c r="C81" s="68" t="s">
        <v>825</v>
      </c>
      <c r="D81" s="68" t="s">
        <v>786</v>
      </c>
      <c r="E81" s="69">
        <v>1</v>
      </c>
      <c r="F81" s="58" t="s">
        <v>517</v>
      </c>
      <c r="G81" s="71" t="s">
        <v>23</v>
      </c>
      <c r="H81" s="68">
        <v>44084</v>
      </c>
      <c r="I81" s="68"/>
      <c r="J81" s="77" t="s">
        <v>514</v>
      </c>
      <c r="K81" s="75" t="s">
        <v>107</v>
      </c>
      <c r="L81" s="68"/>
    </row>
    <row r="82" spans="2:12" x14ac:dyDescent="0.25">
      <c r="B82" s="67"/>
      <c r="C82" s="68" t="s">
        <v>826</v>
      </c>
      <c r="D82" s="68" t="s">
        <v>786</v>
      </c>
      <c r="E82" s="69">
        <v>1</v>
      </c>
      <c r="F82" s="58" t="s">
        <v>517</v>
      </c>
      <c r="G82" s="71" t="s">
        <v>23</v>
      </c>
      <c r="H82" s="68">
        <v>44084</v>
      </c>
      <c r="I82" s="68"/>
      <c r="J82" s="77" t="s">
        <v>514</v>
      </c>
      <c r="K82" s="75" t="s">
        <v>107</v>
      </c>
      <c r="L82" s="68"/>
    </row>
    <row r="83" spans="2:12" x14ac:dyDescent="0.25">
      <c r="B83" s="67"/>
      <c r="C83" s="68" t="s">
        <v>827</v>
      </c>
      <c r="D83" s="68" t="s">
        <v>786</v>
      </c>
      <c r="E83" s="69">
        <v>1</v>
      </c>
      <c r="F83" s="58" t="s">
        <v>517</v>
      </c>
      <c r="G83" s="71" t="s">
        <v>23</v>
      </c>
      <c r="H83" s="68">
        <v>44084</v>
      </c>
      <c r="I83" s="68"/>
      <c r="J83" s="77" t="s">
        <v>514</v>
      </c>
      <c r="K83" s="75" t="s">
        <v>107</v>
      </c>
      <c r="L83" s="68"/>
    </row>
    <row r="84" spans="2:12" x14ac:dyDescent="0.25">
      <c r="B84" s="67"/>
      <c r="C84" s="68" t="s">
        <v>905</v>
      </c>
      <c r="D84" s="68" t="s">
        <v>786</v>
      </c>
      <c r="E84" s="69">
        <v>1</v>
      </c>
      <c r="F84" s="58" t="s">
        <v>517</v>
      </c>
      <c r="G84" s="71" t="s">
        <v>23</v>
      </c>
      <c r="H84" s="68">
        <v>44084</v>
      </c>
      <c r="I84" s="68">
        <v>44099</v>
      </c>
      <c r="J84" s="77" t="s">
        <v>111</v>
      </c>
      <c r="K84" s="75" t="s">
        <v>110</v>
      </c>
      <c r="L84" s="68"/>
    </row>
    <row r="85" spans="2:12" x14ac:dyDescent="0.25">
      <c r="B85" s="67"/>
      <c r="C85" s="68" t="s">
        <v>902</v>
      </c>
      <c r="D85" s="68" t="s">
        <v>790</v>
      </c>
      <c r="E85" s="69">
        <v>1</v>
      </c>
      <c r="F85" s="58" t="s">
        <v>35</v>
      </c>
      <c r="G85" s="71" t="s">
        <v>23</v>
      </c>
      <c r="H85" s="68">
        <v>44083</v>
      </c>
      <c r="I85" s="68">
        <v>44090</v>
      </c>
      <c r="J85" s="77" t="s">
        <v>179</v>
      </c>
      <c r="K85" s="75" t="s">
        <v>110</v>
      </c>
      <c r="L85" s="68"/>
    </row>
    <row r="86" spans="2:12" x14ac:dyDescent="0.25">
      <c r="B86" s="67"/>
      <c r="C86" s="68" t="s">
        <v>903</v>
      </c>
      <c r="D86" s="68" t="s">
        <v>790</v>
      </c>
      <c r="E86" s="69">
        <v>1</v>
      </c>
      <c r="F86" s="58" t="s">
        <v>35</v>
      </c>
      <c r="G86" s="71" t="s">
        <v>23</v>
      </c>
      <c r="H86" s="68">
        <v>44083</v>
      </c>
      <c r="I86" s="68">
        <v>44090</v>
      </c>
      <c r="J86" s="77" t="s">
        <v>179</v>
      </c>
      <c r="K86" s="75" t="s">
        <v>110</v>
      </c>
      <c r="L86" s="68"/>
    </row>
    <row r="87" spans="2:12" x14ac:dyDescent="0.25">
      <c r="B87" s="67"/>
      <c r="C87" s="68" t="s">
        <v>904</v>
      </c>
      <c r="D87" s="68" t="s">
        <v>790</v>
      </c>
      <c r="E87" s="69">
        <v>1</v>
      </c>
      <c r="F87" s="58" t="s">
        <v>35</v>
      </c>
      <c r="G87" s="71" t="s">
        <v>23</v>
      </c>
      <c r="H87" s="68">
        <v>44083</v>
      </c>
      <c r="I87" s="68">
        <v>44097</v>
      </c>
      <c r="J87" s="77" t="s">
        <v>179</v>
      </c>
      <c r="K87" s="75" t="s">
        <v>110</v>
      </c>
      <c r="L87" s="68"/>
    </row>
    <row r="88" spans="2:12" x14ac:dyDescent="0.25">
      <c r="B88" s="67"/>
      <c r="C88" s="68" t="s">
        <v>916</v>
      </c>
      <c r="D88" s="68" t="s">
        <v>786</v>
      </c>
      <c r="E88" s="69">
        <v>1</v>
      </c>
      <c r="F88" s="58" t="s">
        <v>749</v>
      </c>
      <c r="G88" s="71" t="s">
        <v>23</v>
      </c>
      <c r="H88" s="68">
        <v>44098</v>
      </c>
      <c r="I88" s="68">
        <v>44101</v>
      </c>
      <c r="J88" s="77" t="s">
        <v>917</v>
      </c>
      <c r="K88" s="75" t="s">
        <v>110</v>
      </c>
      <c r="L88" s="68"/>
    </row>
    <row r="89" spans="2:12" x14ac:dyDescent="0.25">
      <c r="B89" s="67"/>
      <c r="C89" s="68" t="s">
        <v>785</v>
      </c>
      <c r="D89" s="68" t="s">
        <v>786</v>
      </c>
      <c r="E89" s="69">
        <v>1</v>
      </c>
      <c r="F89" s="58" t="s">
        <v>749</v>
      </c>
      <c r="G89" s="71" t="s">
        <v>23</v>
      </c>
      <c r="H89" s="68">
        <v>44077</v>
      </c>
      <c r="I89" s="68"/>
      <c r="J89" s="77" t="s">
        <v>787</v>
      </c>
      <c r="K89" s="75" t="s">
        <v>107</v>
      </c>
      <c r="L89" s="68"/>
    </row>
    <row r="90" spans="2:12" x14ac:dyDescent="0.25">
      <c r="B90" s="67"/>
      <c r="C90" s="68" t="s">
        <v>788</v>
      </c>
      <c r="D90" s="68" t="s">
        <v>786</v>
      </c>
      <c r="E90" s="69">
        <v>1</v>
      </c>
      <c r="F90" s="58" t="s">
        <v>749</v>
      </c>
      <c r="G90" s="71" t="s">
        <v>23</v>
      </c>
      <c r="H90" s="68">
        <v>44077</v>
      </c>
      <c r="I90" s="68"/>
      <c r="J90" s="77" t="s">
        <v>787</v>
      </c>
      <c r="K90" s="75" t="s">
        <v>107</v>
      </c>
      <c r="L90" s="68"/>
    </row>
    <row r="91" spans="2:12" x14ac:dyDescent="0.25">
      <c r="B91" s="67"/>
      <c r="C91" s="68" t="s">
        <v>791</v>
      </c>
      <c r="D91" s="68" t="s">
        <v>786</v>
      </c>
      <c r="E91" s="69">
        <v>1</v>
      </c>
      <c r="F91" s="58" t="s">
        <v>749</v>
      </c>
      <c r="G91" s="71" t="s">
        <v>23</v>
      </c>
      <c r="H91" s="68">
        <v>44083</v>
      </c>
      <c r="I91" s="68"/>
      <c r="J91" s="77" t="s">
        <v>787</v>
      </c>
      <c r="K91" s="75" t="s">
        <v>107</v>
      </c>
      <c r="L91" s="68"/>
    </row>
    <row r="92" spans="2:12" x14ac:dyDescent="0.25">
      <c r="B92" s="67"/>
      <c r="C92" s="68" t="s">
        <v>792</v>
      </c>
      <c r="D92" s="68" t="s">
        <v>786</v>
      </c>
      <c r="E92" s="69">
        <v>1</v>
      </c>
      <c r="F92" s="58" t="s">
        <v>749</v>
      </c>
      <c r="G92" s="71" t="s">
        <v>23</v>
      </c>
      <c r="H92" s="68">
        <v>44083</v>
      </c>
      <c r="I92" s="68"/>
      <c r="J92" s="77" t="s">
        <v>793</v>
      </c>
      <c r="K92" s="75" t="s">
        <v>107</v>
      </c>
      <c r="L92" s="68"/>
    </row>
    <row r="93" spans="2:12" x14ac:dyDescent="0.25">
      <c r="B93" s="67"/>
      <c r="C93" s="68" t="s">
        <v>887</v>
      </c>
      <c r="D93" s="68" t="s">
        <v>786</v>
      </c>
      <c r="E93" s="69">
        <v>1</v>
      </c>
      <c r="F93" s="58" t="s">
        <v>749</v>
      </c>
      <c r="G93" s="71" t="s">
        <v>23</v>
      </c>
      <c r="H93" s="68">
        <v>44102</v>
      </c>
      <c r="I93" s="68"/>
      <c r="J93" s="77" t="s">
        <v>888</v>
      </c>
      <c r="K93" s="75" t="s">
        <v>107</v>
      </c>
      <c r="L93" s="68"/>
    </row>
    <row r="94" spans="2:12" x14ac:dyDescent="0.25">
      <c r="B94" s="67"/>
      <c r="C94" s="68" t="s">
        <v>868</v>
      </c>
      <c r="D94" s="68" t="s">
        <v>790</v>
      </c>
      <c r="E94" s="69">
        <v>1</v>
      </c>
      <c r="F94" s="58" t="s">
        <v>749</v>
      </c>
      <c r="G94" s="71" t="s">
        <v>23</v>
      </c>
      <c r="H94" s="68">
        <v>44090</v>
      </c>
      <c r="I94" s="68"/>
      <c r="J94" s="77" t="s">
        <v>111</v>
      </c>
      <c r="K94" s="75" t="s">
        <v>110</v>
      </c>
      <c r="L94" s="68"/>
    </row>
    <row r="95" spans="2:12" x14ac:dyDescent="0.25">
      <c r="B95" s="67"/>
      <c r="C95" s="68" t="s">
        <v>869</v>
      </c>
      <c r="D95" s="68" t="s">
        <v>790</v>
      </c>
      <c r="E95" s="69">
        <v>1</v>
      </c>
      <c r="F95" s="58" t="s">
        <v>749</v>
      </c>
      <c r="G95" s="71" t="s">
        <v>23</v>
      </c>
      <c r="H95" s="68">
        <v>44090</v>
      </c>
      <c r="I95" s="68"/>
      <c r="J95" s="77" t="s">
        <v>870</v>
      </c>
      <c r="K95" s="75" t="s">
        <v>107</v>
      </c>
      <c r="L95" s="68"/>
    </row>
    <row r="96" spans="2:12" x14ac:dyDescent="0.25">
      <c r="B96" s="67"/>
      <c r="C96" s="68" t="s">
        <v>889</v>
      </c>
      <c r="D96" s="68" t="s">
        <v>790</v>
      </c>
      <c r="E96" s="69">
        <v>1</v>
      </c>
      <c r="F96" s="58" t="s">
        <v>104</v>
      </c>
      <c r="G96" s="71" t="s">
        <v>23</v>
      </c>
      <c r="H96" s="68">
        <v>44102</v>
      </c>
      <c r="I96" s="68"/>
      <c r="J96" s="77" t="s">
        <v>128</v>
      </c>
      <c r="K96" s="75" t="s">
        <v>120</v>
      </c>
      <c r="L96" s="68"/>
    </row>
    <row r="97" spans="2:12" x14ac:dyDescent="0.25">
      <c r="B97" s="67"/>
      <c r="C97" s="68" t="s">
        <v>890</v>
      </c>
      <c r="D97" s="68" t="s">
        <v>790</v>
      </c>
      <c r="E97" s="69">
        <v>1</v>
      </c>
      <c r="F97" s="58" t="s">
        <v>104</v>
      </c>
      <c r="G97" s="71" t="s">
        <v>23</v>
      </c>
      <c r="H97" s="68">
        <v>44102</v>
      </c>
      <c r="I97" s="68"/>
      <c r="J97" s="77" t="s">
        <v>128</v>
      </c>
      <c r="K97" s="75" t="s">
        <v>120</v>
      </c>
      <c r="L97" s="68"/>
    </row>
    <row r="98" spans="2:12" x14ac:dyDescent="0.25">
      <c r="B98" s="67"/>
      <c r="C98" s="68" t="s">
        <v>912</v>
      </c>
      <c r="D98" s="68" t="s">
        <v>786</v>
      </c>
      <c r="E98" s="69">
        <v>1</v>
      </c>
      <c r="F98" s="58" t="s">
        <v>913</v>
      </c>
      <c r="G98" s="71" t="s">
        <v>15</v>
      </c>
      <c r="H98" s="68">
        <v>44091</v>
      </c>
      <c r="I98" s="68">
        <v>44100</v>
      </c>
      <c r="J98" s="77" t="s">
        <v>179</v>
      </c>
      <c r="K98" s="75" t="s">
        <v>110</v>
      </c>
      <c r="L98" s="68"/>
    </row>
    <row r="99" spans="2:12" x14ac:dyDescent="0.25">
      <c r="B99" s="67"/>
      <c r="C99" s="68" t="s">
        <v>914</v>
      </c>
      <c r="D99" s="68" t="s">
        <v>786</v>
      </c>
      <c r="E99" s="69">
        <v>1</v>
      </c>
      <c r="F99" s="58" t="s">
        <v>913</v>
      </c>
      <c r="G99" s="71" t="s">
        <v>15</v>
      </c>
      <c r="H99" s="68">
        <v>44091</v>
      </c>
      <c r="I99" s="68">
        <v>44100</v>
      </c>
      <c r="J99" s="77" t="s">
        <v>179</v>
      </c>
      <c r="K99" s="75" t="s">
        <v>110</v>
      </c>
      <c r="L99" s="68"/>
    </row>
    <row r="100" spans="2:12" x14ac:dyDescent="0.25">
      <c r="B100" s="67"/>
      <c r="C100" s="68" t="s">
        <v>789</v>
      </c>
      <c r="D100" s="68" t="s">
        <v>790</v>
      </c>
      <c r="E100" s="69">
        <v>1</v>
      </c>
      <c r="F100" s="58" t="s">
        <v>89</v>
      </c>
      <c r="G100" s="71" t="s">
        <v>23</v>
      </c>
      <c r="H100" s="68">
        <v>44077</v>
      </c>
      <c r="I100" s="68">
        <v>44076</v>
      </c>
      <c r="J100" s="77" t="s">
        <v>111</v>
      </c>
      <c r="K100" s="75" t="s">
        <v>110</v>
      </c>
      <c r="L100" s="68"/>
    </row>
    <row r="101" spans="2:12" x14ac:dyDescent="0.25">
      <c r="B101" s="67"/>
      <c r="C101" s="68" t="s">
        <v>891</v>
      </c>
      <c r="D101" s="68" t="s">
        <v>786</v>
      </c>
      <c r="E101" s="69">
        <v>1</v>
      </c>
      <c r="F101" s="58" t="s">
        <v>892</v>
      </c>
      <c r="G101" s="71" t="s">
        <v>895</v>
      </c>
      <c r="H101" s="68">
        <v>44081</v>
      </c>
      <c r="I101" s="68">
        <v>44082</v>
      </c>
      <c r="J101" s="77" t="s">
        <v>310</v>
      </c>
      <c r="K101" s="75" t="s">
        <v>110</v>
      </c>
      <c r="L101" s="68"/>
    </row>
    <row r="102" spans="2:12" x14ac:dyDescent="0.25">
      <c r="B102" s="67"/>
      <c r="C102" s="68" t="s">
        <v>893</v>
      </c>
      <c r="D102" s="68" t="s">
        <v>786</v>
      </c>
      <c r="E102" s="69">
        <v>1</v>
      </c>
      <c r="F102" s="58" t="s">
        <v>892</v>
      </c>
      <c r="G102" s="71" t="s">
        <v>895</v>
      </c>
      <c r="H102" s="68">
        <v>44081</v>
      </c>
      <c r="I102" s="68">
        <v>44082</v>
      </c>
      <c r="J102" s="77" t="s">
        <v>310</v>
      </c>
      <c r="K102" s="75" t="s">
        <v>110</v>
      </c>
      <c r="L102" s="68"/>
    </row>
    <row r="103" spans="2:12" x14ac:dyDescent="0.25">
      <c r="B103" s="67"/>
      <c r="C103" s="68" t="s">
        <v>894</v>
      </c>
      <c r="D103" s="68" t="s">
        <v>786</v>
      </c>
      <c r="E103" s="69">
        <v>1</v>
      </c>
      <c r="F103" s="58" t="s">
        <v>892</v>
      </c>
      <c r="G103" s="71" t="s">
        <v>895</v>
      </c>
      <c r="H103" s="68">
        <v>44081</v>
      </c>
      <c r="I103" s="68">
        <v>44082</v>
      </c>
      <c r="J103" s="77" t="s">
        <v>310</v>
      </c>
      <c r="K103" s="75" t="s">
        <v>110</v>
      </c>
      <c r="L103" s="68"/>
    </row>
    <row r="104" spans="2:12" x14ac:dyDescent="0.25">
      <c r="B104" s="67"/>
      <c r="C104" s="68" t="s">
        <v>828</v>
      </c>
      <c r="D104" s="68" t="s">
        <v>790</v>
      </c>
      <c r="E104" s="69">
        <v>1</v>
      </c>
      <c r="F104" s="58" t="s">
        <v>22</v>
      </c>
      <c r="G104" s="71" t="s">
        <v>23</v>
      </c>
      <c r="H104" s="68">
        <v>44085</v>
      </c>
      <c r="I104" s="68"/>
      <c r="J104" s="77" t="s">
        <v>829</v>
      </c>
      <c r="K104" s="75" t="s">
        <v>120</v>
      </c>
      <c r="L104" s="68"/>
    </row>
    <row r="105" spans="2:12" x14ac:dyDescent="0.25">
      <c r="B105" s="67"/>
      <c r="C105" s="68" t="s">
        <v>830</v>
      </c>
      <c r="D105" s="68" t="s">
        <v>790</v>
      </c>
      <c r="E105" s="69">
        <v>1</v>
      </c>
      <c r="F105" s="58" t="s">
        <v>22</v>
      </c>
      <c r="G105" s="71" t="s">
        <v>23</v>
      </c>
      <c r="H105" s="68">
        <v>44085</v>
      </c>
      <c r="I105" s="68"/>
      <c r="J105" s="77" t="s">
        <v>829</v>
      </c>
      <c r="K105" s="75" t="s">
        <v>120</v>
      </c>
      <c r="L105" s="68"/>
    </row>
    <row r="106" spans="2:12" x14ac:dyDescent="0.25">
      <c r="B106" s="67"/>
      <c r="C106" s="68" t="s">
        <v>831</v>
      </c>
      <c r="D106" s="68" t="s">
        <v>790</v>
      </c>
      <c r="E106" s="69">
        <v>1</v>
      </c>
      <c r="F106" s="58" t="s">
        <v>22</v>
      </c>
      <c r="G106" s="71" t="s">
        <v>23</v>
      </c>
      <c r="H106" s="68">
        <v>44085</v>
      </c>
      <c r="I106" s="68"/>
      <c r="J106" s="77" t="s">
        <v>829</v>
      </c>
      <c r="K106" s="75" t="s">
        <v>120</v>
      </c>
      <c r="L106" s="68"/>
    </row>
    <row r="107" spans="2:12" x14ac:dyDescent="0.25">
      <c r="B107" s="67"/>
      <c r="C107" s="68" t="s">
        <v>832</v>
      </c>
      <c r="D107" s="68" t="s">
        <v>790</v>
      </c>
      <c r="E107" s="69">
        <v>1</v>
      </c>
      <c r="F107" s="58" t="s">
        <v>22</v>
      </c>
      <c r="G107" s="71" t="s">
        <v>23</v>
      </c>
      <c r="H107" s="68">
        <v>44085</v>
      </c>
      <c r="I107" s="68"/>
      <c r="J107" s="77" t="s">
        <v>829</v>
      </c>
      <c r="K107" s="75" t="s">
        <v>120</v>
      </c>
      <c r="L107" s="68"/>
    </row>
    <row r="108" spans="2:12" x14ac:dyDescent="0.25">
      <c r="B108" s="67"/>
      <c r="C108" s="68" t="s">
        <v>833</v>
      </c>
      <c r="D108" s="68" t="s">
        <v>790</v>
      </c>
      <c r="E108" s="69">
        <v>1</v>
      </c>
      <c r="F108" s="58" t="s">
        <v>22</v>
      </c>
      <c r="G108" s="71" t="s">
        <v>23</v>
      </c>
      <c r="H108" s="68">
        <v>44085</v>
      </c>
      <c r="I108" s="68"/>
      <c r="J108" s="77" t="s">
        <v>829</v>
      </c>
      <c r="K108" s="75" t="s">
        <v>120</v>
      </c>
      <c r="L108" s="68"/>
    </row>
    <row r="109" spans="2:12" x14ac:dyDescent="0.25">
      <c r="B109" s="67"/>
      <c r="C109" s="68" t="s">
        <v>834</v>
      </c>
      <c r="D109" s="68" t="s">
        <v>790</v>
      </c>
      <c r="E109" s="69">
        <v>1</v>
      </c>
      <c r="F109" s="58" t="s">
        <v>22</v>
      </c>
      <c r="G109" s="71" t="s">
        <v>23</v>
      </c>
      <c r="H109" s="68">
        <v>44085</v>
      </c>
      <c r="I109" s="68"/>
      <c r="J109" s="77" t="s">
        <v>829</v>
      </c>
      <c r="K109" s="75" t="s">
        <v>120</v>
      </c>
      <c r="L109" s="68"/>
    </row>
    <row r="110" spans="2:12" x14ac:dyDescent="0.25">
      <c r="E110" s="74">
        <f>SUM(E2:E109)</f>
        <v>108</v>
      </c>
    </row>
  </sheetData>
  <autoFilter ref="B1:L1" xr:uid="{00000000-0009-0000-0000-000009000000}">
    <sortState xmlns:xlrd2="http://schemas.microsoft.com/office/spreadsheetml/2017/richdata2" ref="B2:L110">
      <sortCondition ref="F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theme="5" tint="0.59999389629810485"/>
    <pageSetUpPr autoPageBreaks="0" fitToPage="1"/>
  </sheetPr>
  <dimension ref="B1:L94"/>
  <sheetViews>
    <sheetView showGridLines="0" workbookViewId="0">
      <selection activeCell="F4" sqref="F4"/>
    </sheetView>
  </sheetViews>
  <sheetFormatPr defaultColWidth="9.140625" defaultRowHeight="12" x14ac:dyDescent="0.25"/>
  <cols>
    <col min="1" max="1" width="5" style="138" customWidth="1"/>
    <col min="2" max="2" width="27.140625" style="138" bestFit="1" customWidth="1"/>
    <col min="3" max="3" width="7.42578125" style="142" bestFit="1" customWidth="1"/>
    <col min="4" max="4" width="14" style="142" customWidth="1"/>
    <col min="5" max="5" width="28.85546875" style="138" bestFit="1" customWidth="1"/>
    <col min="6" max="7" width="18.85546875" style="202" customWidth="1"/>
    <col min="8" max="8" width="12.85546875" style="202" customWidth="1"/>
    <col min="9" max="9" width="36.42578125" style="138" bestFit="1" customWidth="1"/>
    <col min="10" max="10" width="18.85546875" style="143" customWidth="1"/>
    <col min="11" max="11" width="10" style="138" customWidth="1"/>
    <col min="12" max="12" width="20.5703125" style="138" customWidth="1"/>
    <col min="13" max="16384" width="9.140625" style="138"/>
  </cols>
  <sheetData>
    <row r="1" spans="2:12" x14ac:dyDescent="0.25">
      <c r="B1" s="9"/>
      <c r="C1" s="9"/>
      <c r="D1" s="9"/>
      <c r="E1" s="9"/>
      <c r="F1" s="164"/>
      <c r="G1" s="164"/>
      <c r="H1" s="164"/>
      <c r="I1" s="45"/>
      <c r="J1" s="46"/>
      <c r="K1" s="47"/>
      <c r="L1" s="47"/>
    </row>
    <row r="2" spans="2:12" x14ac:dyDescent="0.25">
      <c r="B2" s="83" t="s">
        <v>959</v>
      </c>
      <c r="C2" s="80" t="s">
        <v>786</v>
      </c>
      <c r="D2" s="13">
        <v>1</v>
      </c>
      <c r="E2" s="80" t="s">
        <v>492</v>
      </c>
      <c r="F2" s="83" t="s">
        <v>1022</v>
      </c>
      <c r="G2" s="83">
        <v>44113</v>
      </c>
      <c r="H2" s="201"/>
      <c r="I2" s="144" t="s">
        <v>1023</v>
      </c>
      <c r="J2" s="145" t="s">
        <v>107</v>
      </c>
      <c r="K2" s="125"/>
      <c r="L2" s="13"/>
    </row>
    <row r="3" spans="2:12" x14ac:dyDescent="0.25">
      <c r="B3" s="83" t="s">
        <v>969</v>
      </c>
      <c r="C3" s="80" t="s">
        <v>786</v>
      </c>
      <c r="D3" s="13">
        <v>1</v>
      </c>
      <c r="E3" s="14" t="s">
        <v>492</v>
      </c>
      <c r="F3" s="124" t="s">
        <v>1022</v>
      </c>
      <c r="G3" s="124">
        <v>44119</v>
      </c>
      <c r="H3" s="83"/>
      <c r="I3" s="144" t="s">
        <v>1032</v>
      </c>
      <c r="J3" s="145" t="s">
        <v>107</v>
      </c>
      <c r="K3" s="125"/>
      <c r="L3" s="125"/>
    </row>
    <row r="4" spans="2:12" x14ac:dyDescent="0.25">
      <c r="B4" s="83" t="s">
        <v>983</v>
      </c>
      <c r="C4" s="80" t="s">
        <v>790</v>
      </c>
      <c r="D4" s="13">
        <v>1</v>
      </c>
      <c r="E4" s="14" t="s">
        <v>749</v>
      </c>
      <c r="F4" s="83" t="s">
        <v>60</v>
      </c>
      <c r="G4" s="83">
        <v>44123</v>
      </c>
      <c r="H4" s="201">
        <v>44128</v>
      </c>
      <c r="I4" s="144" t="s">
        <v>179</v>
      </c>
      <c r="J4" s="145" t="s">
        <v>110</v>
      </c>
      <c r="K4" s="146"/>
      <c r="L4" s="13"/>
    </row>
    <row r="5" spans="2:12" x14ac:dyDescent="0.25">
      <c r="B5" s="83" t="s">
        <v>962</v>
      </c>
      <c r="C5" s="81" t="s">
        <v>786</v>
      </c>
      <c r="D5" s="13">
        <v>1</v>
      </c>
      <c r="E5" s="81" t="s">
        <v>99</v>
      </c>
      <c r="F5" s="83" t="s">
        <v>65</v>
      </c>
      <c r="G5" s="83">
        <v>44115</v>
      </c>
      <c r="H5" s="201"/>
      <c r="I5" s="144" t="s">
        <v>178</v>
      </c>
      <c r="J5" s="145" t="s">
        <v>1027</v>
      </c>
      <c r="K5" s="146"/>
      <c r="L5" s="13"/>
    </row>
    <row r="6" spans="2:12" x14ac:dyDescent="0.25">
      <c r="B6" s="124" t="s">
        <v>982</v>
      </c>
      <c r="C6" s="13" t="s">
        <v>786</v>
      </c>
      <c r="D6" s="14">
        <v>1</v>
      </c>
      <c r="E6" s="81" t="s">
        <v>99</v>
      </c>
      <c r="F6" s="83" t="s">
        <v>65</v>
      </c>
      <c r="G6" s="83">
        <v>44121</v>
      </c>
      <c r="H6" s="201"/>
      <c r="I6" s="124" t="s">
        <v>1035</v>
      </c>
      <c r="J6" s="141" t="s">
        <v>107</v>
      </c>
      <c r="K6" s="13"/>
      <c r="L6" s="13"/>
    </row>
    <row r="7" spans="2:12" x14ac:dyDescent="0.25">
      <c r="B7" s="83" t="s">
        <v>984</v>
      </c>
      <c r="C7" s="80" t="s">
        <v>790</v>
      </c>
      <c r="D7" s="13">
        <v>1</v>
      </c>
      <c r="E7" s="14" t="s">
        <v>749</v>
      </c>
      <c r="F7" s="83" t="s">
        <v>1037</v>
      </c>
      <c r="G7" s="83">
        <v>44123</v>
      </c>
      <c r="H7" s="201">
        <v>44128</v>
      </c>
      <c r="I7" s="144" t="s">
        <v>179</v>
      </c>
      <c r="J7" s="145" t="s">
        <v>110</v>
      </c>
      <c r="K7" s="140"/>
      <c r="L7" s="13"/>
    </row>
    <row r="8" spans="2:12" x14ac:dyDescent="0.25">
      <c r="B8" s="83" t="s">
        <v>293</v>
      </c>
      <c r="C8" s="81" t="s">
        <v>786</v>
      </c>
      <c r="D8" s="13">
        <v>1</v>
      </c>
      <c r="E8" s="14" t="s">
        <v>749</v>
      </c>
      <c r="F8" s="83" t="s">
        <v>23</v>
      </c>
      <c r="G8" s="83">
        <v>44106</v>
      </c>
      <c r="H8" s="201"/>
      <c r="I8" s="144" t="s">
        <v>1007</v>
      </c>
      <c r="J8" s="145" t="s">
        <v>107</v>
      </c>
      <c r="K8" s="125"/>
      <c r="L8" s="13"/>
    </row>
    <row r="9" spans="2:12" x14ac:dyDescent="0.25">
      <c r="B9" s="83" t="s">
        <v>942</v>
      </c>
      <c r="C9" s="80" t="s">
        <v>790</v>
      </c>
      <c r="D9" s="13">
        <v>1</v>
      </c>
      <c r="E9" s="14" t="s">
        <v>749</v>
      </c>
      <c r="F9" s="83" t="s">
        <v>23</v>
      </c>
      <c r="G9" s="83">
        <v>44107</v>
      </c>
      <c r="H9" s="83"/>
      <c r="I9" s="144" t="s">
        <v>1009</v>
      </c>
      <c r="J9" s="145" t="s">
        <v>107</v>
      </c>
      <c r="K9" s="146"/>
      <c r="L9" s="13"/>
    </row>
    <row r="10" spans="2:12" x14ac:dyDescent="0.25">
      <c r="B10" s="83" t="s">
        <v>943</v>
      </c>
      <c r="C10" s="81" t="s">
        <v>790</v>
      </c>
      <c r="D10" s="13">
        <v>1</v>
      </c>
      <c r="E10" s="14" t="s">
        <v>749</v>
      </c>
      <c r="F10" s="83" t="s">
        <v>23</v>
      </c>
      <c r="G10" s="83">
        <v>44107</v>
      </c>
      <c r="H10" s="201"/>
      <c r="I10" s="144" t="s">
        <v>1010</v>
      </c>
      <c r="J10" s="145" t="s">
        <v>107</v>
      </c>
      <c r="K10" s="125"/>
      <c r="L10" s="13"/>
    </row>
    <row r="11" spans="2:12" x14ac:dyDescent="0.25">
      <c r="B11" s="124" t="s">
        <v>950</v>
      </c>
      <c r="C11" s="13" t="s">
        <v>786</v>
      </c>
      <c r="D11" s="14">
        <v>1</v>
      </c>
      <c r="E11" s="14" t="s">
        <v>749</v>
      </c>
      <c r="F11" s="83" t="s">
        <v>23</v>
      </c>
      <c r="G11" s="83">
        <v>44110</v>
      </c>
      <c r="H11" s="201">
        <v>44117</v>
      </c>
      <c r="I11" s="124" t="s">
        <v>1017</v>
      </c>
      <c r="J11" s="141" t="s">
        <v>107</v>
      </c>
      <c r="K11" s="13"/>
      <c r="L11" s="13"/>
    </row>
    <row r="12" spans="2:12" x14ac:dyDescent="0.25">
      <c r="B12" s="83" t="s">
        <v>958</v>
      </c>
      <c r="C12" s="80" t="s">
        <v>786</v>
      </c>
      <c r="D12" s="13">
        <v>1</v>
      </c>
      <c r="E12" s="14" t="s">
        <v>749</v>
      </c>
      <c r="F12" s="83" t="s">
        <v>23</v>
      </c>
      <c r="G12" s="83">
        <v>44112</v>
      </c>
      <c r="H12" s="201"/>
      <c r="I12" s="144" t="s">
        <v>1020</v>
      </c>
      <c r="J12" s="145" t="s">
        <v>107</v>
      </c>
      <c r="K12" s="140"/>
      <c r="L12" s="13"/>
    </row>
    <row r="13" spans="2:12" x14ac:dyDescent="0.25">
      <c r="B13" s="83" t="s">
        <v>970</v>
      </c>
      <c r="C13" s="81" t="s">
        <v>786</v>
      </c>
      <c r="D13" s="13">
        <v>1</v>
      </c>
      <c r="E13" s="14" t="s">
        <v>749</v>
      </c>
      <c r="F13" s="124" t="s">
        <v>23</v>
      </c>
      <c r="G13" s="124">
        <v>44119</v>
      </c>
      <c r="H13" s="201"/>
      <c r="I13" s="83" t="s">
        <v>1033</v>
      </c>
      <c r="J13" s="139" t="s">
        <v>107</v>
      </c>
      <c r="K13" s="13"/>
      <c r="L13" s="13"/>
    </row>
    <row r="14" spans="2:12" x14ac:dyDescent="0.25">
      <c r="B14" s="83" t="s">
        <v>753</v>
      </c>
      <c r="C14" s="81" t="s">
        <v>786</v>
      </c>
      <c r="D14" s="13">
        <v>1</v>
      </c>
      <c r="E14" s="14" t="s">
        <v>749</v>
      </c>
      <c r="F14" s="124" t="s">
        <v>23</v>
      </c>
      <c r="G14" s="124">
        <v>44119</v>
      </c>
      <c r="H14" s="201">
        <v>44122</v>
      </c>
      <c r="I14" s="83" t="s">
        <v>179</v>
      </c>
      <c r="J14" s="139" t="s">
        <v>110</v>
      </c>
      <c r="K14" s="125"/>
      <c r="L14" s="13"/>
    </row>
    <row r="15" spans="2:12" x14ac:dyDescent="0.25">
      <c r="B15" s="124" t="s">
        <v>981</v>
      </c>
      <c r="C15" s="13" t="s">
        <v>786</v>
      </c>
      <c r="D15" s="14">
        <v>1</v>
      </c>
      <c r="E15" s="14" t="s">
        <v>749</v>
      </c>
      <c r="F15" s="83" t="s">
        <v>23</v>
      </c>
      <c r="G15" s="83">
        <v>44119</v>
      </c>
      <c r="H15" s="201"/>
      <c r="I15" s="124" t="s">
        <v>1033</v>
      </c>
      <c r="J15" s="141" t="s">
        <v>107</v>
      </c>
      <c r="K15" s="13"/>
      <c r="L15" s="13"/>
    </row>
    <row r="16" spans="2:12" x14ac:dyDescent="0.25">
      <c r="B16" s="83" t="s">
        <v>916</v>
      </c>
      <c r="C16" s="80" t="s">
        <v>790</v>
      </c>
      <c r="D16" s="13">
        <v>1</v>
      </c>
      <c r="E16" s="14" t="s">
        <v>749</v>
      </c>
      <c r="F16" s="83" t="s">
        <v>23</v>
      </c>
      <c r="G16" s="83">
        <v>44124</v>
      </c>
      <c r="H16" s="201">
        <v>44126</v>
      </c>
      <c r="I16" s="144" t="s">
        <v>179</v>
      </c>
      <c r="J16" s="145" t="s">
        <v>110</v>
      </c>
      <c r="K16" s="125"/>
      <c r="L16" s="13"/>
    </row>
    <row r="17" spans="2:12" x14ac:dyDescent="0.25">
      <c r="B17" s="83" t="s">
        <v>986</v>
      </c>
      <c r="C17" s="80" t="s">
        <v>790</v>
      </c>
      <c r="D17" s="13">
        <v>1</v>
      </c>
      <c r="E17" s="14" t="s">
        <v>749</v>
      </c>
      <c r="F17" s="83" t="s">
        <v>23</v>
      </c>
      <c r="G17" s="83">
        <v>44124</v>
      </c>
      <c r="H17" s="201">
        <v>44126</v>
      </c>
      <c r="I17" s="144" t="s">
        <v>179</v>
      </c>
      <c r="J17" s="145" t="s">
        <v>110</v>
      </c>
      <c r="K17" s="125"/>
      <c r="L17" s="13"/>
    </row>
    <row r="18" spans="2:12" x14ac:dyDescent="0.25">
      <c r="B18" s="83" t="s">
        <v>748</v>
      </c>
      <c r="C18" s="80" t="s">
        <v>790</v>
      </c>
      <c r="D18" s="13">
        <v>1</v>
      </c>
      <c r="E18" s="14" t="s">
        <v>749</v>
      </c>
      <c r="F18" s="83" t="s">
        <v>23</v>
      </c>
      <c r="G18" s="83">
        <v>44125</v>
      </c>
      <c r="H18" s="201"/>
      <c r="I18" s="144" t="s">
        <v>1039</v>
      </c>
      <c r="J18" s="145" t="s">
        <v>107</v>
      </c>
      <c r="K18" s="125"/>
      <c r="L18" s="13"/>
    </row>
    <row r="19" spans="2:12" x14ac:dyDescent="0.25">
      <c r="B19" s="83" t="s">
        <v>989</v>
      </c>
      <c r="C19" s="13" t="s">
        <v>786</v>
      </c>
      <c r="D19" s="13">
        <v>1</v>
      </c>
      <c r="E19" s="14" t="s">
        <v>749</v>
      </c>
      <c r="F19" s="83" t="s">
        <v>23</v>
      </c>
      <c r="G19" s="83">
        <v>44125</v>
      </c>
      <c r="H19" s="201"/>
      <c r="I19" s="144" t="s">
        <v>1040</v>
      </c>
      <c r="J19" s="141" t="s">
        <v>107</v>
      </c>
      <c r="K19" s="125"/>
      <c r="L19" s="14"/>
    </row>
    <row r="20" spans="2:12" x14ac:dyDescent="0.25">
      <c r="B20" s="124" t="s">
        <v>672</v>
      </c>
      <c r="C20" s="81" t="s">
        <v>786</v>
      </c>
      <c r="D20" s="13">
        <v>1</v>
      </c>
      <c r="E20" s="81" t="s">
        <v>670</v>
      </c>
      <c r="F20" s="83" t="s">
        <v>23</v>
      </c>
      <c r="G20" s="83">
        <v>44132</v>
      </c>
      <c r="H20" s="83"/>
      <c r="I20" s="144" t="s">
        <v>1045</v>
      </c>
      <c r="J20" s="145" t="s">
        <v>175</v>
      </c>
      <c r="K20" s="125"/>
      <c r="L20" s="13"/>
    </row>
    <row r="21" spans="2:12" x14ac:dyDescent="0.25">
      <c r="B21" s="83" t="s">
        <v>971</v>
      </c>
      <c r="C21" s="81" t="s">
        <v>786</v>
      </c>
      <c r="D21" s="13">
        <v>1</v>
      </c>
      <c r="E21" s="14" t="s">
        <v>194</v>
      </c>
      <c r="F21" s="124" t="s">
        <v>23</v>
      </c>
      <c r="G21" s="124">
        <v>44119</v>
      </c>
      <c r="H21" s="201">
        <v>44123</v>
      </c>
      <c r="I21" s="83" t="s">
        <v>179</v>
      </c>
      <c r="J21" s="139" t="s">
        <v>110</v>
      </c>
      <c r="K21" s="13"/>
      <c r="L21" s="13"/>
    </row>
    <row r="22" spans="2:12" x14ac:dyDescent="0.25">
      <c r="B22" s="83" t="s">
        <v>972</v>
      </c>
      <c r="C22" s="81" t="s">
        <v>786</v>
      </c>
      <c r="D22" s="13">
        <v>1</v>
      </c>
      <c r="E22" s="14" t="s">
        <v>194</v>
      </c>
      <c r="F22" s="124" t="s">
        <v>23</v>
      </c>
      <c r="G22" s="124">
        <v>44119</v>
      </c>
      <c r="H22" s="201">
        <v>44123</v>
      </c>
      <c r="I22" s="83" t="s">
        <v>179</v>
      </c>
      <c r="J22" s="139" t="s">
        <v>110</v>
      </c>
      <c r="K22" s="13"/>
      <c r="L22" s="13"/>
    </row>
    <row r="23" spans="2:12" x14ac:dyDescent="0.25">
      <c r="B23" s="83" t="s">
        <v>961</v>
      </c>
      <c r="C23" s="81" t="s">
        <v>790</v>
      </c>
      <c r="D23" s="13">
        <v>1</v>
      </c>
      <c r="E23" s="14" t="s">
        <v>194</v>
      </c>
      <c r="F23" s="83" t="s">
        <v>23</v>
      </c>
      <c r="G23" s="83">
        <v>44115</v>
      </c>
      <c r="H23" s="201"/>
      <c r="I23" s="147" t="s">
        <v>1026</v>
      </c>
      <c r="J23" s="139" t="s">
        <v>107</v>
      </c>
      <c r="K23" s="13"/>
      <c r="L23" s="13"/>
    </row>
    <row r="24" spans="2:12" x14ac:dyDescent="0.25">
      <c r="B24" s="83" t="s">
        <v>932</v>
      </c>
      <c r="C24" s="81" t="s">
        <v>786</v>
      </c>
      <c r="D24" s="13">
        <v>1</v>
      </c>
      <c r="E24" s="14" t="s">
        <v>95</v>
      </c>
      <c r="F24" s="124" t="s">
        <v>23</v>
      </c>
      <c r="G24" s="124">
        <v>44105</v>
      </c>
      <c r="H24" s="201">
        <v>44108</v>
      </c>
      <c r="I24" s="83" t="s">
        <v>917</v>
      </c>
      <c r="J24" s="139" t="s">
        <v>110</v>
      </c>
      <c r="K24" s="125"/>
      <c r="L24" s="13"/>
    </row>
    <row r="25" spans="2:12" x14ac:dyDescent="0.25">
      <c r="B25" s="83" t="s">
        <v>933</v>
      </c>
      <c r="C25" s="80" t="s">
        <v>786</v>
      </c>
      <c r="D25" s="13">
        <v>1</v>
      </c>
      <c r="E25" s="14" t="s">
        <v>95</v>
      </c>
      <c r="F25" s="83" t="s">
        <v>23</v>
      </c>
      <c r="G25" s="83">
        <v>44105</v>
      </c>
      <c r="H25" s="201">
        <v>44108</v>
      </c>
      <c r="I25" s="144" t="s">
        <v>917</v>
      </c>
      <c r="J25" s="145" t="s">
        <v>110</v>
      </c>
      <c r="K25" s="125"/>
      <c r="L25" s="13"/>
    </row>
    <row r="26" spans="2:12" x14ac:dyDescent="0.25">
      <c r="B26" s="83" t="s">
        <v>985</v>
      </c>
      <c r="C26" s="80" t="s">
        <v>786</v>
      </c>
      <c r="D26" s="13">
        <v>1</v>
      </c>
      <c r="E26" s="14" t="s">
        <v>95</v>
      </c>
      <c r="F26" s="83" t="s">
        <v>23</v>
      </c>
      <c r="G26" s="83">
        <v>44123</v>
      </c>
      <c r="H26" s="201">
        <v>44133</v>
      </c>
      <c r="I26" s="144" t="s">
        <v>111</v>
      </c>
      <c r="J26" s="145" t="s">
        <v>110</v>
      </c>
      <c r="K26" s="125"/>
      <c r="L26" s="13"/>
    </row>
    <row r="27" spans="2:12" x14ac:dyDescent="0.25">
      <c r="B27" s="83" t="s">
        <v>920</v>
      </c>
      <c r="C27" s="13" t="s">
        <v>786</v>
      </c>
      <c r="D27" s="13">
        <v>1</v>
      </c>
      <c r="E27" s="14" t="s">
        <v>95</v>
      </c>
      <c r="F27" s="83" t="s">
        <v>23</v>
      </c>
      <c r="G27" s="83">
        <v>44106</v>
      </c>
      <c r="H27" s="201"/>
      <c r="I27" s="144" t="s">
        <v>1005</v>
      </c>
      <c r="J27" s="145" t="s">
        <v>107</v>
      </c>
      <c r="K27" s="125"/>
      <c r="L27" s="13"/>
    </row>
    <row r="28" spans="2:12" x14ac:dyDescent="0.25">
      <c r="B28" s="83" t="s">
        <v>522</v>
      </c>
      <c r="C28" s="80" t="s">
        <v>790</v>
      </c>
      <c r="D28" s="13">
        <v>1</v>
      </c>
      <c r="E28" s="14" t="s">
        <v>95</v>
      </c>
      <c r="F28" s="83" t="s">
        <v>23</v>
      </c>
      <c r="G28" s="83">
        <v>44113</v>
      </c>
      <c r="H28" s="201"/>
      <c r="I28" s="144" t="s">
        <v>1021</v>
      </c>
      <c r="J28" s="145" t="s">
        <v>107</v>
      </c>
      <c r="K28" s="125"/>
      <c r="L28" s="13"/>
    </row>
    <row r="29" spans="2:12" x14ac:dyDescent="0.25">
      <c r="B29" s="83" t="s">
        <v>268</v>
      </c>
      <c r="C29" s="81" t="s">
        <v>790</v>
      </c>
      <c r="D29" s="13">
        <v>1</v>
      </c>
      <c r="E29" s="14" t="s">
        <v>95</v>
      </c>
      <c r="F29" s="83" t="s">
        <v>23</v>
      </c>
      <c r="G29" s="83">
        <v>44117</v>
      </c>
      <c r="H29" s="201"/>
      <c r="I29" s="144" t="s">
        <v>269</v>
      </c>
      <c r="J29" s="145" t="s">
        <v>107</v>
      </c>
      <c r="K29" s="125"/>
      <c r="L29" s="13"/>
    </row>
    <row r="30" spans="2:12" x14ac:dyDescent="0.25">
      <c r="B30" s="124" t="s">
        <v>995</v>
      </c>
      <c r="C30" s="13" t="s">
        <v>790</v>
      </c>
      <c r="D30" s="14">
        <v>1</v>
      </c>
      <c r="E30" s="14" t="s">
        <v>95</v>
      </c>
      <c r="F30" s="83" t="s">
        <v>23</v>
      </c>
      <c r="G30" s="83">
        <v>44129</v>
      </c>
      <c r="H30" s="201">
        <v>44134</v>
      </c>
      <c r="I30" s="124" t="s">
        <v>179</v>
      </c>
      <c r="J30" s="141" t="s">
        <v>110</v>
      </c>
      <c r="K30" s="13"/>
      <c r="L30" s="13"/>
    </row>
    <row r="31" spans="2:12" x14ac:dyDescent="0.25">
      <c r="B31" s="124" t="s">
        <v>953</v>
      </c>
      <c r="C31" s="13" t="s">
        <v>790</v>
      </c>
      <c r="D31" s="14">
        <v>1</v>
      </c>
      <c r="E31" s="203" t="s">
        <v>33</v>
      </c>
      <c r="F31" s="83" t="s">
        <v>23</v>
      </c>
      <c r="G31" s="83">
        <v>44111</v>
      </c>
      <c r="H31" s="201">
        <v>44119</v>
      </c>
      <c r="I31" s="124" t="s">
        <v>767</v>
      </c>
      <c r="J31" s="141" t="s">
        <v>110</v>
      </c>
      <c r="K31" s="13"/>
      <c r="L31" s="13"/>
    </row>
    <row r="32" spans="2:12" x14ac:dyDescent="0.25">
      <c r="B32" s="83" t="s">
        <v>954</v>
      </c>
      <c r="C32" s="81" t="s">
        <v>790</v>
      </c>
      <c r="D32" s="13">
        <v>1</v>
      </c>
      <c r="E32" s="14" t="s">
        <v>33</v>
      </c>
      <c r="F32" s="124" t="s">
        <v>23</v>
      </c>
      <c r="G32" s="124">
        <v>44111</v>
      </c>
      <c r="H32" s="201">
        <v>44119</v>
      </c>
      <c r="I32" s="83" t="s">
        <v>767</v>
      </c>
      <c r="J32" s="139" t="s">
        <v>110</v>
      </c>
      <c r="K32" s="13"/>
      <c r="L32" s="13"/>
    </row>
    <row r="33" spans="2:12" x14ac:dyDescent="0.25">
      <c r="B33" s="83" t="s">
        <v>955</v>
      </c>
      <c r="C33" s="81" t="s">
        <v>790</v>
      </c>
      <c r="D33" s="13">
        <v>1</v>
      </c>
      <c r="E33" s="14" t="s">
        <v>33</v>
      </c>
      <c r="F33" s="124" t="s">
        <v>23</v>
      </c>
      <c r="G33" s="124">
        <v>44111</v>
      </c>
      <c r="H33" s="201">
        <v>44119</v>
      </c>
      <c r="I33" s="83" t="s">
        <v>767</v>
      </c>
      <c r="J33" s="139" t="s">
        <v>110</v>
      </c>
      <c r="K33" s="13"/>
      <c r="L33" s="13"/>
    </row>
    <row r="34" spans="2:12" x14ac:dyDescent="0.25">
      <c r="B34" s="83" t="s">
        <v>956</v>
      </c>
      <c r="C34" s="81" t="s">
        <v>790</v>
      </c>
      <c r="D34" s="13">
        <v>1</v>
      </c>
      <c r="E34" s="14" t="s">
        <v>33</v>
      </c>
      <c r="F34" s="124" t="s">
        <v>23</v>
      </c>
      <c r="G34" s="124">
        <v>44111</v>
      </c>
      <c r="H34" s="201">
        <v>44119</v>
      </c>
      <c r="I34" s="83" t="s">
        <v>767</v>
      </c>
      <c r="J34" s="139" t="s">
        <v>110</v>
      </c>
      <c r="K34" s="125"/>
      <c r="L34" s="13"/>
    </row>
    <row r="35" spans="2:12" x14ac:dyDescent="0.25">
      <c r="B35" s="83" t="s">
        <v>691</v>
      </c>
      <c r="C35" s="80" t="s">
        <v>790</v>
      </c>
      <c r="D35" s="13">
        <v>1</v>
      </c>
      <c r="E35" s="14" t="s">
        <v>33</v>
      </c>
      <c r="F35" s="83" t="s">
        <v>23</v>
      </c>
      <c r="G35" s="83">
        <v>44111</v>
      </c>
      <c r="H35" s="201">
        <v>44119</v>
      </c>
      <c r="I35" s="144" t="s">
        <v>767</v>
      </c>
      <c r="J35" s="145" t="s">
        <v>110</v>
      </c>
      <c r="K35" s="146"/>
      <c r="L35" s="13"/>
    </row>
    <row r="36" spans="2:12" x14ac:dyDescent="0.25">
      <c r="B36" s="124" t="s">
        <v>329</v>
      </c>
      <c r="C36" s="81" t="s">
        <v>790</v>
      </c>
      <c r="D36" s="13">
        <v>1</v>
      </c>
      <c r="E36" s="81" t="s">
        <v>157</v>
      </c>
      <c r="F36" s="83" t="s">
        <v>23</v>
      </c>
      <c r="G36" s="83">
        <v>44132</v>
      </c>
      <c r="H36" s="83"/>
      <c r="I36" s="144" t="s">
        <v>107</v>
      </c>
      <c r="J36" s="145" t="s">
        <v>107</v>
      </c>
      <c r="K36" s="146"/>
      <c r="L36" s="13"/>
    </row>
    <row r="37" spans="2:12" x14ac:dyDescent="0.25">
      <c r="B37" s="83" t="s">
        <v>946</v>
      </c>
      <c r="C37" s="81" t="s">
        <v>786</v>
      </c>
      <c r="D37" s="13">
        <v>1</v>
      </c>
      <c r="E37" s="14" t="s">
        <v>183</v>
      </c>
      <c r="F37" s="83" t="s">
        <v>23</v>
      </c>
      <c r="G37" s="83">
        <v>44109</v>
      </c>
      <c r="H37" s="201"/>
      <c r="I37" s="144" t="s">
        <v>1013</v>
      </c>
      <c r="J37" s="145" t="s">
        <v>107</v>
      </c>
      <c r="K37" s="125"/>
      <c r="L37" s="13"/>
    </row>
    <row r="38" spans="2:12" x14ac:dyDescent="0.25">
      <c r="B38" s="124" t="s">
        <v>951</v>
      </c>
      <c r="C38" s="13" t="s">
        <v>790</v>
      </c>
      <c r="D38" s="14">
        <v>1</v>
      </c>
      <c r="E38" s="14" t="s">
        <v>19</v>
      </c>
      <c r="F38" s="83" t="s">
        <v>23</v>
      </c>
      <c r="G38" s="83">
        <v>44111</v>
      </c>
      <c r="H38" s="201"/>
      <c r="I38" s="124" t="s">
        <v>1018</v>
      </c>
      <c r="J38" s="141" t="s">
        <v>107</v>
      </c>
      <c r="K38" s="13"/>
      <c r="L38" s="13"/>
    </row>
    <row r="39" spans="2:12" x14ac:dyDescent="0.25">
      <c r="B39" s="83" t="s">
        <v>998</v>
      </c>
      <c r="C39" s="80" t="s">
        <v>786</v>
      </c>
      <c r="D39" s="13">
        <v>1</v>
      </c>
      <c r="E39" s="80" t="s">
        <v>19</v>
      </c>
      <c r="F39" s="83" t="s">
        <v>23</v>
      </c>
      <c r="G39" s="83">
        <v>44134</v>
      </c>
      <c r="H39" s="201"/>
      <c r="I39" s="144" t="s">
        <v>107</v>
      </c>
      <c r="J39" s="145" t="s">
        <v>107</v>
      </c>
      <c r="K39" s="125"/>
      <c r="L39" s="13"/>
    </row>
    <row r="40" spans="2:12" x14ac:dyDescent="0.25">
      <c r="B40" s="83" t="s">
        <v>937</v>
      </c>
      <c r="C40" s="80" t="s">
        <v>790</v>
      </c>
      <c r="D40" s="13">
        <v>1</v>
      </c>
      <c r="E40" s="14" t="s">
        <v>298</v>
      </c>
      <c r="F40" s="83" t="s">
        <v>23</v>
      </c>
      <c r="G40" s="83">
        <v>44105</v>
      </c>
      <c r="H40" s="201"/>
      <c r="I40" s="144" t="s">
        <v>514</v>
      </c>
      <c r="J40" s="145" t="s">
        <v>107</v>
      </c>
      <c r="K40" s="125"/>
      <c r="L40" s="13"/>
    </row>
    <row r="41" spans="2:12" x14ac:dyDescent="0.25">
      <c r="B41" s="83" t="s">
        <v>938</v>
      </c>
      <c r="C41" s="80" t="s">
        <v>790</v>
      </c>
      <c r="D41" s="13">
        <v>1</v>
      </c>
      <c r="E41" s="14" t="s">
        <v>298</v>
      </c>
      <c r="F41" s="83" t="s">
        <v>23</v>
      </c>
      <c r="G41" s="83">
        <v>44106</v>
      </c>
      <c r="H41" s="201"/>
      <c r="I41" s="144" t="s">
        <v>1003</v>
      </c>
      <c r="J41" s="145" t="s">
        <v>107</v>
      </c>
      <c r="K41" s="125"/>
      <c r="L41" s="13"/>
    </row>
    <row r="42" spans="2:12" x14ac:dyDescent="0.25">
      <c r="B42" s="83" t="s">
        <v>941</v>
      </c>
      <c r="C42" s="80" t="s">
        <v>790</v>
      </c>
      <c r="D42" s="13">
        <v>1</v>
      </c>
      <c r="E42" s="14" t="s">
        <v>298</v>
      </c>
      <c r="F42" s="83" t="s">
        <v>23</v>
      </c>
      <c r="G42" s="83">
        <v>44106</v>
      </c>
      <c r="H42" s="83"/>
      <c r="I42" s="144" t="s">
        <v>1008</v>
      </c>
      <c r="J42" s="145" t="s">
        <v>107</v>
      </c>
      <c r="K42" s="140"/>
      <c r="L42" s="13"/>
    </row>
    <row r="43" spans="2:12" x14ac:dyDescent="0.25">
      <c r="B43" s="83" t="s">
        <v>944</v>
      </c>
      <c r="C43" s="81" t="s">
        <v>790</v>
      </c>
      <c r="D43" s="13">
        <v>1</v>
      </c>
      <c r="E43" s="14" t="s">
        <v>298</v>
      </c>
      <c r="F43" s="83" t="s">
        <v>23</v>
      </c>
      <c r="G43" s="83">
        <v>44109</v>
      </c>
      <c r="H43" s="201"/>
      <c r="I43" s="144" t="s">
        <v>1011</v>
      </c>
      <c r="J43" s="145" t="s">
        <v>107</v>
      </c>
      <c r="K43" s="125"/>
      <c r="L43" s="13"/>
    </row>
    <row r="44" spans="2:12" x14ac:dyDescent="0.25">
      <c r="B44" s="83" t="s">
        <v>945</v>
      </c>
      <c r="C44" s="13" t="s">
        <v>790</v>
      </c>
      <c r="D44" s="13">
        <v>1</v>
      </c>
      <c r="E44" s="14" t="s">
        <v>298</v>
      </c>
      <c r="F44" s="83" t="s">
        <v>23</v>
      </c>
      <c r="G44" s="83">
        <v>44109</v>
      </c>
      <c r="H44" s="201"/>
      <c r="I44" s="144" t="s">
        <v>1012</v>
      </c>
      <c r="J44" s="145" t="s">
        <v>107</v>
      </c>
      <c r="K44" s="125"/>
      <c r="L44" s="13"/>
    </row>
    <row r="45" spans="2:12" x14ac:dyDescent="0.25">
      <c r="B45" s="124" t="s">
        <v>947</v>
      </c>
      <c r="C45" s="13" t="s">
        <v>790</v>
      </c>
      <c r="D45" s="14">
        <v>1</v>
      </c>
      <c r="E45" s="14" t="s">
        <v>298</v>
      </c>
      <c r="F45" s="83" t="s">
        <v>23</v>
      </c>
      <c r="G45" s="83">
        <v>44109</v>
      </c>
      <c r="H45" s="201"/>
      <c r="I45" s="124" t="s">
        <v>1014</v>
      </c>
      <c r="J45" s="141" t="s">
        <v>107</v>
      </c>
      <c r="K45" s="13"/>
      <c r="L45" s="13"/>
    </row>
    <row r="46" spans="2:12" x14ac:dyDescent="0.25">
      <c r="B46" s="124" t="s">
        <v>948</v>
      </c>
      <c r="C46" s="13" t="s">
        <v>790</v>
      </c>
      <c r="D46" s="14">
        <v>1</v>
      </c>
      <c r="E46" s="14" t="s">
        <v>298</v>
      </c>
      <c r="F46" s="83" t="s">
        <v>23</v>
      </c>
      <c r="G46" s="83">
        <v>44109</v>
      </c>
      <c r="H46" s="201"/>
      <c r="I46" s="124" t="s">
        <v>1015</v>
      </c>
      <c r="J46" s="141" t="s">
        <v>107</v>
      </c>
      <c r="K46" s="13"/>
      <c r="L46" s="13"/>
    </row>
    <row r="47" spans="2:12" x14ac:dyDescent="0.25">
      <c r="B47" s="124" t="s">
        <v>949</v>
      </c>
      <c r="C47" s="13" t="s">
        <v>790</v>
      </c>
      <c r="D47" s="14">
        <v>1</v>
      </c>
      <c r="E47" s="14" t="s">
        <v>298</v>
      </c>
      <c r="F47" s="83" t="s">
        <v>23</v>
      </c>
      <c r="G47" s="83">
        <v>44109</v>
      </c>
      <c r="H47" s="201"/>
      <c r="I47" s="124" t="s">
        <v>1016</v>
      </c>
      <c r="J47" s="141" t="s">
        <v>107</v>
      </c>
      <c r="K47" s="13"/>
      <c r="L47" s="13"/>
    </row>
    <row r="48" spans="2:12" x14ac:dyDescent="0.25">
      <c r="B48" s="83" t="s">
        <v>960</v>
      </c>
      <c r="C48" s="80" t="s">
        <v>790</v>
      </c>
      <c r="D48" s="13">
        <v>1</v>
      </c>
      <c r="E48" s="80" t="s">
        <v>298</v>
      </c>
      <c r="F48" s="83" t="s">
        <v>23</v>
      </c>
      <c r="G48" s="83">
        <v>44114</v>
      </c>
      <c r="H48" s="201"/>
      <c r="I48" s="144" t="s">
        <v>1025</v>
      </c>
      <c r="J48" s="145" t="s">
        <v>107</v>
      </c>
      <c r="K48" s="125"/>
      <c r="L48" s="13"/>
    </row>
    <row r="49" spans="2:12" x14ac:dyDescent="0.25">
      <c r="B49" s="83" t="s">
        <v>963</v>
      </c>
      <c r="C49" s="81" t="s">
        <v>790</v>
      </c>
      <c r="D49" s="13">
        <v>1</v>
      </c>
      <c r="E49" s="81" t="s">
        <v>298</v>
      </c>
      <c r="F49" s="83" t="s">
        <v>23</v>
      </c>
      <c r="G49" s="83">
        <v>44116</v>
      </c>
      <c r="H49" s="201"/>
      <c r="I49" s="144" t="s">
        <v>1028</v>
      </c>
      <c r="J49" s="145" t="s">
        <v>107</v>
      </c>
      <c r="K49" s="140"/>
      <c r="L49" s="13"/>
    </row>
    <row r="50" spans="2:12" x14ac:dyDescent="0.25">
      <c r="B50" s="83" t="s">
        <v>964</v>
      </c>
      <c r="C50" s="81" t="s">
        <v>790</v>
      </c>
      <c r="D50" s="13">
        <v>1</v>
      </c>
      <c r="E50" s="14" t="s">
        <v>298</v>
      </c>
      <c r="F50" s="124" t="s">
        <v>23</v>
      </c>
      <c r="G50" s="124">
        <v>44116</v>
      </c>
      <c r="H50" s="201"/>
      <c r="I50" s="83" t="s">
        <v>1029</v>
      </c>
      <c r="J50" s="139" t="s">
        <v>107</v>
      </c>
      <c r="K50" s="13"/>
      <c r="L50" s="13"/>
    </row>
    <row r="51" spans="2:12" x14ac:dyDescent="0.25">
      <c r="B51" s="83" t="s">
        <v>965</v>
      </c>
      <c r="C51" s="81" t="s">
        <v>790</v>
      </c>
      <c r="D51" s="13">
        <v>1</v>
      </c>
      <c r="E51" s="14" t="s">
        <v>298</v>
      </c>
      <c r="F51" s="124" t="s">
        <v>23</v>
      </c>
      <c r="G51" s="124">
        <v>44116</v>
      </c>
      <c r="H51" s="201"/>
      <c r="I51" s="83" t="s">
        <v>1030</v>
      </c>
      <c r="J51" s="139" t="s">
        <v>107</v>
      </c>
      <c r="K51" s="13"/>
      <c r="L51" s="13"/>
    </row>
    <row r="52" spans="2:12" x14ac:dyDescent="0.25">
      <c r="B52" s="83" t="s">
        <v>991</v>
      </c>
      <c r="C52" s="13" t="s">
        <v>790</v>
      </c>
      <c r="D52" s="13">
        <v>1</v>
      </c>
      <c r="E52" s="80" t="s">
        <v>298</v>
      </c>
      <c r="F52" s="83" t="s">
        <v>23</v>
      </c>
      <c r="G52" s="83">
        <v>44126</v>
      </c>
      <c r="H52" s="201"/>
      <c r="I52" s="144" t="s">
        <v>1041</v>
      </c>
      <c r="J52" s="141" t="s">
        <v>107</v>
      </c>
      <c r="K52" s="125"/>
      <c r="L52" s="14"/>
    </row>
    <row r="53" spans="2:12" x14ac:dyDescent="0.25">
      <c r="B53" s="83" t="s">
        <v>992</v>
      </c>
      <c r="C53" s="13" t="s">
        <v>790</v>
      </c>
      <c r="D53" s="13">
        <v>1</v>
      </c>
      <c r="E53" s="80" t="s">
        <v>298</v>
      </c>
      <c r="F53" s="83" t="s">
        <v>23</v>
      </c>
      <c r="G53" s="83">
        <v>44127</v>
      </c>
      <c r="H53" s="201"/>
      <c r="I53" s="144" t="s">
        <v>1042</v>
      </c>
      <c r="J53" s="141" t="s">
        <v>107</v>
      </c>
      <c r="K53" s="125"/>
      <c r="L53" s="14"/>
    </row>
    <row r="54" spans="2:12" x14ac:dyDescent="0.25">
      <c r="B54" s="83" t="s">
        <v>993</v>
      </c>
      <c r="C54" s="13" t="s">
        <v>790</v>
      </c>
      <c r="D54" s="13">
        <v>1</v>
      </c>
      <c r="E54" s="80" t="s">
        <v>298</v>
      </c>
      <c r="F54" s="83" t="s">
        <v>23</v>
      </c>
      <c r="G54" s="83">
        <v>44129</v>
      </c>
      <c r="H54" s="201"/>
      <c r="I54" s="144" t="s">
        <v>1043</v>
      </c>
      <c r="J54" s="141" t="s">
        <v>107</v>
      </c>
      <c r="K54" s="125"/>
      <c r="L54" s="14"/>
    </row>
    <row r="55" spans="2:12" x14ac:dyDescent="0.25">
      <c r="B55" s="124" t="s">
        <v>994</v>
      </c>
      <c r="C55" s="13" t="s">
        <v>790</v>
      </c>
      <c r="D55" s="14">
        <v>1</v>
      </c>
      <c r="E55" s="80" t="s">
        <v>298</v>
      </c>
      <c r="F55" s="83" t="s">
        <v>23</v>
      </c>
      <c r="G55" s="83">
        <v>44130</v>
      </c>
      <c r="H55" s="201"/>
      <c r="I55" s="124" t="s">
        <v>1044</v>
      </c>
      <c r="J55" s="141" t="s">
        <v>107</v>
      </c>
      <c r="K55" s="13"/>
      <c r="L55" s="13"/>
    </row>
    <row r="56" spans="2:12" x14ac:dyDescent="0.25">
      <c r="B56" s="83" t="s">
        <v>919</v>
      </c>
      <c r="C56" s="81" t="s">
        <v>786</v>
      </c>
      <c r="D56" s="13">
        <v>1</v>
      </c>
      <c r="E56" s="14" t="s">
        <v>517</v>
      </c>
      <c r="F56" s="83" t="s">
        <v>23</v>
      </c>
      <c r="G56" s="83">
        <v>44106</v>
      </c>
      <c r="H56" s="201"/>
      <c r="I56" s="144" t="s">
        <v>1006</v>
      </c>
      <c r="J56" s="145" t="s">
        <v>107</v>
      </c>
      <c r="K56" s="125"/>
      <c r="L56" s="13"/>
    </row>
    <row r="57" spans="2:12" x14ac:dyDescent="0.25">
      <c r="B57" s="83" t="s">
        <v>578</v>
      </c>
      <c r="C57" s="81" t="s">
        <v>786</v>
      </c>
      <c r="D57" s="13">
        <v>1</v>
      </c>
      <c r="E57" s="14" t="s">
        <v>517</v>
      </c>
      <c r="F57" s="124" t="s">
        <v>23</v>
      </c>
      <c r="G57" s="124">
        <v>44116</v>
      </c>
      <c r="H57" s="201">
        <v>44125</v>
      </c>
      <c r="I57" s="83" t="s">
        <v>579</v>
      </c>
      <c r="J57" s="139" t="s">
        <v>107</v>
      </c>
      <c r="K57" s="13"/>
      <c r="L57" s="13"/>
    </row>
    <row r="58" spans="2:12" x14ac:dyDescent="0.25">
      <c r="B58" s="83" t="s">
        <v>928</v>
      </c>
      <c r="C58" s="81" t="s">
        <v>786</v>
      </c>
      <c r="D58" s="13">
        <v>1</v>
      </c>
      <c r="E58" s="14" t="s">
        <v>517</v>
      </c>
      <c r="F58" s="124" t="s">
        <v>23</v>
      </c>
      <c r="G58" s="124">
        <v>44105</v>
      </c>
      <c r="H58" s="201">
        <v>44109</v>
      </c>
      <c r="I58" s="83" t="s">
        <v>767</v>
      </c>
      <c r="J58" s="139" t="s">
        <v>110</v>
      </c>
      <c r="K58" s="125"/>
      <c r="L58" s="13"/>
    </row>
    <row r="59" spans="2:12" x14ac:dyDescent="0.25">
      <c r="B59" s="83" t="s">
        <v>929</v>
      </c>
      <c r="C59" s="81" t="s">
        <v>786</v>
      </c>
      <c r="D59" s="13">
        <v>1</v>
      </c>
      <c r="E59" s="14" t="s">
        <v>517</v>
      </c>
      <c r="F59" s="124" t="s">
        <v>23</v>
      </c>
      <c r="G59" s="124">
        <v>44105</v>
      </c>
      <c r="H59" s="201"/>
      <c r="I59" s="83" t="s">
        <v>1000</v>
      </c>
      <c r="J59" s="139" t="s">
        <v>107</v>
      </c>
      <c r="K59" s="125"/>
      <c r="L59" s="13"/>
    </row>
    <row r="60" spans="2:12" x14ac:dyDescent="0.25">
      <c r="B60" s="83" t="s">
        <v>931</v>
      </c>
      <c r="C60" s="81" t="s">
        <v>786</v>
      </c>
      <c r="D60" s="13">
        <v>1</v>
      </c>
      <c r="E60" s="14" t="s">
        <v>517</v>
      </c>
      <c r="F60" s="124" t="s">
        <v>23</v>
      </c>
      <c r="G60" s="124">
        <v>44105</v>
      </c>
      <c r="H60" s="201"/>
      <c r="I60" s="83" t="s">
        <v>1001</v>
      </c>
      <c r="J60" s="139" t="s">
        <v>107</v>
      </c>
      <c r="K60" s="125"/>
      <c r="L60" s="13"/>
    </row>
    <row r="61" spans="2:12" x14ac:dyDescent="0.25">
      <c r="B61" s="83" t="s">
        <v>934</v>
      </c>
      <c r="C61" s="80" t="s">
        <v>786</v>
      </c>
      <c r="D61" s="13">
        <v>1</v>
      </c>
      <c r="E61" s="14" t="s">
        <v>517</v>
      </c>
      <c r="F61" s="83" t="s">
        <v>23</v>
      </c>
      <c r="G61" s="83">
        <v>44105</v>
      </c>
      <c r="H61" s="201"/>
      <c r="I61" s="144" t="s">
        <v>1001</v>
      </c>
      <c r="J61" s="145" t="s">
        <v>107</v>
      </c>
      <c r="K61" s="125"/>
      <c r="L61" s="13"/>
    </row>
    <row r="62" spans="2:12" x14ac:dyDescent="0.25">
      <c r="B62" s="83" t="s">
        <v>935</v>
      </c>
      <c r="C62" s="80" t="s">
        <v>786</v>
      </c>
      <c r="D62" s="13">
        <v>1</v>
      </c>
      <c r="E62" s="14" t="s">
        <v>517</v>
      </c>
      <c r="F62" s="83" t="s">
        <v>23</v>
      </c>
      <c r="G62" s="83">
        <v>44105</v>
      </c>
      <c r="H62" s="201"/>
      <c r="I62" s="144" t="s">
        <v>1001</v>
      </c>
      <c r="J62" s="145" t="s">
        <v>107</v>
      </c>
      <c r="K62" s="125"/>
      <c r="L62" s="13"/>
    </row>
    <row r="63" spans="2:12" x14ac:dyDescent="0.25">
      <c r="B63" s="83" t="s">
        <v>936</v>
      </c>
      <c r="C63" s="80" t="s">
        <v>786</v>
      </c>
      <c r="D63" s="13">
        <v>1</v>
      </c>
      <c r="E63" s="14" t="s">
        <v>517</v>
      </c>
      <c r="F63" s="83" t="s">
        <v>23</v>
      </c>
      <c r="G63" s="83">
        <v>44105</v>
      </c>
      <c r="H63" s="201"/>
      <c r="I63" s="144" t="s">
        <v>1002</v>
      </c>
      <c r="J63" s="145" t="s">
        <v>110</v>
      </c>
      <c r="K63" s="125"/>
      <c r="L63" s="13"/>
    </row>
    <row r="64" spans="2:12" x14ac:dyDescent="0.25">
      <c r="B64" s="83" t="s">
        <v>921</v>
      </c>
      <c r="C64" s="81" t="s">
        <v>786</v>
      </c>
      <c r="D64" s="13">
        <v>1</v>
      </c>
      <c r="E64" s="14" t="s">
        <v>517</v>
      </c>
      <c r="F64" s="83" t="s">
        <v>23</v>
      </c>
      <c r="G64" s="83">
        <v>44106</v>
      </c>
      <c r="H64" s="201"/>
      <c r="I64" s="144" t="s">
        <v>767</v>
      </c>
      <c r="J64" s="145" t="s">
        <v>110</v>
      </c>
      <c r="K64" s="125"/>
      <c r="L64" s="13"/>
    </row>
    <row r="65" spans="2:12" x14ac:dyDescent="0.25">
      <c r="B65" s="83" t="s">
        <v>940</v>
      </c>
      <c r="C65" s="81" t="s">
        <v>786</v>
      </c>
      <c r="D65" s="13">
        <v>1</v>
      </c>
      <c r="E65" s="14" t="s">
        <v>517</v>
      </c>
      <c r="F65" s="83" t="s">
        <v>23</v>
      </c>
      <c r="G65" s="83">
        <v>44106</v>
      </c>
      <c r="H65" s="201">
        <v>44128</v>
      </c>
      <c r="I65" s="147" t="s">
        <v>767</v>
      </c>
      <c r="J65" s="139" t="s">
        <v>110</v>
      </c>
      <c r="K65" s="13"/>
      <c r="L65" s="13"/>
    </row>
    <row r="66" spans="2:12" x14ac:dyDescent="0.25">
      <c r="B66" s="124" t="s">
        <v>952</v>
      </c>
      <c r="C66" s="13" t="s">
        <v>786</v>
      </c>
      <c r="D66" s="14">
        <v>1</v>
      </c>
      <c r="E66" s="14" t="s">
        <v>517</v>
      </c>
      <c r="F66" s="83" t="s">
        <v>23</v>
      </c>
      <c r="G66" s="83">
        <v>44111</v>
      </c>
      <c r="H66" s="201"/>
      <c r="I66" s="124" t="s">
        <v>767</v>
      </c>
      <c r="J66" s="141" t="s">
        <v>110</v>
      </c>
      <c r="K66" s="13"/>
      <c r="L66" s="13"/>
    </row>
    <row r="67" spans="2:12" x14ac:dyDescent="0.25">
      <c r="B67" s="83" t="s">
        <v>957</v>
      </c>
      <c r="C67" s="80" t="s">
        <v>786</v>
      </c>
      <c r="D67" s="13">
        <v>1</v>
      </c>
      <c r="E67" s="14" t="s">
        <v>517</v>
      </c>
      <c r="F67" s="83" t="s">
        <v>23</v>
      </c>
      <c r="G67" s="83">
        <v>44111</v>
      </c>
      <c r="H67" s="201"/>
      <c r="I67" s="144" t="s">
        <v>1019</v>
      </c>
      <c r="J67" s="145" t="s">
        <v>107</v>
      </c>
      <c r="K67" s="146"/>
      <c r="L67" s="13"/>
    </row>
    <row r="68" spans="2:12" x14ac:dyDescent="0.25">
      <c r="B68" s="124" t="s">
        <v>924</v>
      </c>
      <c r="C68" s="13" t="s">
        <v>786</v>
      </c>
      <c r="D68" s="13">
        <v>1</v>
      </c>
      <c r="E68" s="14" t="s">
        <v>517</v>
      </c>
      <c r="F68" s="83" t="s">
        <v>23</v>
      </c>
      <c r="G68" s="83">
        <v>44124</v>
      </c>
      <c r="H68" s="83"/>
      <c r="I68" s="144" t="s">
        <v>111</v>
      </c>
      <c r="J68" s="145" t="s">
        <v>110</v>
      </c>
      <c r="K68" s="125"/>
      <c r="L68" s="13"/>
    </row>
    <row r="69" spans="2:12" x14ac:dyDescent="0.25">
      <c r="B69" s="83" t="s">
        <v>990</v>
      </c>
      <c r="C69" s="13" t="s">
        <v>786</v>
      </c>
      <c r="D69" s="13">
        <v>1</v>
      </c>
      <c r="E69" s="14" t="s">
        <v>517</v>
      </c>
      <c r="F69" s="83" t="s">
        <v>23</v>
      </c>
      <c r="G69" s="83">
        <v>44126</v>
      </c>
      <c r="H69" s="201"/>
      <c r="I69" s="144" t="s">
        <v>111</v>
      </c>
      <c r="J69" s="141" t="s">
        <v>110</v>
      </c>
      <c r="K69" s="125"/>
      <c r="L69" s="14"/>
    </row>
    <row r="70" spans="2:12" x14ac:dyDescent="0.25">
      <c r="B70" s="83" t="s">
        <v>755</v>
      </c>
      <c r="C70" s="80" t="s">
        <v>786</v>
      </c>
      <c r="D70" s="13">
        <v>1</v>
      </c>
      <c r="E70" s="14" t="s">
        <v>517</v>
      </c>
      <c r="F70" s="201" t="s">
        <v>23</v>
      </c>
      <c r="G70" s="201">
        <v>44127</v>
      </c>
      <c r="H70" s="201"/>
      <c r="I70" s="144" t="s">
        <v>111</v>
      </c>
      <c r="J70" s="145" t="s">
        <v>110</v>
      </c>
      <c r="K70" s="146"/>
      <c r="L70" s="13"/>
    </row>
    <row r="71" spans="2:12" x14ac:dyDescent="0.25">
      <c r="B71" s="124" t="s">
        <v>996</v>
      </c>
      <c r="C71" s="81" t="s">
        <v>786</v>
      </c>
      <c r="D71" s="13">
        <v>1</v>
      </c>
      <c r="E71" s="14" t="s">
        <v>517</v>
      </c>
      <c r="F71" s="83" t="s">
        <v>23</v>
      </c>
      <c r="G71" s="83">
        <v>44133</v>
      </c>
      <c r="H71" s="83"/>
      <c r="I71" s="144" t="s">
        <v>107</v>
      </c>
      <c r="J71" s="145" t="s">
        <v>107</v>
      </c>
      <c r="K71" s="125"/>
      <c r="L71" s="13"/>
    </row>
    <row r="72" spans="2:12" x14ac:dyDescent="0.25">
      <c r="B72" s="83" t="s">
        <v>997</v>
      </c>
      <c r="C72" s="80" t="s">
        <v>786</v>
      </c>
      <c r="D72" s="13">
        <v>1</v>
      </c>
      <c r="E72" s="14" t="s">
        <v>517</v>
      </c>
      <c r="F72" s="83" t="s">
        <v>23</v>
      </c>
      <c r="G72" s="83">
        <v>44133</v>
      </c>
      <c r="H72" s="201"/>
      <c r="I72" s="144" t="s">
        <v>107</v>
      </c>
      <c r="J72" s="145" t="s">
        <v>107</v>
      </c>
      <c r="K72" s="125"/>
      <c r="L72" s="13"/>
    </row>
    <row r="73" spans="2:12" x14ac:dyDescent="0.25">
      <c r="B73" s="83" t="s">
        <v>927</v>
      </c>
      <c r="C73" s="81" t="s">
        <v>786</v>
      </c>
      <c r="D73" s="13">
        <v>1</v>
      </c>
      <c r="E73" s="14" t="s">
        <v>517</v>
      </c>
      <c r="F73" s="124" t="s">
        <v>23</v>
      </c>
      <c r="G73" s="124">
        <v>44105</v>
      </c>
      <c r="H73" s="201"/>
      <c r="I73" s="83" t="s">
        <v>999</v>
      </c>
      <c r="J73" s="139" t="s">
        <v>107</v>
      </c>
      <c r="K73" s="13"/>
      <c r="L73" s="13"/>
    </row>
    <row r="74" spans="2:12" x14ac:dyDescent="0.25">
      <c r="B74" s="83" t="s">
        <v>930</v>
      </c>
      <c r="C74" s="81" t="s">
        <v>786</v>
      </c>
      <c r="D74" s="13">
        <v>1</v>
      </c>
      <c r="E74" s="14" t="s">
        <v>517</v>
      </c>
      <c r="F74" s="124" t="s">
        <v>23</v>
      </c>
      <c r="G74" s="124">
        <v>44105</v>
      </c>
      <c r="H74" s="201"/>
      <c r="I74" s="83" t="s">
        <v>1000</v>
      </c>
      <c r="J74" s="139" t="s">
        <v>107</v>
      </c>
      <c r="K74" s="125"/>
      <c r="L74" s="13"/>
    </row>
    <row r="75" spans="2:12" x14ac:dyDescent="0.25">
      <c r="B75" s="83" t="s">
        <v>939</v>
      </c>
      <c r="C75" s="80" t="s">
        <v>786</v>
      </c>
      <c r="D75" s="13">
        <v>1</v>
      </c>
      <c r="E75" s="14" t="s">
        <v>517</v>
      </c>
      <c r="F75" s="83" t="s">
        <v>23</v>
      </c>
      <c r="G75" s="83">
        <v>44106</v>
      </c>
      <c r="H75" s="201"/>
      <c r="I75" s="144" t="s">
        <v>1004</v>
      </c>
      <c r="J75" s="145" t="s">
        <v>107</v>
      </c>
      <c r="K75" s="125"/>
      <c r="L75" s="13"/>
    </row>
    <row r="76" spans="2:12" x14ac:dyDescent="0.25">
      <c r="B76" s="83" t="s">
        <v>966</v>
      </c>
      <c r="C76" s="81" t="s">
        <v>786</v>
      </c>
      <c r="D76" s="13">
        <v>1</v>
      </c>
      <c r="E76" s="14" t="s">
        <v>517</v>
      </c>
      <c r="F76" s="83" t="s">
        <v>23</v>
      </c>
      <c r="G76" s="83">
        <v>44116</v>
      </c>
      <c r="H76" s="201"/>
      <c r="I76" s="144" t="s">
        <v>1031</v>
      </c>
      <c r="J76" s="145" t="s">
        <v>107</v>
      </c>
      <c r="K76" s="125"/>
      <c r="L76" s="13"/>
    </row>
    <row r="77" spans="2:12" x14ac:dyDescent="0.25">
      <c r="B77" s="83" t="s">
        <v>922</v>
      </c>
      <c r="C77" s="80" t="s">
        <v>786</v>
      </c>
      <c r="D77" s="13">
        <v>1</v>
      </c>
      <c r="E77" s="14" t="s">
        <v>517</v>
      </c>
      <c r="F77" s="201" t="s">
        <v>23</v>
      </c>
      <c r="G77" s="201">
        <v>44116</v>
      </c>
      <c r="H77" s="201"/>
      <c r="I77" s="144" t="s">
        <v>767</v>
      </c>
      <c r="J77" s="145" t="s">
        <v>110</v>
      </c>
      <c r="K77" s="125"/>
      <c r="L77" s="13"/>
    </row>
    <row r="78" spans="2:12" x14ac:dyDescent="0.25">
      <c r="B78" s="83" t="s">
        <v>967</v>
      </c>
      <c r="C78" s="80" t="s">
        <v>786</v>
      </c>
      <c r="D78" s="13">
        <v>1</v>
      </c>
      <c r="E78" s="14" t="s">
        <v>517</v>
      </c>
      <c r="F78" s="201" t="s">
        <v>23</v>
      </c>
      <c r="G78" s="201">
        <v>44116</v>
      </c>
      <c r="H78" s="201">
        <v>44123</v>
      </c>
      <c r="I78" s="144" t="s">
        <v>111</v>
      </c>
      <c r="J78" s="145" t="s">
        <v>110</v>
      </c>
      <c r="K78" s="125"/>
      <c r="L78" s="13"/>
    </row>
    <row r="79" spans="2:12" x14ac:dyDescent="0.25">
      <c r="B79" s="83" t="s">
        <v>968</v>
      </c>
      <c r="C79" s="80" t="s">
        <v>786</v>
      </c>
      <c r="D79" s="13">
        <v>1</v>
      </c>
      <c r="E79" s="14" t="s">
        <v>517</v>
      </c>
      <c r="F79" s="201" t="s">
        <v>23</v>
      </c>
      <c r="G79" s="201">
        <v>44116</v>
      </c>
      <c r="H79" s="201">
        <v>44123</v>
      </c>
      <c r="I79" s="144" t="s">
        <v>111</v>
      </c>
      <c r="J79" s="145" t="s">
        <v>110</v>
      </c>
      <c r="K79" s="125"/>
      <c r="L79" s="13"/>
    </row>
    <row r="80" spans="2:12" x14ac:dyDescent="0.25">
      <c r="B80" s="83" t="s">
        <v>794</v>
      </c>
      <c r="C80" s="80" t="s">
        <v>786</v>
      </c>
      <c r="D80" s="13">
        <v>1</v>
      </c>
      <c r="E80" s="14" t="s">
        <v>517</v>
      </c>
      <c r="F80" s="83" t="s">
        <v>23</v>
      </c>
      <c r="G80" s="83">
        <v>44133</v>
      </c>
      <c r="H80" s="201"/>
      <c r="I80" s="144" t="s">
        <v>107</v>
      </c>
      <c r="J80" s="145" t="s">
        <v>107</v>
      </c>
      <c r="K80" s="125"/>
      <c r="L80" s="13"/>
    </row>
    <row r="81" spans="2:12" x14ac:dyDescent="0.25">
      <c r="B81" s="124" t="s">
        <v>926</v>
      </c>
      <c r="C81" s="13" t="s">
        <v>786</v>
      </c>
      <c r="D81" s="14">
        <v>1</v>
      </c>
      <c r="E81" s="80" t="s">
        <v>104</v>
      </c>
      <c r="F81" s="83" t="s">
        <v>23</v>
      </c>
      <c r="G81" s="83">
        <v>44122</v>
      </c>
      <c r="H81" s="201"/>
      <c r="I81" s="124" t="s">
        <v>1036</v>
      </c>
      <c r="J81" s="141" t="s">
        <v>107</v>
      </c>
      <c r="K81" s="13"/>
      <c r="L81" s="13"/>
    </row>
    <row r="82" spans="2:12" x14ac:dyDescent="0.25">
      <c r="B82" s="83" t="s">
        <v>987</v>
      </c>
      <c r="C82" s="80" t="s">
        <v>786</v>
      </c>
      <c r="D82" s="81">
        <v>1</v>
      </c>
      <c r="E82" s="80" t="s">
        <v>104</v>
      </c>
      <c r="F82" s="83" t="s">
        <v>23</v>
      </c>
      <c r="G82" s="83">
        <v>44124</v>
      </c>
      <c r="H82" s="201"/>
      <c r="I82" s="144" t="s">
        <v>178</v>
      </c>
      <c r="J82" s="145" t="s">
        <v>120</v>
      </c>
      <c r="K82" s="125"/>
      <c r="L82" s="13"/>
    </row>
    <row r="83" spans="2:12" x14ac:dyDescent="0.25">
      <c r="B83" s="83" t="s">
        <v>925</v>
      </c>
      <c r="C83" s="80" t="s">
        <v>786</v>
      </c>
      <c r="D83" s="13">
        <v>1</v>
      </c>
      <c r="E83" s="80" t="s">
        <v>104</v>
      </c>
      <c r="F83" s="83" t="s">
        <v>23</v>
      </c>
      <c r="G83" s="83">
        <v>44124</v>
      </c>
      <c r="H83" s="201"/>
      <c r="I83" s="144" t="s">
        <v>178</v>
      </c>
      <c r="J83" s="145" t="s">
        <v>120</v>
      </c>
      <c r="K83" s="125"/>
      <c r="L83" s="13"/>
    </row>
    <row r="84" spans="2:12" x14ac:dyDescent="0.25">
      <c r="B84" s="124" t="s">
        <v>923</v>
      </c>
      <c r="C84" s="13" t="s">
        <v>786</v>
      </c>
      <c r="D84" s="14">
        <v>1</v>
      </c>
      <c r="E84" s="80" t="s">
        <v>207</v>
      </c>
      <c r="F84" s="83" t="s">
        <v>23</v>
      </c>
      <c r="G84" s="83">
        <v>44120</v>
      </c>
      <c r="H84" s="201"/>
      <c r="I84" s="124" t="s">
        <v>1034</v>
      </c>
      <c r="J84" s="141" t="s">
        <v>107</v>
      </c>
      <c r="K84" s="13"/>
      <c r="L84" s="13"/>
    </row>
    <row r="85" spans="2:12" x14ac:dyDescent="0.25">
      <c r="B85" s="83" t="s">
        <v>918</v>
      </c>
      <c r="C85" s="80" t="s">
        <v>790</v>
      </c>
      <c r="D85" s="13">
        <v>1</v>
      </c>
      <c r="E85" s="82" t="s">
        <v>89</v>
      </c>
      <c r="F85" s="83" t="s">
        <v>23</v>
      </c>
      <c r="G85" s="83">
        <v>44113</v>
      </c>
      <c r="H85" s="201"/>
      <c r="I85" s="144" t="s">
        <v>1024</v>
      </c>
      <c r="J85" s="145" t="s">
        <v>107</v>
      </c>
      <c r="K85" s="125"/>
      <c r="L85" s="13"/>
    </row>
    <row r="86" spans="2:12" x14ac:dyDescent="0.25">
      <c r="B86" s="83" t="s">
        <v>988</v>
      </c>
      <c r="C86" s="80" t="s">
        <v>790</v>
      </c>
      <c r="D86" s="13">
        <v>1</v>
      </c>
      <c r="E86" s="82" t="s">
        <v>89</v>
      </c>
      <c r="F86" s="83" t="s">
        <v>23</v>
      </c>
      <c r="G86" s="83">
        <v>44125</v>
      </c>
      <c r="H86" s="201"/>
      <c r="I86" s="144" t="s">
        <v>1038</v>
      </c>
      <c r="J86" s="145" t="s">
        <v>107</v>
      </c>
      <c r="K86" s="125"/>
      <c r="L86" s="13"/>
    </row>
    <row r="87" spans="2:12" x14ac:dyDescent="0.25">
      <c r="B87" s="83" t="s">
        <v>973</v>
      </c>
      <c r="C87" s="81" t="s">
        <v>786</v>
      </c>
      <c r="D87" s="13">
        <v>1</v>
      </c>
      <c r="E87" s="81" t="s">
        <v>974</v>
      </c>
      <c r="F87" s="83" t="s">
        <v>23</v>
      </c>
      <c r="G87" s="83">
        <v>44119</v>
      </c>
      <c r="H87" s="201">
        <v>44122</v>
      </c>
      <c r="I87" s="144" t="s">
        <v>179</v>
      </c>
      <c r="J87" s="145" t="s">
        <v>110</v>
      </c>
      <c r="K87" s="146"/>
      <c r="L87" s="13"/>
    </row>
    <row r="88" spans="2:12" x14ac:dyDescent="0.25">
      <c r="B88" s="83" t="s">
        <v>975</v>
      </c>
      <c r="C88" s="80" t="s">
        <v>786</v>
      </c>
      <c r="D88" s="13">
        <v>1</v>
      </c>
      <c r="E88" s="80" t="s">
        <v>974</v>
      </c>
      <c r="F88" s="83" t="s">
        <v>23</v>
      </c>
      <c r="G88" s="83">
        <v>44119</v>
      </c>
      <c r="H88" s="201">
        <v>44122</v>
      </c>
      <c r="I88" s="144" t="s">
        <v>179</v>
      </c>
      <c r="J88" s="145" t="s">
        <v>110</v>
      </c>
      <c r="K88" s="125"/>
      <c r="L88" s="13"/>
    </row>
    <row r="89" spans="2:12" x14ac:dyDescent="0.25">
      <c r="B89" s="83" t="s">
        <v>976</v>
      </c>
      <c r="C89" s="80" t="s">
        <v>786</v>
      </c>
      <c r="D89" s="13">
        <v>1</v>
      </c>
      <c r="E89" s="81" t="s">
        <v>974</v>
      </c>
      <c r="F89" s="83" t="s">
        <v>23</v>
      </c>
      <c r="G89" s="83">
        <v>44119</v>
      </c>
      <c r="H89" s="201">
        <v>44122</v>
      </c>
      <c r="I89" s="144" t="s">
        <v>179</v>
      </c>
      <c r="J89" s="145" t="s">
        <v>110</v>
      </c>
      <c r="K89" s="125"/>
      <c r="L89" s="13"/>
    </row>
    <row r="90" spans="2:12" x14ac:dyDescent="0.25">
      <c r="B90" s="83" t="s">
        <v>977</v>
      </c>
      <c r="C90" s="81" t="s">
        <v>786</v>
      </c>
      <c r="D90" s="81">
        <v>1</v>
      </c>
      <c r="E90" s="82" t="s">
        <v>974</v>
      </c>
      <c r="F90" s="83" t="s">
        <v>23</v>
      </c>
      <c r="G90" s="83">
        <v>44119</v>
      </c>
      <c r="H90" s="201">
        <v>44122</v>
      </c>
      <c r="I90" s="147" t="s">
        <v>179</v>
      </c>
      <c r="J90" s="139" t="s">
        <v>110</v>
      </c>
      <c r="K90" s="13"/>
      <c r="L90" s="13"/>
    </row>
    <row r="91" spans="2:12" x14ac:dyDescent="0.25">
      <c r="B91" s="83" t="s">
        <v>978</v>
      </c>
      <c r="C91" s="81" t="s">
        <v>786</v>
      </c>
      <c r="D91" s="81">
        <v>1</v>
      </c>
      <c r="E91" s="82" t="s">
        <v>974</v>
      </c>
      <c r="F91" s="83" t="s">
        <v>23</v>
      </c>
      <c r="G91" s="83">
        <v>44119</v>
      </c>
      <c r="H91" s="201">
        <v>44122</v>
      </c>
      <c r="I91" s="147" t="s">
        <v>179</v>
      </c>
      <c r="J91" s="139" t="s">
        <v>110</v>
      </c>
      <c r="K91" s="13"/>
      <c r="L91" s="13"/>
    </row>
    <row r="92" spans="2:12" x14ac:dyDescent="0.25">
      <c r="B92" s="124" t="s">
        <v>979</v>
      </c>
      <c r="C92" s="13" t="s">
        <v>786</v>
      </c>
      <c r="D92" s="14">
        <v>1</v>
      </c>
      <c r="E92" s="80" t="s">
        <v>974</v>
      </c>
      <c r="F92" s="83" t="s">
        <v>23</v>
      </c>
      <c r="G92" s="83">
        <v>44119</v>
      </c>
      <c r="H92" s="201">
        <v>44122</v>
      </c>
      <c r="I92" s="124" t="s">
        <v>179</v>
      </c>
      <c r="J92" s="141" t="s">
        <v>110</v>
      </c>
      <c r="K92" s="13"/>
      <c r="L92" s="13"/>
    </row>
    <row r="93" spans="2:12" x14ac:dyDescent="0.25">
      <c r="B93" s="124" t="s">
        <v>980</v>
      </c>
      <c r="C93" s="13" t="s">
        <v>786</v>
      </c>
      <c r="D93" s="14">
        <v>1</v>
      </c>
      <c r="E93" s="80" t="s">
        <v>974</v>
      </c>
      <c r="F93" s="83" t="s">
        <v>23</v>
      </c>
      <c r="G93" s="83">
        <v>44119</v>
      </c>
      <c r="H93" s="201">
        <v>44122</v>
      </c>
      <c r="I93" s="124" t="s">
        <v>179</v>
      </c>
      <c r="J93" s="141" t="s">
        <v>110</v>
      </c>
      <c r="K93" s="13"/>
      <c r="L93" s="13"/>
    </row>
    <row r="94" spans="2:12" x14ac:dyDescent="0.25">
      <c r="D94" s="142">
        <f>SUM(D2:D93)</f>
        <v>92</v>
      </c>
    </row>
  </sheetData>
  <autoFilter ref="B1:L1" xr:uid="{00000000-0009-0000-0000-00000A000000}">
    <sortState xmlns:xlrd2="http://schemas.microsoft.com/office/spreadsheetml/2017/richdata2" ref="B2:L94">
      <sortCondition ref="F1"/>
    </sortState>
  </autoFilter>
  <dataValidations count="11">
    <dataValidation type="list" errorStyle="warning" allowBlank="1" showInputMessage="1" showErrorMessage="1" error="Чтобы добавить пункт расхода в сводный лист, его нужно выбрать в раскрывающемся списке." sqref="D3:D8" xr:uid="{00000000-0002-0000-0A00-000000000000}">
      <formula1>КатегорииРасходов</formula1>
    </dataValidation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 xr:uid="{00000000-0002-0000-0A00-000001000000}"/>
    <dataValidation allowBlank="1" showInputMessage="1" showErrorMessage="1" prompt="Гиперссылка для перехода к сводному листу" sqref="D1" xr:uid="{00000000-0002-0000-0A00-000002000000}"/>
    <dataValidation allowBlank="1" showInputMessage="1" showErrorMessage="1" prompt="Гиперссылка для перехода к листу советов" sqref="E1" xr:uid="{00000000-0002-0000-0A00-000003000000}"/>
    <dataValidation allowBlank="1" showInputMessage="1" showErrorMessage="1" prompt="Укажите дату расхода в этом столбце." sqref="A2" xr:uid="{00000000-0002-0000-0A00-000004000000}"/>
    <dataValidation allowBlank="1" showInputMessage="1" showErrorMessage="1" prompt="Введите номер заказа на покупку в этом столбце." sqref="B2" xr:uid="{00000000-0002-0000-0A00-000005000000}"/>
    <dataValidation allowBlank="1" showInputMessage="1" showErrorMessage="1" prompt="Укажите сумму расходов в этом столбце." sqref="C2" xr:uid="{00000000-0002-0000-0A00-000006000000}"/>
    <dataValidation allowBlank="1" showInputMessage="1" showErrorMessage="1" prompt="Список категорий расходов автоматически заполняется на основе данных столбца &quot;Расходы&quot; таблицы &quot;Сводка расходов&quot; в сводном листе. Для перемещения по списку нажмите клавиши ALT+СТРЕЛКА ВНИЗ. Выберите категорию, нажав клавишу ВВОД." sqref="D2" xr:uid="{00000000-0002-0000-0A00-000007000000}"/>
    <dataValidation type="custom" errorStyle="warning" allowBlank="1" showInputMessage="1" showErrorMessage="1" errorTitle="Проверка суммы" error="Сумма должна быть числом." sqref="C3:C8" xr:uid="{00000000-0002-0000-0A00-000008000000}">
      <formula1>ISNUMBER($C3)</formula1>
    </dataValidation>
    <dataValidation type="custom" errorStyle="warning" allowBlank="1" showInputMessage="1" showErrorMessage="1" error="Чтобы добавить этот пункт расходов в сводный лист, необходимо указать дату за октябрь." sqref="A3:A8" xr:uid="{00000000-0002-0000-0A00-000009000000}">
      <formula1>MONTH($A3)=10</formula1>
    </dataValidation>
    <dataValidation allowBlank="1" showInputMessage="1" showErrorMessage="1" prompt="Введите описание расхода в этом столбце." sqref="E2:E30" xr:uid="{00000000-0002-0000-0A00-00000A000000}"/>
  </dataValidations>
  <printOptions horizontalCentered="1"/>
  <pageMargins left="0.7" right="0.7" top="0.75" bottom="0.75" header="0.3" footer="0.3"/>
  <pageSetup paperSize="9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theme="5" tint="0.79998168889431442"/>
    <pageSetUpPr autoPageBreaks="0" fitToPage="1"/>
  </sheetPr>
  <dimension ref="A1:K102"/>
  <sheetViews>
    <sheetView showGridLines="0" workbookViewId="0">
      <selection sqref="A1:XFD1048576"/>
    </sheetView>
  </sheetViews>
  <sheetFormatPr defaultColWidth="9.140625" defaultRowHeight="12.75" x14ac:dyDescent="0.2"/>
  <cols>
    <col min="1" max="1" width="2.85546875" style="87" bestFit="1" customWidth="1"/>
    <col min="2" max="2" width="9.85546875" style="87" bestFit="1" customWidth="1"/>
    <col min="3" max="3" width="67.42578125" style="87" customWidth="1"/>
    <col min="4" max="4" width="9.140625" style="87" bestFit="1" customWidth="1"/>
    <col min="5" max="5" width="22.5703125" style="87" bestFit="1" customWidth="1"/>
    <col min="6" max="6" width="21.7109375" style="87" bestFit="1" customWidth="1"/>
    <col min="7" max="7" width="23.28515625" style="208" bestFit="1" customWidth="1"/>
    <col min="8" max="8" width="16.42578125" style="208" customWidth="1"/>
    <col min="9" max="9" width="26" style="209" bestFit="1" customWidth="1"/>
    <col min="10" max="10" width="16" style="90" bestFit="1" customWidth="1"/>
    <col min="11" max="11" width="12.42578125" style="87" bestFit="1" customWidth="1"/>
    <col min="12" max="16384" width="9.140625" style="87"/>
  </cols>
  <sheetData>
    <row r="1" spans="1:11" x14ac:dyDescent="0.2">
      <c r="A1" s="25"/>
      <c r="B1" s="25"/>
      <c r="C1" s="99"/>
      <c r="D1" s="25"/>
      <c r="E1" s="25"/>
      <c r="F1" s="25"/>
      <c r="G1" s="204"/>
      <c r="H1" s="204"/>
      <c r="I1" s="85"/>
      <c r="J1" s="89"/>
      <c r="K1" s="86"/>
    </row>
    <row r="2" spans="1:11" x14ac:dyDescent="0.2">
      <c r="B2" s="84"/>
      <c r="C2" s="101"/>
      <c r="D2" s="27"/>
      <c r="E2" s="60"/>
      <c r="F2" s="60"/>
      <c r="G2" s="205"/>
      <c r="H2" s="104"/>
      <c r="I2" s="61"/>
      <c r="J2" s="95"/>
      <c r="K2" s="15"/>
    </row>
    <row r="3" spans="1:11" x14ac:dyDescent="0.2">
      <c r="B3" s="84"/>
      <c r="C3" s="101"/>
      <c r="D3" s="27"/>
      <c r="E3" s="60"/>
      <c r="F3" s="60"/>
      <c r="G3" s="205"/>
      <c r="H3" s="104"/>
      <c r="I3" s="61"/>
      <c r="J3" s="95"/>
      <c r="K3" s="15"/>
    </row>
    <row r="4" spans="1:11" x14ac:dyDescent="0.2">
      <c r="B4" s="84"/>
      <c r="C4" s="101"/>
      <c r="D4" s="27"/>
      <c r="E4" s="60"/>
      <c r="F4" s="60"/>
      <c r="G4" s="104"/>
      <c r="H4" s="104"/>
      <c r="I4" s="61"/>
      <c r="J4" s="95"/>
      <c r="K4" s="15"/>
    </row>
    <row r="5" spans="1:11" x14ac:dyDescent="0.2">
      <c r="B5" s="84"/>
      <c r="C5" s="101"/>
      <c r="D5" s="17"/>
      <c r="E5" s="60"/>
      <c r="F5" s="60"/>
      <c r="G5" s="205"/>
      <c r="H5" s="104"/>
      <c r="I5" s="61"/>
      <c r="J5" s="97"/>
      <c r="K5" s="15"/>
    </row>
    <row r="6" spans="1:11" x14ac:dyDescent="0.2">
      <c r="B6" s="84"/>
      <c r="C6" s="101"/>
      <c r="D6" s="27"/>
      <c r="E6" s="60"/>
      <c r="F6" s="60"/>
      <c r="G6" s="205"/>
      <c r="H6" s="104"/>
      <c r="I6" s="61"/>
      <c r="J6" s="95"/>
      <c r="K6" s="15"/>
    </row>
    <row r="7" spans="1:11" x14ac:dyDescent="0.2">
      <c r="B7" s="84"/>
      <c r="C7" s="101"/>
      <c r="D7" s="27"/>
      <c r="E7" s="60"/>
      <c r="F7" s="60"/>
      <c r="G7" s="205"/>
      <c r="H7" s="104"/>
      <c r="I7" s="61"/>
      <c r="J7" s="95"/>
      <c r="K7" s="15"/>
    </row>
    <row r="8" spans="1:11" x14ac:dyDescent="0.2">
      <c r="B8" s="84"/>
      <c r="C8" s="101"/>
      <c r="D8" s="27"/>
      <c r="E8" s="60"/>
      <c r="F8" s="60"/>
      <c r="G8" s="205"/>
      <c r="H8" s="104"/>
      <c r="I8" s="61"/>
      <c r="J8" s="95"/>
      <c r="K8" s="15"/>
    </row>
    <row r="9" spans="1:11" x14ac:dyDescent="0.2">
      <c r="B9" s="84"/>
      <c r="C9" s="101"/>
      <c r="D9" s="27"/>
      <c r="E9" s="60"/>
      <c r="F9" s="60"/>
      <c r="G9" s="205"/>
      <c r="H9" s="104"/>
      <c r="I9" s="61"/>
      <c r="J9" s="95"/>
      <c r="K9" s="15"/>
    </row>
    <row r="10" spans="1:11" x14ac:dyDescent="0.2">
      <c r="B10" s="84"/>
      <c r="C10" s="101"/>
      <c r="D10" s="27"/>
      <c r="E10" s="60"/>
      <c r="F10" s="60"/>
      <c r="G10" s="205"/>
      <c r="H10" s="104"/>
      <c r="I10" s="61"/>
      <c r="J10" s="95"/>
      <c r="K10" s="15"/>
    </row>
    <row r="11" spans="1:11" x14ac:dyDescent="0.2">
      <c r="B11" s="84"/>
      <c r="C11" s="101"/>
      <c r="D11" s="27"/>
      <c r="E11" s="60"/>
      <c r="F11" s="60"/>
      <c r="G11" s="205"/>
      <c r="H11" s="104"/>
      <c r="I11" s="61"/>
      <c r="J11" s="95"/>
      <c r="K11" s="15"/>
    </row>
    <row r="12" spans="1:11" x14ac:dyDescent="0.2">
      <c r="B12" s="84"/>
      <c r="C12" s="101"/>
      <c r="D12" s="27"/>
      <c r="E12" s="60"/>
      <c r="F12" s="60"/>
      <c r="G12" s="205"/>
      <c r="H12" s="104"/>
      <c r="I12" s="61"/>
      <c r="J12" s="95"/>
      <c r="K12" s="15"/>
    </row>
    <row r="13" spans="1:11" x14ac:dyDescent="0.2">
      <c r="B13" s="84"/>
      <c r="C13" s="101"/>
      <c r="D13" s="27"/>
      <c r="E13" s="60"/>
      <c r="F13" s="60"/>
      <c r="G13" s="205"/>
      <c r="H13" s="104"/>
      <c r="I13" s="61"/>
      <c r="J13" s="95"/>
      <c r="K13" s="15"/>
    </row>
    <row r="14" spans="1:11" x14ac:dyDescent="0.2">
      <c r="B14" s="84"/>
      <c r="C14" s="101"/>
      <c r="D14" s="27"/>
      <c r="E14" s="60"/>
      <c r="F14" s="60"/>
      <c r="G14" s="205"/>
      <c r="H14" s="104"/>
      <c r="I14" s="61"/>
      <c r="J14" s="95"/>
      <c r="K14" s="15"/>
    </row>
    <row r="15" spans="1:11" x14ac:dyDescent="0.2">
      <c r="B15" s="84"/>
      <c r="C15" s="102"/>
      <c r="D15" s="17"/>
      <c r="E15" s="60"/>
      <c r="F15" s="65"/>
      <c r="G15" s="206"/>
      <c r="H15" s="104"/>
      <c r="I15" s="98"/>
      <c r="J15" s="97"/>
      <c r="K15" s="15"/>
    </row>
    <row r="16" spans="1:11" x14ac:dyDescent="0.2">
      <c r="B16" s="84"/>
      <c r="C16" s="101"/>
      <c r="D16" s="17"/>
      <c r="E16" s="60"/>
      <c r="F16" s="60"/>
      <c r="G16" s="206"/>
      <c r="H16" s="104"/>
      <c r="I16" s="61"/>
      <c r="J16" s="97"/>
      <c r="K16" s="15"/>
    </row>
    <row r="17" spans="2:11" x14ac:dyDescent="0.2">
      <c r="B17" s="84"/>
      <c r="C17" s="101"/>
      <c r="D17" s="27"/>
      <c r="E17" s="60"/>
      <c r="F17" s="60"/>
      <c r="G17" s="205"/>
      <c r="H17" s="104"/>
      <c r="I17" s="61"/>
      <c r="J17" s="95"/>
      <c r="K17" s="15"/>
    </row>
    <row r="18" spans="2:11" x14ac:dyDescent="0.2">
      <c r="B18" s="84"/>
      <c r="C18" s="101"/>
      <c r="D18" s="27"/>
      <c r="E18" s="60"/>
      <c r="F18" s="60"/>
      <c r="G18" s="205"/>
      <c r="H18" s="104"/>
      <c r="I18" s="61"/>
      <c r="J18" s="95"/>
      <c r="K18" s="15"/>
    </row>
    <row r="19" spans="2:11" x14ac:dyDescent="0.2">
      <c r="B19" s="84"/>
      <c r="C19" s="101"/>
      <c r="D19" s="27"/>
      <c r="E19" s="60"/>
      <c r="F19" s="60"/>
      <c r="G19" s="205"/>
      <c r="H19" s="104"/>
      <c r="I19" s="61"/>
      <c r="J19" s="95"/>
      <c r="K19" s="15"/>
    </row>
    <row r="20" spans="2:11" x14ac:dyDescent="0.2">
      <c r="B20" s="84"/>
      <c r="C20" s="101"/>
      <c r="D20" s="27"/>
      <c r="E20" s="60"/>
      <c r="F20" s="60"/>
      <c r="G20" s="205"/>
      <c r="H20" s="104"/>
      <c r="I20" s="61"/>
      <c r="J20" s="95"/>
      <c r="K20" s="15"/>
    </row>
    <row r="21" spans="2:11" x14ac:dyDescent="0.2">
      <c r="B21" s="84"/>
      <c r="C21" s="101"/>
      <c r="D21" s="27"/>
      <c r="E21" s="60"/>
      <c r="F21" s="60"/>
      <c r="G21" s="205"/>
      <c r="H21" s="104"/>
      <c r="I21" s="61"/>
      <c r="J21" s="95"/>
      <c r="K21" s="15"/>
    </row>
    <row r="22" spans="2:11" x14ac:dyDescent="0.2">
      <c r="B22" s="84"/>
      <c r="C22" s="101"/>
      <c r="D22" s="27"/>
      <c r="E22" s="60"/>
      <c r="F22" s="60"/>
      <c r="G22" s="205"/>
      <c r="H22" s="104"/>
      <c r="I22" s="61"/>
      <c r="J22" s="95"/>
      <c r="K22" s="15"/>
    </row>
    <row r="23" spans="2:11" x14ac:dyDescent="0.2">
      <c r="B23" s="84"/>
      <c r="C23" s="101"/>
      <c r="D23" s="27"/>
      <c r="E23" s="60"/>
      <c r="F23" s="60"/>
      <c r="G23" s="205"/>
      <c r="H23" s="104"/>
      <c r="I23" s="61"/>
      <c r="J23" s="95"/>
      <c r="K23" s="15"/>
    </row>
    <row r="24" spans="2:11" x14ac:dyDescent="0.2">
      <c r="B24" s="84"/>
      <c r="C24" s="101"/>
      <c r="D24" s="27"/>
      <c r="E24" s="60"/>
      <c r="F24" s="60"/>
      <c r="G24" s="205"/>
      <c r="H24" s="104"/>
      <c r="I24" s="61"/>
      <c r="J24" s="95"/>
      <c r="K24" s="15"/>
    </row>
    <row r="25" spans="2:11" x14ac:dyDescent="0.2">
      <c r="B25" s="84"/>
      <c r="C25" s="88"/>
      <c r="D25" s="15"/>
      <c r="E25" s="60"/>
      <c r="F25" s="60"/>
      <c r="G25" s="84"/>
      <c r="H25" s="104"/>
      <c r="I25" s="207"/>
      <c r="J25" s="20"/>
      <c r="K25" s="15"/>
    </row>
    <row r="26" spans="2:11" x14ac:dyDescent="0.2">
      <c r="B26" s="84"/>
      <c r="C26" s="88"/>
      <c r="D26" s="15"/>
      <c r="E26" s="60"/>
      <c r="F26" s="60"/>
      <c r="G26" s="84"/>
      <c r="H26" s="104"/>
      <c r="I26" s="207"/>
      <c r="J26" s="20"/>
      <c r="K26" s="15"/>
    </row>
    <row r="27" spans="2:11" x14ac:dyDescent="0.2">
      <c r="B27" s="84"/>
      <c r="C27" s="88"/>
      <c r="D27" s="15"/>
      <c r="E27" s="60"/>
      <c r="F27" s="60"/>
      <c r="G27" s="84"/>
      <c r="H27" s="104"/>
      <c r="I27" s="207"/>
      <c r="J27" s="20"/>
      <c r="K27" s="15"/>
    </row>
    <row r="28" spans="2:11" x14ac:dyDescent="0.2">
      <c r="B28" s="84"/>
      <c r="C28" s="88"/>
      <c r="D28" s="15"/>
      <c r="E28" s="60"/>
      <c r="F28" s="60"/>
      <c r="G28" s="84"/>
      <c r="H28" s="104"/>
      <c r="I28" s="207"/>
      <c r="J28" s="20"/>
      <c r="K28" s="15"/>
    </row>
    <row r="29" spans="2:11" x14ac:dyDescent="0.2">
      <c r="B29" s="84"/>
      <c r="C29" s="88"/>
      <c r="D29" s="15"/>
      <c r="E29" s="60"/>
      <c r="F29" s="60"/>
      <c r="G29" s="84"/>
      <c r="H29" s="104"/>
      <c r="I29" s="207"/>
      <c r="J29" s="20"/>
      <c r="K29" s="15"/>
    </row>
    <row r="30" spans="2:11" x14ac:dyDescent="0.2">
      <c r="B30" s="84"/>
      <c r="C30" s="88"/>
      <c r="D30" s="15"/>
      <c r="E30" s="60"/>
      <c r="F30" s="60"/>
      <c r="G30" s="84"/>
      <c r="H30" s="104"/>
      <c r="I30" s="207"/>
      <c r="J30" s="20"/>
      <c r="K30" s="15"/>
    </row>
    <row r="31" spans="2:11" x14ac:dyDescent="0.2">
      <c r="B31" s="84"/>
      <c r="C31" s="88"/>
      <c r="D31" s="15"/>
      <c r="E31" s="60"/>
      <c r="F31" s="60"/>
      <c r="G31" s="84"/>
      <c r="H31" s="104"/>
      <c r="I31" s="207"/>
      <c r="J31" s="20"/>
      <c r="K31" s="15"/>
    </row>
    <row r="32" spans="2:11" x14ac:dyDescent="0.2">
      <c r="B32" s="84"/>
      <c r="C32" s="101"/>
      <c r="D32" s="27"/>
      <c r="E32" s="60"/>
      <c r="F32" s="60"/>
      <c r="G32" s="205"/>
      <c r="H32" s="104"/>
      <c r="I32" s="61"/>
      <c r="J32" s="95"/>
      <c r="K32" s="15"/>
    </row>
    <row r="33" spans="2:11" x14ac:dyDescent="0.2">
      <c r="B33" s="84"/>
      <c r="C33" s="101"/>
      <c r="D33" s="27"/>
      <c r="E33" s="79"/>
      <c r="F33" s="60"/>
      <c r="G33" s="205"/>
      <c r="H33" s="104"/>
      <c r="I33" s="61"/>
      <c r="J33" s="95"/>
      <c r="K33" s="15"/>
    </row>
    <row r="34" spans="2:11" x14ac:dyDescent="0.2">
      <c r="B34" s="84"/>
      <c r="C34" s="101"/>
      <c r="D34" s="27"/>
      <c r="E34" s="60"/>
      <c r="F34" s="60"/>
      <c r="G34" s="205"/>
      <c r="H34" s="104"/>
      <c r="I34" s="61"/>
      <c r="J34" s="95"/>
      <c r="K34" s="15"/>
    </row>
    <row r="35" spans="2:11" x14ac:dyDescent="0.2">
      <c r="B35" s="84"/>
      <c r="C35" s="101"/>
      <c r="D35" s="27"/>
      <c r="E35" s="60"/>
      <c r="F35" s="15"/>
      <c r="G35" s="205"/>
      <c r="H35" s="104"/>
      <c r="I35" s="61"/>
      <c r="J35" s="96"/>
      <c r="K35" s="15"/>
    </row>
    <row r="36" spans="2:11" x14ac:dyDescent="0.2">
      <c r="B36" s="84"/>
      <c r="C36" s="101"/>
      <c r="D36" s="27"/>
      <c r="E36" s="60"/>
      <c r="F36" s="60"/>
      <c r="G36" s="205"/>
      <c r="H36" s="104"/>
      <c r="I36" s="61"/>
      <c r="J36" s="95"/>
      <c r="K36" s="15"/>
    </row>
    <row r="37" spans="2:11" x14ac:dyDescent="0.2">
      <c r="B37" s="84"/>
      <c r="C37" s="101"/>
      <c r="D37" s="27"/>
      <c r="E37" s="60"/>
      <c r="F37" s="60"/>
      <c r="G37" s="205"/>
      <c r="H37" s="104"/>
      <c r="I37" s="61"/>
      <c r="J37" s="95"/>
      <c r="K37" s="15"/>
    </row>
    <row r="38" spans="2:11" x14ac:dyDescent="0.2">
      <c r="B38" s="84"/>
      <c r="C38" s="101"/>
      <c r="D38" s="27"/>
      <c r="E38" s="79"/>
      <c r="F38" s="60"/>
      <c r="G38" s="205"/>
      <c r="H38" s="104"/>
      <c r="I38" s="61"/>
      <c r="J38" s="96"/>
      <c r="K38" s="15"/>
    </row>
    <row r="39" spans="2:11" x14ac:dyDescent="0.2">
      <c r="B39" s="84"/>
      <c r="C39" s="101"/>
      <c r="D39" s="27"/>
      <c r="E39" s="60"/>
      <c r="F39" s="60"/>
      <c r="G39" s="205"/>
      <c r="H39" s="104"/>
      <c r="I39" s="61"/>
      <c r="J39" s="95"/>
      <c r="K39" s="15"/>
    </row>
    <row r="40" spans="2:11" x14ac:dyDescent="0.2">
      <c r="B40" s="84"/>
      <c r="C40" s="101"/>
      <c r="D40" s="27"/>
      <c r="E40" s="60"/>
      <c r="F40" s="60"/>
      <c r="G40" s="104"/>
      <c r="H40" s="104"/>
      <c r="I40" s="61"/>
      <c r="J40" s="95"/>
      <c r="K40" s="15"/>
    </row>
    <row r="41" spans="2:11" x14ac:dyDescent="0.2">
      <c r="B41" s="84"/>
      <c r="C41" s="101"/>
      <c r="D41" s="27"/>
      <c r="E41" s="79"/>
      <c r="F41" s="60"/>
      <c r="G41" s="205"/>
      <c r="H41" s="104"/>
      <c r="I41" s="61"/>
      <c r="J41" s="95"/>
      <c r="K41" s="15"/>
    </row>
    <row r="42" spans="2:11" x14ac:dyDescent="0.2">
      <c r="B42" s="84"/>
      <c r="C42" s="101"/>
      <c r="D42" s="27"/>
      <c r="E42" s="79"/>
      <c r="F42" s="60"/>
      <c r="G42" s="205"/>
      <c r="H42" s="104"/>
      <c r="I42" s="61"/>
      <c r="J42" s="95"/>
      <c r="K42" s="15"/>
    </row>
    <row r="43" spans="2:11" x14ac:dyDescent="0.2">
      <c r="B43" s="84"/>
      <c r="C43" s="101"/>
      <c r="D43" s="27"/>
      <c r="E43" s="79"/>
      <c r="F43" s="60"/>
      <c r="G43" s="205"/>
      <c r="H43" s="104"/>
      <c r="I43" s="61"/>
      <c r="J43" s="95"/>
      <c r="K43" s="15"/>
    </row>
    <row r="44" spans="2:11" x14ac:dyDescent="0.2">
      <c r="B44" s="84"/>
      <c r="C44" s="101"/>
      <c r="D44" s="27"/>
      <c r="E44" s="60"/>
      <c r="F44" s="60"/>
      <c r="G44" s="205"/>
      <c r="H44" s="104"/>
      <c r="I44" s="61"/>
      <c r="J44" s="95"/>
      <c r="K44" s="15"/>
    </row>
    <row r="45" spans="2:11" x14ac:dyDescent="0.2">
      <c r="B45" s="84"/>
      <c r="C45" s="101"/>
      <c r="D45" s="27"/>
      <c r="E45" s="60"/>
      <c r="F45" s="60"/>
      <c r="G45" s="205"/>
      <c r="H45" s="104"/>
      <c r="I45" s="61"/>
      <c r="J45" s="95"/>
      <c r="K45" s="15"/>
    </row>
    <row r="46" spans="2:11" x14ac:dyDescent="0.2">
      <c r="B46" s="84"/>
      <c r="C46" s="101"/>
      <c r="D46" s="27"/>
      <c r="E46" s="79"/>
      <c r="F46" s="60"/>
      <c r="G46" s="205"/>
      <c r="H46" s="104"/>
      <c r="I46" s="61"/>
      <c r="J46" s="95"/>
      <c r="K46" s="15"/>
    </row>
    <row r="47" spans="2:11" x14ac:dyDescent="0.2">
      <c r="B47" s="84"/>
      <c r="C47" s="101"/>
      <c r="D47" s="27"/>
      <c r="E47" s="79"/>
      <c r="F47" s="60"/>
      <c r="G47" s="205"/>
      <c r="H47" s="104"/>
      <c r="I47" s="61"/>
      <c r="J47" s="95"/>
      <c r="K47" s="15"/>
    </row>
    <row r="48" spans="2:11" x14ac:dyDescent="0.2">
      <c r="B48" s="84"/>
      <c r="C48" s="101"/>
      <c r="D48" s="27"/>
      <c r="E48" s="79"/>
      <c r="F48" s="60"/>
      <c r="G48" s="205"/>
      <c r="H48" s="104"/>
      <c r="I48" s="61"/>
      <c r="J48" s="95"/>
      <c r="K48" s="15"/>
    </row>
    <row r="49" spans="2:11" x14ac:dyDescent="0.2">
      <c r="B49" s="84"/>
      <c r="C49" s="101"/>
      <c r="D49" s="27"/>
      <c r="E49" s="79"/>
      <c r="F49" s="60"/>
      <c r="G49" s="205"/>
      <c r="H49" s="104"/>
      <c r="I49" s="61"/>
      <c r="J49" s="95"/>
      <c r="K49" s="15"/>
    </row>
    <row r="50" spans="2:11" x14ac:dyDescent="0.2">
      <c r="B50" s="84"/>
      <c r="C50" s="101"/>
      <c r="D50" s="27"/>
      <c r="E50" s="60"/>
      <c r="F50" s="60"/>
      <c r="G50" s="205"/>
      <c r="H50" s="104"/>
      <c r="I50" s="61"/>
      <c r="J50" s="95"/>
      <c r="K50" s="15"/>
    </row>
    <row r="51" spans="2:11" x14ac:dyDescent="0.2">
      <c r="B51" s="84"/>
      <c r="C51" s="101"/>
      <c r="D51" s="27"/>
      <c r="E51" s="60"/>
      <c r="F51" s="60"/>
      <c r="G51" s="205"/>
      <c r="H51" s="104"/>
      <c r="I51" s="61"/>
      <c r="J51" s="95"/>
      <c r="K51" s="15"/>
    </row>
    <row r="52" spans="2:11" x14ac:dyDescent="0.2">
      <c r="B52" s="84"/>
      <c r="C52" s="101"/>
      <c r="D52" s="27"/>
      <c r="E52" s="60"/>
      <c r="F52" s="60"/>
      <c r="G52" s="205"/>
      <c r="H52" s="104"/>
      <c r="I52" s="61"/>
      <c r="J52" s="95"/>
      <c r="K52" s="15"/>
    </row>
    <row r="53" spans="2:11" x14ac:dyDescent="0.2">
      <c r="B53" s="84"/>
      <c r="C53" s="101"/>
      <c r="D53" s="27"/>
      <c r="E53" s="60"/>
      <c r="F53" s="60"/>
      <c r="G53" s="205"/>
      <c r="H53" s="104"/>
      <c r="I53" s="61"/>
      <c r="J53" s="95"/>
      <c r="K53" s="15"/>
    </row>
    <row r="54" spans="2:11" x14ac:dyDescent="0.2">
      <c r="B54" s="84"/>
      <c r="C54" s="101"/>
      <c r="D54" s="27"/>
      <c r="E54" s="79"/>
      <c r="F54" s="60"/>
      <c r="G54" s="205"/>
      <c r="H54" s="104"/>
      <c r="I54" s="61"/>
      <c r="J54" s="95"/>
      <c r="K54" s="15"/>
    </row>
    <row r="55" spans="2:11" x14ac:dyDescent="0.2">
      <c r="B55" s="84"/>
      <c r="C55" s="101"/>
      <c r="D55" s="27"/>
      <c r="E55" s="60"/>
      <c r="F55" s="60"/>
      <c r="G55" s="205"/>
      <c r="H55" s="104"/>
      <c r="I55" s="61"/>
      <c r="J55" s="95"/>
      <c r="K55" s="15"/>
    </row>
    <row r="56" spans="2:11" x14ac:dyDescent="0.2">
      <c r="B56" s="84"/>
      <c r="C56" s="100"/>
      <c r="D56" s="27"/>
      <c r="E56" s="79"/>
      <c r="F56" s="60"/>
      <c r="G56" s="205"/>
      <c r="H56" s="104"/>
      <c r="I56" s="61"/>
      <c r="J56" s="95"/>
      <c r="K56" s="15"/>
    </row>
    <row r="57" spans="2:11" x14ac:dyDescent="0.2">
      <c r="B57" s="84"/>
      <c r="C57" s="101"/>
      <c r="D57" s="27"/>
      <c r="E57" s="60"/>
      <c r="F57" s="60"/>
      <c r="G57" s="205"/>
      <c r="H57" s="104"/>
      <c r="I57" s="61"/>
      <c r="J57" s="95"/>
      <c r="K57" s="15"/>
    </row>
    <row r="58" spans="2:11" x14ac:dyDescent="0.2">
      <c r="B58" s="84"/>
      <c r="C58" s="101"/>
      <c r="D58" s="27"/>
      <c r="E58" s="60"/>
      <c r="F58" s="60"/>
      <c r="G58" s="205"/>
      <c r="H58" s="104"/>
      <c r="I58" s="61"/>
      <c r="J58" s="95"/>
      <c r="K58" s="15"/>
    </row>
    <row r="59" spans="2:11" x14ac:dyDescent="0.2">
      <c r="B59" s="84"/>
      <c r="C59" s="101"/>
      <c r="D59" s="27"/>
      <c r="E59" s="60"/>
      <c r="F59" s="60"/>
      <c r="G59" s="205"/>
      <c r="H59" s="104"/>
      <c r="I59" s="61"/>
      <c r="J59" s="95"/>
      <c r="K59" s="15"/>
    </row>
    <row r="60" spans="2:11" x14ac:dyDescent="0.2">
      <c r="B60" s="84"/>
      <c r="C60" s="101"/>
      <c r="D60" s="27"/>
      <c r="E60" s="60"/>
      <c r="F60" s="60"/>
      <c r="G60" s="205"/>
      <c r="H60" s="104"/>
      <c r="I60" s="61"/>
      <c r="J60" s="95"/>
      <c r="K60" s="15"/>
    </row>
    <row r="61" spans="2:11" x14ac:dyDescent="0.2">
      <c r="B61" s="84"/>
      <c r="C61" s="101"/>
      <c r="D61" s="27"/>
      <c r="E61" s="60"/>
      <c r="F61" s="60"/>
      <c r="G61" s="205"/>
      <c r="H61" s="104"/>
      <c r="I61" s="61"/>
      <c r="J61" s="95"/>
      <c r="K61" s="15"/>
    </row>
    <row r="62" spans="2:11" x14ac:dyDescent="0.2">
      <c r="B62" s="84"/>
      <c r="C62" s="101"/>
      <c r="D62" s="27"/>
      <c r="E62" s="60"/>
      <c r="F62" s="60"/>
      <c r="G62" s="205"/>
      <c r="H62" s="104"/>
      <c r="I62" s="61"/>
      <c r="J62" s="96"/>
      <c r="K62" s="15"/>
    </row>
    <row r="63" spans="2:11" x14ac:dyDescent="0.2">
      <c r="B63" s="84"/>
      <c r="C63" s="101"/>
      <c r="D63" s="27"/>
      <c r="E63" s="26"/>
      <c r="F63" s="60"/>
      <c r="G63" s="205"/>
      <c r="H63" s="104"/>
      <c r="I63" s="61"/>
      <c r="J63" s="96"/>
      <c r="K63" s="15"/>
    </row>
    <row r="64" spans="2:11" x14ac:dyDescent="0.2">
      <c r="B64" s="84"/>
      <c r="C64" s="101"/>
      <c r="D64" s="27"/>
      <c r="E64" s="60"/>
      <c r="F64" s="60"/>
      <c r="G64" s="205"/>
      <c r="H64" s="104"/>
      <c r="I64" s="61"/>
      <c r="J64" s="95"/>
      <c r="K64" s="15"/>
    </row>
    <row r="65" spans="2:11" x14ac:dyDescent="0.2">
      <c r="B65" s="84"/>
      <c r="C65" s="101"/>
      <c r="D65" s="27"/>
      <c r="E65" s="60"/>
      <c r="F65" s="60"/>
      <c r="G65" s="205"/>
      <c r="H65" s="104"/>
      <c r="I65" s="61"/>
      <c r="J65" s="95"/>
      <c r="K65" s="15"/>
    </row>
    <row r="66" spans="2:11" x14ac:dyDescent="0.2">
      <c r="B66" s="84"/>
      <c r="C66" s="101"/>
      <c r="D66" s="27"/>
      <c r="E66" s="60"/>
      <c r="F66" s="60"/>
      <c r="G66" s="104"/>
      <c r="H66" s="104"/>
      <c r="I66" s="61"/>
      <c r="J66" s="95"/>
      <c r="K66" s="15"/>
    </row>
    <row r="67" spans="2:11" x14ac:dyDescent="0.2">
      <c r="B67" s="84"/>
      <c r="C67" s="101"/>
      <c r="D67" s="27"/>
      <c r="E67" s="60"/>
      <c r="F67" s="60"/>
      <c r="G67" s="205"/>
      <c r="H67" s="104"/>
      <c r="I67" s="61"/>
      <c r="J67" s="95"/>
      <c r="K67" s="15"/>
    </row>
    <row r="68" spans="2:11" x14ac:dyDescent="0.2">
      <c r="B68" s="84"/>
      <c r="C68" s="101"/>
      <c r="D68" s="27"/>
      <c r="E68" s="60"/>
      <c r="F68" s="60"/>
      <c r="G68" s="205"/>
      <c r="H68" s="104"/>
      <c r="I68" s="61"/>
      <c r="J68" s="95"/>
      <c r="K68" s="15"/>
    </row>
    <row r="69" spans="2:11" x14ac:dyDescent="0.2">
      <c r="B69" s="84"/>
      <c r="C69" s="101"/>
      <c r="D69" s="27"/>
      <c r="E69" s="60"/>
      <c r="F69" s="60"/>
      <c r="G69" s="205"/>
      <c r="H69" s="104"/>
      <c r="I69" s="61"/>
      <c r="J69" s="95"/>
      <c r="K69" s="15"/>
    </row>
    <row r="70" spans="2:11" x14ac:dyDescent="0.2">
      <c r="B70" s="84"/>
      <c r="C70" s="101"/>
      <c r="D70" s="27"/>
      <c r="E70" s="60"/>
      <c r="F70" s="60"/>
      <c r="G70" s="205"/>
      <c r="H70" s="104"/>
      <c r="I70" s="61"/>
      <c r="J70" s="95"/>
      <c r="K70" s="15"/>
    </row>
    <row r="71" spans="2:11" x14ac:dyDescent="0.2">
      <c r="B71" s="84"/>
      <c r="C71" s="101"/>
      <c r="D71" s="27"/>
      <c r="E71" s="60"/>
      <c r="F71" s="60"/>
      <c r="G71" s="205"/>
      <c r="H71" s="104"/>
      <c r="I71" s="61"/>
      <c r="J71" s="95"/>
      <c r="K71" s="15"/>
    </row>
    <row r="72" spans="2:11" x14ac:dyDescent="0.2">
      <c r="B72" s="84"/>
      <c r="C72" s="101"/>
      <c r="D72" s="17"/>
      <c r="E72" s="60"/>
      <c r="F72" s="60"/>
      <c r="G72" s="205"/>
      <c r="H72" s="104"/>
      <c r="I72" s="61"/>
      <c r="J72" s="97"/>
      <c r="K72" s="15"/>
    </row>
    <row r="73" spans="2:11" x14ac:dyDescent="0.2">
      <c r="B73" s="84"/>
      <c r="C73" s="101"/>
      <c r="D73" s="27"/>
      <c r="E73" s="60"/>
      <c r="F73" s="60"/>
      <c r="G73" s="205"/>
      <c r="H73" s="104"/>
      <c r="I73" s="61"/>
      <c r="J73" s="95"/>
      <c r="K73" s="15"/>
    </row>
    <row r="74" spans="2:11" x14ac:dyDescent="0.2">
      <c r="B74" s="84"/>
      <c r="C74" s="101"/>
      <c r="D74" s="27"/>
      <c r="E74" s="60"/>
      <c r="F74" s="60"/>
      <c r="G74" s="205"/>
      <c r="H74" s="104"/>
      <c r="I74" s="61"/>
      <c r="J74" s="95"/>
      <c r="K74" s="15"/>
    </row>
    <row r="75" spans="2:11" x14ac:dyDescent="0.2">
      <c r="B75" s="84"/>
      <c r="C75" s="102"/>
      <c r="D75" s="17"/>
      <c r="E75" s="60"/>
      <c r="F75" s="65"/>
      <c r="G75" s="206"/>
      <c r="H75" s="104"/>
      <c r="I75" s="98"/>
      <c r="J75" s="97"/>
      <c r="K75" s="15"/>
    </row>
    <row r="76" spans="2:11" x14ac:dyDescent="0.2">
      <c r="B76" s="84"/>
      <c r="C76" s="101"/>
      <c r="D76" s="17"/>
      <c r="E76" s="60"/>
      <c r="F76" s="60"/>
      <c r="G76" s="206"/>
      <c r="H76" s="104"/>
      <c r="I76" s="61"/>
      <c r="J76" s="97"/>
      <c r="K76" s="15"/>
    </row>
    <row r="77" spans="2:11" x14ac:dyDescent="0.2">
      <c r="B77" s="84"/>
      <c r="C77" s="101"/>
      <c r="D77" s="27"/>
      <c r="E77" s="60"/>
      <c r="F77" s="60"/>
      <c r="G77" s="205"/>
      <c r="H77" s="104"/>
      <c r="I77" s="61"/>
      <c r="J77" s="95"/>
      <c r="K77" s="15"/>
    </row>
    <row r="78" spans="2:11" x14ac:dyDescent="0.2">
      <c r="B78" s="84"/>
      <c r="C78" s="101"/>
      <c r="D78" s="27"/>
      <c r="E78" s="60"/>
      <c r="F78" s="60"/>
      <c r="G78" s="205"/>
      <c r="H78" s="104"/>
      <c r="I78" s="61"/>
      <c r="J78" s="95"/>
      <c r="K78" s="15"/>
    </row>
    <row r="79" spans="2:11" x14ac:dyDescent="0.2">
      <c r="B79" s="84"/>
      <c r="C79" s="101"/>
      <c r="D79" s="27"/>
      <c r="E79" s="60"/>
      <c r="F79" s="60"/>
      <c r="G79" s="205"/>
      <c r="H79" s="104"/>
      <c r="I79" s="61"/>
      <c r="J79" s="95"/>
      <c r="K79" s="15"/>
    </row>
    <row r="80" spans="2:11" x14ac:dyDescent="0.2">
      <c r="B80" s="84"/>
      <c r="C80" s="101"/>
      <c r="D80" s="27"/>
      <c r="E80" s="60"/>
      <c r="F80" s="60"/>
      <c r="G80" s="205"/>
      <c r="H80" s="104"/>
      <c r="I80" s="61"/>
      <c r="J80" s="95"/>
      <c r="K80" s="15"/>
    </row>
    <row r="81" spans="2:11" x14ac:dyDescent="0.2">
      <c r="B81" s="84"/>
      <c r="C81" s="101"/>
      <c r="D81" s="27"/>
      <c r="E81" s="60"/>
      <c r="F81" s="60"/>
      <c r="G81" s="205"/>
      <c r="H81" s="104"/>
      <c r="I81" s="61"/>
      <c r="J81" s="95"/>
      <c r="K81" s="15"/>
    </row>
    <row r="82" spans="2:11" x14ac:dyDescent="0.2">
      <c r="B82" s="84"/>
      <c r="C82" s="101"/>
      <c r="D82" s="27"/>
      <c r="E82" s="60"/>
      <c r="F82" s="60"/>
      <c r="G82" s="104"/>
      <c r="H82" s="104"/>
      <c r="I82" s="61"/>
      <c r="J82" s="95"/>
      <c r="K82" s="15"/>
    </row>
    <row r="83" spans="2:11" x14ac:dyDescent="0.2">
      <c r="B83" s="84"/>
      <c r="C83" s="101"/>
      <c r="D83" s="27"/>
      <c r="E83" s="60"/>
      <c r="F83" s="60"/>
      <c r="G83" s="205"/>
      <c r="H83" s="104"/>
      <c r="I83" s="61"/>
      <c r="J83" s="96"/>
      <c r="K83" s="15"/>
    </row>
    <row r="84" spans="2:11" x14ac:dyDescent="0.2">
      <c r="B84" s="84"/>
      <c r="C84" s="101"/>
      <c r="D84" s="27"/>
      <c r="E84" s="60"/>
      <c r="F84" s="60"/>
      <c r="G84" s="205"/>
      <c r="H84" s="104"/>
      <c r="I84" s="61"/>
      <c r="J84" s="96"/>
      <c r="K84" s="15"/>
    </row>
    <row r="85" spans="2:11" x14ac:dyDescent="0.2">
      <c r="B85" s="84"/>
      <c r="C85" s="101"/>
      <c r="D85" s="27"/>
      <c r="E85" s="60"/>
      <c r="F85" s="60"/>
      <c r="G85" s="104"/>
      <c r="H85" s="104"/>
      <c r="I85" s="61"/>
      <c r="J85" s="95"/>
      <c r="K85" s="15"/>
    </row>
    <row r="86" spans="2:11" x14ac:dyDescent="0.2">
      <c r="B86" s="84"/>
      <c r="C86" s="101"/>
      <c r="D86" s="27"/>
      <c r="E86" s="60"/>
      <c r="F86" s="60"/>
      <c r="G86" s="104"/>
      <c r="H86" s="104"/>
      <c r="I86" s="61"/>
      <c r="J86" s="95"/>
      <c r="K86" s="15"/>
    </row>
    <row r="87" spans="2:11" x14ac:dyDescent="0.2">
      <c r="B87" s="84"/>
      <c r="C87" s="101"/>
      <c r="D87" s="27"/>
      <c r="E87" s="60"/>
      <c r="F87" s="60"/>
      <c r="G87" s="205"/>
      <c r="H87" s="104"/>
      <c r="I87" s="61"/>
      <c r="J87" s="95"/>
      <c r="K87" s="15"/>
    </row>
    <row r="88" spans="2:11" x14ac:dyDescent="0.2">
      <c r="B88" s="84"/>
      <c r="C88" s="101"/>
      <c r="D88" s="27"/>
      <c r="E88" s="60"/>
      <c r="F88" s="60"/>
      <c r="G88" s="205"/>
      <c r="H88" s="104"/>
      <c r="I88" s="61"/>
      <c r="J88" s="95"/>
      <c r="K88" s="15"/>
    </row>
    <row r="89" spans="2:11" x14ac:dyDescent="0.2">
      <c r="B89" s="84"/>
      <c r="C89" s="101"/>
      <c r="D89" s="27"/>
      <c r="E89" s="60"/>
      <c r="F89" s="60"/>
      <c r="G89" s="205"/>
      <c r="H89" s="104"/>
      <c r="I89" s="61"/>
      <c r="J89" s="95"/>
      <c r="K89" s="15"/>
    </row>
    <row r="90" spans="2:11" x14ac:dyDescent="0.2">
      <c r="B90" s="84"/>
      <c r="C90" s="101"/>
      <c r="D90" s="27"/>
      <c r="E90" s="26"/>
      <c r="F90" s="60"/>
      <c r="G90" s="205"/>
      <c r="H90" s="104"/>
      <c r="I90" s="61"/>
      <c r="J90" s="95"/>
      <c r="K90" s="15"/>
    </row>
    <row r="91" spans="2:11" x14ac:dyDescent="0.2">
      <c r="B91" s="84"/>
      <c r="C91" s="101"/>
      <c r="D91" s="27"/>
      <c r="E91" s="79"/>
      <c r="F91" s="60"/>
      <c r="G91" s="205"/>
      <c r="H91" s="104"/>
      <c r="I91" s="61"/>
      <c r="J91" s="95"/>
      <c r="K91" s="15"/>
    </row>
    <row r="92" spans="2:11" x14ac:dyDescent="0.2">
      <c r="B92" s="84"/>
      <c r="C92" s="101"/>
      <c r="D92" s="27"/>
      <c r="E92" s="60"/>
      <c r="F92" s="60"/>
      <c r="G92" s="205"/>
      <c r="H92" s="104"/>
      <c r="I92" s="61"/>
      <c r="J92" s="95"/>
      <c r="K92" s="15"/>
    </row>
    <row r="93" spans="2:11" x14ac:dyDescent="0.2">
      <c r="B93" s="84"/>
      <c r="C93" s="101"/>
      <c r="D93" s="27"/>
      <c r="E93" s="210"/>
      <c r="F93" s="60"/>
      <c r="G93" s="205"/>
      <c r="H93" s="104"/>
      <c r="I93" s="61"/>
      <c r="J93" s="96"/>
      <c r="K93" s="15"/>
    </row>
    <row r="94" spans="2:11" x14ac:dyDescent="0.2">
      <c r="B94" s="84"/>
      <c r="C94" s="101"/>
      <c r="D94" s="27"/>
      <c r="E94" s="79"/>
      <c r="F94" s="60"/>
      <c r="G94" s="205"/>
      <c r="H94" s="104"/>
      <c r="I94" s="61"/>
      <c r="J94" s="96"/>
      <c r="K94" s="15"/>
    </row>
    <row r="95" spans="2:11" x14ac:dyDescent="0.2">
      <c r="B95" s="84"/>
      <c r="C95" s="101"/>
      <c r="D95" s="27"/>
      <c r="E95" s="60"/>
      <c r="F95" s="60"/>
      <c r="G95" s="205"/>
      <c r="H95" s="104"/>
      <c r="I95" s="61"/>
      <c r="J95" s="96"/>
      <c r="K95" s="15"/>
    </row>
    <row r="96" spans="2:11" x14ac:dyDescent="0.2">
      <c r="B96" s="84"/>
      <c r="C96" s="101"/>
      <c r="D96" s="27"/>
      <c r="E96" s="60"/>
      <c r="F96" s="60"/>
      <c r="G96" s="205"/>
      <c r="H96" s="104"/>
      <c r="I96" s="61"/>
      <c r="J96" s="95"/>
      <c r="K96" s="15"/>
    </row>
    <row r="97" spans="2:11" x14ac:dyDescent="0.2">
      <c r="B97" s="84"/>
      <c r="C97" s="101"/>
      <c r="D97" s="27"/>
      <c r="E97" s="60"/>
      <c r="F97" s="60"/>
      <c r="G97" s="205"/>
      <c r="H97" s="104"/>
      <c r="I97" s="61"/>
      <c r="J97" s="95"/>
      <c r="K97" s="15"/>
    </row>
    <row r="98" spans="2:11" x14ac:dyDescent="0.2">
      <c r="B98" s="84"/>
      <c r="C98" s="101"/>
      <c r="D98" s="27"/>
      <c r="E98" s="60"/>
      <c r="F98" s="60"/>
      <c r="G98" s="205"/>
      <c r="H98" s="104"/>
      <c r="I98" s="61"/>
      <c r="J98" s="95"/>
      <c r="K98" s="15"/>
    </row>
    <row r="99" spans="2:11" x14ac:dyDescent="0.2">
      <c r="B99" s="84"/>
      <c r="C99" s="101"/>
      <c r="D99" s="27"/>
      <c r="E99" s="60"/>
      <c r="F99" s="60"/>
      <c r="G99" s="205"/>
      <c r="H99" s="104"/>
      <c r="I99" s="61"/>
      <c r="J99" s="95"/>
      <c r="K99" s="15"/>
    </row>
    <row r="100" spans="2:11" x14ac:dyDescent="0.2">
      <c r="B100" s="84"/>
      <c r="C100" s="101"/>
      <c r="D100" s="27"/>
      <c r="E100" s="60"/>
      <c r="F100" s="60"/>
      <c r="G100" s="205"/>
      <c r="H100" s="104"/>
      <c r="I100" s="61"/>
      <c r="J100" s="95"/>
      <c r="K100" s="15"/>
    </row>
    <row r="101" spans="2:11" x14ac:dyDescent="0.2">
      <c r="B101" s="84"/>
      <c r="C101" s="101"/>
      <c r="D101" s="27"/>
      <c r="E101" s="60"/>
      <c r="F101" s="60"/>
      <c r="G101" s="205"/>
      <c r="H101" s="104"/>
      <c r="I101" s="61"/>
      <c r="J101" s="95"/>
      <c r="K101" s="15"/>
    </row>
    <row r="102" spans="2:11" x14ac:dyDescent="0.2">
      <c r="B102" s="84"/>
      <c r="C102" s="88"/>
      <c r="D102" s="15"/>
      <c r="E102" s="60"/>
      <c r="F102" s="60"/>
      <c r="G102" s="84"/>
      <c r="H102" s="104"/>
      <c r="I102" s="207"/>
      <c r="J102" s="20"/>
      <c r="K102" s="15"/>
    </row>
  </sheetData>
  <dataValidations count="11">
    <dataValidation type="list" errorStyle="warning" allowBlank="1" showInputMessage="1" showErrorMessage="1" error="Чтобы добавить пункт расхода в сводный лист, его нужно выбрать в раскрывающемся списке." sqref="D3:D8" xr:uid="{00000000-0002-0000-0B00-000000000000}">
      <formula1>КатегорииРасходов</formula1>
    </dataValidation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 xr:uid="{00000000-0002-0000-0B00-000001000000}"/>
    <dataValidation allowBlank="1" showInputMessage="1" showErrorMessage="1" prompt="Гиперссылка для перехода к сводному листу" sqref="D1" xr:uid="{00000000-0002-0000-0B00-000002000000}"/>
    <dataValidation allowBlank="1" showInputMessage="1" showErrorMessage="1" prompt="Гиперссылка для перехода к листу советов" sqref="E1" xr:uid="{00000000-0002-0000-0B00-000003000000}"/>
    <dataValidation allowBlank="1" showInputMessage="1" showErrorMessage="1" prompt="Укажите дату расхода в этом столбце." sqref="A2" xr:uid="{00000000-0002-0000-0B00-000004000000}"/>
    <dataValidation allowBlank="1" showInputMessage="1" showErrorMessage="1" prompt="Введите номер заказа на покупку в этом столбце." sqref="B2" xr:uid="{00000000-0002-0000-0B00-000005000000}"/>
    <dataValidation allowBlank="1" showInputMessage="1" showErrorMessage="1" prompt="Укажите сумму расходов в этом столбце." sqref="C2" xr:uid="{00000000-0002-0000-0B00-000006000000}"/>
    <dataValidation allowBlank="1" showInputMessage="1" showErrorMessage="1" prompt="Список категорий расходов автоматически заполняется на основе данных столбца &quot;Расходы&quot; таблицы &quot;Сводка расходов&quot; в сводном листе. Для перемещения по списку нажмите клавиши ALT+СТРЕЛКА ВНИЗ. Выберите категорию, нажав клавишу ВВОД." sqref="D2" xr:uid="{00000000-0002-0000-0B00-000007000000}"/>
    <dataValidation allowBlank="1" showInputMessage="1" showErrorMessage="1" prompt="Введите описание расхода в этом столбце." sqref="E2" xr:uid="{00000000-0002-0000-0B00-000008000000}"/>
    <dataValidation type="custom" errorStyle="warning" allowBlank="1" showInputMessage="1" showErrorMessage="1" errorTitle="Проверка суммы" error="Сумма должна быть числом." sqref="C3:C8" xr:uid="{00000000-0002-0000-0B00-000009000000}">
      <formula1>ISNUMBER($C3)</formula1>
    </dataValidation>
    <dataValidation type="custom" errorStyle="warning" allowBlank="1" showInputMessage="1" showErrorMessage="1" error="Чтобы добавить этот пункт расходов в сводный лист, необходимо указать дату за ноябрь." sqref="A3:A8" xr:uid="{00000000-0002-0000-0B00-00000A000000}">
      <formula1>MONTH($A3)=11</formula1>
    </dataValidation>
  </dataValidations>
  <printOptions horizontalCentered="1"/>
  <pageMargins left="0.7" right="0.7" top="0.75" bottom="0.75" header="0.3" footer="0.3"/>
  <pageSetup paperSize="9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6"/>
    <pageSetUpPr autoPageBreaks="0" fitToPage="1"/>
  </sheetPr>
  <dimension ref="A1:L51"/>
  <sheetViews>
    <sheetView showGridLines="0" zoomScale="85" zoomScaleNormal="85" workbookViewId="0">
      <selection sqref="A1:XFD1048576"/>
    </sheetView>
  </sheetViews>
  <sheetFormatPr defaultColWidth="9.140625" defaultRowHeight="12.75" x14ac:dyDescent="0.25"/>
  <cols>
    <col min="1" max="1" width="2.7109375" style="107" bestFit="1" customWidth="1"/>
    <col min="2" max="2" width="10.140625" style="107" bestFit="1" customWidth="1"/>
    <col min="3" max="3" width="83.140625" style="117" bestFit="1" customWidth="1"/>
    <col min="4" max="4" width="9" style="106" bestFit="1" customWidth="1"/>
    <col min="5" max="5" width="24.85546875" style="106" bestFit="1" customWidth="1"/>
    <col min="6" max="6" width="21.5703125" style="106" bestFit="1" customWidth="1"/>
    <col min="7" max="7" width="15.7109375" style="212" bestFit="1" customWidth="1"/>
    <col min="8" max="8" width="28.28515625" style="212" bestFit="1" customWidth="1"/>
    <col min="9" max="9" width="27.85546875" style="106" bestFit="1" customWidth="1"/>
    <col min="10" max="10" width="15" style="120" bestFit="1" customWidth="1"/>
    <col min="11" max="11" width="10.42578125" style="120" bestFit="1" customWidth="1"/>
    <col min="12" max="12" width="21.42578125" style="106" bestFit="1" customWidth="1"/>
    <col min="13" max="16384" width="9.140625" style="107"/>
  </cols>
  <sheetData>
    <row r="1" spans="1:12" s="108" customFormat="1" x14ac:dyDescent="0.25">
      <c r="A1" s="91"/>
      <c r="B1" s="91"/>
      <c r="C1" s="91"/>
      <c r="D1" s="91"/>
      <c r="E1" s="91"/>
      <c r="F1" s="91"/>
      <c r="G1" s="211"/>
      <c r="H1" s="211"/>
      <c r="I1" s="92"/>
      <c r="J1" s="93"/>
      <c r="K1" s="121"/>
      <c r="L1" s="94"/>
    </row>
    <row r="2" spans="1:12" x14ac:dyDescent="0.25">
      <c r="B2" s="104"/>
      <c r="C2" s="62"/>
      <c r="D2" s="16"/>
      <c r="E2" s="65"/>
      <c r="F2" s="64"/>
      <c r="G2" s="109"/>
      <c r="H2" s="105"/>
      <c r="I2" s="115"/>
      <c r="J2" s="118"/>
      <c r="K2" s="122"/>
      <c r="L2" s="116"/>
    </row>
    <row r="3" spans="1:12" x14ac:dyDescent="0.25">
      <c r="B3" s="104"/>
      <c r="C3" s="59"/>
      <c r="D3" s="60"/>
      <c r="E3" s="65"/>
      <c r="F3" s="60"/>
      <c r="G3" s="104"/>
      <c r="H3" s="104"/>
      <c r="I3" s="61"/>
      <c r="J3" s="95"/>
      <c r="K3" s="63"/>
      <c r="L3" s="16"/>
    </row>
    <row r="4" spans="1:12" x14ac:dyDescent="0.25">
      <c r="B4" s="104"/>
      <c r="C4" s="103"/>
      <c r="D4" s="16"/>
      <c r="E4" s="65"/>
      <c r="F4" s="16"/>
      <c r="G4" s="104"/>
      <c r="H4" s="105"/>
      <c r="I4" s="16"/>
      <c r="J4" s="118"/>
      <c r="K4" s="118"/>
      <c r="L4" s="16"/>
    </row>
    <row r="5" spans="1:12" x14ac:dyDescent="0.25">
      <c r="B5" s="104"/>
      <c r="C5" s="103"/>
      <c r="D5" s="16"/>
      <c r="E5" s="65"/>
      <c r="F5" s="16"/>
      <c r="G5" s="104"/>
      <c r="H5" s="105"/>
      <c r="I5" s="16"/>
      <c r="J5" s="118"/>
      <c r="K5" s="118"/>
      <c r="L5" s="16"/>
    </row>
    <row r="6" spans="1:12" x14ac:dyDescent="0.25">
      <c r="B6" s="111"/>
      <c r="C6" s="112"/>
      <c r="D6" s="113"/>
      <c r="E6" s="65"/>
      <c r="F6" s="113"/>
      <c r="G6" s="114"/>
      <c r="H6" s="114"/>
      <c r="I6" s="114"/>
      <c r="J6" s="119"/>
      <c r="K6" s="63"/>
      <c r="L6" s="16"/>
    </row>
    <row r="7" spans="1:12" x14ac:dyDescent="0.25">
      <c r="B7" s="111"/>
      <c r="C7" s="112"/>
      <c r="D7" s="113"/>
      <c r="E7" s="65"/>
      <c r="F7" s="113"/>
      <c r="G7" s="114"/>
      <c r="H7" s="114"/>
      <c r="I7" s="114"/>
      <c r="J7" s="119"/>
      <c r="K7" s="63"/>
      <c r="L7" s="16"/>
    </row>
    <row r="8" spans="1:12" x14ac:dyDescent="0.25">
      <c r="B8" s="111"/>
      <c r="C8" s="112"/>
      <c r="D8" s="113"/>
      <c r="E8" s="213"/>
      <c r="F8" s="113"/>
      <c r="G8" s="114"/>
      <c r="H8" s="114"/>
      <c r="I8" s="114"/>
      <c r="J8" s="119"/>
      <c r="K8" s="63"/>
      <c r="L8" s="16"/>
    </row>
    <row r="9" spans="1:12" x14ac:dyDescent="0.25">
      <c r="B9" s="111"/>
      <c r="C9" s="112"/>
      <c r="D9" s="113"/>
      <c r="E9" s="65"/>
      <c r="F9" s="113"/>
      <c r="G9" s="114"/>
      <c r="H9" s="114"/>
      <c r="I9" s="114"/>
      <c r="J9" s="119"/>
      <c r="K9" s="63"/>
      <c r="L9" s="16"/>
    </row>
    <row r="10" spans="1:12" x14ac:dyDescent="0.25">
      <c r="B10" s="111"/>
      <c r="C10" s="112"/>
      <c r="D10" s="113"/>
      <c r="E10" s="65"/>
      <c r="F10" s="113"/>
      <c r="G10" s="114"/>
      <c r="H10" s="114"/>
      <c r="I10" s="114"/>
      <c r="J10" s="119"/>
      <c r="K10" s="63"/>
      <c r="L10" s="16"/>
    </row>
    <row r="11" spans="1:12" x14ac:dyDescent="0.25">
      <c r="B11" s="111"/>
      <c r="C11" s="112"/>
      <c r="D11" s="113"/>
      <c r="E11" s="65"/>
      <c r="F11" s="113"/>
      <c r="G11" s="114"/>
      <c r="H11" s="114"/>
      <c r="I11" s="114"/>
      <c r="J11" s="119"/>
      <c r="K11" s="63"/>
      <c r="L11" s="16"/>
    </row>
    <row r="12" spans="1:12" x14ac:dyDescent="0.25">
      <c r="B12" s="111"/>
      <c r="C12" s="112"/>
      <c r="D12" s="113"/>
      <c r="E12" s="65"/>
      <c r="F12" s="113"/>
      <c r="G12" s="114"/>
      <c r="H12" s="114"/>
      <c r="I12" s="114"/>
      <c r="J12" s="119"/>
      <c r="K12" s="63"/>
      <c r="L12" s="16"/>
    </row>
    <row r="13" spans="1:12" x14ac:dyDescent="0.25">
      <c r="B13" s="111"/>
      <c r="C13" s="112"/>
      <c r="D13" s="113"/>
      <c r="E13" s="65"/>
      <c r="F13" s="113"/>
      <c r="G13" s="114"/>
      <c r="H13" s="114"/>
      <c r="I13" s="114"/>
      <c r="J13" s="119"/>
      <c r="K13" s="63"/>
      <c r="L13" s="16"/>
    </row>
    <row r="14" spans="1:12" x14ac:dyDescent="0.25">
      <c r="B14" s="111"/>
      <c r="C14" s="112"/>
      <c r="D14" s="113"/>
      <c r="E14" s="65"/>
      <c r="F14" s="113"/>
      <c r="G14" s="114"/>
      <c r="H14" s="114"/>
      <c r="I14" s="114"/>
      <c r="J14" s="119"/>
      <c r="K14" s="63"/>
      <c r="L14" s="16"/>
    </row>
    <row r="15" spans="1:12" x14ac:dyDescent="0.25">
      <c r="B15" s="111"/>
      <c r="C15" s="112"/>
      <c r="D15" s="113"/>
      <c r="E15" s="65"/>
      <c r="F15" s="113"/>
      <c r="G15" s="114"/>
      <c r="H15" s="114"/>
      <c r="I15" s="113"/>
      <c r="J15" s="119"/>
      <c r="K15" s="119"/>
      <c r="L15" s="16"/>
    </row>
    <row r="16" spans="1:12" x14ac:dyDescent="0.25">
      <c r="B16" s="111"/>
      <c r="C16" s="112"/>
      <c r="D16" s="113"/>
      <c r="E16" s="65"/>
      <c r="F16" s="113"/>
      <c r="G16" s="114"/>
      <c r="H16" s="114"/>
      <c r="I16" s="113"/>
      <c r="J16" s="119"/>
      <c r="K16" s="63"/>
      <c r="L16" s="16"/>
    </row>
    <row r="17" spans="2:12" x14ac:dyDescent="0.25">
      <c r="B17" s="111"/>
      <c r="C17" s="112"/>
      <c r="D17" s="113"/>
      <c r="E17" s="65"/>
      <c r="F17" s="113"/>
      <c r="G17" s="114"/>
      <c r="H17" s="114"/>
      <c r="I17" s="114"/>
      <c r="J17" s="119"/>
      <c r="K17" s="119"/>
      <c r="L17" s="16"/>
    </row>
    <row r="18" spans="2:12" x14ac:dyDescent="0.25">
      <c r="B18" s="111"/>
      <c r="C18" s="112"/>
      <c r="D18" s="113"/>
      <c r="E18" s="65"/>
      <c r="F18" s="113"/>
      <c r="G18" s="114"/>
      <c r="H18" s="114"/>
      <c r="I18" s="114"/>
      <c r="J18" s="119"/>
      <c r="K18" s="63"/>
      <c r="L18" s="16"/>
    </row>
    <row r="19" spans="2:12" x14ac:dyDescent="0.25">
      <c r="B19" s="104"/>
      <c r="C19" s="59"/>
      <c r="D19" s="60"/>
      <c r="E19" s="60"/>
      <c r="F19" s="60"/>
      <c r="G19" s="104"/>
      <c r="H19" s="104"/>
      <c r="I19" s="61"/>
      <c r="J19" s="95"/>
      <c r="K19" s="63"/>
      <c r="L19" s="16"/>
    </row>
    <row r="20" spans="2:12" x14ac:dyDescent="0.25">
      <c r="B20" s="104"/>
      <c r="C20" s="103"/>
      <c r="D20" s="16"/>
      <c r="E20" s="65"/>
      <c r="F20" s="16"/>
      <c r="G20" s="104"/>
      <c r="H20" s="105"/>
      <c r="I20" s="16"/>
      <c r="J20" s="118"/>
      <c r="K20" s="118"/>
      <c r="L20" s="16"/>
    </row>
    <row r="21" spans="2:12" x14ac:dyDescent="0.25">
      <c r="B21" s="111"/>
      <c r="C21" s="112"/>
      <c r="D21" s="113"/>
      <c r="E21" s="65"/>
      <c r="F21" s="113"/>
      <c r="G21" s="114"/>
      <c r="H21" s="114"/>
      <c r="I21" s="114"/>
      <c r="J21" s="119"/>
      <c r="K21" s="63"/>
      <c r="L21" s="16"/>
    </row>
    <row r="22" spans="2:12" x14ac:dyDescent="0.25">
      <c r="B22" s="109"/>
      <c r="C22" s="103"/>
      <c r="D22" s="16"/>
      <c r="E22" s="65"/>
      <c r="F22" s="64"/>
      <c r="G22" s="105"/>
      <c r="H22" s="105"/>
      <c r="I22" s="105"/>
      <c r="J22" s="118"/>
      <c r="K22" s="118"/>
      <c r="L22" s="16"/>
    </row>
    <row r="23" spans="2:12" x14ac:dyDescent="0.25">
      <c r="B23" s="109"/>
      <c r="C23" s="103"/>
      <c r="D23" s="16"/>
      <c r="E23" s="65"/>
      <c r="F23" s="64"/>
      <c r="G23" s="105"/>
      <c r="H23" s="105"/>
      <c r="I23" s="16"/>
      <c r="J23" s="118"/>
      <c r="K23" s="118"/>
      <c r="L23" s="16"/>
    </row>
    <row r="24" spans="2:12" x14ac:dyDescent="0.25">
      <c r="B24" s="109"/>
      <c r="C24" s="62"/>
      <c r="D24" s="16"/>
      <c r="E24" s="65"/>
      <c r="F24" s="60"/>
      <c r="G24" s="104"/>
      <c r="H24" s="105"/>
      <c r="I24" s="64"/>
      <c r="J24" s="118"/>
      <c r="K24" s="96"/>
      <c r="L24" s="16"/>
    </row>
    <row r="25" spans="2:12" x14ac:dyDescent="0.25">
      <c r="B25" s="109"/>
      <c r="C25" s="62"/>
      <c r="D25" s="16"/>
      <c r="E25" s="65"/>
      <c r="F25" s="60"/>
      <c r="G25" s="104"/>
      <c r="H25" s="105"/>
      <c r="I25" s="64"/>
      <c r="J25" s="118"/>
      <c r="K25" s="96"/>
      <c r="L25" s="16"/>
    </row>
    <row r="26" spans="2:12" x14ac:dyDescent="0.25">
      <c r="B26" s="109"/>
      <c r="C26" s="62"/>
      <c r="D26" s="64"/>
      <c r="E26" s="65"/>
      <c r="F26" s="60"/>
      <c r="G26" s="104"/>
      <c r="H26" s="105"/>
      <c r="I26" s="64"/>
      <c r="J26" s="118"/>
      <c r="K26" s="96"/>
      <c r="L26" s="16"/>
    </row>
    <row r="27" spans="2:12" x14ac:dyDescent="0.25">
      <c r="B27" s="109"/>
      <c r="C27" s="62"/>
      <c r="D27" s="16"/>
      <c r="E27" s="65"/>
      <c r="F27" s="60"/>
      <c r="G27" s="104"/>
      <c r="H27" s="105"/>
      <c r="I27" s="110"/>
      <c r="J27" s="118"/>
      <c r="K27" s="96"/>
      <c r="L27" s="16"/>
    </row>
    <row r="28" spans="2:12" x14ac:dyDescent="0.25">
      <c r="B28" s="109"/>
      <c r="C28" s="59"/>
      <c r="D28" s="16"/>
      <c r="E28" s="65"/>
      <c r="F28" s="64"/>
      <c r="G28" s="104"/>
      <c r="H28" s="105"/>
      <c r="I28" s="105"/>
      <c r="J28" s="118"/>
      <c r="K28" s="63"/>
      <c r="L28" s="16"/>
    </row>
    <row r="29" spans="2:12" x14ac:dyDescent="0.25">
      <c r="B29" s="109"/>
      <c r="C29" s="59"/>
      <c r="D29" s="16"/>
      <c r="E29" s="65"/>
      <c r="F29" s="64"/>
      <c r="G29" s="104"/>
      <c r="H29" s="105"/>
      <c r="I29" s="105"/>
      <c r="J29" s="118"/>
      <c r="K29" s="63"/>
      <c r="L29" s="16"/>
    </row>
    <row r="30" spans="2:12" x14ac:dyDescent="0.25">
      <c r="B30" s="109"/>
      <c r="C30" s="59"/>
      <c r="D30" s="16"/>
      <c r="E30" s="65"/>
      <c r="F30" s="64"/>
      <c r="G30" s="104"/>
      <c r="H30" s="105"/>
      <c r="I30" s="105"/>
      <c r="J30" s="118"/>
      <c r="K30" s="63"/>
      <c r="L30" s="16"/>
    </row>
    <row r="31" spans="2:12" x14ac:dyDescent="0.25">
      <c r="B31" s="104"/>
      <c r="C31" s="59"/>
      <c r="D31" s="60"/>
      <c r="E31" s="65"/>
      <c r="F31" s="60"/>
      <c r="G31" s="104"/>
      <c r="H31" s="104"/>
      <c r="I31" s="61"/>
      <c r="J31" s="95"/>
      <c r="K31" s="63"/>
      <c r="L31" s="16"/>
    </row>
    <row r="32" spans="2:12" x14ac:dyDescent="0.25">
      <c r="B32" s="104"/>
      <c r="C32" s="59"/>
      <c r="D32" s="60"/>
      <c r="E32" s="65"/>
      <c r="F32" s="60"/>
      <c r="G32" s="104"/>
      <c r="H32" s="104"/>
      <c r="I32" s="61"/>
      <c r="J32" s="95"/>
      <c r="K32" s="63"/>
      <c r="L32" s="16"/>
    </row>
    <row r="33" spans="2:12" x14ac:dyDescent="0.25">
      <c r="B33" s="104"/>
      <c r="C33" s="59"/>
      <c r="D33" s="60"/>
      <c r="E33" s="65"/>
      <c r="F33" s="60"/>
      <c r="G33" s="104"/>
      <c r="H33" s="104"/>
      <c r="I33" s="61"/>
      <c r="J33" s="95"/>
      <c r="K33" s="63"/>
      <c r="L33" s="16"/>
    </row>
    <row r="34" spans="2:12" x14ac:dyDescent="0.25">
      <c r="B34" s="104"/>
      <c r="C34" s="59"/>
      <c r="D34" s="60"/>
      <c r="E34" s="65"/>
      <c r="F34" s="60"/>
      <c r="G34" s="104"/>
      <c r="H34" s="104"/>
      <c r="I34" s="61"/>
      <c r="J34" s="95"/>
      <c r="K34" s="63"/>
      <c r="L34" s="16"/>
    </row>
    <row r="35" spans="2:12" x14ac:dyDescent="0.25">
      <c r="B35" s="111"/>
      <c r="C35" s="112"/>
      <c r="D35" s="113"/>
      <c r="E35" s="65"/>
      <c r="F35" s="113"/>
      <c r="G35" s="114"/>
      <c r="H35" s="114"/>
      <c r="I35" s="114"/>
      <c r="J35" s="119"/>
      <c r="K35" s="63"/>
      <c r="L35" s="16"/>
    </row>
    <row r="36" spans="2:12" x14ac:dyDescent="0.25">
      <c r="B36" s="111"/>
      <c r="C36" s="112"/>
      <c r="D36" s="113"/>
      <c r="E36" s="65"/>
      <c r="F36" s="113"/>
      <c r="G36" s="114"/>
      <c r="H36" s="114"/>
      <c r="I36" s="114"/>
      <c r="J36" s="119"/>
      <c r="K36" s="63"/>
      <c r="L36" s="16"/>
    </row>
    <row r="37" spans="2:12" x14ac:dyDescent="0.25">
      <c r="B37" s="104"/>
      <c r="C37" s="59"/>
      <c r="D37" s="60"/>
      <c r="E37" s="65"/>
      <c r="F37" s="60"/>
      <c r="G37" s="104"/>
      <c r="H37" s="104"/>
      <c r="I37" s="61"/>
      <c r="J37" s="95"/>
      <c r="K37" s="63"/>
      <c r="L37" s="16"/>
    </row>
    <row r="38" spans="2:12" x14ac:dyDescent="0.25">
      <c r="B38" s="104"/>
      <c r="C38" s="59"/>
      <c r="D38" s="60"/>
      <c r="E38" s="60"/>
      <c r="F38" s="60"/>
      <c r="G38" s="104"/>
      <c r="H38" s="104"/>
      <c r="I38" s="61"/>
      <c r="J38" s="95"/>
      <c r="K38" s="63"/>
      <c r="L38" s="16"/>
    </row>
    <row r="39" spans="2:12" x14ac:dyDescent="0.25">
      <c r="B39" s="104"/>
      <c r="C39" s="59"/>
      <c r="D39" s="60"/>
      <c r="E39" s="60"/>
      <c r="F39" s="60"/>
      <c r="G39" s="104"/>
      <c r="H39" s="104"/>
      <c r="I39" s="61"/>
      <c r="J39" s="95"/>
      <c r="K39" s="63"/>
      <c r="L39" s="16"/>
    </row>
    <row r="40" spans="2:12" x14ac:dyDescent="0.25">
      <c r="B40" s="109"/>
      <c r="C40" s="62"/>
      <c r="D40" s="16"/>
      <c r="E40" s="65"/>
      <c r="F40" s="60"/>
      <c r="G40" s="104"/>
      <c r="H40" s="105"/>
      <c r="I40" s="109"/>
      <c r="J40" s="118"/>
      <c r="K40" s="96"/>
      <c r="L40" s="16"/>
    </row>
    <row r="41" spans="2:12" x14ac:dyDescent="0.25">
      <c r="B41" s="104"/>
      <c r="C41" s="59"/>
      <c r="D41" s="60"/>
      <c r="E41" s="65"/>
      <c r="F41" s="60"/>
      <c r="G41" s="104"/>
      <c r="H41" s="104"/>
      <c r="I41" s="61"/>
      <c r="J41" s="95"/>
      <c r="K41" s="63"/>
      <c r="L41" s="16"/>
    </row>
    <row r="42" spans="2:12" x14ac:dyDescent="0.25">
      <c r="B42" s="104"/>
      <c r="C42" s="59"/>
      <c r="D42" s="60"/>
      <c r="E42" s="60"/>
      <c r="F42" s="60"/>
      <c r="G42" s="104"/>
      <c r="H42" s="104"/>
      <c r="I42" s="61"/>
      <c r="J42" s="95"/>
      <c r="K42" s="63"/>
      <c r="L42" s="16"/>
    </row>
    <row r="43" spans="2:12" x14ac:dyDescent="0.25">
      <c r="B43" s="104"/>
      <c r="C43" s="59"/>
      <c r="D43" s="60"/>
      <c r="E43" s="60"/>
      <c r="F43" s="60"/>
      <c r="G43" s="104"/>
      <c r="H43" s="104"/>
      <c r="I43" s="61"/>
      <c r="J43" s="95"/>
      <c r="K43" s="63"/>
      <c r="L43" s="16"/>
    </row>
    <row r="44" spans="2:12" x14ac:dyDescent="0.25">
      <c r="B44" s="104"/>
      <c r="C44" s="59"/>
      <c r="D44" s="60"/>
      <c r="E44" s="60"/>
      <c r="F44" s="60"/>
      <c r="G44" s="104"/>
      <c r="H44" s="104"/>
      <c r="I44" s="61"/>
      <c r="J44" s="95"/>
      <c r="K44" s="63"/>
      <c r="L44" s="16"/>
    </row>
    <row r="45" spans="2:12" x14ac:dyDescent="0.25">
      <c r="B45" s="109"/>
      <c r="C45" s="103"/>
      <c r="D45" s="16"/>
      <c r="E45" s="65"/>
      <c r="F45" s="64"/>
      <c r="G45" s="104"/>
      <c r="H45" s="105"/>
      <c r="I45" s="105"/>
      <c r="J45" s="118"/>
      <c r="K45" s="118"/>
      <c r="L45" s="16"/>
    </row>
    <row r="46" spans="2:12" x14ac:dyDescent="0.25">
      <c r="B46" s="104"/>
      <c r="C46" s="59"/>
      <c r="D46" s="60"/>
      <c r="E46" s="60"/>
      <c r="F46" s="60"/>
      <c r="G46" s="104"/>
      <c r="H46" s="104"/>
      <c r="I46" s="61"/>
      <c r="J46" s="95"/>
      <c r="K46" s="63"/>
      <c r="L46" s="16"/>
    </row>
    <row r="47" spans="2:12" x14ac:dyDescent="0.25">
      <c r="B47" s="104"/>
      <c r="C47" s="59"/>
      <c r="D47" s="60"/>
      <c r="E47" s="65"/>
      <c r="F47" s="60"/>
      <c r="G47" s="104"/>
      <c r="H47" s="104"/>
      <c r="I47" s="61"/>
      <c r="J47" s="95"/>
      <c r="K47" s="63"/>
      <c r="L47" s="16"/>
    </row>
    <row r="48" spans="2:12" x14ac:dyDescent="0.25">
      <c r="B48" s="111"/>
      <c r="C48" s="112"/>
      <c r="D48" s="113"/>
      <c r="E48" s="65"/>
      <c r="F48" s="113"/>
      <c r="G48" s="114"/>
      <c r="H48" s="114"/>
      <c r="I48" s="114"/>
      <c r="J48" s="119"/>
      <c r="K48" s="63"/>
      <c r="L48" s="16"/>
    </row>
    <row r="49" spans="2:12" x14ac:dyDescent="0.25">
      <c r="B49" s="111"/>
      <c r="C49" s="112"/>
      <c r="D49" s="113"/>
      <c r="E49" s="65"/>
      <c r="F49" s="113"/>
      <c r="G49" s="114"/>
      <c r="H49" s="114"/>
      <c r="I49" s="114"/>
      <c r="J49" s="119"/>
      <c r="K49" s="96"/>
      <c r="L49" s="16"/>
    </row>
    <row r="50" spans="2:12" x14ac:dyDescent="0.25">
      <c r="B50" s="104"/>
      <c r="C50" s="59"/>
      <c r="D50" s="60"/>
      <c r="E50" s="65"/>
      <c r="F50" s="60"/>
      <c r="G50" s="104"/>
      <c r="H50" s="104"/>
      <c r="I50" s="61"/>
      <c r="J50" s="95"/>
      <c r="K50" s="63"/>
      <c r="L50" s="16"/>
    </row>
    <row r="51" spans="2:12" x14ac:dyDescent="0.25">
      <c r="J51" s="123"/>
    </row>
  </sheetData>
  <dataValidations count="10">
    <dataValidation type="list" errorStyle="warning" allowBlank="1" showInputMessage="1" showErrorMessage="1" error="Чтобы добавить пункт расхода в сводный лист, его нужно выбрать в раскрывающемся списке." sqref="D3:D8" xr:uid="{00000000-0002-0000-0C00-000000000000}">
      <formula1>КатегорииРасходов</formula1>
    </dataValidation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 xr:uid="{00000000-0002-0000-0C00-000001000000}"/>
    <dataValidation allowBlank="1" showInputMessage="1" showErrorMessage="1" prompt="Гиперссылка для перехода к сводному листу" sqref="D1" xr:uid="{00000000-0002-0000-0C00-000002000000}"/>
    <dataValidation allowBlank="1" showInputMessage="1" showErrorMessage="1" prompt="Гиперссылка для перехода к листу советов" sqref="E1" xr:uid="{00000000-0002-0000-0C00-000003000000}"/>
    <dataValidation allowBlank="1" showInputMessage="1" showErrorMessage="1" prompt="Укажите дату расхода в этом столбце." sqref="A2" xr:uid="{00000000-0002-0000-0C00-000004000000}"/>
    <dataValidation allowBlank="1" showInputMessage="1" showErrorMessage="1" prompt="Введите номер заказа на покупку в этом столбце." sqref="B2" xr:uid="{00000000-0002-0000-0C00-000005000000}"/>
    <dataValidation allowBlank="1" showInputMessage="1" showErrorMessage="1" prompt="Укажите сумму расходов в этом столбце." sqref="C2" xr:uid="{00000000-0002-0000-0C00-000006000000}"/>
    <dataValidation allowBlank="1" showInputMessage="1" showErrorMessage="1" prompt="Список категорий расходов автоматически заполняется на основе данных столбца &quot;Расходы&quot; таблицы &quot;Сводка расходов&quot; в сводном листе. Для перемещения по списку нажмите клавиши ALT+СТРЕЛКА ВНИЗ. Выберите категорию, нажав клавишу ВВОД." sqref="D2" xr:uid="{00000000-0002-0000-0C00-000007000000}"/>
    <dataValidation type="custom" errorStyle="warning" allowBlank="1" showInputMessage="1" showErrorMessage="1" errorTitle="Проверка суммы" error="Сумма должна быть числом." sqref="C3:C8" xr:uid="{00000000-0002-0000-0C00-000008000000}">
      <formula1>ISNUMBER($C3)</formula1>
    </dataValidation>
    <dataValidation type="custom" errorStyle="warning" allowBlank="1" showInputMessage="1" showErrorMessage="1" error="Чтобы добавить этот пункт расходов в сводный лист, необходимо указать дату за декабрь." sqref="A3:A8" xr:uid="{00000000-0002-0000-0C00-000009000000}">
      <formula1>MONTH($A3)=12</formula1>
    </dataValidation>
  </dataValidations>
  <printOptions horizontalCentered="1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4" tint="-0.249977111117893"/>
    <pageSetUpPr autoPageBreaks="0" fitToPage="1"/>
  </sheetPr>
  <dimension ref="A4:I135"/>
  <sheetViews>
    <sheetView showGridLines="0" zoomScale="70" zoomScaleNormal="70" workbookViewId="0">
      <selection activeCell="E49" sqref="E49"/>
    </sheetView>
  </sheetViews>
  <sheetFormatPr defaultColWidth="9.140625" defaultRowHeight="12.75" x14ac:dyDescent="0.25"/>
  <cols>
    <col min="1" max="1" width="9.140625" style="128"/>
    <col min="2" max="2" width="37.140625" style="126" bestFit="1" customWidth="1"/>
    <col min="3" max="3" width="22.28515625" style="127" bestFit="1" customWidth="1"/>
    <col min="4" max="4" width="42.85546875" style="126" bestFit="1" customWidth="1"/>
    <col min="5" max="5" width="21.5703125" style="126" bestFit="1" customWidth="1"/>
    <col min="6" max="6" width="19.85546875" style="153" bestFit="1" customWidth="1"/>
    <col min="7" max="7" width="20.42578125" style="153" bestFit="1" customWidth="1"/>
    <col min="8" max="8" width="40.85546875" style="126" bestFit="1" customWidth="1"/>
    <col min="9" max="9" width="24.28515625" style="126" bestFit="1" customWidth="1"/>
    <col min="10" max="16384" width="9.140625" style="126"/>
  </cols>
  <sheetData>
    <row r="4" spans="2:9" ht="15" x14ac:dyDescent="0.25">
      <c r="B4" s="150"/>
      <c r="C4" s="150"/>
      <c r="D4" s="150"/>
      <c r="E4" s="150"/>
      <c r="F4" s="154"/>
      <c r="G4" s="154"/>
      <c r="H4" s="150"/>
      <c r="I4" s="150"/>
    </row>
    <row r="5" spans="2:9" ht="15" hidden="1" x14ac:dyDescent="0.25">
      <c r="B5" s="159"/>
      <c r="C5" s="159"/>
      <c r="D5" s="10"/>
      <c r="E5" s="10"/>
      <c r="F5" s="160"/>
      <c r="G5" s="160"/>
      <c r="H5" s="161"/>
      <c r="I5" s="161"/>
    </row>
    <row r="6" spans="2:9" ht="15" hidden="1" x14ac:dyDescent="0.25">
      <c r="B6" s="159"/>
      <c r="C6" s="159"/>
      <c r="D6" s="10"/>
      <c r="E6" s="10"/>
      <c r="F6" s="160"/>
      <c r="G6" s="162"/>
      <c r="H6" s="161"/>
      <c r="I6" s="161"/>
    </row>
    <row r="7" spans="2:9" ht="15" hidden="1" x14ac:dyDescent="0.25">
      <c r="B7" s="159" t="s">
        <v>193</v>
      </c>
      <c r="C7" s="159">
        <v>1</v>
      </c>
      <c r="D7" s="10" t="s">
        <v>194</v>
      </c>
      <c r="E7" s="10" t="s">
        <v>23</v>
      </c>
      <c r="F7" s="160">
        <v>43842</v>
      </c>
      <c r="G7" s="162"/>
      <c r="H7" s="161" t="s">
        <v>111</v>
      </c>
      <c r="I7" s="161" t="s">
        <v>110</v>
      </c>
    </row>
    <row r="8" spans="2:9" ht="15" hidden="1" x14ac:dyDescent="0.25">
      <c r="B8" s="159" t="s">
        <v>215</v>
      </c>
      <c r="C8" s="159">
        <v>1</v>
      </c>
      <c r="D8" s="10" t="s">
        <v>194</v>
      </c>
      <c r="E8" s="10" t="s">
        <v>23</v>
      </c>
      <c r="F8" s="160">
        <v>43846</v>
      </c>
      <c r="G8" s="160"/>
      <c r="H8" s="36" t="s">
        <v>178</v>
      </c>
      <c r="I8" s="161" t="s">
        <v>175</v>
      </c>
    </row>
    <row r="9" spans="2:9" ht="15" hidden="1" x14ac:dyDescent="0.25">
      <c r="B9" s="159" t="s">
        <v>216</v>
      </c>
      <c r="C9" s="159">
        <v>1</v>
      </c>
      <c r="D9" s="10" t="s">
        <v>194</v>
      </c>
      <c r="E9" s="10" t="s">
        <v>23</v>
      </c>
      <c r="F9" s="160">
        <v>43846</v>
      </c>
      <c r="G9" s="160"/>
      <c r="H9" s="36" t="s">
        <v>178</v>
      </c>
      <c r="I9" s="161" t="s">
        <v>175</v>
      </c>
    </row>
    <row r="10" spans="2:9" ht="15" hidden="1" x14ac:dyDescent="0.25">
      <c r="B10" s="159" t="s">
        <v>217</v>
      </c>
      <c r="C10" s="159">
        <v>1</v>
      </c>
      <c r="D10" s="10" t="s">
        <v>194</v>
      </c>
      <c r="E10" s="10" t="s">
        <v>23</v>
      </c>
      <c r="F10" s="160">
        <v>43846</v>
      </c>
      <c r="G10" s="160"/>
      <c r="H10" s="36" t="s">
        <v>178</v>
      </c>
      <c r="I10" s="161" t="s">
        <v>175</v>
      </c>
    </row>
    <row r="11" spans="2:9" ht="15" hidden="1" x14ac:dyDescent="0.25">
      <c r="B11" s="216" t="s">
        <v>218</v>
      </c>
      <c r="C11" s="159">
        <v>1</v>
      </c>
      <c r="D11" s="10" t="s">
        <v>194</v>
      </c>
      <c r="E11" s="10" t="s">
        <v>23</v>
      </c>
      <c r="F11" s="160">
        <v>43846</v>
      </c>
      <c r="G11" s="160"/>
      <c r="H11" s="36" t="s">
        <v>178</v>
      </c>
      <c r="I11" s="161" t="s">
        <v>175</v>
      </c>
    </row>
    <row r="12" spans="2:9" ht="15" hidden="1" x14ac:dyDescent="0.25">
      <c r="B12" s="216" t="s">
        <v>191</v>
      </c>
      <c r="C12" s="159">
        <v>1</v>
      </c>
      <c r="D12" s="10" t="s">
        <v>194</v>
      </c>
      <c r="E12" s="10" t="s">
        <v>23</v>
      </c>
      <c r="F12" s="160">
        <v>43841</v>
      </c>
      <c r="G12" s="162"/>
      <c r="H12" s="161" t="s">
        <v>192</v>
      </c>
      <c r="I12" s="161" t="s">
        <v>107</v>
      </c>
    </row>
    <row r="13" spans="2:9" ht="15" hidden="1" x14ac:dyDescent="0.25">
      <c r="B13" s="216" t="s">
        <v>223</v>
      </c>
      <c r="C13" s="159">
        <v>1</v>
      </c>
      <c r="D13" s="10" t="s">
        <v>194</v>
      </c>
      <c r="E13" s="10" t="s">
        <v>23</v>
      </c>
      <c r="F13" s="160">
        <v>43852</v>
      </c>
      <c r="G13" s="160"/>
      <c r="H13" s="161" t="s">
        <v>224</v>
      </c>
      <c r="I13" s="161" t="s">
        <v>107</v>
      </c>
    </row>
    <row r="14" spans="2:9" ht="15" hidden="1" x14ac:dyDescent="0.25">
      <c r="B14" s="216" t="s">
        <v>225</v>
      </c>
      <c r="C14" s="159">
        <v>1</v>
      </c>
      <c r="D14" s="10" t="s">
        <v>194</v>
      </c>
      <c r="E14" s="10" t="s">
        <v>23</v>
      </c>
      <c r="F14" s="160">
        <v>43852</v>
      </c>
      <c r="G14" s="160"/>
      <c r="H14" s="161" t="s">
        <v>224</v>
      </c>
      <c r="I14" s="161" t="s">
        <v>107</v>
      </c>
    </row>
    <row r="15" spans="2:9" ht="15" hidden="1" x14ac:dyDescent="0.25">
      <c r="B15" s="216" t="s">
        <v>226</v>
      </c>
      <c r="C15" s="159">
        <v>1</v>
      </c>
      <c r="D15" s="10" t="s">
        <v>194</v>
      </c>
      <c r="E15" s="10" t="s">
        <v>23</v>
      </c>
      <c r="F15" s="160">
        <v>43852</v>
      </c>
      <c r="G15" s="160"/>
      <c r="H15" s="161" t="s">
        <v>224</v>
      </c>
      <c r="I15" s="161" t="s">
        <v>107</v>
      </c>
    </row>
    <row r="16" spans="2:9" ht="15" hidden="1" x14ac:dyDescent="0.25">
      <c r="B16" s="161"/>
      <c r="C16" s="161"/>
      <c r="D16" s="161"/>
      <c r="E16" s="161"/>
      <c r="F16" s="215"/>
      <c r="G16" s="215"/>
      <c r="H16" s="161"/>
      <c r="I16" s="161"/>
    </row>
    <row r="17" spans="2:9" ht="15" hidden="1" x14ac:dyDescent="0.25">
      <c r="B17" s="161"/>
      <c r="C17" s="161"/>
      <c r="D17" s="161"/>
      <c r="E17" s="161"/>
      <c r="F17" s="215"/>
      <c r="G17" s="215"/>
      <c r="H17" s="161"/>
      <c r="I17" s="161"/>
    </row>
    <row r="18" spans="2:9" ht="15" hidden="1" x14ac:dyDescent="0.25">
      <c r="B18" s="36"/>
      <c r="C18" s="36"/>
      <c r="D18" s="36"/>
      <c r="E18" s="36"/>
      <c r="F18" s="217"/>
      <c r="G18" s="217"/>
      <c r="H18" s="36"/>
      <c r="I18" s="36"/>
    </row>
    <row r="19" spans="2:9" ht="15" hidden="1" x14ac:dyDescent="0.25">
      <c r="B19" s="36"/>
      <c r="C19" s="36"/>
      <c r="D19" s="36"/>
      <c r="E19" s="36"/>
      <c r="F19" s="217"/>
      <c r="G19" s="217"/>
      <c r="H19" s="36"/>
      <c r="I19" s="36"/>
    </row>
    <row r="20" spans="2:9" ht="15" hidden="1" x14ac:dyDescent="0.25">
      <c r="B20" s="161"/>
      <c r="C20" s="161"/>
      <c r="D20" s="161"/>
      <c r="E20" s="161"/>
      <c r="F20" s="215"/>
      <c r="G20" s="215"/>
      <c r="H20" s="161"/>
      <c r="I20" s="161"/>
    </row>
    <row r="21" spans="2:9" ht="15" hidden="1" x14ac:dyDescent="0.25">
      <c r="B21" s="161"/>
      <c r="C21" s="161"/>
      <c r="D21" s="161"/>
      <c r="E21" s="161"/>
      <c r="F21" s="215"/>
      <c r="G21" s="215"/>
      <c r="H21" s="161"/>
      <c r="I21" s="161"/>
    </row>
    <row r="22" spans="2:9" ht="15" hidden="1" x14ac:dyDescent="0.25">
      <c r="B22" s="161"/>
      <c r="C22" s="161"/>
      <c r="D22" s="161"/>
      <c r="E22" s="161"/>
      <c r="F22" s="215"/>
      <c r="G22" s="215"/>
      <c r="H22" s="161"/>
      <c r="I22" s="161"/>
    </row>
    <row r="23" spans="2:9" ht="15" hidden="1" x14ac:dyDescent="0.25">
      <c r="B23" s="36"/>
      <c r="C23" s="36"/>
      <c r="D23" s="36"/>
      <c r="E23" s="36"/>
      <c r="F23" s="217"/>
      <c r="G23" s="217"/>
      <c r="H23" s="36"/>
      <c r="I23" s="36"/>
    </row>
    <row r="24" spans="2:9" ht="15" hidden="1" x14ac:dyDescent="0.25">
      <c r="B24" s="36"/>
      <c r="C24" s="36"/>
      <c r="D24" s="36"/>
      <c r="E24" s="36"/>
      <c r="F24" s="217"/>
      <c r="G24" s="217"/>
      <c r="H24" s="36"/>
      <c r="I24" s="36"/>
    </row>
    <row r="25" spans="2:9" ht="15" hidden="1" x14ac:dyDescent="0.25">
      <c r="B25" s="36"/>
      <c r="C25" s="36"/>
      <c r="D25" s="36"/>
      <c r="E25" s="36"/>
      <c r="F25" s="217"/>
      <c r="G25" s="217"/>
      <c r="H25" s="36"/>
      <c r="I25" s="36"/>
    </row>
    <row r="26" spans="2:9" ht="15" hidden="1" x14ac:dyDescent="0.25">
      <c r="B26" s="36"/>
      <c r="C26" s="36"/>
      <c r="D26" s="36"/>
      <c r="E26" s="36"/>
      <c r="F26" s="217"/>
      <c r="G26" s="217"/>
      <c r="H26" s="36"/>
      <c r="I26" s="36"/>
    </row>
    <row r="27" spans="2:9" ht="15" hidden="1" x14ac:dyDescent="0.25">
      <c r="B27" s="36"/>
      <c r="C27" s="36"/>
      <c r="D27" s="36"/>
      <c r="E27" s="36"/>
      <c r="F27" s="217"/>
      <c r="G27" s="217"/>
      <c r="H27" s="36"/>
      <c r="I27" s="36"/>
    </row>
    <row r="28" spans="2:9" ht="15" hidden="1" x14ac:dyDescent="0.25">
      <c r="B28" s="36"/>
      <c r="C28" s="161"/>
      <c r="D28" s="36"/>
      <c r="E28" s="36"/>
      <c r="F28" s="217"/>
      <c r="G28" s="217"/>
      <c r="H28" s="36"/>
      <c r="I28" s="36"/>
    </row>
    <row r="29" spans="2:9" ht="15" hidden="1" x14ac:dyDescent="0.25">
      <c r="B29" s="36"/>
      <c r="C29" s="36"/>
      <c r="D29" s="36"/>
      <c r="E29" s="36"/>
      <c r="F29" s="217"/>
      <c r="G29" s="217"/>
      <c r="H29" s="36"/>
      <c r="I29" s="36"/>
    </row>
    <row r="30" spans="2:9" ht="15" hidden="1" x14ac:dyDescent="0.25">
      <c r="B30" s="36"/>
      <c r="C30" s="36"/>
      <c r="D30" s="36"/>
      <c r="E30" s="36"/>
      <c r="F30" s="217"/>
      <c r="G30" s="217"/>
      <c r="H30" s="36"/>
      <c r="I30" s="36"/>
    </row>
    <row r="31" spans="2:9" ht="15" hidden="1" x14ac:dyDescent="0.25">
      <c r="B31" s="36"/>
      <c r="C31" s="36"/>
      <c r="D31" s="36"/>
      <c r="E31" s="36"/>
      <c r="F31" s="217"/>
      <c r="G31" s="217"/>
      <c r="H31" s="36"/>
      <c r="I31" s="36"/>
    </row>
    <row r="32" spans="2:9" ht="15" hidden="1" x14ac:dyDescent="0.25">
      <c r="B32" s="36"/>
      <c r="C32" s="36"/>
      <c r="D32" s="36"/>
      <c r="E32" s="36"/>
      <c r="F32" s="217"/>
      <c r="G32" s="217"/>
      <c r="H32" s="36"/>
      <c r="I32" s="36"/>
    </row>
    <row r="33" spans="2:9" ht="15" hidden="1" x14ac:dyDescent="0.25">
      <c r="B33" s="36"/>
      <c r="C33" s="36"/>
      <c r="D33" s="36"/>
      <c r="E33" s="36"/>
      <c r="F33" s="217"/>
      <c r="G33" s="217"/>
      <c r="H33" s="36"/>
      <c r="I33" s="36"/>
    </row>
    <row r="34" spans="2:9" ht="15" hidden="1" x14ac:dyDescent="0.25">
      <c r="B34" s="161"/>
      <c r="C34" s="161"/>
      <c r="D34" s="161"/>
      <c r="E34" s="161"/>
      <c r="F34" s="215"/>
      <c r="G34" s="215"/>
      <c r="H34" s="161"/>
      <c r="I34" s="161"/>
    </row>
    <row r="35" spans="2:9" ht="15" hidden="1" x14ac:dyDescent="0.25">
      <c r="B35" s="36"/>
      <c r="C35" s="36"/>
      <c r="D35" s="36"/>
      <c r="E35" s="36"/>
      <c r="F35" s="217"/>
      <c r="G35" s="217"/>
      <c r="H35" s="36"/>
      <c r="I35" s="36"/>
    </row>
    <row r="36" spans="2:9" ht="15" hidden="1" x14ac:dyDescent="0.25">
      <c r="B36" s="161"/>
      <c r="C36" s="161"/>
      <c r="D36" s="161"/>
      <c r="E36" s="161"/>
      <c r="F36" s="215"/>
      <c r="G36" s="215"/>
      <c r="H36" s="161"/>
      <c r="I36" s="161"/>
    </row>
    <row r="37" spans="2:9" ht="15" hidden="1" x14ac:dyDescent="0.25">
      <c r="B37" s="36"/>
      <c r="C37" s="36"/>
      <c r="D37" s="36"/>
      <c r="E37" s="36"/>
      <c r="F37" s="217"/>
      <c r="G37" s="217"/>
      <c r="H37" s="36"/>
      <c r="I37" s="36"/>
    </row>
    <row r="38" spans="2:9" ht="15" hidden="1" x14ac:dyDescent="0.25">
      <c r="B38" s="161"/>
      <c r="C38" s="161"/>
      <c r="D38" s="161"/>
      <c r="E38" s="161"/>
      <c r="F38" s="215"/>
      <c r="G38" s="215"/>
      <c r="H38" s="161"/>
      <c r="I38" s="161"/>
    </row>
    <row r="39" spans="2:9" ht="15" hidden="1" x14ac:dyDescent="0.25">
      <c r="B39" s="161"/>
      <c r="C39" s="161"/>
      <c r="D39" s="161"/>
      <c r="E39" s="161"/>
      <c r="F39" s="215"/>
      <c r="G39" s="215"/>
      <c r="H39" s="161"/>
      <c r="I39" s="161"/>
    </row>
    <row r="40" spans="2:9" ht="15" hidden="1" x14ac:dyDescent="0.25">
      <c r="B40" s="36"/>
      <c r="C40" s="36"/>
      <c r="D40" s="36"/>
      <c r="E40" s="36"/>
      <c r="F40" s="217"/>
      <c r="G40" s="217"/>
      <c r="H40" s="36"/>
      <c r="I40" s="36"/>
    </row>
    <row r="41" spans="2:9" ht="15" hidden="1" x14ac:dyDescent="0.25">
      <c r="B41" s="36"/>
      <c r="C41" s="36"/>
      <c r="D41" s="36"/>
      <c r="E41" s="36"/>
      <c r="F41" s="217"/>
      <c r="G41" s="217"/>
      <c r="H41" s="36"/>
      <c r="I41" s="36"/>
    </row>
    <row r="42" spans="2:9" ht="15" hidden="1" x14ac:dyDescent="0.25">
      <c r="B42" s="161"/>
      <c r="C42" s="161"/>
      <c r="D42" s="161"/>
      <c r="E42" s="161"/>
      <c r="F42" s="215"/>
      <c r="G42" s="215"/>
      <c r="H42" s="161"/>
      <c r="I42" s="161"/>
    </row>
    <row r="43" spans="2:9" ht="15" hidden="1" x14ac:dyDescent="0.25">
      <c r="B43" s="161"/>
      <c r="C43" s="161"/>
      <c r="D43" s="161"/>
      <c r="E43" s="161"/>
      <c r="F43" s="215"/>
      <c r="G43" s="215"/>
      <c r="H43" s="161"/>
      <c r="I43" s="161"/>
    </row>
    <row r="44" spans="2:9" ht="15" hidden="1" x14ac:dyDescent="0.25">
      <c r="B44" s="216" t="s">
        <v>173</v>
      </c>
      <c r="C44" s="159">
        <v>1</v>
      </c>
      <c r="D44" s="10" t="s">
        <v>91</v>
      </c>
      <c r="E44" s="10" t="s">
        <v>23</v>
      </c>
      <c r="F44" s="160">
        <v>43831</v>
      </c>
      <c r="G44" s="160"/>
      <c r="H44" s="161" t="s">
        <v>174</v>
      </c>
      <c r="I44" s="161" t="s">
        <v>175</v>
      </c>
    </row>
    <row r="45" spans="2:9" ht="15" hidden="1" x14ac:dyDescent="0.25">
      <c r="B45" s="216" t="s">
        <v>176</v>
      </c>
      <c r="C45" s="159">
        <v>1</v>
      </c>
      <c r="D45" s="10" t="s">
        <v>91</v>
      </c>
      <c r="E45" s="10" t="s">
        <v>23</v>
      </c>
      <c r="F45" s="160">
        <v>43831</v>
      </c>
      <c r="G45" s="160"/>
      <c r="H45" s="161" t="s">
        <v>174</v>
      </c>
      <c r="I45" s="161" t="s">
        <v>175</v>
      </c>
    </row>
    <row r="46" spans="2:9" ht="15" hidden="1" x14ac:dyDescent="0.25">
      <c r="B46" s="159" t="s">
        <v>177</v>
      </c>
      <c r="C46" s="159">
        <v>1</v>
      </c>
      <c r="D46" s="10" t="s">
        <v>91</v>
      </c>
      <c r="E46" s="10" t="s">
        <v>23</v>
      </c>
      <c r="F46" s="160">
        <v>43834</v>
      </c>
      <c r="G46" s="160"/>
      <c r="H46" s="36" t="s">
        <v>178</v>
      </c>
      <c r="I46" s="161" t="s">
        <v>175</v>
      </c>
    </row>
    <row r="47" spans="2:9" ht="15" hidden="1" x14ac:dyDescent="0.25">
      <c r="B47" s="159" t="s">
        <v>188</v>
      </c>
      <c r="C47" s="159">
        <v>1</v>
      </c>
      <c r="D47" s="10" t="s">
        <v>91</v>
      </c>
      <c r="E47" s="10" t="s">
        <v>23</v>
      </c>
      <c r="F47" s="160">
        <v>43838</v>
      </c>
      <c r="G47" s="160"/>
      <c r="H47" s="36" t="s">
        <v>178</v>
      </c>
      <c r="I47" s="161" t="s">
        <v>175</v>
      </c>
    </row>
    <row r="48" spans="2:9" ht="15" hidden="1" x14ac:dyDescent="0.25">
      <c r="B48" s="216" t="s">
        <v>227</v>
      </c>
      <c r="C48" s="159">
        <v>1</v>
      </c>
      <c r="D48" s="10" t="s">
        <v>91</v>
      </c>
      <c r="E48" s="10" t="s">
        <v>27</v>
      </c>
      <c r="F48" s="160">
        <v>43857</v>
      </c>
      <c r="G48" s="160"/>
      <c r="H48" s="161" t="s">
        <v>228</v>
      </c>
      <c r="I48" s="161" t="s">
        <v>110</v>
      </c>
    </row>
    <row r="49" spans="2:9" ht="15" x14ac:dyDescent="0.25">
      <c r="B49" s="159" t="s">
        <v>236</v>
      </c>
      <c r="C49" s="159">
        <v>1</v>
      </c>
      <c r="D49" s="10" t="s">
        <v>95</v>
      </c>
      <c r="E49" s="10" t="s">
        <v>237</v>
      </c>
      <c r="F49" s="160">
        <v>43864</v>
      </c>
      <c r="G49" s="160"/>
      <c r="H49" s="161" t="s">
        <v>179</v>
      </c>
      <c r="I49" s="161" t="s">
        <v>110</v>
      </c>
    </row>
    <row r="50" spans="2:9" ht="15" x14ac:dyDescent="0.25">
      <c r="B50" s="159" t="s">
        <v>238</v>
      </c>
      <c r="C50" s="159">
        <v>1</v>
      </c>
      <c r="D50" s="10" t="s">
        <v>95</v>
      </c>
      <c r="E50" s="10" t="s">
        <v>237</v>
      </c>
      <c r="F50" s="160">
        <v>43864</v>
      </c>
      <c r="G50" s="160"/>
      <c r="H50" s="161" t="s">
        <v>179</v>
      </c>
      <c r="I50" s="161" t="s">
        <v>110</v>
      </c>
    </row>
    <row r="51" spans="2:9" ht="15" hidden="1" x14ac:dyDescent="0.25">
      <c r="B51" s="159" t="s">
        <v>239</v>
      </c>
      <c r="C51" s="159">
        <v>1</v>
      </c>
      <c r="D51" s="10" t="s">
        <v>95</v>
      </c>
      <c r="E51" s="10" t="s">
        <v>23</v>
      </c>
      <c r="F51" s="160">
        <v>43864</v>
      </c>
      <c r="G51" s="160"/>
      <c r="H51" s="161" t="s">
        <v>111</v>
      </c>
      <c r="I51" s="161" t="s">
        <v>110</v>
      </c>
    </row>
    <row r="52" spans="2:9" ht="15" hidden="1" x14ac:dyDescent="0.25">
      <c r="B52" s="159" t="s">
        <v>240</v>
      </c>
      <c r="C52" s="159">
        <v>1</v>
      </c>
      <c r="D52" s="10" t="s">
        <v>95</v>
      </c>
      <c r="E52" s="10" t="s">
        <v>23</v>
      </c>
      <c r="F52" s="160">
        <v>43864</v>
      </c>
      <c r="G52" s="160"/>
      <c r="H52" s="161" t="s">
        <v>241</v>
      </c>
      <c r="I52" s="161" t="s">
        <v>107</v>
      </c>
    </row>
    <row r="53" spans="2:9" ht="15" hidden="1" x14ac:dyDescent="0.25">
      <c r="B53" s="159" t="s">
        <v>242</v>
      </c>
      <c r="C53" s="159">
        <v>1</v>
      </c>
      <c r="D53" s="10" t="s">
        <v>95</v>
      </c>
      <c r="E53" s="10" t="s">
        <v>23</v>
      </c>
      <c r="F53" s="160">
        <v>43865</v>
      </c>
      <c r="G53" s="160"/>
      <c r="H53" s="161" t="s">
        <v>241</v>
      </c>
      <c r="I53" s="161" t="s">
        <v>107</v>
      </c>
    </row>
    <row r="54" spans="2:9" ht="15" hidden="1" x14ac:dyDescent="0.25">
      <c r="B54" s="161"/>
      <c r="C54" s="161"/>
      <c r="D54" s="161"/>
      <c r="E54" s="161"/>
      <c r="F54" s="215"/>
      <c r="G54" s="215"/>
      <c r="H54" s="161"/>
      <c r="I54" s="161"/>
    </row>
    <row r="55" spans="2:9" ht="15" hidden="1" x14ac:dyDescent="0.25">
      <c r="B55" s="161"/>
      <c r="C55" s="161"/>
      <c r="D55" s="161"/>
      <c r="E55" s="161"/>
      <c r="F55" s="215"/>
      <c r="G55" s="215"/>
      <c r="H55" s="161"/>
      <c r="I55" s="161"/>
    </row>
    <row r="56" spans="2:9" ht="15" hidden="1" x14ac:dyDescent="0.25">
      <c r="B56" s="161"/>
      <c r="C56" s="161"/>
      <c r="D56" s="161"/>
      <c r="E56" s="161"/>
      <c r="F56" s="215"/>
      <c r="G56" s="215"/>
      <c r="H56" s="161"/>
      <c r="I56" s="161"/>
    </row>
    <row r="57" spans="2:9" ht="15" hidden="1" x14ac:dyDescent="0.25">
      <c r="B57" s="161"/>
      <c r="C57" s="161"/>
      <c r="D57" s="161"/>
      <c r="E57" s="161"/>
      <c r="F57" s="215"/>
      <c r="G57" s="215"/>
      <c r="H57" s="161"/>
      <c r="I57" s="161"/>
    </row>
    <row r="58" spans="2:9" ht="15" hidden="1" x14ac:dyDescent="0.25">
      <c r="B58" s="161"/>
      <c r="C58" s="161"/>
      <c r="D58" s="161"/>
      <c r="E58" s="161"/>
      <c r="F58" s="215"/>
      <c r="G58" s="215"/>
      <c r="H58" s="161"/>
      <c r="I58" s="161"/>
    </row>
    <row r="59" spans="2:9" ht="15" hidden="1" x14ac:dyDescent="0.25">
      <c r="B59" s="161"/>
      <c r="C59" s="161"/>
      <c r="D59" s="161"/>
      <c r="E59" s="161"/>
      <c r="F59" s="215"/>
      <c r="G59" s="215"/>
      <c r="H59" s="161"/>
      <c r="I59" s="161"/>
    </row>
    <row r="60" spans="2:9" ht="15" hidden="1" x14ac:dyDescent="0.25">
      <c r="B60" s="161"/>
      <c r="C60" s="161"/>
      <c r="D60" s="161"/>
      <c r="E60" s="161"/>
      <c r="F60" s="215"/>
      <c r="G60" s="215"/>
      <c r="H60" s="161"/>
      <c r="I60" s="161"/>
    </row>
    <row r="61" spans="2:9" ht="15" hidden="1" x14ac:dyDescent="0.25">
      <c r="B61" s="161"/>
      <c r="C61" s="161"/>
      <c r="D61" s="161"/>
      <c r="E61" s="161"/>
      <c r="F61" s="215"/>
      <c r="G61" s="215"/>
      <c r="H61" s="161"/>
      <c r="I61" s="161"/>
    </row>
    <row r="62" spans="2:9" ht="15" hidden="1" x14ac:dyDescent="0.25">
      <c r="B62" s="10"/>
      <c r="C62" s="161"/>
      <c r="D62" s="161"/>
      <c r="E62" s="161"/>
      <c r="F62" s="215"/>
      <c r="G62" s="218"/>
      <c r="H62" s="161"/>
      <c r="I62" s="161"/>
    </row>
    <row r="63" spans="2:9" ht="15" hidden="1" x14ac:dyDescent="0.25">
      <c r="B63" s="161"/>
      <c r="C63" s="161"/>
      <c r="D63" s="161"/>
      <c r="E63" s="161"/>
      <c r="F63" s="215"/>
      <c r="G63" s="215"/>
      <c r="H63" s="161"/>
      <c r="I63" s="161"/>
    </row>
    <row r="64" spans="2:9" ht="15" hidden="1" x14ac:dyDescent="0.25">
      <c r="B64" s="161"/>
      <c r="C64" s="161"/>
      <c r="D64" s="161"/>
      <c r="E64" s="161"/>
      <c r="F64" s="215"/>
      <c r="G64" s="215"/>
      <c r="H64" s="161"/>
      <c r="I64" s="161"/>
    </row>
    <row r="65" spans="2:9" ht="15" hidden="1" x14ac:dyDescent="0.25">
      <c r="B65" s="161"/>
      <c r="C65" s="161"/>
      <c r="D65" s="161"/>
      <c r="E65" s="161"/>
      <c r="F65" s="215"/>
      <c r="G65" s="215"/>
      <c r="H65" s="161"/>
      <c r="I65" s="161"/>
    </row>
    <row r="66" spans="2:9" ht="15" hidden="1" x14ac:dyDescent="0.25">
      <c r="B66" s="161"/>
      <c r="C66" s="161"/>
      <c r="D66" s="161"/>
      <c r="E66" s="161"/>
      <c r="F66" s="215"/>
      <c r="G66" s="215"/>
      <c r="H66" s="161"/>
      <c r="I66" s="161"/>
    </row>
    <row r="67" spans="2:9" ht="15" hidden="1" x14ac:dyDescent="0.25">
      <c r="B67" s="161"/>
      <c r="C67" s="161"/>
      <c r="D67" s="161"/>
      <c r="E67" s="161"/>
      <c r="F67" s="215"/>
      <c r="G67" s="215"/>
      <c r="H67" s="161"/>
      <c r="I67" s="161"/>
    </row>
    <row r="68" spans="2:9" ht="15" hidden="1" x14ac:dyDescent="0.25">
      <c r="B68" s="159" t="s">
        <v>118</v>
      </c>
      <c r="C68" s="159">
        <v>1</v>
      </c>
      <c r="D68" s="161" t="s">
        <v>17</v>
      </c>
      <c r="E68" s="161" t="s">
        <v>23</v>
      </c>
      <c r="F68" s="215">
        <v>43834</v>
      </c>
      <c r="G68" s="215"/>
      <c r="H68" s="161" t="s">
        <v>119</v>
      </c>
      <c r="I68" s="161" t="s">
        <v>120</v>
      </c>
    </row>
    <row r="69" spans="2:9" ht="15" hidden="1" x14ac:dyDescent="0.25">
      <c r="B69" s="159" t="s">
        <v>126</v>
      </c>
      <c r="C69" s="159">
        <v>1</v>
      </c>
      <c r="D69" s="161" t="s">
        <v>17</v>
      </c>
      <c r="E69" s="161" t="s">
        <v>23</v>
      </c>
      <c r="F69" s="215">
        <v>43837</v>
      </c>
      <c r="G69" s="215"/>
      <c r="H69" s="161" t="s">
        <v>119</v>
      </c>
      <c r="I69" s="161" t="s">
        <v>120</v>
      </c>
    </row>
    <row r="70" spans="2:9" ht="15" hidden="1" x14ac:dyDescent="0.25">
      <c r="B70" s="159" t="s">
        <v>163</v>
      </c>
      <c r="C70" s="159">
        <v>1</v>
      </c>
      <c r="D70" s="161" t="s">
        <v>17</v>
      </c>
      <c r="E70" s="161" t="s">
        <v>23</v>
      </c>
      <c r="F70" s="215">
        <v>43855</v>
      </c>
      <c r="G70" s="215"/>
      <c r="H70" s="161" t="s">
        <v>119</v>
      </c>
      <c r="I70" s="161" t="s">
        <v>120</v>
      </c>
    </row>
    <row r="71" spans="2:9" ht="15" hidden="1" x14ac:dyDescent="0.25">
      <c r="B71" s="159" t="s">
        <v>164</v>
      </c>
      <c r="C71" s="159">
        <v>1</v>
      </c>
      <c r="D71" s="161" t="s">
        <v>17</v>
      </c>
      <c r="E71" s="161" t="s">
        <v>23</v>
      </c>
      <c r="F71" s="215">
        <v>43855</v>
      </c>
      <c r="G71" s="215"/>
      <c r="H71" s="161" t="s">
        <v>119</v>
      </c>
      <c r="I71" s="161" t="s">
        <v>120</v>
      </c>
    </row>
    <row r="72" spans="2:9" ht="15" hidden="1" x14ac:dyDescent="0.25">
      <c r="B72" s="159" t="s">
        <v>199</v>
      </c>
      <c r="C72" s="159">
        <v>1</v>
      </c>
      <c r="D72" s="10" t="s">
        <v>32</v>
      </c>
      <c r="E72" s="10" t="s">
        <v>23</v>
      </c>
      <c r="F72" s="160">
        <v>43844</v>
      </c>
      <c r="G72" s="160"/>
      <c r="H72" s="161" t="s">
        <v>200</v>
      </c>
      <c r="I72" s="161" t="s">
        <v>107</v>
      </c>
    </row>
    <row r="73" spans="2:9" ht="15" hidden="1" x14ac:dyDescent="0.25">
      <c r="B73" s="159" t="s">
        <v>201</v>
      </c>
      <c r="C73" s="159">
        <v>1</v>
      </c>
      <c r="D73" s="10" t="s">
        <v>32</v>
      </c>
      <c r="E73" s="10" t="s">
        <v>23</v>
      </c>
      <c r="F73" s="160">
        <v>43844</v>
      </c>
      <c r="G73" s="160"/>
      <c r="H73" s="161" t="s">
        <v>202</v>
      </c>
      <c r="I73" s="161" t="s">
        <v>107</v>
      </c>
    </row>
    <row r="74" spans="2:9" ht="15" hidden="1" x14ac:dyDescent="0.25">
      <c r="B74" s="216" t="s">
        <v>229</v>
      </c>
      <c r="C74" s="159">
        <v>1</v>
      </c>
      <c r="D74" s="10" t="s">
        <v>32</v>
      </c>
      <c r="E74" s="10" t="s">
        <v>23</v>
      </c>
      <c r="F74" s="160">
        <v>43858</v>
      </c>
      <c r="G74" s="162"/>
      <c r="H74" s="161" t="s">
        <v>195</v>
      </c>
      <c r="I74" s="161" t="s">
        <v>107</v>
      </c>
    </row>
    <row r="75" spans="2:9" ht="15" hidden="1" x14ac:dyDescent="0.25">
      <c r="B75" s="159" t="s">
        <v>160</v>
      </c>
      <c r="C75" s="159">
        <v>1</v>
      </c>
      <c r="D75" s="161" t="s">
        <v>18</v>
      </c>
      <c r="E75" s="161" t="s">
        <v>23</v>
      </c>
      <c r="F75" s="215">
        <v>43854</v>
      </c>
      <c r="G75" s="215"/>
      <c r="H75" s="161" t="s">
        <v>161</v>
      </c>
      <c r="I75" s="161" t="s">
        <v>107</v>
      </c>
    </row>
    <row r="76" spans="2:9" ht="15" hidden="1" x14ac:dyDescent="0.25">
      <c r="B76" s="159" t="s">
        <v>114</v>
      </c>
      <c r="C76" s="159">
        <v>1</v>
      </c>
      <c r="D76" s="161" t="s">
        <v>33</v>
      </c>
      <c r="E76" s="161" t="s">
        <v>23</v>
      </c>
      <c r="F76" s="215">
        <v>43834</v>
      </c>
      <c r="G76" s="215"/>
      <c r="H76" s="161" t="s">
        <v>115</v>
      </c>
      <c r="I76" s="161" t="s">
        <v>107</v>
      </c>
    </row>
    <row r="77" spans="2:9" ht="15" hidden="1" x14ac:dyDescent="0.25">
      <c r="B77" s="159" t="s">
        <v>129</v>
      </c>
      <c r="C77" s="159">
        <v>1</v>
      </c>
      <c r="D77" s="161" t="s">
        <v>34</v>
      </c>
      <c r="E77" s="161" t="s">
        <v>23</v>
      </c>
      <c r="F77" s="215">
        <v>43838</v>
      </c>
      <c r="G77" s="215"/>
      <c r="H77" s="161" t="s">
        <v>130</v>
      </c>
      <c r="I77" s="161" t="s">
        <v>120</v>
      </c>
    </row>
    <row r="78" spans="2:9" ht="15" hidden="1" x14ac:dyDescent="0.25">
      <c r="B78" s="159" t="s">
        <v>131</v>
      </c>
      <c r="C78" s="159">
        <v>1</v>
      </c>
      <c r="D78" s="161" t="s">
        <v>34</v>
      </c>
      <c r="E78" s="161" t="s">
        <v>23</v>
      </c>
      <c r="F78" s="215">
        <v>43838</v>
      </c>
      <c r="G78" s="215"/>
      <c r="H78" s="161" t="s">
        <v>130</v>
      </c>
      <c r="I78" s="161" t="s">
        <v>120</v>
      </c>
    </row>
    <row r="79" spans="2:9" ht="15" hidden="1" x14ac:dyDescent="0.25">
      <c r="B79" s="159" t="s">
        <v>147</v>
      </c>
      <c r="C79" s="159">
        <v>1</v>
      </c>
      <c r="D79" s="161" t="s">
        <v>34</v>
      </c>
      <c r="E79" s="161" t="s">
        <v>23</v>
      </c>
      <c r="F79" s="215">
        <v>43845</v>
      </c>
      <c r="G79" s="215"/>
      <c r="H79" s="161" t="s">
        <v>130</v>
      </c>
      <c r="I79" s="161" t="s">
        <v>120</v>
      </c>
    </row>
    <row r="80" spans="2:9" ht="15" hidden="1" x14ac:dyDescent="0.25">
      <c r="B80" s="159" t="s">
        <v>155</v>
      </c>
      <c r="C80" s="159">
        <v>1</v>
      </c>
      <c r="D80" s="161" t="s">
        <v>34</v>
      </c>
      <c r="E80" s="161" t="s">
        <v>23</v>
      </c>
      <c r="F80" s="215">
        <v>43850</v>
      </c>
      <c r="G80" s="215"/>
      <c r="H80" s="161" t="s">
        <v>130</v>
      </c>
      <c r="I80" s="161" t="s">
        <v>120</v>
      </c>
    </row>
    <row r="81" spans="2:9" ht="15" hidden="1" x14ac:dyDescent="0.25">
      <c r="B81" s="159" t="s">
        <v>159</v>
      </c>
      <c r="C81" s="159">
        <v>1</v>
      </c>
      <c r="D81" s="161" t="s">
        <v>34</v>
      </c>
      <c r="E81" s="161" t="s">
        <v>23</v>
      </c>
      <c r="F81" s="215">
        <v>43852</v>
      </c>
      <c r="G81" s="215"/>
      <c r="H81" s="161" t="s">
        <v>130</v>
      </c>
      <c r="I81" s="161" t="s">
        <v>120</v>
      </c>
    </row>
    <row r="82" spans="2:9" ht="15" hidden="1" x14ac:dyDescent="0.25">
      <c r="B82" s="159" t="s">
        <v>169</v>
      </c>
      <c r="C82" s="159">
        <v>1</v>
      </c>
      <c r="D82" s="161" t="s">
        <v>34</v>
      </c>
      <c r="E82" s="161" t="s">
        <v>30</v>
      </c>
      <c r="F82" s="215">
        <v>43857</v>
      </c>
      <c r="G82" s="215"/>
      <c r="H82" s="161" t="s">
        <v>170</v>
      </c>
      <c r="I82" s="161" t="s">
        <v>107</v>
      </c>
    </row>
    <row r="83" spans="2:9" ht="15" hidden="1" x14ac:dyDescent="0.25">
      <c r="B83" s="159" t="s">
        <v>234</v>
      </c>
      <c r="C83" s="159">
        <v>1</v>
      </c>
      <c r="D83" s="10" t="s">
        <v>235</v>
      </c>
      <c r="E83" s="10" t="s">
        <v>23</v>
      </c>
      <c r="F83" s="160">
        <v>43864</v>
      </c>
      <c r="G83" s="160"/>
      <c r="H83" s="161" t="s">
        <v>111</v>
      </c>
      <c r="I83" s="161" t="s">
        <v>110</v>
      </c>
    </row>
    <row r="84" spans="2:9" ht="15" hidden="1" x14ac:dyDescent="0.25">
      <c r="B84" s="159" t="s">
        <v>156</v>
      </c>
      <c r="C84" s="159">
        <v>1</v>
      </c>
      <c r="D84" s="161" t="s">
        <v>157</v>
      </c>
      <c r="E84" s="161" t="s">
        <v>23</v>
      </c>
      <c r="F84" s="215">
        <v>43850</v>
      </c>
      <c r="G84" s="215"/>
      <c r="H84" s="161" t="s">
        <v>158</v>
      </c>
      <c r="I84" s="161" t="s">
        <v>107</v>
      </c>
    </row>
    <row r="85" spans="2:9" ht="15" hidden="1" x14ac:dyDescent="0.25">
      <c r="B85" s="159" t="s">
        <v>182</v>
      </c>
      <c r="C85" s="159">
        <v>1</v>
      </c>
      <c r="D85" s="10" t="s">
        <v>183</v>
      </c>
      <c r="E85" s="10" t="s">
        <v>23</v>
      </c>
      <c r="F85" s="160">
        <v>43836</v>
      </c>
      <c r="G85" s="160"/>
      <c r="H85" s="161" t="s">
        <v>184</v>
      </c>
      <c r="I85" s="161" t="s">
        <v>107</v>
      </c>
    </row>
    <row r="86" spans="2:9" ht="15" hidden="1" x14ac:dyDescent="0.25">
      <c r="B86" s="216" t="s">
        <v>185</v>
      </c>
      <c r="C86" s="159">
        <v>1</v>
      </c>
      <c r="D86" s="10" t="s">
        <v>183</v>
      </c>
      <c r="E86" s="10" t="s">
        <v>23</v>
      </c>
      <c r="F86" s="160">
        <v>43836</v>
      </c>
      <c r="G86" s="160"/>
      <c r="H86" s="161" t="s">
        <v>184</v>
      </c>
      <c r="I86" s="161" t="s">
        <v>107</v>
      </c>
    </row>
    <row r="87" spans="2:9" ht="15" hidden="1" x14ac:dyDescent="0.25">
      <c r="B87" s="159" t="s">
        <v>189</v>
      </c>
      <c r="C87" s="159">
        <v>1</v>
      </c>
      <c r="D87" s="10" t="s">
        <v>183</v>
      </c>
      <c r="E87" s="10" t="s">
        <v>23</v>
      </c>
      <c r="F87" s="160">
        <v>43840</v>
      </c>
      <c r="G87" s="162"/>
      <c r="H87" s="36" t="s">
        <v>178</v>
      </c>
      <c r="I87" s="161" t="s">
        <v>175</v>
      </c>
    </row>
    <row r="88" spans="2:9" ht="15" hidden="1" x14ac:dyDescent="0.25">
      <c r="B88" s="216" t="s">
        <v>203</v>
      </c>
      <c r="C88" s="159">
        <v>1</v>
      </c>
      <c r="D88" s="10" t="s">
        <v>183</v>
      </c>
      <c r="E88" s="10" t="s">
        <v>23</v>
      </c>
      <c r="F88" s="160">
        <v>43844</v>
      </c>
      <c r="G88" s="160"/>
      <c r="H88" s="161" t="s">
        <v>204</v>
      </c>
      <c r="I88" s="161" t="s">
        <v>107</v>
      </c>
    </row>
    <row r="89" spans="2:9" ht="15" hidden="1" x14ac:dyDescent="0.25">
      <c r="B89" s="159" t="s">
        <v>205</v>
      </c>
      <c r="C89" s="159">
        <v>1</v>
      </c>
      <c r="D89" s="10" t="s">
        <v>183</v>
      </c>
      <c r="E89" s="10" t="s">
        <v>23</v>
      </c>
      <c r="F89" s="160">
        <v>43844</v>
      </c>
      <c r="G89" s="160"/>
      <c r="H89" s="161" t="s">
        <v>204</v>
      </c>
      <c r="I89" s="161" t="s">
        <v>107</v>
      </c>
    </row>
    <row r="90" spans="2:9" ht="15" hidden="1" x14ac:dyDescent="0.25">
      <c r="B90" s="159" t="s">
        <v>232</v>
      </c>
      <c r="C90" s="159">
        <v>1</v>
      </c>
      <c r="D90" s="10" t="s">
        <v>183</v>
      </c>
      <c r="E90" s="10" t="s">
        <v>23</v>
      </c>
      <c r="F90" s="160">
        <v>43860</v>
      </c>
      <c r="G90" s="160"/>
      <c r="H90" s="161" t="s">
        <v>233</v>
      </c>
      <c r="I90" s="161" t="s">
        <v>107</v>
      </c>
    </row>
    <row r="91" spans="2:9" ht="15" hidden="1" x14ac:dyDescent="0.25">
      <c r="B91" s="216"/>
      <c r="C91" s="159"/>
      <c r="D91" s="10"/>
      <c r="E91" s="10"/>
      <c r="F91" s="160"/>
      <c r="G91" s="162"/>
      <c r="H91" s="161"/>
      <c r="I91" s="161"/>
    </row>
    <row r="92" spans="2:9" ht="15" hidden="1" x14ac:dyDescent="0.25">
      <c r="B92" s="216"/>
      <c r="C92" s="159"/>
      <c r="D92" s="10"/>
      <c r="E92" s="10"/>
      <c r="F92" s="160"/>
      <c r="G92" s="160"/>
      <c r="H92" s="161"/>
      <c r="I92" s="161"/>
    </row>
    <row r="93" spans="2:9" ht="15" hidden="1" x14ac:dyDescent="0.25">
      <c r="B93" s="159"/>
      <c r="C93" s="159"/>
      <c r="D93" s="10"/>
      <c r="E93" s="10"/>
      <c r="F93" s="160"/>
      <c r="G93" s="160"/>
      <c r="H93" s="161"/>
      <c r="I93" s="161"/>
    </row>
    <row r="94" spans="2:9" ht="15" hidden="1" x14ac:dyDescent="0.25">
      <c r="B94" s="216"/>
      <c r="C94" s="159"/>
      <c r="D94" s="10"/>
      <c r="E94" s="10"/>
      <c r="F94" s="160"/>
      <c r="G94" s="160"/>
      <c r="H94" s="161"/>
      <c r="I94" s="161"/>
    </row>
    <row r="95" spans="2:9" ht="15" hidden="1" x14ac:dyDescent="0.25">
      <c r="B95" s="159"/>
      <c r="C95" s="159"/>
      <c r="D95" s="10"/>
      <c r="E95" s="10"/>
      <c r="F95" s="160"/>
      <c r="G95" s="160"/>
      <c r="H95" s="161"/>
      <c r="I95" s="161"/>
    </row>
    <row r="96" spans="2:9" ht="15" hidden="1" x14ac:dyDescent="0.25">
      <c r="B96" s="159"/>
      <c r="C96" s="159"/>
      <c r="D96" s="10"/>
      <c r="E96" s="10"/>
      <c r="F96" s="160"/>
      <c r="G96" s="160"/>
      <c r="H96" s="161"/>
      <c r="I96" s="161"/>
    </row>
    <row r="97" spans="2:9" ht="15" hidden="1" x14ac:dyDescent="0.25">
      <c r="B97" s="159" t="s">
        <v>127</v>
      </c>
      <c r="C97" s="159">
        <v>1</v>
      </c>
      <c r="D97" s="161" t="s">
        <v>19</v>
      </c>
      <c r="E97" s="161" t="s">
        <v>23</v>
      </c>
      <c r="F97" s="215">
        <v>43838</v>
      </c>
      <c r="G97" s="215"/>
      <c r="H97" s="161" t="s">
        <v>128</v>
      </c>
      <c r="I97" s="161" t="s">
        <v>120</v>
      </c>
    </row>
    <row r="98" spans="2:9" ht="15" hidden="1" x14ac:dyDescent="0.25">
      <c r="B98" s="159" t="s">
        <v>132</v>
      </c>
      <c r="C98" s="159">
        <v>1</v>
      </c>
      <c r="D98" s="161" t="s">
        <v>19</v>
      </c>
      <c r="E98" s="161" t="s">
        <v>23</v>
      </c>
      <c r="F98" s="215">
        <v>43839</v>
      </c>
      <c r="G98" s="215"/>
      <c r="H98" s="161" t="s">
        <v>133</v>
      </c>
      <c r="I98" s="161" t="s">
        <v>107</v>
      </c>
    </row>
    <row r="99" spans="2:9" ht="15" hidden="1" x14ac:dyDescent="0.25">
      <c r="B99" s="159" t="s">
        <v>162</v>
      </c>
      <c r="C99" s="159">
        <v>1</v>
      </c>
      <c r="D99" s="161" t="s">
        <v>19</v>
      </c>
      <c r="E99" s="161" t="s">
        <v>23</v>
      </c>
      <c r="F99" s="215">
        <v>43854</v>
      </c>
      <c r="G99" s="215"/>
      <c r="H99" s="161" t="s">
        <v>154</v>
      </c>
      <c r="I99" s="161" t="s">
        <v>107</v>
      </c>
    </row>
    <row r="100" spans="2:9" ht="15" hidden="1" x14ac:dyDescent="0.25">
      <c r="B100" s="159" t="s">
        <v>167</v>
      </c>
      <c r="C100" s="159">
        <v>1</v>
      </c>
      <c r="D100" s="161" t="s">
        <v>19</v>
      </c>
      <c r="E100" s="161" t="s">
        <v>23</v>
      </c>
      <c r="F100" s="215">
        <v>43856</v>
      </c>
      <c r="G100" s="215"/>
      <c r="H100" s="161" t="s">
        <v>168</v>
      </c>
      <c r="I100" s="161" t="s">
        <v>107</v>
      </c>
    </row>
    <row r="101" spans="2:9" ht="15" hidden="1" x14ac:dyDescent="0.25">
      <c r="B101" s="159" t="s">
        <v>112</v>
      </c>
      <c r="C101" s="159">
        <v>1</v>
      </c>
      <c r="D101" s="161" t="s">
        <v>35</v>
      </c>
      <c r="E101" s="161" t="s">
        <v>23</v>
      </c>
      <c r="F101" s="215">
        <v>43833</v>
      </c>
      <c r="G101" s="215"/>
      <c r="H101" s="161" t="s">
        <v>113</v>
      </c>
      <c r="I101" s="161" t="s">
        <v>107</v>
      </c>
    </row>
    <row r="102" spans="2:9" ht="15" hidden="1" x14ac:dyDescent="0.25">
      <c r="B102" s="159" t="s">
        <v>123</v>
      </c>
      <c r="C102" s="159">
        <v>1</v>
      </c>
      <c r="D102" s="161" t="s">
        <v>35</v>
      </c>
      <c r="E102" s="161" t="s">
        <v>23</v>
      </c>
      <c r="F102" s="215">
        <v>43837</v>
      </c>
      <c r="G102" s="215"/>
      <c r="H102" s="161" t="s">
        <v>124</v>
      </c>
      <c r="I102" s="161" t="s">
        <v>107</v>
      </c>
    </row>
    <row r="103" spans="2:9" ht="15" hidden="1" x14ac:dyDescent="0.25">
      <c r="B103" s="159" t="s">
        <v>125</v>
      </c>
      <c r="C103" s="159">
        <v>1</v>
      </c>
      <c r="D103" s="161" t="s">
        <v>35</v>
      </c>
      <c r="E103" s="161" t="s">
        <v>23</v>
      </c>
      <c r="F103" s="215">
        <v>43837</v>
      </c>
      <c r="G103" s="215"/>
      <c r="H103" s="161" t="s">
        <v>124</v>
      </c>
      <c r="I103" s="161" t="s">
        <v>107</v>
      </c>
    </row>
    <row r="104" spans="2:9" ht="15" hidden="1" x14ac:dyDescent="0.25">
      <c r="B104" s="159" t="s">
        <v>134</v>
      </c>
      <c r="C104" s="159">
        <v>1</v>
      </c>
      <c r="D104" s="161" t="s">
        <v>35</v>
      </c>
      <c r="E104" s="161" t="s">
        <v>23</v>
      </c>
      <c r="F104" s="215">
        <v>43841</v>
      </c>
      <c r="G104" s="215"/>
      <c r="H104" s="161" t="s">
        <v>135</v>
      </c>
      <c r="I104" s="161" t="s">
        <v>107</v>
      </c>
    </row>
    <row r="105" spans="2:9" ht="15" hidden="1" x14ac:dyDescent="0.25">
      <c r="B105" s="159" t="s">
        <v>136</v>
      </c>
      <c r="C105" s="159">
        <v>1</v>
      </c>
      <c r="D105" s="161" t="s">
        <v>35</v>
      </c>
      <c r="E105" s="161" t="s">
        <v>23</v>
      </c>
      <c r="F105" s="215">
        <v>43842</v>
      </c>
      <c r="G105" s="215"/>
      <c r="H105" s="161" t="s">
        <v>137</v>
      </c>
      <c r="I105" s="161" t="s">
        <v>107</v>
      </c>
    </row>
    <row r="106" spans="2:9" ht="15" hidden="1" x14ac:dyDescent="0.25">
      <c r="B106" s="159" t="s">
        <v>139</v>
      </c>
      <c r="C106" s="159">
        <v>1</v>
      </c>
      <c r="D106" s="161" t="s">
        <v>35</v>
      </c>
      <c r="E106" s="161" t="s">
        <v>23</v>
      </c>
      <c r="F106" s="215">
        <v>43843</v>
      </c>
      <c r="G106" s="215"/>
      <c r="H106" s="161" t="s">
        <v>140</v>
      </c>
      <c r="I106" s="161" t="s">
        <v>107</v>
      </c>
    </row>
    <row r="107" spans="2:9" ht="15" hidden="1" x14ac:dyDescent="0.25">
      <c r="B107" s="159" t="s">
        <v>141</v>
      </c>
      <c r="C107" s="159">
        <v>1</v>
      </c>
      <c r="D107" s="161" t="s">
        <v>35</v>
      </c>
      <c r="E107" s="161" t="s">
        <v>23</v>
      </c>
      <c r="F107" s="215">
        <v>43843</v>
      </c>
      <c r="G107" s="215"/>
      <c r="H107" s="161" t="s">
        <v>142</v>
      </c>
      <c r="I107" s="161" t="s">
        <v>107</v>
      </c>
    </row>
    <row r="108" spans="2:9" ht="15" hidden="1" x14ac:dyDescent="0.25">
      <c r="B108" s="159" t="s">
        <v>148</v>
      </c>
      <c r="C108" s="159">
        <v>1</v>
      </c>
      <c r="D108" s="161" t="s">
        <v>35</v>
      </c>
      <c r="E108" s="161" t="s">
        <v>23</v>
      </c>
      <c r="F108" s="215">
        <v>43847</v>
      </c>
      <c r="G108" s="215"/>
      <c r="H108" s="161" t="s">
        <v>149</v>
      </c>
      <c r="I108" s="161" t="s">
        <v>107</v>
      </c>
    </row>
    <row r="109" spans="2:9" ht="15" hidden="1" x14ac:dyDescent="0.25">
      <c r="B109" s="159" t="s">
        <v>150</v>
      </c>
      <c r="C109" s="159">
        <v>1</v>
      </c>
      <c r="D109" s="161" t="s">
        <v>35</v>
      </c>
      <c r="E109" s="161" t="s">
        <v>23</v>
      </c>
      <c r="F109" s="215">
        <v>43850</v>
      </c>
      <c r="G109" s="215"/>
      <c r="H109" s="161" t="s">
        <v>142</v>
      </c>
      <c r="I109" s="161" t="s">
        <v>107</v>
      </c>
    </row>
    <row r="110" spans="2:9" ht="15" hidden="1" x14ac:dyDescent="0.25">
      <c r="B110" s="159" t="s">
        <v>151</v>
      </c>
      <c r="C110" s="159">
        <v>1</v>
      </c>
      <c r="D110" s="161" t="s">
        <v>35</v>
      </c>
      <c r="E110" s="161" t="s">
        <v>23</v>
      </c>
      <c r="F110" s="215">
        <v>43850</v>
      </c>
      <c r="G110" s="215"/>
      <c r="H110" s="161" t="s">
        <v>152</v>
      </c>
      <c r="I110" s="161" t="s">
        <v>107</v>
      </c>
    </row>
    <row r="111" spans="2:9" ht="15" hidden="1" x14ac:dyDescent="0.25">
      <c r="B111" s="159" t="s">
        <v>153</v>
      </c>
      <c r="C111" s="159">
        <v>1</v>
      </c>
      <c r="D111" s="161" t="s">
        <v>35</v>
      </c>
      <c r="E111" s="161" t="s">
        <v>23</v>
      </c>
      <c r="F111" s="215">
        <v>43850</v>
      </c>
      <c r="G111" s="215"/>
      <c r="H111" s="161" t="s">
        <v>154</v>
      </c>
      <c r="I111" s="161" t="s">
        <v>107</v>
      </c>
    </row>
    <row r="112" spans="2:9" ht="15" hidden="1" x14ac:dyDescent="0.25">
      <c r="B112" s="159" t="s">
        <v>171</v>
      </c>
      <c r="C112" s="159">
        <v>1</v>
      </c>
      <c r="D112" s="161" t="s">
        <v>103</v>
      </c>
      <c r="E112" s="161" t="s">
        <v>23</v>
      </c>
      <c r="F112" s="215">
        <v>43864</v>
      </c>
      <c r="G112" s="215"/>
      <c r="H112" s="161" t="s">
        <v>172</v>
      </c>
      <c r="I112" s="161" t="s">
        <v>107</v>
      </c>
    </row>
    <row r="113" spans="2:9" ht="15" hidden="1" x14ac:dyDescent="0.25">
      <c r="B113" s="159" t="s">
        <v>121</v>
      </c>
      <c r="C113" s="159">
        <v>1</v>
      </c>
      <c r="D113" s="161" t="s">
        <v>103</v>
      </c>
      <c r="E113" s="161" t="s">
        <v>23</v>
      </c>
      <c r="F113" s="215">
        <v>43835</v>
      </c>
      <c r="G113" s="215"/>
      <c r="H113" s="161" t="s">
        <v>122</v>
      </c>
      <c r="I113" s="161" t="s">
        <v>107</v>
      </c>
    </row>
    <row r="114" spans="2:9" ht="15" hidden="1" x14ac:dyDescent="0.25">
      <c r="B114" s="159" t="s">
        <v>186</v>
      </c>
      <c r="C114" s="159">
        <v>1</v>
      </c>
      <c r="D114" s="10" t="s">
        <v>104</v>
      </c>
      <c r="E114" s="10" t="s">
        <v>23</v>
      </c>
      <c r="F114" s="160">
        <v>43837</v>
      </c>
      <c r="G114" s="160"/>
      <c r="H114" s="161" t="s">
        <v>187</v>
      </c>
      <c r="I114" s="161" t="s">
        <v>107</v>
      </c>
    </row>
    <row r="115" spans="2:9" ht="15" hidden="1" x14ac:dyDescent="0.25">
      <c r="B115" s="159" t="s">
        <v>180</v>
      </c>
      <c r="C115" s="159">
        <v>1</v>
      </c>
      <c r="D115" s="10" t="s">
        <v>104</v>
      </c>
      <c r="E115" s="10" t="s">
        <v>23</v>
      </c>
      <c r="F115" s="160">
        <v>43836</v>
      </c>
      <c r="G115" s="160"/>
      <c r="H115" s="36" t="s">
        <v>178</v>
      </c>
      <c r="I115" s="161" t="s">
        <v>175</v>
      </c>
    </row>
    <row r="116" spans="2:9" ht="15" hidden="1" x14ac:dyDescent="0.25">
      <c r="B116" s="159" t="s">
        <v>181</v>
      </c>
      <c r="C116" s="159">
        <v>1</v>
      </c>
      <c r="D116" s="10" t="s">
        <v>104</v>
      </c>
      <c r="E116" s="10" t="s">
        <v>23</v>
      </c>
      <c r="F116" s="160">
        <v>43836</v>
      </c>
      <c r="G116" s="160"/>
      <c r="H116" s="36" t="s">
        <v>178</v>
      </c>
      <c r="I116" s="161" t="s">
        <v>175</v>
      </c>
    </row>
    <row r="117" spans="2:9" ht="15" hidden="1" x14ac:dyDescent="0.25">
      <c r="B117" s="159" t="s">
        <v>190</v>
      </c>
      <c r="C117" s="159">
        <v>1</v>
      </c>
      <c r="D117" s="10" t="s">
        <v>104</v>
      </c>
      <c r="E117" s="10" t="s">
        <v>23</v>
      </c>
      <c r="F117" s="160">
        <v>43840</v>
      </c>
      <c r="G117" s="160"/>
      <c r="H117" s="36" t="s">
        <v>178</v>
      </c>
      <c r="I117" s="161" t="s">
        <v>175</v>
      </c>
    </row>
    <row r="118" spans="2:9" ht="15" hidden="1" x14ac:dyDescent="0.25">
      <c r="B118" s="159" t="s">
        <v>196</v>
      </c>
      <c r="C118" s="159">
        <v>1</v>
      </c>
      <c r="D118" s="10" t="s">
        <v>104</v>
      </c>
      <c r="E118" s="10" t="s">
        <v>23</v>
      </c>
      <c r="F118" s="160">
        <v>43843</v>
      </c>
      <c r="G118" s="160"/>
      <c r="H118" s="161" t="s">
        <v>197</v>
      </c>
      <c r="I118" s="161" t="s">
        <v>107</v>
      </c>
    </row>
    <row r="119" spans="2:9" ht="15" hidden="1" x14ac:dyDescent="0.25">
      <c r="B119" s="159" t="s">
        <v>198</v>
      </c>
      <c r="C119" s="159">
        <v>1</v>
      </c>
      <c r="D119" s="10" t="s">
        <v>104</v>
      </c>
      <c r="E119" s="10" t="s">
        <v>23</v>
      </c>
      <c r="F119" s="160">
        <v>43843</v>
      </c>
      <c r="G119" s="160"/>
      <c r="H119" s="161" t="s">
        <v>197</v>
      </c>
      <c r="I119" s="161" t="s">
        <v>107</v>
      </c>
    </row>
    <row r="120" spans="2:9" ht="15" hidden="1" x14ac:dyDescent="0.25">
      <c r="B120" s="159" t="s">
        <v>219</v>
      </c>
      <c r="C120" s="159">
        <v>1</v>
      </c>
      <c r="D120" s="10" t="s">
        <v>104</v>
      </c>
      <c r="E120" s="10" t="s">
        <v>23</v>
      </c>
      <c r="F120" s="160">
        <v>43846</v>
      </c>
      <c r="G120" s="160"/>
      <c r="H120" s="161" t="s">
        <v>220</v>
      </c>
      <c r="I120" s="161" t="s">
        <v>107</v>
      </c>
    </row>
    <row r="121" spans="2:9" ht="15" hidden="1" x14ac:dyDescent="0.25">
      <c r="B121" s="216" t="s">
        <v>230</v>
      </c>
      <c r="C121" s="159">
        <v>1</v>
      </c>
      <c r="D121" s="10" t="s">
        <v>104</v>
      </c>
      <c r="E121" s="10" t="s">
        <v>23</v>
      </c>
      <c r="F121" s="160">
        <v>43860</v>
      </c>
      <c r="G121" s="162"/>
      <c r="H121" s="161" t="s">
        <v>231</v>
      </c>
      <c r="I121" s="161" t="s">
        <v>107</v>
      </c>
    </row>
    <row r="122" spans="2:9" ht="15" hidden="1" x14ac:dyDescent="0.25">
      <c r="B122" s="159" t="s">
        <v>206</v>
      </c>
      <c r="C122" s="159">
        <v>1</v>
      </c>
      <c r="D122" s="10" t="s">
        <v>207</v>
      </c>
      <c r="E122" s="10" t="s">
        <v>23</v>
      </c>
      <c r="F122" s="160">
        <v>43846</v>
      </c>
      <c r="G122" s="160"/>
      <c r="H122" s="161" t="s">
        <v>208</v>
      </c>
      <c r="I122" s="161" t="s">
        <v>107</v>
      </c>
    </row>
    <row r="123" spans="2:9" ht="15" hidden="1" x14ac:dyDescent="0.25">
      <c r="B123" s="159" t="s">
        <v>209</v>
      </c>
      <c r="C123" s="159">
        <v>1</v>
      </c>
      <c r="D123" s="10" t="s">
        <v>207</v>
      </c>
      <c r="E123" s="10" t="s">
        <v>23</v>
      </c>
      <c r="F123" s="160">
        <v>43846</v>
      </c>
      <c r="G123" s="160"/>
      <c r="H123" s="161" t="s">
        <v>208</v>
      </c>
      <c r="I123" s="161" t="s">
        <v>107</v>
      </c>
    </row>
    <row r="124" spans="2:9" ht="15" hidden="1" x14ac:dyDescent="0.25">
      <c r="B124" s="159" t="s">
        <v>210</v>
      </c>
      <c r="C124" s="159">
        <v>1</v>
      </c>
      <c r="D124" s="10" t="s">
        <v>207</v>
      </c>
      <c r="E124" s="10" t="s">
        <v>23</v>
      </c>
      <c r="F124" s="160">
        <v>43846</v>
      </c>
      <c r="G124" s="160"/>
      <c r="H124" s="161" t="s">
        <v>211</v>
      </c>
      <c r="I124" s="161" t="s">
        <v>107</v>
      </c>
    </row>
    <row r="125" spans="2:9" ht="15" hidden="1" x14ac:dyDescent="0.25">
      <c r="B125" s="159" t="s">
        <v>212</v>
      </c>
      <c r="C125" s="159">
        <v>1</v>
      </c>
      <c r="D125" s="10" t="s">
        <v>207</v>
      </c>
      <c r="E125" s="10" t="s">
        <v>23</v>
      </c>
      <c r="F125" s="160">
        <v>43846</v>
      </c>
      <c r="G125" s="160"/>
      <c r="H125" s="161" t="s">
        <v>211</v>
      </c>
      <c r="I125" s="161" t="s">
        <v>107</v>
      </c>
    </row>
    <row r="126" spans="2:9" ht="15" hidden="1" x14ac:dyDescent="0.25">
      <c r="B126" s="159" t="s">
        <v>221</v>
      </c>
      <c r="C126" s="159">
        <v>1</v>
      </c>
      <c r="D126" s="10" t="s">
        <v>207</v>
      </c>
      <c r="E126" s="10" t="s">
        <v>23</v>
      </c>
      <c r="F126" s="160">
        <v>43850</v>
      </c>
      <c r="G126" s="160"/>
      <c r="H126" s="161" t="s">
        <v>222</v>
      </c>
      <c r="I126" s="161" t="s">
        <v>107</v>
      </c>
    </row>
    <row r="127" spans="2:9" ht="15" hidden="1" x14ac:dyDescent="0.25">
      <c r="B127" s="159" t="s">
        <v>213</v>
      </c>
      <c r="C127" s="159">
        <v>1</v>
      </c>
      <c r="D127" s="10" t="s">
        <v>207</v>
      </c>
      <c r="E127" s="10" t="s">
        <v>23</v>
      </c>
      <c r="F127" s="160">
        <v>43846</v>
      </c>
      <c r="G127" s="160"/>
      <c r="H127" s="161" t="s">
        <v>211</v>
      </c>
      <c r="I127" s="161" t="s">
        <v>107</v>
      </c>
    </row>
    <row r="128" spans="2:9" ht="15" hidden="1" x14ac:dyDescent="0.25">
      <c r="B128" s="159" t="s">
        <v>214</v>
      </c>
      <c r="C128" s="159">
        <v>1</v>
      </c>
      <c r="D128" s="10" t="s">
        <v>207</v>
      </c>
      <c r="E128" s="10" t="s">
        <v>23</v>
      </c>
      <c r="F128" s="160">
        <v>43846</v>
      </c>
      <c r="G128" s="160"/>
      <c r="H128" s="161" t="s">
        <v>211</v>
      </c>
      <c r="I128" s="161" t="s">
        <v>107</v>
      </c>
    </row>
    <row r="129" spans="2:9" ht="15" hidden="1" x14ac:dyDescent="0.25">
      <c r="B129" s="159" t="s">
        <v>138</v>
      </c>
      <c r="C129" s="159">
        <v>1</v>
      </c>
      <c r="D129" s="161" t="s">
        <v>88</v>
      </c>
      <c r="E129" s="161" t="s">
        <v>23</v>
      </c>
      <c r="F129" s="215">
        <v>43842</v>
      </c>
      <c r="G129" s="215"/>
      <c r="H129" s="161" t="s">
        <v>128</v>
      </c>
      <c r="I129" s="161" t="s">
        <v>107</v>
      </c>
    </row>
    <row r="130" spans="2:9" ht="15" hidden="1" x14ac:dyDescent="0.25">
      <c r="B130" s="159" t="s">
        <v>143</v>
      </c>
      <c r="C130" s="159">
        <v>1</v>
      </c>
      <c r="D130" s="161" t="s">
        <v>88</v>
      </c>
      <c r="E130" s="161" t="s">
        <v>23</v>
      </c>
      <c r="F130" s="215">
        <v>43844</v>
      </c>
      <c r="G130" s="215"/>
      <c r="H130" s="161" t="s">
        <v>144</v>
      </c>
      <c r="I130" s="161" t="s">
        <v>107</v>
      </c>
    </row>
    <row r="131" spans="2:9" ht="15" hidden="1" x14ac:dyDescent="0.25">
      <c r="B131" s="159" t="s">
        <v>145</v>
      </c>
      <c r="C131" s="159">
        <v>1</v>
      </c>
      <c r="D131" s="161" t="s">
        <v>88</v>
      </c>
      <c r="E131" s="161" t="s">
        <v>23</v>
      </c>
      <c r="F131" s="215">
        <v>43844</v>
      </c>
      <c r="G131" s="215"/>
      <c r="H131" s="161" t="s">
        <v>144</v>
      </c>
      <c r="I131" s="161" t="s">
        <v>107</v>
      </c>
    </row>
    <row r="132" spans="2:9" ht="15" hidden="1" x14ac:dyDescent="0.25">
      <c r="B132" s="159" t="s">
        <v>146</v>
      </c>
      <c r="C132" s="159">
        <v>1</v>
      </c>
      <c r="D132" s="161" t="s">
        <v>88</v>
      </c>
      <c r="E132" s="161" t="s">
        <v>23</v>
      </c>
      <c r="F132" s="215">
        <v>43844</v>
      </c>
      <c r="G132" s="215"/>
      <c r="H132" s="161" t="s">
        <v>144</v>
      </c>
      <c r="I132" s="161" t="s">
        <v>107</v>
      </c>
    </row>
    <row r="133" spans="2:9" ht="15" hidden="1" x14ac:dyDescent="0.25">
      <c r="B133" s="159" t="s">
        <v>165</v>
      </c>
      <c r="C133" s="159">
        <v>1</v>
      </c>
      <c r="D133" s="161" t="s">
        <v>88</v>
      </c>
      <c r="E133" s="161" t="s">
        <v>23</v>
      </c>
      <c r="F133" s="215">
        <v>43855</v>
      </c>
      <c r="G133" s="215"/>
      <c r="H133" s="161" t="s">
        <v>166</v>
      </c>
      <c r="I133" s="161" t="s">
        <v>107</v>
      </c>
    </row>
    <row r="134" spans="2:9" ht="15" hidden="1" x14ac:dyDescent="0.25">
      <c r="B134" s="159" t="s">
        <v>116</v>
      </c>
      <c r="C134" s="159">
        <v>1</v>
      </c>
      <c r="D134" s="161" t="s">
        <v>89</v>
      </c>
      <c r="E134" s="161" t="s">
        <v>23</v>
      </c>
      <c r="F134" s="215">
        <v>43834</v>
      </c>
      <c r="G134" s="215"/>
      <c r="H134" s="161" t="s">
        <v>117</v>
      </c>
      <c r="I134" s="161" t="s">
        <v>107</v>
      </c>
    </row>
    <row r="135" spans="2:9" hidden="1" x14ac:dyDescent="0.25">
      <c r="C135" s="127">
        <f>SUM(C5:C134)</f>
        <v>80</v>
      </c>
    </row>
  </sheetData>
  <autoFilter ref="B4:I135" xr:uid="{00000000-0009-0000-0000-000001000000}">
    <filterColumn colId="2">
      <customFilters>
        <customFilter operator="notEqual" val=" "/>
      </customFilters>
    </filterColumn>
    <filterColumn colId="3">
      <filters>
        <filter val="Singapur"/>
      </filters>
    </filterColumn>
    <sortState xmlns:xlrd2="http://schemas.microsoft.com/office/spreadsheetml/2017/richdata2" ref="B5:I135">
      <sortCondition ref="D4"/>
    </sortState>
  </autoFilter>
  <dataValidations count="2">
    <dataValidation type="date" allowBlank="1" showInputMessage="1" showErrorMessage="1" sqref="F38 F47:F82" xr:uid="{00000000-0002-0000-0100-000000000000}">
      <formula1>42736</formula1>
      <formula2>47848</formula2>
    </dataValidation>
    <dataValidation type="date" allowBlank="1" showInputMessage="1" showErrorMessage="1" sqref="G38 G47:G82" xr:uid="{00000000-0002-0000-0100-000001000000}">
      <formula1>43101</formula1>
      <formula2>47848</formula2>
    </dataValidation>
  </dataValidations>
  <printOptions horizontalCentered="1"/>
  <pageMargins left="0.7" right="0.7" top="0.75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'\\account14\АКФА 2019\АКФА\[NEW Visa_Kont Akfa — копия1 (2) (3).xlsx]Ma''lumotlarBazasi'!#REF!</xm:f>
          </x14:formula1>
          <xm:sqref>D38:E38</xm:sqref>
        </x14:dataValidation>
        <x14:dataValidation type="list" allowBlank="1" showInputMessage="1" showErrorMessage="1" xr:uid="{00000000-0002-0000-0100-000003000000}">
          <x14:formula1>
            <xm:f>'C:\Users\Khojaka\Downloads\[Keldi-ketdi DONIYOR 2020.xlsx]Malumotlar Bazasi'!#REF!</xm:f>
          </x14:formula1>
          <xm:sqref>D47:E82 I47:I82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/>
    <pageSetUpPr autoPageBreaks="0" fitToPage="1"/>
  </sheetPr>
  <dimension ref="A1:I112"/>
  <sheetViews>
    <sheetView showGridLines="0" zoomScale="70" zoomScaleNormal="70" workbookViewId="0">
      <selection activeCell="G99" sqref="G99"/>
    </sheetView>
  </sheetViews>
  <sheetFormatPr defaultColWidth="9.140625" defaultRowHeight="12.75" x14ac:dyDescent="0.25"/>
  <cols>
    <col min="1" max="1" width="9.140625" style="128"/>
    <col min="2" max="2" width="40.7109375" style="126" bestFit="1" customWidth="1"/>
    <col min="3" max="3" width="22.28515625" style="127" bestFit="1" customWidth="1"/>
    <col min="4" max="4" width="42.85546875" style="126" bestFit="1" customWidth="1"/>
    <col min="5" max="5" width="21.5703125" style="126" bestFit="1" customWidth="1"/>
    <col min="6" max="6" width="19.85546875" style="153" bestFit="1" customWidth="1"/>
    <col min="7" max="7" width="20.42578125" style="153" bestFit="1" customWidth="1"/>
    <col min="8" max="8" width="40.85546875" style="126" bestFit="1" customWidth="1"/>
    <col min="9" max="9" width="24.28515625" style="126" bestFit="1" customWidth="1"/>
    <col min="10" max="16384" width="9.140625" style="126"/>
  </cols>
  <sheetData>
    <row r="1" spans="2:9" ht="18" customHeight="1" x14ac:dyDescent="0.25"/>
    <row r="2" spans="2:9" ht="18" customHeight="1" x14ac:dyDescent="0.25"/>
    <row r="3" spans="2:9" ht="18" customHeight="1" x14ac:dyDescent="0.25"/>
    <row r="4" spans="2:9" ht="18" customHeight="1" x14ac:dyDescent="0.25">
      <c r="B4" s="150"/>
      <c r="C4" s="150"/>
      <c r="D4" s="150"/>
      <c r="E4" s="150"/>
      <c r="F4" s="154"/>
      <c r="G4" s="154"/>
      <c r="H4" s="150"/>
      <c r="I4" s="150"/>
    </row>
    <row r="5" spans="2:9" ht="18" customHeight="1" x14ac:dyDescent="0.25">
      <c r="B5" s="152" t="s">
        <v>251</v>
      </c>
      <c r="C5" s="151">
        <v>1</v>
      </c>
      <c r="D5" s="152" t="s">
        <v>194</v>
      </c>
      <c r="E5" s="152" t="s">
        <v>23</v>
      </c>
      <c r="F5" s="155">
        <v>43865</v>
      </c>
      <c r="G5" s="155"/>
      <c r="H5" s="152" t="s">
        <v>233</v>
      </c>
      <c r="I5" s="152" t="s">
        <v>107</v>
      </c>
    </row>
    <row r="6" spans="2:9" ht="18" customHeight="1" x14ac:dyDescent="0.25">
      <c r="B6" s="152" t="s">
        <v>254</v>
      </c>
      <c r="C6" s="151">
        <v>1</v>
      </c>
      <c r="D6" s="152" t="s">
        <v>194</v>
      </c>
      <c r="E6" s="152" t="s">
        <v>23</v>
      </c>
      <c r="F6" s="155">
        <v>43871</v>
      </c>
      <c r="G6" s="155"/>
      <c r="H6" s="152" t="s">
        <v>187</v>
      </c>
      <c r="I6" s="152" t="s">
        <v>107</v>
      </c>
    </row>
    <row r="7" spans="2:9" ht="18" customHeight="1" x14ac:dyDescent="0.25">
      <c r="B7" s="152" t="s">
        <v>191</v>
      </c>
      <c r="C7" s="151">
        <v>1</v>
      </c>
      <c r="D7" s="152" t="s">
        <v>194</v>
      </c>
      <c r="E7" s="152" t="s">
        <v>23</v>
      </c>
      <c r="F7" s="155">
        <v>43872</v>
      </c>
      <c r="G7" s="155"/>
      <c r="H7" s="152" t="s">
        <v>192</v>
      </c>
      <c r="I7" s="152" t="s">
        <v>107</v>
      </c>
    </row>
    <row r="8" spans="2:9" ht="18" customHeight="1" x14ac:dyDescent="0.25">
      <c r="B8" s="152" t="s">
        <v>255</v>
      </c>
      <c r="C8" s="151">
        <v>1</v>
      </c>
      <c r="D8" s="152" t="s">
        <v>194</v>
      </c>
      <c r="E8" s="152" t="s">
        <v>23</v>
      </c>
      <c r="F8" s="155">
        <v>43876</v>
      </c>
      <c r="G8" s="155"/>
      <c r="H8" s="152" t="s">
        <v>256</v>
      </c>
      <c r="I8" s="152" t="s">
        <v>107</v>
      </c>
    </row>
    <row r="9" spans="2:9" ht="18" customHeight="1" x14ac:dyDescent="0.25">
      <c r="B9" s="152" t="s">
        <v>356</v>
      </c>
      <c r="C9" s="151">
        <v>1</v>
      </c>
      <c r="D9" s="152" t="s">
        <v>194</v>
      </c>
      <c r="E9" s="152" t="s">
        <v>23</v>
      </c>
      <c r="F9" s="155">
        <v>43880</v>
      </c>
      <c r="G9" s="155">
        <v>43883</v>
      </c>
      <c r="H9" s="152" t="s">
        <v>111</v>
      </c>
      <c r="I9" s="152" t="s">
        <v>110</v>
      </c>
    </row>
    <row r="10" spans="2:9" ht="18" customHeight="1" x14ac:dyDescent="0.25">
      <c r="B10" s="152" t="s">
        <v>264</v>
      </c>
      <c r="C10" s="151">
        <v>1</v>
      </c>
      <c r="D10" s="152" t="s">
        <v>194</v>
      </c>
      <c r="E10" s="152" t="s">
        <v>23</v>
      </c>
      <c r="F10" s="155">
        <v>43885</v>
      </c>
      <c r="G10" s="155"/>
      <c r="H10" s="152" t="s">
        <v>265</v>
      </c>
      <c r="I10" s="152" t="s">
        <v>107</v>
      </c>
    </row>
    <row r="11" spans="2:9" ht="18" customHeight="1" x14ac:dyDescent="0.25">
      <c r="B11" s="152" t="s">
        <v>333</v>
      </c>
      <c r="C11" s="151">
        <v>1</v>
      </c>
      <c r="D11" s="152" t="s">
        <v>334</v>
      </c>
      <c r="E11" s="152" t="s">
        <v>23</v>
      </c>
      <c r="F11" s="155">
        <v>43868</v>
      </c>
      <c r="G11" s="155">
        <v>43874</v>
      </c>
      <c r="H11" s="152" t="s">
        <v>111</v>
      </c>
      <c r="I11" s="152" t="s">
        <v>110</v>
      </c>
    </row>
    <row r="12" spans="2:9" ht="18" customHeight="1" x14ac:dyDescent="0.25">
      <c r="B12" s="152" t="s">
        <v>335</v>
      </c>
      <c r="C12" s="151">
        <v>1</v>
      </c>
      <c r="D12" s="152" t="s">
        <v>334</v>
      </c>
      <c r="E12" s="152" t="s">
        <v>23</v>
      </c>
      <c r="F12" s="155">
        <v>43871</v>
      </c>
      <c r="G12" s="155">
        <v>43874</v>
      </c>
      <c r="H12" s="152" t="s">
        <v>111</v>
      </c>
      <c r="I12" s="152" t="s">
        <v>110</v>
      </c>
    </row>
    <row r="13" spans="2:9" ht="18" customHeight="1" x14ac:dyDescent="0.25">
      <c r="B13" s="152" t="s">
        <v>335</v>
      </c>
      <c r="C13" s="151">
        <v>1</v>
      </c>
      <c r="D13" s="152" t="s">
        <v>334</v>
      </c>
      <c r="E13" s="152" t="s">
        <v>23</v>
      </c>
      <c r="F13" s="155">
        <v>43879</v>
      </c>
      <c r="G13" s="155">
        <v>43880</v>
      </c>
      <c r="H13" s="152" t="s">
        <v>111</v>
      </c>
      <c r="I13" s="152" t="s">
        <v>110</v>
      </c>
    </row>
    <row r="14" spans="2:9" ht="18" customHeight="1" x14ac:dyDescent="0.25">
      <c r="B14" s="152" t="s">
        <v>333</v>
      </c>
      <c r="C14" s="151">
        <v>1</v>
      </c>
      <c r="D14" s="152" t="s">
        <v>334</v>
      </c>
      <c r="E14" s="152" t="s">
        <v>23</v>
      </c>
      <c r="F14" s="155">
        <v>43879</v>
      </c>
      <c r="G14" s="155">
        <v>43880</v>
      </c>
      <c r="H14" s="152" t="s">
        <v>111</v>
      </c>
      <c r="I14" s="152" t="s">
        <v>110</v>
      </c>
    </row>
    <row r="15" spans="2:9" ht="18" customHeight="1" x14ac:dyDescent="0.25">
      <c r="B15" s="152" t="s">
        <v>354</v>
      </c>
      <c r="C15" s="151">
        <v>1</v>
      </c>
      <c r="D15" s="152" t="s">
        <v>91</v>
      </c>
      <c r="E15" s="152" t="s">
        <v>355</v>
      </c>
      <c r="F15" s="155">
        <v>43880</v>
      </c>
      <c r="G15" s="155">
        <v>43881</v>
      </c>
      <c r="H15" s="152" t="s">
        <v>228</v>
      </c>
      <c r="I15" s="152" t="s">
        <v>110</v>
      </c>
    </row>
    <row r="16" spans="2:9" ht="18" customHeight="1" x14ac:dyDescent="0.25">
      <c r="B16" s="152" t="s">
        <v>236</v>
      </c>
      <c r="C16" s="151">
        <v>1</v>
      </c>
      <c r="D16" s="152" t="s">
        <v>95</v>
      </c>
      <c r="E16" s="152" t="s">
        <v>237</v>
      </c>
      <c r="F16" s="155">
        <v>43864</v>
      </c>
      <c r="G16" s="155">
        <v>43865</v>
      </c>
      <c r="H16" s="152" t="s">
        <v>179</v>
      </c>
      <c r="I16" s="152" t="s">
        <v>110</v>
      </c>
    </row>
    <row r="17" spans="2:9" ht="18" customHeight="1" x14ac:dyDescent="0.25">
      <c r="B17" s="152" t="s">
        <v>238</v>
      </c>
      <c r="C17" s="151">
        <v>1</v>
      </c>
      <c r="D17" s="152" t="s">
        <v>95</v>
      </c>
      <c r="E17" s="152" t="s">
        <v>237</v>
      </c>
      <c r="F17" s="155">
        <v>43864</v>
      </c>
      <c r="G17" s="155">
        <v>43865</v>
      </c>
      <c r="H17" s="152" t="s">
        <v>179</v>
      </c>
      <c r="I17" s="152" t="s">
        <v>110</v>
      </c>
    </row>
    <row r="18" spans="2:9" ht="18" customHeight="1" x14ac:dyDescent="0.25">
      <c r="B18" s="152" t="s">
        <v>239</v>
      </c>
      <c r="C18" s="151">
        <v>1</v>
      </c>
      <c r="D18" s="152" t="s">
        <v>95</v>
      </c>
      <c r="E18" s="152" t="s">
        <v>23</v>
      </c>
      <c r="F18" s="155">
        <v>43864</v>
      </c>
      <c r="G18" s="155">
        <v>43885</v>
      </c>
      <c r="H18" s="152" t="s">
        <v>111</v>
      </c>
      <c r="I18" s="152" t="s">
        <v>110</v>
      </c>
    </row>
    <row r="19" spans="2:9" ht="18" customHeight="1" x14ac:dyDescent="0.25">
      <c r="B19" s="152" t="s">
        <v>240</v>
      </c>
      <c r="C19" s="151">
        <v>1</v>
      </c>
      <c r="D19" s="152" t="s">
        <v>95</v>
      </c>
      <c r="E19" s="152" t="s">
        <v>23</v>
      </c>
      <c r="F19" s="155">
        <v>43864</v>
      </c>
      <c r="G19" s="155">
        <v>43885</v>
      </c>
      <c r="H19" s="152" t="s">
        <v>241</v>
      </c>
      <c r="I19" s="152" t="s">
        <v>110</v>
      </c>
    </row>
    <row r="20" spans="2:9" ht="18" customHeight="1" x14ac:dyDescent="0.25">
      <c r="B20" s="152" t="s">
        <v>242</v>
      </c>
      <c r="C20" s="151">
        <v>1</v>
      </c>
      <c r="D20" s="152" t="s">
        <v>95</v>
      </c>
      <c r="E20" s="152" t="s">
        <v>23</v>
      </c>
      <c r="F20" s="155">
        <v>43865</v>
      </c>
      <c r="G20" s="155">
        <v>43866</v>
      </c>
      <c r="H20" s="152" t="s">
        <v>241</v>
      </c>
      <c r="I20" s="152" t="s">
        <v>110</v>
      </c>
    </row>
    <row r="21" spans="2:9" ht="18" customHeight="1" x14ac:dyDescent="0.25">
      <c r="B21" s="152" t="s">
        <v>330</v>
      </c>
      <c r="C21" s="151">
        <v>1</v>
      </c>
      <c r="D21" s="152" t="s">
        <v>95</v>
      </c>
      <c r="E21" s="152" t="s">
        <v>331</v>
      </c>
      <c r="F21" s="155">
        <v>43867</v>
      </c>
      <c r="G21" s="155">
        <v>43868</v>
      </c>
      <c r="H21" s="152" t="s">
        <v>241</v>
      </c>
      <c r="I21" s="152" t="s">
        <v>110</v>
      </c>
    </row>
    <row r="22" spans="2:9" ht="18" customHeight="1" x14ac:dyDescent="0.25">
      <c r="B22" s="152" t="s">
        <v>332</v>
      </c>
      <c r="C22" s="151">
        <v>1</v>
      </c>
      <c r="D22" s="152" t="s">
        <v>95</v>
      </c>
      <c r="E22" s="152" t="s">
        <v>63</v>
      </c>
      <c r="F22" s="155">
        <v>43868</v>
      </c>
      <c r="G22" s="155">
        <v>43870</v>
      </c>
      <c r="H22" s="152" t="s">
        <v>241</v>
      </c>
      <c r="I22" s="152" t="s">
        <v>110</v>
      </c>
    </row>
    <row r="23" spans="2:9" ht="18" customHeight="1" x14ac:dyDescent="0.25">
      <c r="B23" s="152" t="s">
        <v>336</v>
      </c>
      <c r="C23" s="151">
        <v>1</v>
      </c>
      <c r="D23" s="152" t="s">
        <v>95</v>
      </c>
      <c r="E23" s="152" t="s">
        <v>23</v>
      </c>
      <c r="F23" s="155">
        <v>43871</v>
      </c>
      <c r="G23" s="155">
        <v>43873</v>
      </c>
      <c r="H23" s="152" t="s">
        <v>241</v>
      </c>
      <c r="I23" s="152" t="s">
        <v>110</v>
      </c>
    </row>
    <row r="24" spans="2:9" ht="18" customHeight="1" x14ac:dyDescent="0.25">
      <c r="B24" s="152" t="s">
        <v>337</v>
      </c>
      <c r="C24" s="151">
        <v>1</v>
      </c>
      <c r="D24" s="152" t="s">
        <v>95</v>
      </c>
      <c r="E24" s="152" t="s">
        <v>23</v>
      </c>
      <c r="F24" s="155">
        <v>43871</v>
      </c>
      <c r="G24" s="155">
        <v>43873</v>
      </c>
      <c r="H24" s="152" t="s">
        <v>241</v>
      </c>
      <c r="I24" s="152" t="s">
        <v>110</v>
      </c>
    </row>
    <row r="25" spans="2:9" ht="18" customHeight="1" x14ac:dyDescent="0.25">
      <c r="B25" s="152" t="s">
        <v>338</v>
      </c>
      <c r="C25" s="151">
        <v>1</v>
      </c>
      <c r="D25" s="152" t="s">
        <v>95</v>
      </c>
      <c r="E25" s="152" t="s">
        <v>23</v>
      </c>
      <c r="F25" s="155">
        <v>43874</v>
      </c>
      <c r="G25" s="155">
        <v>43876</v>
      </c>
      <c r="H25" s="152" t="s">
        <v>241</v>
      </c>
      <c r="I25" s="152" t="s">
        <v>110</v>
      </c>
    </row>
    <row r="26" spans="2:9" ht="18" customHeight="1" x14ac:dyDescent="0.25">
      <c r="B26" s="152" t="s">
        <v>339</v>
      </c>
      <c r="C26" s="151">
        <v>1</v>
      </c>
      <c r="D26" s="152" t="s">
        <v>95</v>
      </c>
      <c r="E26" s="152" t="s">
        <v>23</v>
      </c>
      <c r="F26" s="155">
        <v>43874</v>
      </c>
      <c r="G26" s="155">
        <v>43876</v>
      </c>
      <c r="H26" s="152" t="s">
        <v>179</v>
      </c>
      <c r="I26" s="152" t="s">
        <v>110</v>
      </c>
    </row>
    <row r="27" spans="2:9" ht="18" customHeight="1" x14ac:dyDescent="0.25">
      <c r="B27" s="152" t="s">
        <v>340</v>
      </c>
      <c r="C27" s="151">
        <v>1</v>
      </c>
      <c r="D27" s="152" t="s">
        <v>95</v>
      </c>
      <c r="E27" s="152" t="s">
        <v>23</v>
      </c>
      <c r="F27" s="155">
        <v>43874</v>
      </c>
      <c r="G27" s="155">
        <v>43876</v>
      </c>
      <c r="H27" s="152" t="s">
        <v>179</v>
      </c>
      <c r="I27" s="152" t="s">
        <v>110</v>
      </c>
    </row>
    <row r="28" spans="2:9" ht="18" customHeight="1" x14ac:dyDescent="0.25">
      <c r="B28" s="152" t="s">
        <v>352</v>
      </c>
      <c r="C28" s="151">
        <v>1</v>
      </c>
      <c r="D28" s="152" t="s">
        <v>95</v>
      </c>
      <c r="E28" s="152" t="s">
        <v>23</v>
      </c>
      <c r="F28" s="155">
        <v>43879</v>
      </c>
      <c r="G28" s="155">
        <v>43883</v>
      </c>
      <c r="H28" s="152" t="s">
        <v>179</v>
      </c>
      <c r="I28" s="152" t="s">
        <v>110</v>
      </c>
    </row>
    <row r="29" spans="2:9" ht="18" customHeight="1" x14ac:dyDescent="0.25">
      <c r="B29" s="152" t="s">
        <v>357</v>
      </c>
      <c r="C29" s="151">
        <v>1</v>
      </c>
      <c r="D29" s="152" t="s">
        <v>95</v>
      </c>
      <c r="E29" s="152" t="s">
        <v>23</v>
      </c>
      <c r="F29" s="155">
        <v>43883</v>
      </c>
      <c r="G29" s="155">
        <v>43885</v>
      </c>
      <c r="H29" s="152" t="s">
        <v>241</v>
      </c>
      <c r="I29" s="152" t="s">
        <v>110</v>
      </c>
    </row>
    <row r="30" spans="2:9" ht="18" customHeight="1" x14ac:dyDescent="0.25">
      <c r="B30" s="152" t="s">
        <v>358</v>
      </c>
      <c r="C30" s="151">
        <v>1</v>
      </c>
      <c r="D30" s="152" t="s">
        <v>95</v>
      </c>
      <c r="E30" s="152" t="s">
        <v>15</v>
      </c>
      <c r="F30" s="155">
        <v>43885</v>
      </c>
      <c r="G30" s="155">
        <v>43887</v>
      </c>
      <c r="H30" s="152" t="s">
        <v>179</v>
      </c>
      <c r="I30" s="152" t="s">
        <v>110</v>
      </c>
    </row>
    <row r="31" spans="2:9" ht="18" customHeight="1" x14ac:dyDescent="0.25">
      <c r="B31" s="152" t="s">
        <v>359</v>
      </c>
      <c r="C31" s="151">
        <v>1</v>
      </c>
      <c r="D31" s="152" t="s">
        <v>95</v>
      </c>
      <c r="E31" s="152" t="s">
        <v>360</v>
      </c>
      <c r="F31" s="155">
        <v>43885</v>
      </c>
      <c r="G31" s="155">
        <v>43887</v>
      </c>
      <c r="H31" s="152" t="s">
        <v>179</v>
      </c>
      <c r="I31" s="152" t="s">
        <v>110</v>
      </c>
    </row>
    <row r="32" spans="2:9" ht="18" customHeight="1" x14ac:dyDescent="0.25">
      <c r="B32" s="152" t="s">
        <v>367</v>
      </c>
      <c r="C32" s="151">
        <v>1</v>
      </c>
      <c r="D32" s="152" t="s">
        <v>95</v>
      </c>
      <c r="E32" s="152" t="s">
        <v>23</v>
      </c>
      <c r="F32" s="155">
        <v>43886</v>
      </c>
      <c r="G32" s="155">
        <v>43891</v>
      </c>
      <c r="H32" s="152" t="s">
        <v>241</v>
      </c>
      <c r="I32" s="152" t="s">
        <v>110</v>
      </c>
    </row>
    <row r="33" spans="2:9" ht="18" customHeight="1" x14ac:dyDescent="0.25">
      <c r="B33" s="152" t="s">
        <v>368</v>
      </c>
      <c r="C33" s="151">
        <v>1</v>
      </c>
      <c r="D33" s="152" t="s">
        <v>95</v>
      </c>
      <c r="E33" s="152" t="s">
        <v>23</v>
      </c>
      <c r="F33" s="155">
        <v>43886</v>
      </c>
      <c r="G33" s="155">
        <v>43891</v>
      </c>
      <c r="H33" s="152" t="s">
        <v>179</v>
      </c>
      <c r="I33" s="152" t="s">
        <v>110</v>
      </c>
    </row>
    <row r="34" spans="2:9" ht="18" customHeight="1" x14ac:dyDescent="0.25">
      <c r="B34" s="152" t="s">
        <v>369</v>
      </c>
      <c r="C34" s="151">
        <v>1</v>
      </c>
      <c r="D34" s="152" t="s">
        <v>95</v>
      </c>
      <c r="E34" s="152" t="s">
        <v>23</v>
      </c>
      <c r="F34" s="155">
        <v>43886</v>
      </c>
      <c r="G34" s="155">
        <v>43891</v>
      </c>
      <c r="H34" s="152" t="s">
        <v>179</v>
      </c>
      <c r="I34" s="152" t="s">
        <v>110</v>
      </c>
    </row>
    <row r="35" spans="2:9" ht="18" customHeight="1" x14ac:dyDescent="0.25">
      <c r="B35" s="152" t="s">
        <v>370</v>
      </c>
      <c r="C35" s="151">
        <v>1</v>
      </c>
      <c r="D35" s="152" t="s">
        <v>95</v>
      </c>
      <c r="E35" s="152" t="s">
        <v>23</v>
      </c>
      <c r="F35" s="155">
        <v>43886</v>
      </c>
      <c r="G35" s="155">
        <v>43891</v>
      </c>
      <c r="H35" s="152" t="s">
        <v>179</v>
      </c>
      <c r="I35" s="152" t="s">
        <v>110</v>
      </c>
    </row>
    <row r="36" spans="2:9" ht="18" customHeight="1" x14ac:dyDescent="0.25">
      <c r="B36" s="152" t="s">
        <v>371</v>
      </c>
      <c r="C36" s="151">
        <v>1</v>
      </c>
      <c r="D36" s="152" t="s">
        <v>95</v>
      </c>
      <c r="E36" s="152" t="s">
        <v>23</v>
      </c>
      <c r="F36" s="155">
        <v>43886</v>
      </c>
      <c r="G36" s="155">
        <v>43891</v>
      </c>
      <c r="H36" s="152" t="s">
        <v>179</v>
      </c>
      <c r="I36" s="152" t="s">
        <v>110</v>
      </c>
    </row>
    <row r="37" spans="2:9" ht="18" customHeight="1" x14ac:dyDescent="0.25">
      <c r="B37" s="152" t="s">
        <v>372</v>
      </c>
      <c r="C37" s="151">
        <v>1</v>
      </c>
      <c r="D37" s="152" t="s">
        <v>95</v>
      </c>
      <c r="E37" s="152" t="s">
        <v>28</v>
      </c>
      <c r="F37" s="155">
        <v>43887</v>
      </c>
      <c r="G37" s="155">
        <v>43889</v>
      </c>
      <c r="H37" s="152" t="s">
        <v>179</v>
      </c>
      <c r="I37" s="152" t="s">
        <v>110</v>
      </c>
    </row>
    <row r="38" spans="2:9" ht="18" customHeight="1" x14ac:dyDescent="0.25">
      <c r="B38" s="152" t="s">
        <v>373</v>
      </c>
      <c r="C38" s="151">
        <v>1</v>
      </c>
      <c r="D38" s="152" t="s">
        <v>95</v>
      </c>
      <c r="E38" s="152" t="s">
        <v>28</v>
      </c>
      <c r="F38" s="155">
        <v>43887</v>
      </c>
      <c r="G38" s="155">
        <v>43889</v>
      </c>
      <c r="H38" s="152" t="s">
        <v>179</v>
      </c>
      <c r="I38" s="152" t="s">
        <v>110</v>
      </c>
    </row>
    <row r="39" spans="2:9" ht="18" customHeight="1" x14ac:dyDescent="0.25">
      <c r="B39" s="152" t="s">
        <v>374</v>
      </c>
      <c r="C39" s="151">
        <v>1</v>
      </c>
      <c r="D39" s="152" t="s">
        <v>95</v>
      </c>
      <c r="E39" s="152" t="s">
        <v>28</v>
      </c>
      <c r="F39" s="155">
        <v>43887</v>
      </c>
      <c r="G39" s="155">
        <v>43889</v>
      </c>
      <c r="H39" s="152" t="s">
        <v>179</v>
      </c>
      <c r="I39" s="152" t="s">
        <v>110</v>
      </c>
    </row>
    <row r="40" spans="2:9" ht="18" customHeight="1" x14ac:dyDescent="0.25">
      <c r="B40" s="152" t="s">
        <v>375</v>
      </c>
      <c r="C40" s="151">
        <v>1</v>
      </c>
      <c r="D40" s="152" t="s">
        <v>95</v>
      </c>
      <c r="E40" s="152" t="s">
        <v>28</v>
      </c>
      <c r="F40" s="155">
        <v>43887</v>
      </c>
      <c r="G40" s="155">
        <v>43889</v>
      </c>
      <c r="H40" s="152" t="s">
        <v>179</v>
      </c>
      <c r="I40" s="152" t="s">
        <v>110</v>
      </c>
    </row>
    <row r="41" spans="2:9" ht="18" customHeight="1" x14ac:dyDescent="0.25">
      <c r="B41" s="152" t="s">
        <v>318</v>
      </c>
      <c r="C41" s="151">
        <v>1</v>
      </c>
      <c r="D41" s="152" t="s">
        <v>17</v>
      </c>
      <c r="E41" s="152" t="s">
        <v>23</v>
      </c>
      <c r="F41" s="155">
        <v>43882</v>
      </c>
      <c r="G41" s="155"/>
      <c r="H41" s="152" t="s">
        <v>310</v>
      </c>
      <c r="I41" s="152" t="s">
        <v>110</v>
      </c>
    </row>
    <row r="42" spans="2:9" ht="18" customHeight="1" x14ac:dyDescent="0.25">
      <c r="B42" s="152" t="s">
        <v>318</v>
      </c>
      <c r="C42" s="151">
        <v>1</v>
      </c>
      <c r="D42" s="152" t="s">
        <v>17</v>
      </c>
      <c r="E42" s="152" t="s">
        <v>23</v>
      </c>
      <c r="F42" s="155">
        <v>43883</v>
      </c>
      <c r="G42" s="155"/>
      <c r="H42" s="152" t="s">
        <v>310</v>
      </c>
      <c r="I42" s="152" t="s">
        <v>110</v>
      </c>
    </row>
    <row r="43" spans="2:9" ht="18" customHeight="1" x14ac:dyDescent="0.25">
      <c r="B43" s="152" t="s">
        <v>327</v>
      </c>
      <c r="C43" s="151">
        <v>1</v>
      </c>
      <c r="D43" s="152" t="s">
        <v>17</v>
      </c>
      <c r="E43" s="152" t="s">
        <v>23</v>
      </c>
      <c r="F43" s="155">
        <v>43884</v>
      </c>
      <c r="G43" s="155"/>
      <c r="H43" s="152" t="s">
        <v>119</v>
      </c>
      <c r="I43" s="152" t="s">
        <v>120</v>
      </c>
    </row>
    <row r="44" spans="2:9" ht="18" customHeight="1" x14ac:dyDescent="0.25">
      <c r="B44" s="152" t="s">
        <v>361</v>
      </c>
      <c r="C44" s="151">
        <v>1</v>
      </c>
      <c r="D44" s="152" t="s">
        <v>97</v>
      </c>
      <c r="E44" s="152" t="s">
        <v>24</v>
      </c>
      <c r="F44" s="155">
        <v>43886</v>
      </c>
      <c r="G44" s="155">
        <v>43892</v>
      </c>
      <c r="H44" s="152" t="s">
        <v>362</v>
      </c>
      <c r="I44" s="152" t="s">
        <v>110</v>
      </c>
    </row>
    <row r="45" spans="2:9" ht="18" customHeight="1" x14ac:dyDescent="0.25">
      <c r="B45" s="152" t="s">
        <v>363</v>
      </c>
      <c r="C45" s="151">
        <v>1</v>
      </c>
      <c r="D45" s="152" t="s">
        <v>97</v>
      </c>
      <c r="E45" s="152" t="s">
        <v>23</v>
      </c>
      <c r="F45" s="155">
        <v>43886</v>
      </c>
      <c r="G45" s="155">
        <v>43892</v>
      </c>
      <c r="H45" s="152" t="s">
        <v>362</v>
      </c>
      <c r="I45" s="152" t="s">
        <v>110</v>
      </c>
    </row>
    <row r="46" spans="2:9" ht="18" customHeight="1" x14ac:dyDescent="0.25">
      <c r="B46" s="152" t="s">
        <v>364</v>
      </c>
      <c r="C46" s="151">
        <v>1</v>
      </c>
      <c r="D46" s="152" t="s">
        <v>97</v>
      </c>
      <c r="E46" s="152" t="s">
        <v>23</v>
      </c>
      <c r="F46" s="155">
        <v>43886</v>
      </c>
      <c r="G46" s="155">
        <v>43892</v>
      </c>
      <c r="H46" s="152" t="s">
        <v>362</v>
      </c>
      <c r="I46" s="152" t="s">
        <v>110</v>
      </c>
    </row>
    <row r="47" spans="2:9" ht="18" customHeight="1" x14ac:dyDescent="0.25">
      <c r="B47" s="152" t="s">
        <v>365</v>
      </c>
      <c r="C47" s="151">
        <v>1</v>
      </c>
      <c r="D47" s="152" t="s">
        <v>97</v>
      </c>
      <c r="E47" s="152" t="s">
        <v>23</v>
      </c>
      <c r="F47" s="155">
        <v>43886</v>
      </c>
      <c r="G47" s="155">
        <v>43892</v>
      </c>
      <c r="H47" s="152" t="s">
        <v>362</v>
      </c>
      <c r="I47" s="152" t="s">
        <v>110</v>
      </c>
    </row>
    <row r="48" spans="2:9" ht="18" customHeight="1" x14ac:dyDescent="0.25">
      <c r="B48" s="152" t="s">
        <v>268</v>
      </c>
      <c r="C48" s="151">
        <v>1</v>
      </c>
      <c r="D48" s="152" t="s">
        <v>18</v>
      </c>
      <c r="E48" s="152" t="s">
        <v>23</v>
      </c>
      <c r="F48" s="155">
        <v>43862</v>
      </c>
      <c r="G48" s="155"/>
      <c r="H48" s="152" t="s">
        <v>269</v>
      </c>
      <c r="I48" s="152" t="s">
        <v>107</v>
      </c>
    </row>
    <row r="49" spans="2:9" ht="18" customHeight="1" x14ac:dyDescent="0.25">
      <c r="B49" s="152" t="s">
        <v>273</v>
      </c>
      <c r="C49" s="151">
        <v>1</v>
      </c>
      <c r="D49" s="152" t="s">
        <v>18</v>
      </c>
      <c r="E49" s="152" t="s">
        <v>23</v>
      </c>
      <c r="F49" s="155">
        <v>43865</v>
      </c>
      <c r="G49" s="155"/>
      <c r="H49" s="152" t="s">
        <v>274</v>
      </c>
      <c r="I49" s="152" t="s">
        <v>110</v>
      </c>
    </row>
    <row r="50" spans="2:9" ht="18" customHeight="1" x14ac:dyDescent="0.25">
      <c r="B50" s="152" t="s">
        <v>296</v>
      </c>
      <c r="C50" s="151">
        <v>1</v>
      </c>
      <c r="D50" s="152" t="s">
        <v>18</v>
      </c>
      <c r="E50" s="152" t="s">
        <v>23</v>
      </c>
      <c r="F50" s="155">
        <v>43874</v>
      </c>
      <c r="G50" s="155"/>
      <c r="H50" s="152" t="s">
        <v>274</v>
      </c>
      <c r="I50" s="152" t="s">
        <v>110</v>
      </c>
    </row>
    <row r="51" spans="2:9" ht="18" customHeight="1" x14ac:dyDescent="0.25">
      <c r="B51" s="152" t="s">
        <v>297</v>
      </c>
      <c r="C51" s="151">
        <v>1</v>
      </c>
      <c r="D51" s="152" t="s">
        <v>18</v>
      </c>
      <c r="E51" s="152" t="s">
        <v>23</v>
      </c>
      <c r="F51" s="155">
        <v>43875</v>
      </c>
      <c r="G51" s="155"/>
      <c r="H51" s="152" t="s">
        <v>274</v>
      </c>
      <c r="I51" s="152" t="s">
        <v>110</v>
      </c>
    </row>
    <row r="52" spans="2:9" ht="18" customHeight="1" x14ac:dyDescent="0.25">
      <c r="B52" s="152" t="s">
        <v>326</v>
      </c>
      <c r="C52" s="151">
        <v>1</v>
      </c>
      <c r="D52" s="152" t="s">
        <v>18</v>
      </c>
      <c r="E52" s="152" t="s">
        <v>23</v>
      </c>
      <c r="F52" s="155">
        <v>43884</v>
      </c>
      <c r="G52" s="155"/>
      <c r="H52" s="152" t="s">
        <v>179</v>
      </c>
      <c r="I52" s="152" t="s">
        <v>110</v>
      </c>
    </row>
    <row r="53" spans="2:9" ht="18" customHeight="1" x14ac:dyDescent="0.25">
      <c r="B53" s="152" t="s">
        <v>114</v>
      </c>
      <c r="C53" s="151">
        <v>1</v>
      </c>
      <c r="D53" s="152" t="s">
        <v>33</v>
      </c>
      <c r="E53" s="152" t="s">
        <v>23</v>
      </c>
      <c r="F53" s="155">
        <v>43883</v>
      </c>
      <c r="G53" s="155"/>
      <c r="H53" s="152" t="s">
        <v>323</v>
      </c>
      <c r="I53" s="152" t="s">
        <v>107</v>
      </c>
    </row>
    <row r="54" spans="2:9" ht="18" customHeight="1" x14ac:dyDescent="0.25">
      <c r="B54" s="152" t="s">
        <v>324</v>
      </c>
      <c r="C54" s="151">
        <v>1</v>
      </c>
      <c r="D54" s="152" t="s">
        <v>33</v>
      </c>
      <c r="E54" s="152" t="s">
        <v>23</v>
      </c>
      <c r="F54" s="155">
        <v>43883</v>
      </c>
      <c r="G54" s="155"/>
      <c r="H54" s="152" t="s">
        <v>325</v>
      </c>
      <c r="I54" s="152" t="s">
        <v>107</v>
      </c>
    </row>
    <row r="55" spans="2:9" ht="18" customHeight="1" x14ac:dyDescent="0.25">
      <c r="B55" s="152" t="s">
        <v>343</v>
      </c>
      <c r="C55" s="151">
        <v>1</v>
      </c>
      <c r="D55" s="152" t="s">
        <v>99</v>
      </c>
      <c r="E55" s="152" t="s">
        <v>65</v>
      </c>
      <c r="F55" s="155">
        <v>43877</v>
      </c>
      <c r="G55" s="155">
        <v>43883</v>
      </c>
      <c r="H55" s="152" t="s">
        <v>344</v>
      </c>
      <c r="I55" s="152" t="s">
        <v>110</v>
      </c>
    </row>
    <row r="56" spans="2:9" ht="18" customHeight="1" x14ac:dyDescent="0.25">
      <c r="B56" s="152" t="s">
        <v>345</v>
      </c>
      <c r="C56" s="151">
        <v>1</v>
      </c>
      <c r="D56" s="152" t="s">
        <v>99</v>
      </c>
      <c r="E56" s="152" t="s">
        <v>65</v>
      </c>
      <c r="F56" s="155">
        <v>43877</v>
      </c>
      <c r="G56" s="155">
        <v>43883</v>
      </c>
      <c r="H56" s="152" t="s">
        <v>344</v>
      </c>
      <c r="I56" s="152" t="s">
        <v>110</v>
      </c>
    </row>
    <row r="57" spans="2:9" ht="18" customHeight="1" x14ac:dyDescent="0.25">
      <c r="B57" s="152" t="s">
        <v>346</v>
      </c>
      <c r="C57" s="151">
        <v>1</v>
      </c>
      <c r="D57" s="152" t="s">
        <v>99</v>
      </c>
      <c r="E57" s="152" t="s">
        <v>65</v>
      </c>
      <c r="F57" s="155">
        <v>43877</v>
      </c>
      <c r="G57" s="155">
        <v>43883</v>
      </c>
      <c r="H57" s="152" t="s">
        <v>344</v>
      </c>
      <c r="I57" s="152" t="s">
        <v>110</v>
      </c>
    </row>
    <row r="58" spans="2:9" ht="18" customHeight="1" x14ac:dyDescent="0.25">
      <c r="B58" s="152" t="s">
        <v>347</v>
      </c>
      <c r="C58" s="151">
        <v>1</v>
      </c>
      <c r="D58" s="152" t="s">
        <v>99</v>
      </c>
      <c r="E58" s="152" t="s">
        <v>65</v>
      </c>
      <c r="F58" s="155">
        <v>43877</v>
      </c>
      <c r="G58" s="155">
        <v>43883</v>
      </c>
      <c r="H58" s="152" t="s">
        <v>344</v>
      </c>
      <c r="I58" s="152" t="s">
        <v>110</v>
      </c>
    </row>
    <row r="59" spans="2:9" ht="18" customHeight="1" x14ac:dyDescent="0.25">
      <c r="B59" s="152" t="s">
        <v>290</v>
      </c>
      <c r="C59" s="151">
        <v>1</v>
      </c>
      <c r="D59" s="152" t="s">
        <v>34</v>
      </c>
      <c r="E59" s="152" t="s">
        <v>23</v>
      </c>
      <c r="F59" s="155">
        <v>43872</v>
      </c>
      <c r="G59" s="155"/>
      <c r="H59" s="152" t="s">
        <v>291</v>
      </c>
      <c r="I59" s="152" t="s">
        <v>107</v>
      </c>
    </row>
    <row r="60" spans="2:9" ht="18" customHeight="1" x14ac:dyDescent="0.25">
      <c r="B60" s="152" t="s">
        <v>304</v>
      </c>
      <c r="C60" s="151">
        <v>1</v>
      </c>
      <c r="D60" s="152" t="s">
        <v>34</v>
      </c>
      <c r="E60" s="152" t="s">
        <v>23</v>
      </c>
      <c r="F60" s="155">
        <v>43878</v>
      </c>
      <c r="G60" s="155"/>
      <c r="H60" s="152" t="s">
        <v>130</v>
      </c>
      <c r="I60" s="152" t="s">
        <v>120</v>
      </c>
    </row>
    <row r="61" spans="2:9" ht="18" customHeight="1" x14ac:dyDescent="0.25">
      <c r="B61" s="152" t="s">
        <v>305</v>
      </c>
      <c r="C61" s="151">
        <v>1</v>
      </c>
      <c r="D61" s="152" t="s">
        <v>34</v>
      </c>
      <c r="E61" s="152" t="s">
        <v>23</v>
      </c>
      <c r="F61" s="155">
        <v>43878</v>
      </c>
      <c r="G61" s="155"/>
      <c r="H61" s="152" t="s">
        <v>130</v>
      </c>
      <c r="I61" s="152" t="s">
        <v>120</v>
      </c>
    </row>
    <row r="62" spans="2:9" ht="18" customHeight="1" x14ac:dyDescent="0.25">
      <c r="B62" s="152" t="s">
        <v>308</v>
      </c>
      <c r="C62" s="151">
        <v>1</v>
      </c>
      <c r="D62" s="152" t="s">
        <v>34</v>
      </c>
      <c r="E62" s="152" t="s">
        <v>23</v>
      </c>
      <c r="F62" s="155">
        <v>43878</v>
      </c>
      <c r="G62" s="155"/>
      <c r="H62" s="152" t="s">
        <v>130</v>
      </c>
      <c r="I62" s="152" t="s">
        <v>120</v>
      </c>
    </row>
    <row r="63" spans="2:9" ht="18" customHeight="1" x14ac:dyDescent="0.25">
      <c r="B63" s="152" t="s">
        <v>313</v>
      </c>
      <c r="C63" s="151">
        <v>1</v>
      </c>
      <c r="D63" s="152" t="s">
        <v>34</v>
      </c>
      <c r="E63" s="152" t="s">
        <v>23</v>
      </c>
      <c r="F63" s="155">
        <v>43879</v>
      </c>
      <c r="G63" s="155"/>
      <c r="H63" s="152" t="s">
        <v>130</v>
      </c>
      <c r="I63" s="152" t="s">
        <v>120</v>
      </c>
    </row>
    <row r="64" spans="2:9" ht="18" customHeight="1" x14ac:dyDescent="0.25">
      <c r="B64" s="152" t="s">
        <v>234</v>
      </c>
      <c r="C64" s="151">
        <v>1</v>
      </c>
      <c r="D64" s="152" t="s">
        <v>235</v>
      </c>
      <c r="E64" s="152" t="s">
        <v>23</v>
      </c>
      <c r="F64" s="155">
        <v>43864</v>
      </c>
      <c r="G64" s="155">
        <v>43872</v>
      </c>
      <c r="H64" s="152" t="s">
        <v>111</v>
      </c>
      <c r="I64" s="152" t="s">
        <v>110</v>
      </c>
    </row>
    <row r="65" spans="2:9" ht="18" customHeight="1" x14ac:dyDescent="0.25">
      <c r="B65" s="152" t="s">
        <v>127</v>
      </c>
      <c r="C65" s="151">
        <v>1</v>
      </c>
      <c r="D65" s="152" t="s">
        <v>157</v>
      </c>
      <c r="E65" s="152" t="s">
        <v>23</v>
      </c>
      <c r="F65" s="155">
        <v>43864</v>
      </c>
      <c r="G65" s="155"/>
      <c r="H65" s="152" t="s">
        <v>272</v>
      </c>
      <c r="I65" s="152" t="s">
        <v>107</v>
      </c>
    </row>
    <row r="66" spans="2:9" ht="18" customHeight="1" x14ac:dyDescent="0.25">
      <c r="B66" s="152" t="s">
        <v>156</v>
      </c>
      <c r="C66" s="151">
        <v>1</v>
      </c>
      <c r="D66" s="152" t="s">
        <v>157</v>
      </c>
      <c r="E66" s="152" t="s">
        <v>23</v>
      </c>
      <c r="F66" s="155">
        <v>43880</v>
      </c>
      <c r="G66" s="155"/>
      <c r="H66" s="152" t="s">
        <v>314</v>
      </c>
      <c r="I66" s="152" t="s">
        <v>107</v>
      </c>
    </row>
    <row r="67" spans="2:9" ht="18" customHeight="1" x14ac:dyDescent="0.25">
      <c r="B67" s="152" t="s">
        <v>156</v>
      </c>
      <c r="C67" s="151">
        <v>1</v>
      </c>
      <c r="D67" s="152" t="s">
        <v>157</v>
      </c>
      <c r="E67" s="152" t="s">
        <v>23</v>
      </c>
      <c r="F67" s="155">
        <v>43880</v>
      </c>
      <c r="G67" s="155"/>
      <c r="H67" s="152" t="s">
        <v>272</v>
      </c>
      <c r="I67" s="152" t="s">
        <v>107</v>
      </c>
    </row>
    <row r="68" spans="2:9" ht="18" customHeight="1" x14ac:dyDescent="0.25">
      <c r="B68" s="152" t="s">
        <v>329</v>
      </c>
      <c r="C68" s="151">
        <v>1</v>
      </c>
      <c r="D68" s="152" t="s">
        <v>157</v>
      </c>
      <c r="E68" s="152" t="s">
        <v>23</v>
      </c>
      <c r="F68" s="155">
        <v>43886</v>
      </c>
      <c r="G68" s="155">
        <v>43888</v>
      </c>
      <c r="H68" s="152" t="s">
        <v>272</v>
      </c>
      <c r="I68" s="152" t="s">
        <v>107</v>
      </c>
    </row>
    <row r="69" spans="2:9" ht="18" customHeight="1" x14ac:dyDescent="0.25">
      <c r="B69" s="152" t="s">
        <v>249</v>
      </c>
      <c r="C69" s="151">
        <v>1</v>
      </c>
      <c r="D69" s="152" t="s">
        <v>183</v>
      </c>
      <c r="E69" s="152" t="s">
        <v>23</v>
      </c>
      <c r="F69" s="155">
        <v>43865</v>
      </c>
      <c r="G69" s="155"/>
      <c r="H69" s="152" t="s">
        <v>250</v>
      </c>
      <c r="I69" s="152" t="s">
        <v>107</v>
      </c>
    </row>
    <row r="70" spans="2:9" ht="18" customHeight="1" x14ac:dyDescent="0.25">
      <c r="B70" s="152" t="s">
        <v>252</v>
      </c>
      <c r="C70" s="151">
        <v>1</v>
      </c>
      <c r="D70" s="152" t="s">
        <v>183</v>
      </c>
      <c r="E70" s="152" t="s">
        <v>23</v>
      </c>
      <c r="F70" s="155">
        <v>43869</v>
      </c>
      <c r="G70" s="155"/>
      <c r="H70" s="152" t="s">
        <v>253</v>
      </c>
      <c r="I70" s="152" t="s">
        <v>107</v>
      </c>
    </row>
    <row r="71" spans="2:9" ht="18" customHeight="1" x14ac:dyDescent="0.25">
      <c r="B71" s="152" t="s">
        <v>260</v>
      </c>
      <c r="C71" s="151">
        <v>1</v>
      </c>
      <c r="D71" s="152" t="s">
        <v>183</v>
      </c>
      <c r="E71" s="152" t="s">
        <v>23</v>
      </c>
      <c r="F71" s="155">
        <v>43882</v>
      </c>
      <c r="G71" s="155"/>
      <c r="H71" s="152" t="s">
        <v>261</v>
      </c>
      <c r="I71" s="152" t="s">
        <v>107</v>
      </c>
    </row>
    <row r="72" spans="2:9" ht="18" customHeight="1" x14ac:dyDescent="0.25">
      <c r="B72" s="152" t="s">
        <v>262</v>
      </c>
      <c r="C72" s="151">
        <v>1</v>
      </c>
      <c r="D72" s="152" t="s">
        <v>183</v>
      </c>
      <c r="E72" s="152" t="s">
        <v>23</v>
      </c>
      <c r="F72" s="155">
        <v>43882</v>
      </c>
      <c r="G72" s="155"/>
      <c r="H72" s="152" t="s">
        <v>263</v>
      </c>
      <c r="I72" s="152" t="s">
        <v>107</v>
      </c>
    </row>
    <row r="73" spans="2:9" ht="18" customHeight="1" x14ac:dyDescent="0.25">
      <c r="B73" s="152" t="s">
        <v>366</v>
      </c>
      <c r="C73" s="151">
        <v>1</v>
      </c>
      <c r="D73" s="152" t="s">
        <v>183</v>
      </c>
      <c r="E73" s="152" t="s">
        <v>23</v>
      </c>
      <c r="F73" s="155">
        <v>43886</v>
      </c>
      <c r="G73" s="155">
        <v>43891</v>
      </c>
      <c r="H73" s="152" t="s">
        <v>241</v>
      </c>
      <c r="I73" s="152" t="s">
        <v>110</v>
      </c>
    </row>
    <row r="74" spans="2:9" ht="18" customHeight="1" x14ac:dyDescent="0.25">
      <c r="B74" s="152" t="s">
        <v>348</v>
      </c>
      <c r="C74" s="151">
        <v>1</v>
      </c>
      <c r="D74" s="152" t="s">
        <v>349</v>
      </c>
      <c r="E74" s="152" t="s">
        <v>23</v>
      </c>
      <c r="F74" s="155">
        <v>43878</v>
      </c>
      <c r="G74" s="155">
        <v>43883</v>
      </c>
      <c r="H74" s="152" t="s">
        <v>241</v>
      </c>
      <c r="I74" s="152" t="s">
        <v>110</v>
      </c>
    </row>
    <row r="75" spans="2:9" ht="18" customHeight="1" x14ac:dyDescent="0.25">
      <c r="B75" s="152" t="s">
        <v>350</v>
      </c>
      <c r="C75" s="151">
        <v>1</v>
      </c>
      <c r="D75" s="152" t="s">
        <v>349</v>
      </c>
      <c r="E75" s="152" t="s">
        <v>23</v>
      </c>
      <c r="F75" s="155">
        <v>43878</v>
      </c>
      <c r="G75" s="155">
        <v>43883</v>
      </c>
      <c r="H75" s="152" t="s">
        <v>241</v>
      </c>
      <c r="I75" s="152" t="s">
        <v>110</v>
      </c>
    </row>
    <row r="76" spans="2:9" ht="18" customHeight="1" x14ac:dyDescent="0.25">
      <c r="B76" s="152" t="s">
        <v>351</v>
      </c>
      <c r="C76" s="151">
        <v>1</v>
      </c>
      <c r="D76" s="152" t="s">
        <v>349</v>
      </c>
      <c r="E76" s="152" t="s">
        <v>23</v>
      </c>
      <c r="F76" s="155">
        <v>43878</v>
      </c>
      <c r="G76" s="155">
        <v>43883</v>
      </c>
      <c r="H76" s="152" t="s">
        <v>241</v>
      </c>
      <c r="I76" s="152" t="s">
        <v>110</v>
      </c>
    </row>
    <row r="77" spans="2:9" ht="18" customHeight="1" x14ac:dyDescent="0.25">
      <c r="B77" s="152" t="s">
        <v>148</v>
      </c>
      <c r="C77" s="151">
        <v>1</v>
      </c>
      <c r="D77" s="152" t="s">
        <v>298</v>
      </c>
      <c r="E77" s="152" t="s">
        <v>23</v>
      </c>
      <c r="F77" s="155">
        <v>43875</v>
      </c>
      <c r="G77" s="155"/>
      <c r="H77" s="152" t="s">
        <v>299</v>
      </c>
      <c r="I77" s="152" t="s">
        <v>107</v>
      </c>
    </row>
    <row r="78" spans="2:9" ht="18" customHeight="1" x14ac:dyDescent="0.25">
      <c r="B78" s="152" t="s">
        <v>300</v>
      </c>
      <c r="C78" s="151">
        <v>1</v>
      </c>
      <c r="D78" s="152" t="s">
        <v>298</v>
      </c>
      <c r="E78" s="152" t="s">
        <v>23</v>
      </c>
      <c r="F78" s="155">
        <v>43877</v>
      </c>
      <c r="G78" s="155"/>
      <c r="H78" s="152" t="s">
        <v>301</v>
      </c>
      <c r="I78" s="152" t="s">
        <v>107</v>
      </c>
    </row>
    <row r="79" spans="2:9" ht="18" customHeight="1" x14ac:dyDescent="0.25">
      <c r="B79" s="152" t="s">
        <v>306</v>
      </c>
      <c r="C79" s="151">
        <v>1</v>
      </c>
      <c r="D79" s="152" t="s">
        <v>298</v>
      </c>
      <c r="E79" s="152" t="s">
        <v>23</v>
      </c>
      <c r="F79" s="155">
        <v>43878</v>
      </c>
      <c r="G79" s="155"/>
      <c r="H79" s="152" t="s">
        <v>307</v>
      </c>
      <c r="I79" s="152" t="s">
        <v>107</v>
      </c>
    </row>
    <row r="80" spans="2:9" ht="18" customHeight="1" x14ac:dyDescent="0.25">
      <c r="B80" s="152" t="s">
        <v>315</v>
      </c>
      <c r="C80" s="151">
        <v>1</v>
      </c>
      <c r="D80" s="152" t="s">
        <v>298</v>
      </c>
      <c r="E80" s="152" t="s">
        <v>23</v>
      </c>
      <c r="F80" s="155">
        <v>43880</v>
      </c>
      <c r="G80" s="155"/>
      <c r="H80" s="152" t="s">
        <v>316</v>
      </c>
      <c r="I80" s="152" t="s">
        <v>107</v>
      </c>
    </row>
    <row r="81" spans="2:9" ht="18" customHeight="1" x14ac:dyDescent="0.25">
      <c r="B81" s="152" t="s">
        <v>317</v>
      </c>
      <c r="C81" s="151">
        <v>1</v>
      </c>
      <c r="D81" s="152" t="s">
        <v>298</v>
      </c>
      <c r="E81" s="152" t="s">
        <v>23</v>
      </c>
      <c r="F81" s="155">
        <v>43880</v>
      </c>
      <c r="G81" s="155"/>
      <c r="H81" s="152" t="s">
        <v>316</v>
      </c>
      <c r="I81" s="152" t="s">
        <v>107</v>
      </c>
    </row>
    <row r="82" spans="2:9" ht="18" customHeight="1" x14ac:dyDescent="0.25">
      <c r="B82" s="152" t="s">
        <v>280</v>
      </c>
      <c r="C82" s="151">
        <v>1</v>
      </c>
      <c r="D82" s="152" t="s">
        <v>20</v>
      </c>
      <c r="E82" s="152" t="s">
        <v>23</v>
      </c>
      <c r="F82" s="155">
        <v>43866</v>
      </c>
      <c r="G82" s="155"/>
      <c r="H82" s="152" t="s">
        <v>281</v>
      </c>
      <c r="I82" s="152" t="s">
        <v>107</v>
      </c>
    </row>
    <row r="83" spans="2:9" ht="18" customHeight="1" x14ac:dyDescent="0.25">
      <c r="B83" s="152" t="s">
        <v>284</v>
      </c>
      <c r="C83" s="151">
        <v>1</v>
      </c>
      <c r="D83" s="152" t="s">
        <v>20</v>
      </c>
      <c r="E83" s="152" t="s">
        <v>23</v>
      </c>
      <c r="F83" s="155">
        <v>43870</v>
      </c>
      <c r="G83" s="155"/>
      <c r="H83" s="152" t="s">
        <v>285</v>
      </c>
      <c r="I83" s="152" t="s">
        <v>107</v>
      </c>
    </row>
    <row r="84" spans="2:9" ht="18" customHeight="1" x14ac:dyDescent="0.25">
      <c r="B84" s="152" t="s">
        <v>302</v>
      </c>
      <c r="C84" s="151">
        <v>1</v>
      </c>
      <c r="D84" s="152" t="s">
        <v>20</v>
      </c>
      <c r="E84" s="152" t="s">
        <v>23</v>
      </c>
      <c r="F84" s="155">
        <v>43877</v>
      </c>
      <c r="G84" s="155"/>
      <c r="H84" s="152" t="s">
        <v>303</v>
      </c>
      <c r="I84" s="152" t="s">
        <v>107</v>
      </c>
    </row>
    <row r="85" spans="2:9" ht="18" customHeight="1" x14ac:dyDescent="0.25">
      <c r="B85" s="152" t="s">
        <v>311</v>
      </c>
      <c r="C85" s="151">
        <v>1</v>
      </c>
      <c r="D85" s="152" t="s">
        <v>20</v>
      </c>
      <c r="E85" s="152" t="s">
        <v>23</v>
      </c>
      <c r="F85" s="155">
        <v>43879</v>
      </c>
      <c r="G85" s="155"/>
      <c r="H85" s="152" t="s">
        <v>274</v>
      </c>
      <c r="I85" s="152" t="s">
        <v>110</v>
      </c>
    </row>
    <row r="86" spans="2:9" ht="18" customHeight="1" x14ac:dyDescent="0.25">
      <c r="B86" s="152" t="s">
        <v>312</v>
      </c>
      <c r="C86" s="151">
        <v>1</v>
      </c>
      <c r="D86" s="152" t="s">
        <v>20</v>
      </c>
      <c r="E86" s="152" t="s">
        <v>23</v>
      </c>
      <c r="F86" s="155">
        <v>43879</v>
      </c>
      <c r="G86" s="155"/>
      <c r="H86" s="152" t="s">
        <v>274</v>
      </c>
      <c r="I86" s="152" t="s">
        <v>110</v>
      </c>
    </row>
    <row r="87" spans="2:9" ht="18" customHeight="1" x14ac:dyDescent="0.25">
      <c r="B87" s="152" t="s">
        <v>328</v>
      </c>
      <c r="C87" s="151">
        <v>1</v>
      </c>
      <c r="D87" s="152" t="s">
        <v>35</v>
      </c>
      <c r="E87" s="152" t="s">
        <v>23</v>
      </c>
      <c r="F87" s="155">
        <v>43864</v>
      </c>
      <c r="G87" s="155">
        <v>43874</v>
      </c>
      <c r="H87" s="152" t="s">
        <v>179</v>
      </c>
      <c r="I87" s="152" t="s">
        <v>110</v>
      </c>
    </row>
    <row r="88" spans="2:9" ht="18" customHeight="1" x14ac:dyDescent="0.25">
      <c r="B88" s="152" t="s">
        <v>270</v>
      </c>
      <c r="C88" s="151">
        <v>1</v>
      </c>
      <c r="D88" s="152" t="s">
        <v>35</v>
      </c>
      <c r="E88" s="152" t="s">
        <v>23</v>
      </c>
      <c r="F88" s="155">
        <v>43864</v>
      </c>
      <c r="G88" s="155"/>
      <c r="H88" s="152" t="s">
        <v>271</v>
      </c>
      <c r="I88" s="152" t="s">
        <v>107</v>
      </c>
    </row>
    <row r="89" spans="2:9" ht="18" customHeight="1" x14ac:dyDescent="0.25">
      <c r="B89" s="152" t="s">
        <v>275</v>
      </c>
      <c r="C89" s="151">
        <v>1</v>
      </c>
      <c r="D89" s="152" t="s">
        <v>35</v>
      </c>
      <c r="E89" s="152" t="s">
        <v>23</v>
      </c>
      <c r="F89" s="155">
        <v>43865</v>
      </c>
      <c r="G89" s="155"/>
      <c r="H89" s="152" t="s">
        <v>276</v>
      </c>
      <c r="I89" s="152" t="s">
        <v>107</v>
      </c>
    </row>
    <row r="90" spans="2:9" ht="18" customHeight="1" x14ac:dyDescent="0.25">
      <c r="B90" s="152" t="s">
        <v>282</v>
      </c>
      <c r="C90" s="151">
        <v>1</v>
      </c>
      <c r="D90" s="152" t="s">
        <v>35</v>
      </c>
      <c r="E90" s="152" t="s">
        <v>23</v>
      </c>
      <c r="F90" s="155">
        <v>43869</v>
      </c>
      <c r="G90" s="155"/>
      <c r="H90" s="152" t="s">
        <v>283</v>
      </c>
      <c r="I90" s="152" t="s">
        <v>107</v>
      </c>
    </row>
    <row r="91" spans="2:9" ht="18" customHeight="1" x14ac:dyDescent="0.25">
      <c r="B91" s="152" t="s">
        <v>287</v>
      </c>
      <c r="C91" s="151">
        <v>1</v>
      </c>
      <c r="D91" s="152" t="s">
        <v>35</v>
      </c>
      <c r="E91" s="152" t="s">
        <v>23</v>
      </c>
      <c r="F91" s="155">
        <v>43872</v>
      </c>
      <c r="G91" s="155"/>
      <c r="H91" s="152" t="s">
        <v>179</v>
      </c>
      <c r="I91" s="152" t="s">
        <v>110</v>
      </c>
    </row>
    <row r="92" spans="2:9" ht="18" customHeight="1" x14ac:dyDescent="0.25">
      <c r="B92" s="152" t="s">
        <v>121</v>
      </c>
      <c r="C92" s="151">
        <v>1</v>
      </c>
      <c r="D92" s="152" t="s">
        <v>103</v>
      </c>
      <c r="E92" s="152" t="s">
        <v>23</v>
      </c>
      <c r="F92" s="155">
        <v>43864</v>
      </c>
      <c r="G92" s="155"/>
      <c r="H92" s="152" t="s">
        <v>172</v>
      </c>
      <c r="I92" s="152" t="s">
        <v>107</v>
      </c>
    </row>
    <row r="93" spans="2:9" ht="18" customHeight="1" x14ac:dyDescent="0.25">
      <c r="B93" s="152" t="s">
        <v>266</v>
      </c>
      <c r="C93" s="151">
        <v>1</v>
      </c>
      <c r="D93" s="152" t="s">
        <v>376</v>
      </c>
      <c r="E93" s="152" t="s">
        <v>23</v>
      </c>
      <c r="F93" s="155">
        <v>43887</v>
      </c>
      <c r="G93" s="155"/>
      <c r="H93" s="152" t="s">
        <v>267</v>
      </c>
      <c r="I93" s="152" t="s">
        <v>107</v>
      </c>
    </row>
    <row r="94" spans="2:9" ht="18" customHeight="1" x14ac:dyDescent="0.25">
      <c r="B94" s="152" t="s">
        <v>247</v>
      </c>
      <c r="C94" s="151">
        <v>1</v>
      </c>
      <c r="D94" s="152" t="s">
        <v>104</v>
      </c>
      <c r="E94" s="152" t="s">
        <v>23</v>
      </c>
      <c r="F94" s="155">
        <v>43864</v>
      </c>
      <c r="G94" s="155"/>
      <c r="H94" s="152" t="s">
        <v>248</v>
      </c>
      <c r="I94" s="152" t="s">
        <v>107</v>
      </c>
    </row>
    <row r="95" spans="2:9" ht="18" customHeight="1" x14ac:dyDescent="0.25">
      <c r="B95" s="152" t="s">
        <v>258</v>
      </c>
      <c r="C95" s="151">
        <v>1</v>
      </c>
      <c r="D95" s="152" t="s">
        <v>207</v>
      </c>
      <c r="E95" s="152" t="s">
        <v>23</v>
      </c>
      <c r="F95" s="155">
        <v>43882</v>
      </c>
      <c r="G95" s="155"/>
      <c r="H95" s="152" t="s">
        <v>111</v>
      </c>
      <c r="I95" s="152" t="s">
        <v>110</v>
      </c>
    </row>
    <row r="96" spans="2:9" ht="18" customHeight="1" x14ac:dyDescent="0.25">
      <c r="B96" s="152" t="s">
        <v>259</v>
      </c>
      <c r="C96" s="151">
        <v>1</v>
      </c>
      <c r="D96" s="152" t="s">
        <v>207</v>
      </c>
      <c r="E96" s="152" t="s">
        <v>23</v>
      </c>
      <c r="F96" s="155">
        <v>43882</v>
      </c>
      <c r="G96" s="155"/>
      <c r="H96" s="152" t="s">
        <v>111</v>
      </c>
      <c r="I96" s="152" t="s">
        <v>110</v>
      </c>
    </row>
    <row r="97" spans="2:9" ht="18" customHeight="1" x14ac:dyDescent="0.25">
      <c r="B97" s="152" t="s">
        <v>257</v>
      </c>
      <c r="C97" s="151">
        <v>1</v>
      </c>
      <c r="D97" s="152" t="s">
        <v>353</v>
      </c>
      <c r="E97" s="152" t="s">
        <v>23</v>
      </c>
      <c r="F97" s="155">
        <v>43879</v>
      </c>
      <c r="G97" s="155"/>
      <c r="H97" s="152" t="s">
        <v>111</v>
      </c>
      <c r="I97" s="152" t="s">
        <v>110</v>
      </c>
    </row>
    <row r="98" spans="2:9" ht="18" customHeight="1" x14ac:dyDescent="0.25">
      <c r="B98" s="152" t="s">
        <v>341</v>
      </c>
      <c r="C98" s="151">
        <v>1</v>
      </c>
      <c r="D98" s="152" t="s">
        <v>342</v>
      </c>
      <c r="E98" s="152" t="s">
        <v>23</v>
      </c>
      <c r="F98" s="155">
        <v>43875</v>
      </c>
      <c r="G98" s="155">
        <v>43877</v>
      </c>
      <c r="H98" s="152" t="s">
        <v>111</v>
      </c>
      <c r="I98" s="152" t="s">
        <v>110</v>
      </c>
    </row>
    <row r="99" spans="2:9" ht="18" customHeight="1" x14ac:dyDescent="0.25">
      <c r="B99" s="152" t="s">
        <v>277</v>
      </c>
      <c r="C99" s="151">
        <v>1</v>
      </c>
      <c r="D99" s="152" t="s">
        <v>88</v>
      </c>
      <c r="E99" s="152" t="s">
        <v>23</v>
      </c>
      <c r="F99" s="155">
        <v>43866</v>
      </c>
      <c r="G99" s="155"/>
      <c r="H99" s="152" t="s">
        <v>278</v>
      </c>
      <c r="I99" s="152" t="s">
        <v>107</v>
      </c>
    </row>
    <row r="100" spans="2:9" ht="18" customHeight="1" x14ac:dyDescent="0.25">
      <c r="B100" s="152" t="s">
        <v>279</v>
      </c>
      <c r="C100" s="151">
        <v>1</v>
      </c>
      <c r="D100" s="152" t="s">
        <v>88</v>
      </c>
      <c r="E100" s="152" t="s">
        <v>23</v>
      </c>
      <c r="F100" s="155">
        <v>43866</v>
      </c>
      <c r="G100" s="155"/>
      <c r="H100" s="152" t="s">
        <v>278</v>
      </c>
      <c r="I100" s="152" t="s">
        <v>107</v>
      </c>
    </row>
    <row r="101" spans="2:9" ht="18" customHeight="1" x14ac:dyDescent="0.25">
      <c r="B101" s="152" t="s">
        <v>138</v>
      </c>
      <c r="C101" s="151">
        <v>1</v>
      </c>
      <c r="D101" s="152" t="s">
        <v>88</v>
      </c>
      <c r="E101" s="152" t="s">
        <v>23</v>
      </c>
      <c r="F101" s="155">
        <v>43871</v>
      </c>
      <c r="G101" s="155"/>
      <c r="H101" s="152" t="s">
        <v>286</v>
      </c>
      <c r="I101" s="152" t="s">
        <v>107</v>
      </c>
    </row>
    <row r="102" spans="2:9" ht="18" customHeight="1" x14ac:dyDescent="0.25">
      <c r="B102" s="152" t="s">
        <v>143</v>
      </c>
      <c r="C102" s="151">
        <v>1</v>
      </c>
      <c r="D102" s="152" t="s">
        <v>88</v>
      </c>
      <c r="E102" s="152" t="s">
        <v>23</v>
      </c>
      <c r="F102" s="155">
        <v>43873</v>
      </c>
      <c r="G102" s="155"/>
      <c r="H102" s="152" t="s">
        <v>286</v>
      </c>
      <c r="I102" s="152" t="s">
        <v>107</v>
      </c>
    </row>
    <row r="103" spans="2:9" ht="18" customHeight="1" x14ac:dyDescent="0.25">
      <c r="B103" s="152" t="s">
        <v>145</v>
      </c>
      <c r="C103" s="151">
        <v>1</v>
      </c>
      <c r="D103" s="152" t="s">
        <v>88</v>
      </c>
      <c r="E103" s="152" t="s">
        <v>23</v>
      </c>
      <c r="F103" s="155">
        <v>43873</v>
      </c>
      <c r="G103" s="155"/>
      <c r="H103" s="152" t="s">
        <v>286</v>
      </c>
      <c r="I103" s="152" t="s">
        <v>107</v>
      </c>
    </row>
    <row r="104" spans="2:9" ht="18" customHeight="1" x14ac:dyDescent="0.25">
      <c r="B104" s="152" t="s">
        <v>292</v>
      </c>
      <c r="C104" s="151">
        <v>1</v>
      </c>
      <c r="D104" s="152" t="s">
        <v>88</v>
      </c>
      <c r="E104" s="152" t="s">
        <v>23</v>
      </c>
      <c r="F104" s="155">
        <v>43873</v>
      </c>
      <c r="G104" s="155"/>
      <c r="H104" s="152" t="s">
        <v>286</v>
      </c>
      <c r="I104" s="152" t="s">
        <v>107</v>
      </c>
    </row>
    <row r="105" spans="2:9" ht="18" customHeight="1" x14ac:dyDescent="0.25">
      <c r="B105" s="152" t="s">
        <v>293</v>
      </c>
      <c r="C105" s="151">
        <v>1</v>
      </c>
      <c r="D105" s="152" t="s">
        <v>88</v>
      </c>
      <c r="E105" s="152" t="s">
        <v>23</v>
      </c>
      <c r="F105" s="155">
        <v>43874</v>
      </c>
      <c r="G105" s="155"/>
      <c r="H105" s="152" t="s">
        <v>294</v>
      </c>
      <c r="I105" s="152" t="s">
        <v>107</v>
      </c>
    </row>
    <row r="106" spans="2:9" ht="18" customHeight="1" x14ac:dyDescent="0.25">
      <c r="B106" s="152" t="s">
        <v>295</v>
      </c>
      <c r="C106" s="151">
        <v>1</v>
      </c>
      <c r="D106" s="152" t="s">
        <v>88</v>
      </c>
      <c r="E106" s="152" t="s">
        <v>23</v>
      </c>
      <c r="F106" s="155">
        <v>43874</v>
      </c>
      <c r="G106" s="155"/>
      <c r="H106" s="152" t="s">
        <v>294</v>
      </c>
      <c r="I106" s="152" t="s">
        <v>107</v>
      </c>
    </row>
    <row r="107" spans="2:9" ht="18" customHeight="1" x14ac:dyDescent="0.25">
      <c r="B107" s="152" t="s">
        <v>288</v>
      </c>
      <c r="C107" s="151">
        <v>1</v>
      </c>
      <c r="D107" s="152" t="s">
        <v>89</v>
      </c>
      <c r="E107" s="152" t="s">
        <v>23</v>
      </c>
      <c r="F107" s="155">
        <v>43872</v>
      </c>
      <c r="G107" s="155"/>
      <c r="H107" s="152" t="s">
        <v>107</v>
      </c>
      <c r="I107" s="152" t="s">
        <v>107</v>
      </c>
    </row>
    <row r="108" spans="2:9" ht="18" customHeight="1" x14ac:dyDescent="0.25">
      <c r="B108" s="152" t="s">
        <v>289</v>
      </c>
      <c r="C108" s="151">
        <v>1</v>
      </c>
      <c r="D108" s="152" t="s">
        <v>89</v>
      </c>
      <c r="E108" s="152" t="s">
        <v>23</v>
      </c>
      <c r="F108" s="155">
        <v>43872</v>
      </c>
      <c r="G108" s="155"/>
      <c r="H108" s="152" t="s">
        <v>107</v>
      </c>
      <c r="I108" s="152" t="s">
        <v>107</v>
      </c>
    </row>
    <row r="109" spans="2:9" ht="18" customHeight="1" x14ac:dyDescent="0.25">
      <c r="B109" s="152" t="s">
        <v>319</v>
      </c>
      <c r="C109" s="151">
        <v>1</v>
      </c>
      <c r="D109" s="152" t="s">
        <v>89</v>
      </c>
      <c r="E109" s="152" t="s">
        <v>23</v>
      </c>
      <c r="F109" s="155">
        <v>43883</v>
      </c>
      <c r="G109" s="155"/>
      <c r="H109" s="152" t="s">
        <v>320</v>
      </c>
      <c r="I109" s="152" t="s">
        <v>107</v>
      </c>
    </row>
    <row r="110" spans="2:9" ht="18" customHeight="1" x14ac:dyDescent="0.25">
      <c r="B110" s="152" t="s">
        <v>321</v>
      </c>
      <c r="C110" s="151">
        <v>1</v>
      </c>
      <c r="D110" s="152" t="s">
        <v>89</v>
      </c>
      <c r="E110" s="152" t="s">
        <v>23</v>
      </c>
      <c r="F110" s="155">
        <v>43883</v>
      </c>
      <c r="G110" s="155"/>
      <c r="H110" s="152" t="s">
        <v>322</v>
      </c>
      <c r="I110" s="152" t="s">
        <v>107</v>
      </c>
    </row>
    <row r="111" spans="2:9" ht="18" customHeight="1" x14ac:dyDescent="0.25">
      <c r="B111" s="152" t="s">
        <v>309</v>
      </c>
      <c r="C111" s="151">
        <v>1</v>
      </c>
      <c r="D111" s="152" t="s">
        <v>22</v>
      </c>
      <c r="E111" s="152" t="s">
        <v>23</v>
      </c>
      <c r="F111" s="155">
        <v>43878</v>
      </c>
      <c r="G111" s="155"/>
      <c r="H111" s="152" t="s">
        <v>310</v>
      </c>
      <c r="I111" s="152" t="s">
        <v>110</v>
      </c>
    </row>
    <row r="112" spans="2:9" ht="27.75" customHeight="1" x14ac:dyDescent="0.25">
      <c r="C112" s="229">
        <f>SUM(C5:C111)</f>
        <v>107</v>
      </c>
    </row>
  </sheetData>
  <autoFilter ref="B4:I112" xr:uid="{00000000-0009-0000-0000-000002000000}">
    <sortState xmlns:xlrd2="http://schemas.microsoft.com/office/spreadsheetml/2017/richdata2" ref="B5:I114">
      <sortCondition ref="D4:D114"/>
    </sortState>
  </autoFilter>
  <printOptions horizontalCentered="1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 tint="0.39997558519241921"/>
    <pageSetUpPr autoPageBreaks="0" fitToPage="1"/>
  </sheetPr>
  <dimension ref="A4:I61"/>
  <sheetViews>
    <sheetView showGridLines="0" topLeftCell="A4" zoomScale="70" zoomScaleNormal="70" workbookViewId="0">
      <selection activeCell="E28" sqref="E28:E29"/>
    </sheetView>
  </sheetViews>
  <sheetFormatPr defaultColWidth="9.140625" defaultRowHeight="12.75" x14ac:dyDescent="0.25"/>
  <cols>
    <col min="1" max="1" width="9.140625" style="128"/>
    <col min="2" max="2" width="51" style="126" bestFit="1" customWidth="1"/>
    <col min="3" max="3" width="22.28515625" style="127" bestFit="1" customWidth="1"/>
    <col min="4" max="4" width="42.85546875" style="126" bestFit="1" customWidth="1"/>
    <col min="5" max="5" width="21.5703125" style="126" bestFit="1" customWidth="1"/>
    <col min="6" max="6" width="19.85546875" style="153" bestFit="1" customWidth="1"/>
    <col min="7" max="7" width="20.42578125" style="153" bestFit="1" customWidth="1"/>
    <col min="8" max="8" width="49.7109375" style="126" bestFit="1" customWidth="1"/>
    <col min="9" max="9" width="24.28515625" style="126" bestFit="1" customWidth="1"/>
    <col min="10" max="16384" width="9.140625" style="126"/>
  </cols>
  <sheetData>
    <row r="4" spans="2:9" ht="15" x14ac:dyDescent="0.25">
      <c r="B4" s="150"/>
      <c r="C4" s="150"/>
      <c r="D4" s="150"/>
      <c r="E4" s="150"/>
      <c r="F4" s="154"/>
      <c r="G4" s="154"/>
      <c r="H4" s="150"/>
      <c r="I4" s="150"/>
    </row>
    <row r="5" spans="2:9" ht="18.75" x14ac:dyDescent="0.25">
      <c r="B5" s="152" t="s">
        <v>287</v>
      </c>
      <c r="C5" s="151">
        <v>1</v>
      </c>
      <c r="D5" s="152" t="s">
        <v>35</v>
      </c>
      <c r="E5" s="152" t="s">
        <v>23</v>
      </c>
      <c r="F5" s="155">
        <v>43899</v>
      </c>
      <c r="G5" s="155">
        <v>43874</v>
      </c>
      <c r="H5" s="152" t="s">
        <v>179</v>
      </c>
      <c r="I5" s="152" t="s">
        <v>110</v>
      </c>
    </row>
    <row r="6" spans="2:9" ht="18.75" x14ac:dyDescent="0.25">
      <c r="B6" s="152" t="s">
        <v>378</v>
      </c>
      <c r="C6" s="151">
        <v>1</v>
      </c>
      <c r="D6" s="152" t="s">
        <v>22</v>
      </c>
      <c r="E6" s="152" t="s">
        <v>23</v>
      </c>
      <c r="F6" s="155">
        <v>43893</v>
      </c>
      <c r="G6" s="155"/>
      <c r="H6" s="152" t="s">
        <v>379</v>
      </c>
      <c r="I6" s="152" t="s">
        <v>110</v>
      </c>
    </row>
    <row r="7" spans="2:9" ht="18.75" x14ac:dyDescent="0.25">
      <c r="B7" s="152" t="s">
        <v>293</v>
      </c>
      <c r="C7" s="151">
        <v>1</v>
      </c>
      <c r="D7" s="152" t="s">
        <v>88</v>
      </c>
      <c r="E7" s="152" t="s">
        <v>23</v>
      </c>
      <c r="F7" s="155">
        <v>43896</v>
      </c>
      <c r="G7" s="155"/>
      <c r="H7" s="152" t="s">
        <v>294</v>
      </c>
      <c r="I7" s="152" t="s">
        <v>107</v>
      </c>
    </row>
    <row r="8" spans="2:9" ht="18.75" x14ac:dyDescent="0.25">
      <c r="B8" s="152" t="s">
        <v>295</v>
      </c>
      <c r="C8" s="151">
        <v>1</v>
      </c>
      <c r="D8" s="152" t="s">
        <v>88</v>
      </c>
      <c r="E8" s="152" t="s">
        <v>23</v>
      </c>
      <c r="F8" s="155">
        <v>43896</v>
      </c>
      <c r="G8" s="155"/>
      <c r="H8" s="152" t="s">
        <v>294</v>
      </c>
      <c r="I8" s="152" t="s">
        <v>107</v>
      </c>
    </row>
    <row r="9" spans="2:9" ht="18.75" x14ac:dyDescent="0.25">
      <c r="B9" s="152" t="s">
        <v>380</v>
      </c>
      <c r="C9" s="151">
        <v>1</v>
      </c>
      <c r="D9" s="152" t="s">
        <v>90</v>
      </c>
      <c r="E9" s="152" t="s">
        <v>23</v>
      </c>
      <c r="F9" s="155">
        <v>43896</v>
      </c>
      <c r="G9" s="155"/>
      <c r="H9" s="152" t="s">
        <v>381</v>
      </c>
      <c r="I9" s="152" t="s">
        <v>107</v>
      </c>
    </row>
    <row r="10" spans="2:9" ht="18.75" x14ac:dyDescent="0.25">
      <c r="B10" s="152" t="s">
        <v>382</v>
      </c>
      <c r="C10" s="151">
        <v>1</v>
      </c>
      <c r="D10" s="152" t="s">
        <v>20</v>
      </c>
      <c r="E10" s="152" t="s">
        <v>23</v>
      </c>
      <c r="F10" s="155">
        <v>43896</v>
      </c>
      <c r="G10" s="155"/>
      <c r="H10" s="152" t="s">
        <v>383</v>
      </c>
      <c r="I10" s="152" t="s">
        <v>107</v>
      </c>
    </row>
    <row r="11" spans="2:9" ht="18.75" x14ac:dyDescent="0.25">
      <c r="B11" s="152" t="s">
        <v>279</v>
      </c>
      <c r="C11" s="151">
        <v>1</v>
      </c>
      <c r="D11" s="152" t="s">
        <v>88</v>
      </c>
      <c r="E11" s="152" t="s">
        <v>23</v>
      </c>
      <c r="F11" s="155">
        <v>43896</v>
      </c>
      <c r="G11" s="155"/>
      <c r="H11" s="152" t="s">
        <v>278</v>
      </c>
      <c r="I11" s="152" t="s">
        <v>107</v>
      </c>
    </row>
    <row r="12" spans="2:9" ht="18.75" x14ac:dyDescent="0.25">
      <c r="B12" s="152" t="s">
        <v>277</v>
      </c>
      <c r="C12" s="151">
        <v>1</v>
      </c>
      <c r="D12" s="152" t="s">
        <v>88</v>
      </c>
      <c r="E12" s="152" t="s">
        <v>23</v>
      </c>
      <c r="F12" s="155">
        <v>43896</v>
      </c>
      <c r="G12" s="155"/>
      <c r="H12" s="152" t="s">
        <v>278</v>
      </c>
      <c r="I12" s="152" t="s">
        <v>107</v>
      </c>
    </row>
    <row r="13" spans="2:9" ht="18.75" x14ac:dyDescent="0.25">
      <c r="B13" s="152" t="s">
        <v>384</v>
      </c>
      <c r="C13" s="151">
        <v>1</v>
      </c>
      <c r="D13" s="152" t="s">
        <v>298</v>
      </c>
      <c r="E13" s="152" t="s">
        <v>23</v>
      </c>
      <c r="F13" s="155">
        <v>43899</v>
      </c>
      <c r="G13" s="155"/>
      <c r="H13" s="152" t="s">
        <v>135</v>
      </c>
      <c r="I13" s="152" t="s">
        <v>107</v>
      </c>
    </row>
    <row r="14" spans="2:9" ht="18.75" x14ac:dyDescent="0.25">
      <c r="B14" s="152" t="s">
        <v>385</v>
      </c>
      <c r="C14" s="151">
        <v>1</v>
      </c>
      <c r="D14" s="152" t="s">
        <v>20</v>
      </c>
      <c r="E14" s="152" t="s">
        <v>23</v>
      </c>
      <c r="F14" s="155">
        <v>43901</v>
      </c>
      <c r="G14" s="155"/>
      <c r="H14" s="152" t="s">
        <v>386</v>
      </c>
      <c r="I14" s="152" t="s">
        <v>107</v>
      </c>
    </row>
    <row r="15" spans="2:9" ht="18.75" x14ac:dyDescent="0.25">
      <c r="B15" s="152" t="s">
        <v>387</v>
      </c>
      <c r="C15" s="151">
        <v>1</v>
      </c>
      <c r="D15" s="152" t="s">
        <v>157</v>
      </c>
      <c r="E15" s="152" t="s">
        <v>23</v>
      </c>
      <c r="F15" s="155">
        <v>43901</v>
      </c>
      <c r="G15" s="155"/>
      <c r="H15" s="152"/>
      <c r="I15" s="152" t="s">
        <v>107</v>
      </c>
    </row>
    <row r="16" spans="2:9" ht="18.75" x14ac:dyDescent="0.25">
      <c r="B16" s="152" t="s">
        <v>388</v>
      </c>
      <c r="C16" s="151">
        <v>1</v>
      </c>
      <c r="D16" s="152" t="s">
        <v>90</v>
      </c>
      <c r="E16" s="152" t="s">
        <v>23</v>
      </c>
      <c r="F16" s="155">
        <v>43902</v>
      </c>
      <c r="G16" s="155"/>
      <c r="H16" s="152" t="s">
        <v>383</v>
      </c>
      <c r="I16" s="152" t="s">
        <v>110</v>
      </c>
    </row>
    <row r="17" spans="2:9" ht="18.75" x14ac:dyDescent="0.25">
      <c r="B17" s="152" t="s">
        <v>148</v>
      </c>
      <c r="C17" s="151">
        <v>1</v>
      </c>
      <c r="D17" s="152" t="s">
        <v>389</v>
      </c>
      <c r="E17" s="152" t="s">
        <v>23</v>
      </c>
      <c r="F17" s="155">
        <v>43903</v>
      </c>
      <c r="G17" s="155">
        <v>43917</v>
      </c>
      <c r="H17" s="152" t="s">
        <v>299</v>
      </c>
      <c r="I17" s="152" t="s">
        <v>107</v>
      </c>
    </row>
    <row r="18" spans="2:9" ht="18.75" x14ac:dyDescent="0.25">
      <c r="B18" s="152" t="s">
        <v>390</v>
      </c>
      <c r="C18" s="151">
        <v>1</v>
      </c>
      <c r="D18" s="152" t="s">
        <v>101</v>
      </c>
      <c r="E18" s="152" t="s">
        <v>23</v>
      </c>
      <c r="F18" s="155">
        <v>43903</v>
      </c>
      <c r="G18" s="155">
        <v>43918</v>
      </c>
      <c r="H18" s="152" t="s">
        <v>274</v>
      </c>
      <c r="I18" s="152" t="s">
        <v>110</v>
      </c>
    </row>
    <row r="19" spans="2:9" ht="18.75" x14ac:dyDescent="0.25">
      <c r="B19" s="152" t="s">
        <v>391</v>
      </c>
      <c r="C19" s="151">
        <v>1</v>
      </c>
      <c r="D19" s="152" t="s">
        <v>20</v>
      </c>
      <c r="E19" s="152" t="s">
        <v>23</v>
      </c>
      <c r="F19" s="155">
        <v>43903</v>
      </c>
      <c r="G19" s="155"/>
      <c r="H19" s="152"/>
      <c r="I19" s="152" t="s">
        <v>107</v>
      </c>
    </row>
    <row r="20" spans="2:9" ht="18.75" x14ac:dyDescent="0.25">
      <c r="B20" s="152" t="s">
        <v>392</v>
      </c>
      <c r="C20" s="151">
        <v>1</v>
      </c>
      <c r="D20" s="152" t="s">
        <v>32</v>
      </c>
      <c r="E20" s="152" t="s">
        <v>23</v>
      </c>
      <c r="F20" s="155">
        <v>43891</v>
      </c>
      <c r="G20" s="155"/>
      <c r="H20" s="152" t="s">
        <v>393</v>
      </c>
      <c r="I20" s="152" t="s">
        <v>107</v>
      </c>
    </row>
    <row r="21" spans="2:9" ht="18.75" x14ac:dyDescent="0.25">
      <c r="B21" s="152" t="s">
        <v>394</v>
      </c>
      <c r="C21" s="151">
        <v>1</v>
      </c>
      <c r="D21" s="152" t="s">
        <v>183</v>
      </c>
      <c r="E21" s="152" t="s">
        <v>23</v>
      </c>
      <c r="F21" s="155">
        <v>43891</v>
      </c>
      <c r="G21" s="155"/>
      <c r="H21" s="152" t="s">
        <v>395</v>
      </c>
      <c r="I21" s="152" t="s">
        <v>107</v>
      </c>
    </row>
    <row r="22" spans="2:9" ht="18.75" x14ac:dyDescent="0.25">
      <c r="B22" s="152" t="s">
        <v>396</v>
      </c>
      <c r="C22" s="151">
        <v>1</v>
      </c>
      <c r="D22" s="152" t="s">
        <v>32</v>
      </c>
      <c r="E22" s="152" t="s">
        <v>23</v>
      </c>
      <c r="F22" s="155">
        <v>43891</v>
      </c>
      <c r="G22" s="155"/>
      <c r="H22" s="152" t="s">
        <v>397</v>
      </c>
      <c r="I22" s="152" t="s">
        <v>107</v>
      </c>
    </row>
    <row r="23" spans="2:9" ht="18.75" x14ac:dyDescent="0.25">
      <c r="B23" s="152" t="s">
        <v>398</v>
      </c>
      <c r="C23" s="151">
        <v>1</v>
      </c>
      <c r="D23" s="152" t="s">
        <v>194</v>
      </c>
      <c r="E23" s="152" t="s">
        <v>23</v>
      </c>
      <c r="F23" s="155">
        <v>43894</v>
      </c>
      <c r="G23" s="155"/>
      <c r="H23" s="152" t="s">
        <v>399</v>
      </c>
      <c r="I23" s="152" t="s">
        <v>107</v>
      </c>
    </row>
    <row r="24" spans="2:9" ht="18.75" x14ac:dyDescent="0.25">
      <c r="B24" s="152" t="s">
        <v>400</v>
      </c>
      <c r="C24" s="151">
        <v>1</v>
      </c>
      <c r="D24" s="152" t="s">
        <v>183</v>
      </c>
      <c r="E24" s="152" t="s">
        <v>23</v>
      </c>
      <c r="F24" s="155">
        <v>43899</v>
      </c>
      <c r="G24" s="155"/>
      <c r="H24" s="152" t="s">
        <v>401</v>
      </c>
      <c r="I24" s="152" t="s">
        <v>107</v>
      </c>
    </row>
    <row r="25" spans="2:9" ht="18.75" x14ac:dyDescent="0.25">
      <c r="B25" s="152" t="s">
        <v>402</v>
      </c>
      <c r="C25" s="151">
        <v>1</v>
      </c>
      <c r="D25" s="152" t="s">
        <v>104</v>
      </c>
      <c r="E25" s="152" t="s">
        <v>23</v>
      </c>
      <c r="F25" s="155">
        <v>43900</v>
      </c>
      <c r="G25" s="155"/>
      <c r="H25" s="152" t="s">
        <v>403</v>
      </c>
      <c r="I25" s="152" t="s">
        <v>107</v>
      </c>
    </row>
    <row r="26" spans="2:9" ht="18.75" x14ac:dyDescent="0.25">
      <c r="B26" s="152" t="s">
        <v>404</v>
      </c>
      <c r="C26" s="151">
        <v>1</v>
      </c>
      <c r="D26" s="152" t="s">
        <v>194</v>
      </c>
      <c r="E26" s="152" t="s">
        <v>23</v>
      </c>
      <c r="F26" s="155">
        <v>43900</v>
      </c>
      <c r="G26" s="155"/>
      <c r="H26" s="152" t="s">
        <v>111</v>
      </c>
      <c r="I26" s="152" t="s">
        <v>110</v>
      </c>
    </row>
    <row r="27" spans="2:9" ht="18.75" x14ac:dyDescent="0.25">
      <c r="B27" s="152" t="s">
        <v>405</v>
      </c>
      <c r="C27" s="151">
        <v>1</v>
      </c>
      <c r="D27" s="152" t="s">
        <v>194</v>
      </c>
      <c r="E27" s="152" t="s">
        <v>23</v>
      </c>
      <c r="F27" s="155">
        <v>43900</v>
      </c>
      <c r="G27" s="155"/>
      <c r="H27" s="152" t="s">
        <v>111</v>
      </c>
      <c r="I27" s="152" t="s">
        <v>110</v>
      </c>
    </row>
    <row r="28" spans="2:9" ht="18.75" x14ac:dyDescent="0.25">
      <c r="B28" s="152" t="s">
        <v>406</v>
      </c>
      <c r="C28" s="151">
        <v>1</v>
      </c>
      <c r="D28" s="152" t="s">
        <v>95</v>
      </c>
      <c r="E28" s="152" t="s">
        <v>27</v>
      </c>
      <c r="F28" s="155">
        <v>43892</v>
      </c>
      <c r="G28" s="155">
        <v>43898</v>
      </c>
      <c r="H28" s="152" t="s">
        <v>179</v>
      </c>
      <c r="I28" s="152" t="s">
        <v>110</v>
      </c>
    </row>
    <row r="29" spans="2:9" ht="18.75" x14ac:dyDescent="0.25">
      <c r="B29" s="152" t="s">
        <v>407</v>
      </c>
      <c r="C29" s="151">
        <v>1</v>
      </c>
      <c r="D29" s="152" t="s">
        <v>95</v>
      </c>
      <c r="E29" s="152" t="s">
        <v>27</v>
      </c>
      <c r="F29" s="155">
        <v>43893</v>
      </c>
      <c r="G29" s="155">
        <v>43902</v>
      </c>
      <c r="H29" s="152" t="s">
        <v>179</v>
      </c>
      <c r="I29" s="152" t="s">
        <v>110</v>
      </c>
    </row>
    <row r="30" spans="2:9" ht="18.75" x14ac:dyDescent="0.25">
      <c r="B30" s="152" t="s">
        <v>408</v>
      </c>
      <c r="C30" s="151">
        <v>1</v>
      </c>
      <c r="D30" s="152" t="s">
        <v>95</v>
      </c>
      <c r="E30" s="152" t="s">
        <v>23</v>
      </c>
      <c r="F30" s="155">
        <v>43893</v>
      </c>
      <c r="G30" s="155">
        <v>43895</v>
      </c>
      <c r="H30" s="152" t="s">
        <v>179</v>
      </c>
      <c r="I30" s="152" t="s">
        <v>110</v>
      </c>
    </row>
    <row r="31" spans="2:9" ht="18.75" x14ac:dyDescent="0.25">
      <c r="B31" s="152" t="s">
        <v>409</v>
      </c>
      <c r="C31" s="151">
        <v>1</v>
      </c>
      <c r="D31" s="152" t="s">
        <v>334</v>
      </c>
      <c r="E31" s="152" t="s">
        <v>23</v>
      </c>
      <c r="F31" s="155">
        <v>43893</v>
      </c>
      <c r="G31" s="155">
        <v>43896</v>
      </c>
      <c r="H31" s="152" t="s">
        <v>111</v>
      </c>
      <c r="I31" s="152" t="s">
        <v>110</v>
      </c>
    </row>
    <row r="32" spans="2:9" ht="18.75" x14ac:dyDescent="0.25">
      <c r="B32" s="152" t="s">
        <v>410</v>
      </c>
      <c r="C32" s="151">
        <v>1</v>
      </c>
      <c r="D32" s="152" t="s">
        <v>334</v>
      </c>
      <c r="E32" s="152" t="s">
        <v>23</v>
      </c>
      <c r="F32" s="155">
        <v>43893</v>
      </c>
      <c r="G32" s="155">
        <v>43896</v>
      </c>
      <c r="H32" s="152" t="s">
        <v>111</v>
      </c>
      <c r="I32" s="152" t="s">
        <v>110</v>
      </c>
    </row>
    <row r="33" spans="2:9" ht="18.75" x14ac:dyDescent="0.25">
      <c r="B33" s="152" t="s">
        <v>411</v>
      </c>
      <c r="C33" s="151">
        <v>1</v>
      </c>
      <c r="D33" s="152" t="s">
        <v>334</v>
      </c>
      <c r="E33" s="152" t="s">
        <v>23</v>
      </c>
      <c r="F33" s="155">
        <v>43893</v>
      </c>
      <c r="G33" s="155">
        <v>43896</v>
      </c>
      <c r="H33" s="152" t="s">
        <v>111</v>
      </c>
      <c r="I33" s="152" t="s">
        <v>110</v>
      </c>
    </row>
    <row r="34" spans="2:9" ht="18.75" x14ac:dyDescent="0.25">
      <c r="B34" s="152" t="s">
        <v>412</v>
      </c>
      <c r="C34" s="151">
        <v>1</v>
      </c>
      <c r="D34" s="152" t="s">
        <v>194</v>
      </c>
      <c r="E34" s="152" t="s">
        <v>23</v>
      </c>
      <c r="F34" s="155">
        <v>43900</v>
      </c>
      <c r="G34" s="155"/>
      <c r="H34" s="152" t="s">
        <v>111</v>
      </c>
      <c r="I34" s="152" t="s">
        <v>110</v>
      </c>
    </row>
    <row r="35" spans="2:9" ht="18.75" x14ac:dyDescent="0.25">
      <c r="B35" s="152" t="s">
        <v>413</v>
      </c>
      <c r="C35" s="151">
        <v>1</v>
      </c>
      <c r="D35" s="152" t="s">
        <v>194</v>
      </c>
      <c r="E35" s="152" t="s">
        <v>23</v>
      </c>
      <c r="F35" s="155">
        <v>43895</v>
      </c>
      <c r="G35" s="155">
        <v>43898</v>
      </c>
      <c r="H35" s="152" t="s">
        <v>179</v>
      </c>
      <c r="I35" s="152" t="s">
        <v>110</v>
      </c>
    </row>
    <row r="36" spans="2:9" ht="18.75" x14ac:dyDescent="0.25">
      <c r="B36" s="152" t="s">
        <v>414</v>
      </c>
      <c r="C36" s="151">
        <v>1</v>
      </c>
      <c r="D36" s="152" t="s">
        <v>194</v>
      </c>
      <c r="E36" s="152" t="s">
        <v>23</v>
      </c>
      <c r="F36" s="155">
        <v>43900</v>
      </c>
      <c r="G36" s="155"/>
      <c r="H36" s="152" t="s">
        <v>111</v>
      </c>
      <c r="I36" s="152" t="s">
        <v>110</v>
      </c>
    </row>
    <row r="37" spans="2:9" ht="18.75" x14ac:dyDescent="0.25">
      <c r="B37" s="152" t="s">
        <v>415</v>
      </c>
      <c r="C37" s="151">
        <v>1</v>
      </c>
      <c r="D37" s="152" t="s">
        <v>95</v>
      </c>
      <c r="E37" s="152" t="s">
        <v>42</v>
      </c>
      <c r="F37" s="155">
        <v>43896</v>
      </c>
      <c r="G37" s="155">
        <v>43898</v>
      </c>
      <c r="H37" s="152" t="s">
        <v>179</v>
      </c>
      <c r="I37" s="152" t="s">
        <v>110</v>
      </c>
    </row>
    <row r="38" spans="2:9" ht="18.75" x14ac:dyDescent="0.25">
      <c r="B38" s="152" t="s">
        <v>416</v>
      </c>
      <c r="C38" s="151">
        <v>1</v>
      </c>
      <c r="D38" s="152" t="s">
        <v>95</v>
      </c>
      <c r="E38" s="152" t="s">
        <v>42</v>
      </c>
      <c r="F38" s="155">
        <v>43896</v>
      </c>
      <c r="G38" s="155">
        <v>43898</v>
      </c>
      <c r="H38" s="152" t="s">
        <v>179</v>
      </c>
      <c r="I38" s="152" t="s">
        <v>110</v>
      </c>
    </row>
    <row r="39" spans="2:9" ht="18.75" x14ac:dyDescent="0.25">
      <c r="B39" s="152" t="s">
        <v>191</v>
      </c>
      <c r="C39" s="151">
        <v>1</v>
      </c>
      <c r="D39" s="152" t="s">
        <v>194</v>
      </c>
      <c r="E39" s="152" t="s">
        <v>23</v>
      </c>
      <c r="F39" s="155">
        <v>43900</v>
      </c>
      <c r="G39" s="155"/>
      <c r="H39" s="152" t="s">
        <v>192</v>
      </c>
      <c r="I39" s="152" t="s">
        <v>107</v>
      </c>
    </row>
    <row r="40" spans="2:9" ht="18.75" x14ac:dyDescent="0.25">
      <c r="B40" s="152" t="s">
        <v>417</v>
      </c>
      <c r="C40" s="151">
        <v>1</v>
      </c>
      <c r="D40" s="152" t="s">
        <v>95</v>
      </c>
      <c r="E40" s="152" t="s">
        <v>23</v>
      </c>
      <c r="F40" s="155">
        <v>43899</v>
      </c>
      <c r="G40" s="155">
        <v>43901</v>
      </c>
      <c r="H40" s="152" t="s">
        <v>179</v>
      </c>
      <c r="I40" s="152" t="s">
        <v>110</v>
      </c>
    </row>
    <row r="41" spans="2:9" ht="18.75" x14ac:dyDescent="0.25">
      <c r="B41" s="152" t="s">
        <v>418</v>
      </c>
      <c r="C41" s="151">
        <v>1</v>
      </c>
      <c r="D41" s="152" t="s">
        <v>95</v>
      </c>
      <c r="E41" s="152" t="s">
        <v>23</v>
      </c>
      <c r="F41" s="155">
        <v>43899</v>
      </c>
      <c r="G41" s="155">
        <v>43901</v>
      </c>
      <c r="H41" s="152" t="s">
        <v>179</v>
      </c>
      <c r="I41" s="152" t="s">
        <v>110</v>
      </c>
    </row>
    <row r="42" spans="2:9" ht="18.75" x14ac:dyDescent="0.25">
      <c r="B42" s="152" t="s">
        <v>419</v>
      </c>
      <c r="C42" s="151">
        <v>1</v>
      </c>
      <c r="D42" s="152" t="s">
        <v>342</v>
      </c>
      <c r="E42" s="152" t="s">
        <v>23</v>
      </c>
      <c r="F42" s="155">
        <v>43899</v>
      </c>
      <c r="G42" s="155">
        <v>43901</v>
      </c>
      <c r="H42" s="152" t="s">
        <v>111</v>
      </c>
      <c r="I42" s="152" t="s">
        <v>110</v>
      </c>
    </row>
    <row r="43" spans="2:9" ht="18.75" x14ac:dyDescent="0.25">
      <c r="B43" s="152" t="s">
        <v>420</v>
      </c>
      <c r="C43" s="151">
        <v>1</v>
      </c>
      <c r="D43" s="152" t="s">
        <v>194</v>
      </c>
      <c r="E43" s="152" t="s">
        <v>23</v>
      </c>
      <c r="F43" s="155">
        <v>43901</v>
      </c>
      <c r="G43" s="155"/>
      <c r="H43" s="152" t="s">
        <v>421</v>
      </c>
      <c r="I43" s="152" t="s">
        <v>107</v>
      </c>
    </row>
    <row r="44" spans="2:9" ht="18.75" x14ac:dyDescent="0.25">
      <c r="B44" s="152" t="s">
        <v>422</v>
      </c>
      <c r="C44" s="151">
        <v>1</v>
      </c>
      <c r="D44" s="152" t="s">
        <v>183</v>
      </c>
      <c r="E44" s="152" t="s">
        <v>23</v>
      </c>
      <c r="F44" s="155">
        <v>43904</v>
      </c>
      <c r="G44" s="155"/>
      <c r="H44" s="152" t="s">
        <v>423</v>
      </c>
      <c r="I44" s="152" t="s">
        <v>107</v>
      </c>
    </row>
    <row r="45" spans="2:9" ht="18.75" x14ac:dyDescent="0.25">
      <c r="B45" s="152" t="s">
        <v>257</v>
      </c>
      <c r="C45" s="151">
        <v>1</v>
      </c>
      <c r="D45" s="152" t="s">
        <v>207</v>
      </c>
      <c r="E45" s="152" t="s">
        <v>23</v>
      </c>
      <c r="F45" s="155">
        <v>43904</v>
      </c>
      <c r="G45" s="155"/>
      <c r="H45" s="152" t="s">
        <v>111</v>
      </c>
      <c r="I45" s="152" t="s">
        <v>110</v>
      </c>
    </row>
    <row r="46" spans="2:9" ht="18.75" x14ac:dyDescent="0.25">
      <c r="B46" s="152" t="s">
        <v>258</v>
      </c>
      <c r="C46" s="151">
        <v>1</v>
      </c>
      <c r="D46" s="152" t="s">
        <v>207</v>
      </c>
      <c r="E46" s="152" t="s">
        <v>23</v>
      </c>
      <c r="F46" s="155">
        <v>43904</v>
      </c>
      <c r="G46" s="155"/>
      <c r="H46" s="152" t="s">
        <v>111</v>
      </c>
      <c r="I46" s="152" t="s">
        <v>110</v>
      </c>
    </row>
    <row r="47" spans="2:9" ht="18.75" x14ac:dyDescent="0.25">
      <c r="B47" s="152" t="s">
        <v>259</v>
      </c>
      <c r="C47" s="151">
        <v>1</v>
      </c>
      <c r="D47" s="152" t="s">
        <v>207</v>
      </c>
      <c r="E47" s="152" t="s">
        <v>23</v>
      </c>
      <c r="F47" s="155">
        <v>43904</v>
      </c>
      <c r="G47" s="155"/>
      <c r="H47" s="152" t="s">
        <v>111</v>
      </c>
      <c r="I47" s="152" t="s">
        <v>110</v>
      </c>
    </row>
    <row r="48" spans="2:9" ht="18.75" x14ac:dyDescent="0.25">
      <c r="B48" s="152" t="s">
        <v>424</v>
      </c>
      <c r="C48" s="151">
        <v>1</v>
      </c>
      <c r="D48" s="152" t="s">
        <v>207</v>
      </c>
      <c r="E48" s="152" t="s">
        <v>23</v>
      </c>
      <c r="F48" s="155">
        <v>43904</v>
      </c>
      <c r="G48" s="155"/>
      <c r="H48" s="152" t="s">
        <v>111</v>
      </c>
      <c r="I48" s="152" t="s">
        <v>110</v>
      </c>
    </row>
    <row r="49" spans="2:9" ht="18.75" x14ac:dyDescent="0.25">
      <c r="B49" s="152" t="s">
        <v>425</v>
      </c>
      <c r="C49" s="151">
        <v>1</v>
      </c>
      <c r="D49" s="152" t="s">
        <v>183</v>
      </c>
      <c r="E49" s="152" t="s">
        <v>23</v>
      </c>
      <c r="F49" s="155">
        <v>43904</v>
      </c>
      <c r="G49" s="155"/>
      <c r="H49" s="152" t="s">
        <v>426</v>
      </c>
      <c r="I49" s="152" t="s">
        <v>107</v>
      </c>
    </row>
    <row r="50" spans="2:9" ht="18.75" x14ac:dyDescent="0.25">
      <c r="B50" s="152" t="s">
        <v>427</v>
      </c>
      <c r="C50" s="151">
        <v>1</v>
      </c>
      <c r="D50" s="152" t="s">
        <v>428</v>
      </c>
      <c r="E50" s="152" t="s">
        <v>23</v>
      </c>
      <c r="F50" s="155">
        <v>43902</v>
      </c>
      <c r="G50" s="155">
        <v>43905</v>
      </c>
      <c r="H50" s="152" t="s">
        <v>179</v>
      </c>
      <c r="I50" s="152" t="s">
        <v>110</v>
      </c>
    </row>
    <row r="51" spans="2:9" ht="18.75" x14ac:dyDescent="0.25">
      <c r="B51" s="152" t="s">
        <v>370</v>
      </c>
      <c r="C51" s="151">
        <v>1</v>
      </c>
      <c r="D51" s="152" t="s">
        <v>428</v>
      </c>
      <c r="E51" s="152" t="s">
        <v>23</v>
      </c>
      <c r="F51" s="155">
        <v>43902</v>
      </c>
      <c r="G51" s="155">
        <v>43905</v>
      </c>
      <c r="H51" s="152" t="s">
        <v>179</v>
      </c>
      <c r="I51" s="152" t="s">
        <v>110</v>
      </c>
    </row>
    <row r="52" spans="2:9" ht="18.75" x14ac:dyDescent="0.25">
      <c r="B52" s="152" t="s">
        <v>429</v>
      </c>
      <c r="C52" s="151">
        <v>1</v>
      </c>
      <c r="D52" s="152" t="s">
        <v>428</v>
      </c>
      <c r="E52" s="152" t="s">
        <v>23</v>
      </c>
      <c r="F52" s="155">
        <v>43902</v>
      </c>
      <c r="G52" s="155">
        <v>43905</v>
      </c>
      <c r="H52" s="152" t="s">
        <v>179</v>
      </c>
      <c r="I52" s="152" t="s">
        <v>110</v>
      </c>
    </row>
    <row r="53" spans="2:9" ht="18.75" x14ac:dyDescent="0.25">
      <c r="B53" s="152" t="s">
        <v>430</v>
      </c>
      <c r="C53" s="151">
        <v>1</v>
      </c>
      <c r="D53" s="152" t="s">
        <v>428</v>
      </c>
      <c r="E53" s="152" t="s">
        <v>23</v>
      </c>
      <c r="F53" s="155">
        <v>43902</v>
      </c>
      <c r="G53" s="155">
        <v>43905</v>
      </c>
      <c r="H53" s="152" t="s">
        <v>179</v>
      </c>
      <c r="I53" s="152" t="s">
        <v>110</v>
      </c>
    </row>
    <row r="54" spans="2:9" ht="18.75" x14ac:dyDescent="0.25">
      <c r="B54" s="152" t="s">
        <v>431</v>
      </c>
      <c r="C54" s="151">
        <v>1</v>
      </c>
      <c r="D54" s="152" t="s">
        <v>428</v>
      </c>
      <c r="E54" s="152" t="s">
        <v>23</v>
      </c>
      <c r="F54" s="155">
        <v>43902</v>
      </c>
      <c r="G54" s="155">
        <v>43905</v>
      </c>
      <c r="H54" s="152" t="s">
        <v>179</v>
      </c>
      <c r="I54" s="152" t="s">
        <v>110</v>
      </c>
    </row>
    <row r="55" spans="2:9" ht="18.75" x14ac:dyDescent="0.25">
      <c r="B55" s="152" t="s">
        <v>432</v>
      </c>
      <c r="C55" s="151">
        <v>1</v>
      </c>
      <c r="D55" s="152" t="s">
        <v>428</v>
      </c>
      <c r="E55" s="152" t="s">
        <v>23</v>
      </c>
      <c r="F55" s="155">
        <v>43902</v>
      </c>
      <c r="G55" s="155">
        <v>43905</v>
      </c>
      <c r="H55" s="152" t="s">
        <v>179</v>
      </c>
      <c r="I55" s="152" t="s">
        <v>110</v>
      </c>
    </row>
    <row r="56" spans="2:9" ht="18.75" x14ac:dyDescent="0.25">
      <c r="B56" s="152" t="s">
        <v>433</v>
      </c>
      <c r="C56" s="151">
        <v>1</v>
      </c>
      <c r="D56" s="152" t="s">
        <v>428</v>
      </c>
      <c r="E56" s="152" t="s">
        <v>23</v>
      </c>
      <c r="F56" s="155">
        <v>43902</v>
      </c>
      <c r="G56" s="155">
        <v>43905</v>
      </c>
      <c r="H56" s="152" t="s">
        <v>179</v>
      </c>
      <c r="I56" s="152" t="s">
        <v>110</v>
      </c>
    </row>
    <row r="57" spans="2:9" ht="18.75" x14ac:dyDescent="0.25">
      <c r="B57" s="152" t="s">
        <v>434</v>
      </c>
      <c r="C57" s="151">
        <v>1</v>
      </c>
      <c r="D57" s="152" t="s">
        <v>428</v>
      </c>
      <c r="E57" s="152" t="s">
        <v>23</v>
      </c>
      <c r="F57" s="155">
        <v>43902</v>
      </c>
      <c r="G57" s="155">
        <v>43905</v>
      </c>
      <c r="H57" s="152" t="s">
        <v>179</v>
      </c>
      <c r="I57" s="152" t="s">
        <v>110</v>
      </c>
    </row>
    <row r="58" spans="2:9" ht="18.75" x14ac:dyDescent="0.25">
      <c r="B58" s="152" t="s">
        <v>199</v>
      </c>
      <c r="C58" s="151">
        <v>1</v>
      </c>
      <c r="D58" s="152" t="s">
        <v>32</v>
      </c>
      <c r="E58" s="152" t="s">
        <v>23</v>
      </c>
      <c r="F58" s="155">
        <v>43906</v>
      </c>
      <c r="G58" s="155"/>
      <c r="H58" s="152" t="s">
        <v>200</v>
      </c>
      <c r="I58" s="152" t="s">
        <v>107</v>
      </c>
    </row>
    <row r="59" spans="2:9" ht="18.75" x14ac:dyDescent="0.25">
      <c r="B59" s="152" t="s">
        <v>435</v>
      </c>
      <c r="C59" s="151">
        <v>1</v>
      </c>
      <c r="D59" s="152" t="s">
        <v>104</v>
      </c>
      <c r="E59" s="152" t="s">
        <v>23</v>
      </c>
      <c r="F59" s="155">
        <v>43906</v>
      </c>
      <c r="G59" s="155"/>
      <c r="H59" s="152" t="s">
        <v>436</v>
      </c>
      <c r="I59" s="152" t="s">
        <v>107</v>
      </c>
    </row>
    <row r="60" spans="2:9" ht="18.75" x14ac:dyDescent="0.25">
      <c r="B60" s="152" t="s">
        <v>437</v>
      </c>
      <c r="C60" s="151">
        <v>1</v>
      </c>
      <c r="D60" s="152" t="s">
        <v>207</v>
      </c>
      <c r="E60" s="152" t="s">
        <v>23</v>
      </c>
      <c r="F60" s="155">
        <v>43906</v>
      </c>
      <c r="G60" s="155"/>
      <c r="H60" s="152" t="s">
        <v>111</v>
      </c>
      <c r="I60" s="152" t="s">
        <v>110</v>
      </c>
    </row>
    <row r="61" spans="2:9" ht="30" customHeight="1" x14ac:dyDescent="0.25">
      <c r="C61" s="229">
        <f>SUM(C5:C60)</f>
        <v>56</v>
      </c>
    </row>
  </sheetData>
  <autoFilter ref="B4:I61" xr:uid="{00000000-0009-0000-0000-000003000000}"/>
  <printOptions horizontalCentered="1"/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4" tint="0.59999389629810485"/>
    <pageSetUpPr autoPageBreaks="0" fitToPage="1"/>
  </sheetPr>
  <dimension ref="A4:I227"/>
  <sheetViews>
    <sheetView showGridLines="0" workbookViewId="0">
      <selection sqref="A1:XFD1048576"/>
    </sheetView>
  </sheetViews>
  <sheetFormatPr defaultColWidth="9.140625" defaultRowHeight="30" customHeight="1" x14ac:dyDescent="0.25"/>
  <cols>
    <col min="1" max="1" width="9.140625" style="128"/>
    <col min="2" max="2" width="30.140625" style="126" bestFit="1" customWidth="1"/>
    <col min="3" max="3" width="22.28515625" style="127" bestFit="1" customWidth="1"/>
    <col min="4" max="4" width="42.85546875" style="126" bestFit="1" customWidth="1"/>
    <col min="5" max="5" width="21.5703125" style="126" bestFit="1" customWidth="1"/>
    <col min="6" max="6" width="19.85546875" style="153" bestFit="1" customWidth="1"/>
    <col min="7" max="7" width="20.42578125" style="153" bestFit="1" customWidth="1"/>
    <col min="8" max="8" width="40.85546875" style="126" bestFit="1" customWidth="1"/>
    <col min="9" max="9" width="24.28515625" style="126" bestFit="1" customWidth="1"/>
    <col min="10" max="16384" width="9.140625" style="126"/>
  </cols>
  <sheetData>
    <row r="4" spans="2:9" ht="15" x14ac:dyDescent="0.25">
      <c r="B4" s="150"/>
      <c r="C4" s="150"/>
      <c r="D4" s="150"/>
      <c r="E4" s="150"/>
      <c r="F4" s="154"/>
      <c r="G4" s="154"/>
      <c r="H4" s="150"/>
      <c r="I4" s="150"/>
    </row>
    <row r="5" spans="2:9" ht="18.75" x14ac:dyDescent="0.25">
      <c r="B5" s="152"/>
      <c r="C5" s="151"/>
      <c r="D5" s="152"/>
      <c r="E5" s="152"/>
      <c r="F5" s="155"/>
      <c r="G5" s="155"/>
      <c r="H5" s="152"/>
      <c r="I5" s="152"/>
    </row>
    <row r="6" spans="2:9" ht="18.75" x14ac:dyDescent="0.25">
      <c r="B6" s="152"/>
      <c r="C6" s="151"/>
      <c r="D6" s="152"/>
      <c r="E6" s="152"/>
      <c r="F6" s="155"/>
      <c r="G6" s="155"/>
      <c r="H6" s="152"/>
      <c r="I6" s="152"/>
    </row>
    <row r="7" spans="2:9" ht="18.75" x14ac:dyDescent="0.25">
      <c r="B7" s="152"/>
      <c r="C7" s="151"/>
      <c r="D7" s="152"/>
      <c r="E7" s="152"/>
      <c r="F7" s="155"/>
      <c r="G7" s="155"/>
      <c r="H7" s="152"/>
      <c r="I7" s="152"/>
    </row>
    <row r="8" spans="2:9" ht="18.75" x14ac:dyDescent="0.25">
      <c r="B8" s="152"/>
      <c r="C8" s="151"/>
      <c r="D8" s="152"/>
      <c r="E8" s="152"/>
      <c r="F8" s="155"/>
      <c r="G8" s="155"/>
      <c r="H8" s="152"/>
      <c r="I8" s="152"/>
    </row>
    <row r="9" spans="2:9" ht="18.75" x14ac:dyDescent="0.25">
      <c r="B9" s="152"/>
      <c r="C9" s="151"/>
      <c r="D9" s="152"/>
      <c r="E9" s="152"/>
      <c r="F9" s="155"/>
      <c r="G9" s="155"/>
      <c r="H9" s="152"/>
      <c r="I9" s="152"/>
    </row>
    <row r="10" spans="2:9" ht="18.75" x14ac:dyDescent="0.25">
      <c r="B10" s="152"/>
      <c r="C10" s="151"/>
      <c r="D10" s="152"/>
      <c r="E10" s="152"/>
      <c r="F10" s="155"/>
      <c r="G10" s="155"/>
      <c r="H10" s="152"/>
      <c r="I10" s="152"/>
    </row>
    <row r="11" spans="2:9" ht="18.75" x14ac:dyDescent="0.25">
      <c r="B11" s="152"/>
      <c r="C11" s="151"/>
      <c r="D11" s="152"/>
      <c r="E11" s="152"/>
      <c r="F11" s="155"/>
      <c r="G11" s="155"/>
      <c r="H11" s="152"/>
      <c r="I11" s="152"/>
    </row>
    <row r="12" spans="2:9" ht="18.75" x14ac:dyDescent="0.25">
      <c r="B12" s="152"/>
      <c r="C12" s="151"/>
      <c r="D12" s="152"/>
      <c r="E12" s="152"/>
      <c r="F12" s="155"/>
      <c r="G12" s="155"/>
      <c r="H12" s="152"/>
      <c r="I12" s="152"/>
    </row>
    <row r="13" spans="2:9" ht="18.75" x14ac:dyDescent="0.25">
      <c r="B13" s="152"/>
      <c r="C13" s="151"/>
      <c r="D13" s="152"/>
      <c r="E13" s="152"/>
      <c r="F13" s="155"/>
      <c r="G13" s="155"/>
      <c r="H13" s="152"/>
      <c r="I13" s="152"/>
    </row>
    <row r="14" spans="2:9" ht="18.75" x14ac:dyDescent="0.25">
      <c r="B14" s="152"/>
      <c r="C14" s="151"/>
      <c r="D14" s="152"/>
      <c r="E14" s="152"/>
      <c r="F14" s="155"/>
      <c r="G14" s="155"/>
      <c r="H14" s="152"/>
      <c r="I14" s="152"/>
    </row>
    <row r="15" spans="2:9" ht="18.75" x14ac:dyDescent="0.25">
      <c r="B15" s="152"/>
      <c r="C15" s="151"/>
      <c r="D15" s="152"/>
      <c r="E15" s="152"/>
      <c r="F15" s="155"/>
      <c r="G15" s="155"/>
      <c r="H15" s="152"/>
      <c r="I15" s="152"/>
    </row>
    <row r="16" spans="2:9" ht="18.75" x14ac:dyDescent="0.25">
      <c r="B16" s="152"/>
      <c r="C16" s="151"/>
      <c r="D16" s="152"/>
      <c r="E16" s="152"/>
      <c r="F16" s="155"/>
      <c r="G16" s="155"/>
      <c r="H16" s="152"/>
      <c r="I16" s="152"/>
    </row>
    <row r="17" spans="2:9" ht="18.75" x14ac:dyDescent="0.25">
      <c r="B17" s="152"/>
      <c r="C17" s="151"/>
      <c r="D17" s="152"/>
      <c r="E17" s="152"/>
      <c r="F17" s="155"/>
      <c r="G17" s="155"/>
      <c r="H17" s="152"/>
      <c r="I17" s="152"/>
    </row>
    <row r="18" spans="2:9" ht="18.75" x14ac:dyDescent="0.25">
      <c r="B18" s="152"/>
      <c r="C18" s="151"/>
      <c r="D18" s="152"/>
      <c r="E18" s="152"/>
      <c r="F18" s="155"/>
      <c r="G18" s="155"/>
      <c r="H18" s="152"/>
      <c r="I18" s="152"/>
    </row>
    <row r="19" spans="2:9" ht="18.75" x14ac:dyDescent="0.25">
      <c r="B19" s="152"/>
      <c r="C19" s="151"/>
      <c r="D19" s="152"/>
      <c r="E19" s="152"/>
      <c r="F19" s="155"/>
      <c r="G19" s="155"/>
      <c r="H19" s="152"/>
      <c r="I19" s="152"/>
    </row>
    <row r="20" spans="2:9" ht="18.75" x14ac:dyDescent="0.25">
      <c r="B20" s="152"/>
      <c r="C20" s="151"/>
      <c r="D20" s="152"/>
      <c r="E20" s="152"/>
      <c r="F20" s="155"/>
      <c r="G20" s="155"/>
      <c r="H20" s="152"/>
      <c r="I20" s="152"/>
    </row>
    <row r="21" spans="2:9" ht="18.75" x14ac:dyDescent="0.25">
      <c r="B21" s="152"/>
      <c r="C21" s="151"/>
      <c r="D21" s="152"/>
      <c r="E21" s="152"/>
      <c r="F21" s="155"/>
      <c r="G21" s="155"/>
      <c r="H21" s="152"/>
      <c r="I21" s="152"/>
    </row>
    <row r="22" spans="2:9" ht="18.75" x14ac:dyDescent="0.25">
      <c r="B22" s="152"/>
      <c r="C22" s="151"/>
      <c r="D22" s="152"/>
      <c r="E22" s="152"/>
      <c r="F22" s="155"/>
      <c r="G22" s="155"/>
      <c r="H22" s="152"/>
      <c r="I22" s="152"/>
    </row>
    <row r="23" spans="2:9" ht="18.75" x14ac:dyDescent="0.25">
      <c r="B23" s="152"/>
      <c r="C23" s="151"/>
      <c r="D23" s="152"/>
      <c r="E23" s="152"/>
      <c r="F23" s="155"/>
      <c r="G23" s="155"/>
      <c r="H23" s="152"/>
      <c r="I23" s="152"/>
    </row>
    <row r="24" spans="2:9" ht="18.75" x14ac:dyDescent="0.25">
      <c r="B24" s="152"/>
      <c r="C24" s="151"/>
      <c r="D24" s="152"/>
      <c r="E24" s="152"/>
      <c r="F24" s="155"/>
      <c r="G24" s="155"/>
      <c r="H24" s="152"/>
      <c r="I24" s="152"/>
    </row>
    <row r="25" spans="2:9" ht="18.75" x14ac:dyDescent="0.25">
      <c r="B25" s="152"/>
      <c r="C25" s="151"/>
      <c r="D25" s="152"/>
      <c r="E25" s="152"/>
      <c r="F25" s="155"/>
      <c r="G25" s="155"/>
      <c r="H25" s="152"/>
      <c r="I25" s="152"/>
    </row>
    <row r="26" spans="2:9" ht="18.75" x14ac:dyDescent="0.25">
      <c r="B26" s="152"/>
      <c r="C26" s="151"/>
      <c r="D26" s="152"/>
      <c r="E26" s="152"/>
      <c r="F26" s="155"/>
      <c r="G26" s="155"/>
      <c r="H26" s="152"/>
      <c r="I26" s="152"/>
    </row>
    <row r="27" spans="2:9" ht="18.75" x14ac:dyDescent="0.25">
      <c r="B27" s="152"/>
      <c r="C27" s="151"/>
      <c r="D27" s="152"/>
      <c r="E27" s="152"/>
      <c r="F27" s="155"/>
      <c r="G27" s="155"/>
      <c r="H27" s="152"/>
      <c r="I27" s="152"/>
    </row>
    <row r="28" spans="2:9" ht="18.75" x14ac:dyDescent="0.25">
      <c r="B28" s="152"/>
      <c r="C28" s="151"/>
      <c r="D28" s="152"/>
      <c r="E28" s="152"/>
      <c r="F28" s="155"/>
      <c r="G28" s="155"/>
      <c r="H28" s="152"/>
      <c r="I28" s="152"/>
    </row>
    <row r="29" spans="2:9" ht="18.75" x14ac:dyDescent="0.25">
      <c r="B29" s="152"/>
      <c r="C29" s="151"/>
      <c r="D29" s="152"/>
      <c r="E29" s="152"/>
      <c r="F29" s="155"/>
      <c r="G29" s="155"/>
      <c r="H29" s="152"/>
      <c r="I29" s="152"/>
    </row>
    <row r="30" spans="2:9" ht="18.75" x14ac:dyDescent="0.25">
      <c r="B30" s="152"/>
      <c r="C30" s="151"/>
      <c r="D30" s="152"/>
      <c r="E30" s="152"/>
      <c r="F30" s="155"/>
      <c r="G30" s="155"/>
      <c r="H30" s="152"/>
      <c r="I30" s="152"/>
    </row>
    <row r="31" spans="2:9" ht="18.75" x14ac:dyDescent="0.25">
      <c r="B31" s="152"/>
      <c r="C31" s="151"/>
      <c r="D31" s="152"/>
      <c r="E31" s="152"/>
      <c r="F31" s="155"/>
      <c r="G31" s="155"/>
      <c r="H31" s="152"/>
      <c r="I31" s="152"/>
    </row>
    <row r="32" spans="2:9" ht="18.75" x14ac:dyDescent="0.25">
      <c r="B32" s="152"/>
      <c r="C32" s="151"/>
      <c r="D32" s="152"/>
      <c r="E32" s="152"/>
      <c r="F32" s="155"/>
      <c r="G32" s="155"/>
      <c r="H32" s="152"/>
      <c r="I32" s="152"/>
    </row>
    <row r="33" spans="2:9" ht="18.75" x14ac:dyDescent="0.25">
      <c r="B33" s="152"/>
      <c r="C33" s="151"/>
      <c r="D33" s="152"/>
      <c r="E33" s="152"/>
      <c r="F33" s="155"/>
      <c r="G33" s="155"/>
      <c r="H33" s="152"/>
      <c r="I33" s="152"/>
    </row>
    <row r="34" spans="2:9" ht="18.75" x14ac:dyDescent="0.25">
      <c r="B34" s="152"/>
      <c r="C34" s="151"/>
      <c r="D34" s="152"/>
      <c r="E34" s="152"/>
      <c r="F34" s="155"/>
      <c r="G34" s="155"/>
      <c r="H34" s="152"/>
      <c r="I34" s="152"/>
    </row>
    <row r="35" spans="2:9" ht="18.75" x14ac:dyDescent="0.25">
      <c r="B35" s="152"/>
      <c r="C35" s="151"/>
      <c r="D35" s="152"/>
      <c r="E35" s="152"/>
      <c r="F35" s="155"/>
      <c r="G35" s="155"/>
      <c r="H35" s="152"/>
      <c r="I35" s="152"/>
    </row>
    <row r="36" spans="2:9" ht="18.75" x14ac:dyDescent="0.25">
      <c r="B36" s="152"/>
      <c r="C36" s="151"/>
      <c r="D36" s="152"/>
      <c r="E36" s="152"/>
      <c r="F36" s="155"/>
      <c r="G36" s="155"/>
      <c r="H36" s="152"/>
      <c r="I36" s="152"/>
    </row>
    <row r="37" spans="2:9" ht="18.75" x14ac:dyDescent="0.25">
      <c r="B37" s="152"/>
      <c r="C37" s="151"/>
      <c r="D37" s="152"/>
      <c r="E37" s="152"/>
      <c r="F37" s="155"/>
      <c r="G37" s="155"/>
      <c r="H37" s="152"/>
      <c r="I37" s="152"/>
    </row>
    <row r="38" spans="2:9" ht="18.75" x14ac:dyDescent="0.25">
      <c r="B38" s="152"/>
      <c r="C38" s="151"/>
      <c r="D38" s="152"/>
      <c r="E38" s="152"/>
      <c r="F38" s="155"/>
      <c r="G38" s="155"/>
      <c r="H38" s="152"/>
      <c r="I38" s="152"/>
    </row>
    <row r="39" spans="2:9" ht="18.75" x14ac:dyDescent="0.25">
      <c r="B39" s="152"/>
      <c r="C39" s="151"/>
      <c r="D39" s="152"/>
      <c r="E39" s="152"/>
      <c r="F39" s="155"/>
      <c r="G39" s="155"/>
      <c r="H39" s="152"/>
      <c r="I39" s="152"/>
    </row>
    <row r="40" spans="2:9" ht="18.75" x14ac:dyDescent="0.25">
      <c r="B40" s="152"/>
      <c r="C40" s="151"/>
      <c r="D40" s="152"/>
      <c r="E40" s="152"/>
      <c r="F40" s="155"/>
      <c r="G40" s="155"/>
      <c r="H40" s="152"/>
      <c r="I40" s="152"/>
    </row>
    <row r="41" spans="2:9" ht="18.75" x14ac:dyDescent="0.25">
      <c r="B41" s="152"/>
      <c r="C41" s="151"/>
      <c r="D41" s="152"/>
      <c r="E41" s="152"/>
      <c r="F41" s="155"/>
      <c r="G41" s="155"/>
      <c r="H41" s="152"/>
      <c r="I41" s="152"/>
    </row>
    <row r="42" spans="2:9" ht="18.75" x14ac:dyDescent="0.25">
      <c r="B42" s="152"/>
      <c r="C42" s="151"/>
      <c r="D42" s="152"/>
      <c r="E42" s="152"/>
      <c r="F42" s="155"/>
      <c r="G42" s="155"/>
      <c r="H42" s="152"/>
      <c r="I42" s="152"/>
    </row>
    <row r="43" spans="2:9" ht="18.75" x14ac:dyDescent="0.25">
      <c r="B43" s="152"/>
      <c r="C43" s="151"/>
      <c r="D43" s="152"/>
      <c r="E43" s="152"/>
      <c r="F43" s="155"/>
      <c r="G43" s="155"/>
      <c r="H43" s="152"/>
      <c r="I43" s="152"/>
    </row>
    <row r="44" spans="2:9" ht="18.75" x14ac:dyDescent="0.25">
      <c r="B44" s="152"/>
      <c r="C44" s="151"/>
      <c r="D44" s="152"/>
      <c r="E44" s="152"/>
      <c r="F44" s="155"/>
      <c r="G44" s="155"/>
      <c r="H44" s="152"/>
      <c r="I44" s="152"/>
    </row>
    <row r="45" spans="2:9" ht="18.75" x14ac:dyDescent="0.25">
      <c r="B45" s="152"/>
      <c r="C45" s="151"/>
      <c r="D45" s="152"/>
      <c r="E45" s="152"/>
      <c r="F45" s="155"/>
      <c r="G45" s="155"/>
      <c r="H45" s="152"/>
      <c r="I45" s="152"/>
    </row>
    <row r="46" spans="2:9" ht="18.75" x14ac:dyDescent="0.25">
      <c r="B46" s="152"/>
      <c r="C46" s="151"/>
      <c r="D46" s="152"/>
      <c r="E46" s="152"/>
      <c r="F46" s="155"/>
      <c r="G46" s="155"/>
      <c r="H46" s="152"/>
      <c r="I46" s="152"/>
    </row>
    <row r="47" spans="2:9" ht="18.75" x14ac:dyDescent="0.25">
      <c r="B47" s="152"/>
      <c r="C47" s="151"/>
      <c r="D47" s="152"/>
      <c r="E47" s="152"/>
      <c r="F47" s="155"/>
      <c r="G47" s="155"/>
      <c r="H47" s="152"/>
      <c r="I47" s="152"/>
    </row>
    <row r="48" spans="2:9" ht="18.75" x14ac:dyDescent="0.25">
      <c r="B48" s="152"/>
      <c r="C48" s="151"/>
      <c r="D48" s="152"/>
      <c r="E48" s="152"/>
      <c r="F48" s="155"/>
      <c r="G48" s="155"/>
      <c r="H48" s="152"/>
      <c r="I48" s="152"/>
    </row>
    <row r="49" spans="2:9" ht="18.75" x14ac:dyDescent="0.25">
      <c r="B49" s="152"/>
      <c r="C49" s="151"/>
      <c r="D49" s="152"/>
      <c r="E49" s="152"/>
      <c r="F49" s="155"/>
      <c r="G49" s="155"/>
      <c r="H49" s="152"/>
      <c r="I49" s="152"/>
    </row>
    <row r="50" spans="2:9" ht="18.75" x14ac:dyDescent="0.25">
      <c r="B50" s="152"/>
      <c r="C50" s="151"/>
      <c r="D50" s="152"/>
      <c r="E50" s="152"/>
      <c r="F50" s="155"/>
      <c r="G50" s="155"/>
      <c r="H50" s="152"/>
      <c r="I50" s="152"/>
    </row>
    <row r="51" spans="2:9" ht="18.75" x14ac:dyDescent="0.25">
      <c r="B51" s="152"/>
      <c r="C51" s="151"/>
      <c r="D51" s="152"/>
      <c r="E51" s="152"/>
      <c r="F51" s="155"/>
      <c r="G51" s="155"/>
      <c r="H51" s="152"/>
      <c r="I51" s="152"/>
    </row>
    <row r="52" spans="2:9" ht="18.75" x14ac:dyDescent="0.25">
      <c r="B52" s="152"/>
      <c r="C52" s="151"/>
      <c r="D52" s="152"/>
      <c r="E52" s="152"/>
      <c r="F52" s="155"/>
      <c r="G52" s="155"/>
      <c r="H52" s="152"/>
      <c r="I52" s="152"/>
    </row>
    <row r="53" spans="2:9" ht="18.75" x14ac:dyDescent="0.25">
      <c r="B53" s="152"/>
      <c r="C53" s="151"/>
      <c r="D53" s="152"/>
      <c r="E53" s="152"/>
      <c r="F53" s="155"/>
      <c r="G53" s="155"/>
      <c r="H53" s="152"/>
      <c r="I53" s="152"/>
    </row>
    <row r="54" spans="2:9" ht="18.75" x14ac:dyDescent="0.25">
      <c r="B54" s="152"/>
      <c r="C54" s="151"/>
      <c r="D54" s="152"/>
      <c r="E54" s="152"/>
      <c r="F54" s="155"/>
      <c r="G54" s="155"/>
      <c r="H54" s="152"/>
      <c r="I54" s="152"/>
    </row>
    <row r="55" spans="2:9" ht="18.75" x14ac:dyDescent="0.25">
      <c r="B55" s="152"/>
      <c r="C55" s="151"/>
      <c r="D55" s="152"/>
      <c r="E55" s="152"/>
      <c r="F55" s="155"/>
      <c r="G55" s="155"/>
      <c r="H55" s="152"/>
      <c r="I55" s="152"/>
    </row>
    <row r="56" spans="2:9" ht="18.75" x14ac:dyDescent="0.25">
      <c r="B56" s="152"/>
      <c r="C56" s="151"/>
      <c r="D56" s="152"/>
      <c r="E56" s="152"/>
      <c r="F56" s="155"/>
      <c r="G56" s="155"/>
      <c r="H56" s="152"/>
      <c r="I56" s="152"/>
    </row>
    <row r="57" spans="2:9" ht="18.75" x14ac:dyDescent="0.25">
      <c r="B57" s="152"/>
      <c r="C57" s="151"/>
      <c r="D57" s="152"/>
      <c r="E57" s="152"/>
      <c r="F57" s="155"/>
      <c r="G57" s="155"/>
      <c r="H57" s="152"/>
      <c r="I57" s="152"/>
    </row>
    <row r="58" spans="2:9" ht="18.75" x14ac:dyDescent="0.25">
      <c r="B58" s="152"/>
      <c r="C58" s="151"/>
      <c r="D58" s="152"/>
      <c r="E58" s="152"/>
      <c r="F58" s="155"/>
      <c r="G58" s="155"/>
      <c r="H58" s="152"/>
      <c r="I58" s="152"/>
    </row>
    <row r="59" spans="2:9" ht="18.75" x14ac:dyDescent="0.25">
      <c r="B59" s="152"/>
      <c r="C59" s="151"/>
      <c r="D59" s="152"/>
      <c r="E59" s="152"/>
      <c r="F59" s="155"/>
      <c r="G59" s="155"/>
      <c r="H59" s="152"/>
      <c r="I59" s="152"/>
    </row>
    <row r="60" spans="2:9" ht="18.75" x14ac:dyDescent="0.25">
      <c r="B60" s="152"/>
      <c r="C60" s="151"/>
      <c r="D60" s="152"/>
      <c r="E60" s="152"/>
      <c r="F60" s="155"/>
      <c r="G60" s="155"/>
      <c r="H60" s="152"/>
      <c r="I60" s="152"/>
    </row>
    <row r="61" spans="2:9" ht="18.75" x14ac:dyDescent="0.25">
      <c r="B61" s="152"/>
      <c r="C61" s="151"/>
      <c r="D61" s="152"/>
      <c r="E61" s="152"/>
      <c r="F61" s="155"/>
      <c r="G61" s="155"/>
      <c r="H61" s="152"/>
      <c r="I61" s="152"/>
    </row>
    <row r="62" spans="2:9" ht="18.75" x14ac:dyDescent="0.25">
      <c r="B62" s="152"/>
      <c r="C62" s="151"/>
      <c r="D62" s="152"/>
      <c r="E62" s="152"/>
      <c r="F62" s="155"/>
      <c r="G62" s="155"/>
      <c r="H62" s="152"/>
      <c r="I62" s="152"/>
    </row>
    <row r="63" spans="2:9" ht="18.75" x14ac:dyDescent="0.25">
      <c r="B63" s="152"/>
      <c r="C63" s="151"/>
      <c r="D63" s="152"/>
      <c r="E63" s="152"/>
      <c r="F63" s="155"/>
      <c r="G63" s="155"/>
      <c r="H63" s="152"/>
      <c r="I63" s="152"/>
    </row>
    <row r="64" spans="2:9" ht="18.75" x14ac:dyDescent="0.25">
      <c r="B64" s="152"/>
      <c r="C64" s="151"/>
      <c r="D64" s="152"/>
      <c r="E64" s="152"/>
      <c r="F64" s="155"/>
      <c r="G64" s="155"/>
      <c r="H64" s="152"/>
      <c r="I64" s="152"/>
    </row>
    <row r="65" spans="2:9" ht="18.75" x14ac:dyDescent="0.25">
      <c r="B65" s="152"/>
      <c r="C65" s="151"/>
      <c r="D65" s="152"/>
      <c r="E65" s="152"/>
      <c r="F65" s="155"/>
      <c r="G65" s="155"/>
      <c r="H65" s="152"/>
      <c r="I65" s="152"/>
    </row>
    <row r="66" spans="2:9" ht="18.75" x14ac:dyDescent="0.25">
      <c r="B66" s="152"/>
      <c r="C66" s="151"/>
      <c r="D66" s="152"/>
      <c r="E66" s="152"/>
      <c r="F66" s="155"/>
      <c r="G66" s="155"/>
      <c r="H66" s="152"/>
      <c r="I66" s="152"/>
    </row>
    <row r="67" spans="2:9" ht="18.75" x14ac:dyDescent="0.25">
      <c r="B67" s="152"/>
      <c r="C67" s="151"/>
      <c r="D67" s="152"/>
      <c r="E67" s="152"/>
      <c r="F67" s="155"/>
      <c r="G67" s="155"/>
      <c r="H67" s="152"/>
      <c r="I67" s="152"/>
    </row>
    <row r="68" spans="2:9" ht="18.75" x14ac:dyDescent="0.25">
      <c r="B68" s="152"/>
      <c r="C68" s="151"/>
      <c r="D68" s="152"/>
      <c r="E68" s="152"/>
      <c r="F68" s="155"/>
      <c r="G68" s="155"/>
      <c r="H68" s="152"/>
      <c r="I68" s="152"/>
    </row>
    <row r="69" spans="2:9" ht="18.75" x14ac:dyDescent="0.25">
      <c r="B69" s="152"/>
      <c r="C69" s="151"/>
      <c r="D69" s="152"/>
      <c r="E69" s="152"/>
      <c r="F69" s="155"/>
      <c r="G69" s="155"/>
      <c r="H69" s="152"/>
      <c r="I69" s="152"/>
    </row>
    <row r="70" spans="2:9" ht="18.75" x14ac:dyDescent="0.25">
      <c r="B70" s="152"/>
      <c r="C70" s="151"/>
      <c r="D70" s="152"/>
      <c r="E70" s="152"/>
      <c r="F70" s="155"/>
      <c r="G70" s="155"/>
      <c r="H70" s="152"/>
      <c r="I70" s="152"/>
    </row>
    <row r="71" spans="2:9" ht="18.75" x14ac:dyDescent="0.25">
      <c r="B71" s="152"/>
      <c r="C71" s="151"/>
      <c r="D71" s="152"/>
      <c r="E71" s="152"/>
      <c r="F71" s="155"/>
      <c r="G71" s="155"/>
      <c r="H71" s="152"/>
      <c r="I71" s="152"/>
    </row>
    <row r="72" spans="2:9" ht="18.75" x14ac:dyDescent="0.25">
      <c r="B72" s="152"/>
      <c r="C72" s="151"/>
      <c r="D72" s="152"/>
      <c r="E72" s="152"/>
      <c r="F72" s="155"/>
      <c r="G72" s="155"/>
      <c r="H72" s="152"/>
      <c r="I72" s="152"/>
    </row>
    <row r="73" spans="2:9" ht="18.75" x14ac:dyDescent="0.25">
      <c r="B73" s="152"/>
      <c r="C73" s="151"/>
      <c r="D73" s="152"/>
      <c r="E73" s="152"/>
      <c r="F73" s="155"/>
      <c r="G73" s="155"/>
      <c r="H73" s="152"/>
      <c r="I73" s="152"/>
    </row>
    <row r="74" spans="2:9" ht="18.75" x14ac:dyDescent="0.25">
      <c r="B74" s="152"/>
      <c r="C74" s="151"/>
      <c r="D74" s="152"/>
      <c r="E74" s="152"/>
      <c r="F74" s="155"/>
      <c r="G74" s="155"/>
      <c r="H74" s="152"/>
      <c r="I74" s="152"/>
    </row>
    <row r="75" spans="2:9" ht="18.75" x14ac:dyDescent="0.25">
      <c r="B75" s="152"/>
      <c r="C75" s="151"/>
      <c r="D75" s="152"/>
      <c r="E75" s="152"/>
      <c r="F75" s="155"/>
      <c r="G75" s="155"/>
      <c r="H75" s="152"/>
      <c r="I75" s="152"/>
    </row>
    <row r="76" spans="2:9" ht="18.75" x14ac:dyDescent="0.25">
      <c r="B76" s="152"/>
      <c r="C76" s="151"/>
      <c r="D76" s="152"/>
      <c r="E76" s="152"/>
      <c r="F76" s="155"/>
      <c r="G76" s="155"/>
      <c r="H76" s="152"/>
      <c r="I76" s="152"/>
    </row>
    <row r="77" spans="2:9" ht="18.75" x14ac:dyDescent="0.25">
      <c r="B77" s="152"/>
      <c r="C77" s="151"/>
      <c r="D77" s="152"/>
      <c r="E77" s="152"/>
      <c r="F77" s="155"/>
      <c r="G77" s="155"/>
      <c r="H77" s="152"/>
      <c r="I77" s="152"/>
    </row>
    <row r="78" spans="2:9" ht="18.75" x14ac:dyDescent="0.25">
      <c r="B78" s="152"/>
      <c r="C78" s="151"/>
      <c r="D78" s="152"/>
      <c r="E78" s="152"/>
      <c r="F78" s="155"/>
      <c r="G78" s="155"/>
      <c r="H78" s="152"/>
      <c r="I78" s="152"/>
    </row>
    <row r="79" spans="2:9" ht="18.75" x14ac:dyDescent="0.25">
      <c r="B79" s="152"/>
      <c r="C79" s="151"/>
      <c r="D79" s="152"/>
      <c r="E79" s="152"/>
      <c r="F79" s="155"/>
      <c r="G79" s="155"/>
      <c r="H79" s="152"/>
      <c r="I79" s="152"/>
    </row>
    <row r="80" spans="2:9" ht="18.75" x14ac:dyDescent="0.25">
      <c r="B80" s="152"/>
      <c r="C80" s="151"/>
      <c r="D80" s="152"/>
      <c r="E80" s="152"/>
      <c r="F80" s="155"/>
      <c r="G80" s="155"/>
      <c r="H80" s="152"/>
      <c r="I80" s="152"/>
    </row>
    <row r="81" spans="2:9" ht="18.75" x14ac:dyDescent="0.25">
      <c r="B81" s="152"/>
      <c r="C81" s="151"/>
      <c r="D81" s="152"/>
      <c r="E81" s="152"/>
      <c r="F81" s="155"/>
      <c r="G81" s="155"/>
      <c r="H81" s="152"/>
      <c r="I81" s="152"/>
    </row>
    <row r="82" spans="2:9" ht="18.75" x14ac:dyDescent="0.25">
      <c r="B82" s="152"/>
      <c r="C82" s="151"/>
      <c r="D82" s="152"/>
      <c r="E82" s="152"/>
      <c r="F82" s="155"/>
      <c r="G82" s="155"/>
      <c r="H82" s="152"/>
      <c r="I82" s="152"/>
    </row>
    <row r="83" spans="2:9" ht="18.75" x14ac:dyDescent="0.25">
      <c r="B83" s="152"/>
      <c r="C83" s="151"/>
      <c r="D83" s="152"/>
      <c r="E83" s="152"/>
      <c r="F83" s="155"/>
      <c r="G83" s="155"/>
      <c r="H83" s="152"/>
      <c r="I83" s="152"/>
    </row>
    <row r="84" spans="2:9" ht="18.75" x14ac:dyDescent="0.25">
      <c r="B84" s="152"/>
      <c r="C84" s="151"/>
      <c r="D84" s="152"/>
      <c r="E84" s="152"/>
      <c r="F84" s="155"/>
      <c r="G84" s="155"/>
      <c r="H84" s="152"/>
      <c r="I84" s="152"/>
    </row>
    <row r="85" spans="2:9" ht="18.75" x14ac:dyDescent="0.25">
      <c r="B85" s="152"/>
      <c r="C85" s="151"/>
      <c r="D85" s="152"/>
      <c r="E85" s="152"/>
      <c r="F85" s="155"/>
      <c r="G85" s="155"/>
      <c r="H85" s="152"/>
      <c r="I85" s="152"/>
    </row>
    <row r="86" spans="2:9" ht="18.75" x14ac:dyDescent="0.25">
      <c r="B86" s="152"/>
      <c r="C86" s="151"/>
      <c r="D86" s="152"/>
      <c r="E86" s="152"/>
      <c r="F86" s="155"/>
      <c r="G86" s="155"/>
      <c r="H86" s="152"/>
      <c r="I86" s="152"/>
    </row>
    <row r="87" spans="2:9" ht="18.75" x14ac:dyDescent="0.25">
      <c r="B87" s="152"/>
      <c r="C87" s="151"/>
      <c r="D87" s="152"/>
      <c r="E87" s="152"/>
      <c r="F87" s="155"/>
      <c r="G87" s="155"/>
      <c r="H87" s="152"/>
      <c r="I87" s="152"/>
    </row>
    <row r="88" spans="2:9" ht="18.75" x14ac:dyDescent="0.25">
      <c r="B88" s="152"/>
      <c r="C88" s="151"/>
      <c r="D88" s="152"/>
      <c r="E88" s="152"/>
      <c r="F88" s="155"/>
      <c r="G88" s="155"/>
      <c r="H88" s="152"/>
      <c r="I88" s="152"/>
    </row>
    <row r="89" spans="2:9" ht="18.75" x14ac:dyDescent="0.25">
      <c r="B89" s="152"/>
      <c r="C89" s="151"/>
      <c r="D89" s="152"/>
      <c r="E89" s="152"/>
      <c r="F89" s="155"/>
      <c r="G89" s="155"/>
      <c r="H89" s="152"/>
      <c r="I89" s="152"/>
    </row>
    <row r="90" spans="2:9" ht="18.75" x14ac:dyDescent="0.25">
      <c r="B90" s="152"/>
      <c r="C90" s="151"/>
      <c r="D90" s="152"/>
      <c r="E90" s="152"/>
      <c r="F90" s="155"/>
      <c r="G90" s="155"/>
      <c r="H90" s="152"/>
      <c r="I90" s="152"/>
    </row>
    <row r="91" spans="2:9" ht="18.75" x14ac:dyDescent="0.25">
      <c r="B91" s="152"/>
      <c r="C91" s="151"/>
      <c r="D91" s="152"/>
      <c r="E91" s="152"/>
      <c r="F91" s="155"/>
      <c r="G91" s="155"/>
      <c r="H91" s="152"/>
      <c r="I91" s="152"/>
    </row>
    <row r="92" spans="2:9" ht="18.75" x14ac:dyDescent="0.25">
      <c r="B92" s="152"/>
      <c r="C92" s="151"/>
      <c r="D92" s="152"/>
      <c r="E92" s="152"/>
      <c r="F92" s="155"/>
      <c r="G92" s="155"/>
      <c r="H92" s="152"/>
      <c r="I92" s="152"/>
    </row>
    <row r="93" spans="2:9" ht="18.75" x14ac:dyDescent="0.25">
      <c r="B93" s="152"/>
      <c r="C93" s="151"/>
      <c r="D93" s="152"/>
      <c r="E93" s="152"/>
      <c r="F93" s="155"/>
      <c r="G93" s="155"/>
      <c r="H93" s="152"/>
      <c r="I93" s="152"/>
    </row>
    <row r="94" spans="2:9" ht="18.75" x14ac:dyDescent="0.25">
      <c r="B94" s="152"/>
      <c r="C94" s="151"/>
      <c r="D94" s="152"/>
      <c r="E94" s="152"/>
      <c r="F94" s="155"/>
      <c r="G94" s="155"/>
      <c r="H94" s="152"/>
      <c r="I94" s="152"/>
    </row>
    <row r="95" spans="2:9" ht="18.75" x14ac:dyDescent="0.25">
      <c r="B95" s="152"/>
      <c r="C95" s="151"/>
      <c r="D95" s="152"/>
      <c r="E95" s="152"/>
      <c r="F95" s="155"/>
      <c r="G95" s="155"/>
      <c r="H95" s="152"/>
      <c r="I95" s="152"/>
    </row>
    <row r="96" spans="2:9" ht="18.75" x14ac:dyDescent="0.25">
      <c r="B96" s="152"/>
      <c r="C96" s="151"/>
      <c r="D96" s="152"/>
      <c r="E96" s="152"/>
      <c r="F96" s="155"/>
      <c r="G96" s="155"/>
      <c r="H96" s="152"/>
      <c r="I96" s="152"/>
    </row>
    <row r="97" spans="2:9" ht="18.75" x14ac:dyDescent="0.25">
      <c r="B97" s="152"/>
      <c r="C97" s="151"/>
      <c r="D97" s="152"/>
      <c r="E97" s="152"/>
      <c r="F97" s="155"/>
      <c r="G97" s="155"/>
      <c r="H97" s="152"/>
      <c r="I97" s="152"/>
    </row>
    <row r="98" spans="2:9" ht="18.75" x14ac:dyDescent="0.25">
      <c r="B98" s="152"/>
      <c r="C98" s="151"/>
      <c r="D98" s="152"/>
      <c r="E98" s="152"/>
      <c r="F98" s="155"/>
      <c r="G98" s="155"/>
      <c r="H98" s="152"/>
      <c r="I98" s="152"/>
    </row>
    <row r="99" spans="2:9" ht="18.75" x14ac:dyDescent="0.25">
      <c r="B99" s="152"/>
      <c r="C99" s="151"/>
      <c r="D99" s="152"/>
      <c r="E99" s="152"/>
      <c r="F99" s="155"/>
      <c r="G99" s="155"/>
      <c r="H99" s="152"/>
      <c r="I99" s="152"/>
    </row>
    <row r="100" spans="2:9" ht="18.75" x14ac:dyDescent="0.25">
      <c r="B100" s="152"/>
      <c r="C100" s="151"/>
      <c r="D100" s="152"/>
      <c r="E100" s="152"/>
      <c r="F100" s="155"/>
      <c r="G100" s="155"/>
      <c r="H100" s="152"/>
      <c r="I100" s="152"/>
    </row>
    <row r="101" spans="2:9" ht="18.75" x14ac:dyDescent="0.25">
      <c r="B101" s="152"/>
      <c r="C101" s="151"/>
      <c r="D101" s="152"/>
      <c r="E101" s="152"/>
      <c r="F101" s="155"/>
      <c r="G101" s="155"/>
      <c r="H101" s="152"/>
      <c r="I101" s="152"/>
    </row>
    <row r="102" spans="2:9" ht="18.75" x14ac:dyDescent="0.25">
      <c r="B102" s="152"/>
      <c r="C102" s="151"/>
      <c r="D102" s="152"/>
      <c r="E102" s="152"/>
      <c r="F102" s="155"/>
      <c r="G102" s="155"/>
      <c r="H102" s="152"/>
      <c r="I102" s="152"/>
    </row>
    <row r="103" spans="2:9" ht="18.75" x14ac:dyDescent="0.25">
      <c r="B103" s="152"/>
      <c r="C103" s="151"/>
      <c r="D103" s="152"/>
      <c r="E103" s="152"/>
      <c r="F103" s="155"/>
      <c r="G103" s="155"/>
      <c r="H103" s="152"/>
      <c r="I103" s="152"/>
    </row>
    <row r="104" spans="2:9" ht="18.75" x14ac:dyDescent="0.25">
      <c r="B104" s="152"/>
      <c r="C104" s="151"/>
      <c r="D104" s="152"/>
      <c r="E104" s="152"/>
      <c r="F104" s="155"/>
      <c r="G104" s="155"/>
      <c r="H104" s="152"/>
      <c r="I104" s="152"/>
    </row>
    <row r="105" spans="2:9" ht="18.75" x14ac:dyDescent="0.25">
      <c r="B105" s="152"/>
      <c r="C105" s="151"/>
      <c r="D105" s="152"/>
      <c r="E105" s="152"/>
      <c r="F105" s="155"/>
      <c r="G105" s="155"/>
      <c r="H105" s="152"/>
      <c r="I105" s="152"/>
    </row>
    <row r="106" spans="2:9" ht="18.75" x14ac:dyDescent="0.25">
      <c r="B106" s="152"/>
      <c r="C106" s="151"/>
      <c r="D106" s="152"/>
      <c r="E106" s="152"/>
      <c r="F106" s="155"/>
      <c r="G106" s="155"/>
      <c r="H106" s="152"/>
      <c r="I106" s="152"/>
    </row>
    <row r="107" spans="2:9" ht="18.75" x14ac:dyDescent="0.25">
      <c r="B107" s="152"/>
      <c r="C107" s="151"/>
      <c r="D107" s="152"/>
      <c r="E107" s="152"/>
      <c r="F107" s="155"/>
      <c r="G107" s="155"/>
      <c r="H107" s="152"/>
      <c r="I107" s="152"/>
    </row>
    <row r="108" spans="2:9" ht="18.75" x14ac:dyDescent="0.25">
      <c r="B108" s="152"/>
      <c r="C108" s="151"/>
      <c r="D108" s="152"/>
      <c r="E108" s="152"/>
      <c r="F108" s="155"/>
      <c r="G108" s="155"/>
      <c r="H108" s="152"/>
      <c r="I108" s="152"/>
    </row>
    <row r="109" spans="2:9" ht="18.75" x14ac:dyDescent="0.25">
      <c r="B109" s="152"/>
      <c r="C109" s="151"/>
      <c r="D109" s="152"/>
      <c r="E109" s="152"/>
      <c r="F109" s="155"/>
      <c r="G109" s="155"/>
      <c r="H109" s="152"/>
      <c r="I109" s="152"/>
    </row>
    <row r="110" spans="2:9" ht="18.75" x14ac:dyDescent="0.25">
      <c r="B110" s="152"/>
      <c r="C110" s="151"/>
      <c r="D110" s="152"/>
      <c r="E110" s="152"/>
      <c r="F110" s="155"/>
      <c r="G110" s="155"/>
      <c r="H110" s="152"/>
      <c r="I110" s="152"/>
    </row>
    <row r="111" spans="2:9" ht="18.75" x14ac:dyDescent="0.25">
      <c r="B111" s="152"/>
      <c r="C111" s="151"/>
      <c r="D111" s="152"/>
      <c r="E111" s="152"/>
      <c r="F111" s="155"/>
      <c r="G111" s="155"/>
      <c r="H111" s="152"/>
      <c r="I111" s="152"/>
    </row>
    <row r="112" spans="2:9" ht="18.75" x14ac:dyDescent="0.25">
      <c r="B112" s="152"/>
      <c r="C112" s="151"/>
      <c r="D112" s="152"/>
      <c r="E112" s="152"/>
      <c r="F112" s="155"/>
      <c r="G112" s="155"/>
      <c r="H112" s="152"/>
      <c r="I112" s="152"/>
    </row>
    <row r="113" spans="2:9" ht="18.75" x14ac:dyDescent="0.25">
      <c r="B113" s="152"/>
      <c r="C113" s="151"/>
      <c r="D113" s="152"/>
      <c r="E113" s="152"/>
      <c r="F113" s="155"/>
      <c r="G113" s="155"/>
      <c r="H113" s="152"/>
      <c r="I113" s="152"/>
    </row>
    <row r="114" spans="2:9" ht="18.75" x14ac:dyDescent="0.25">
      <c r="B114" s="152"/>
      <c r="C114" s="151"/>
      <c r="D114" s="152"/>
      <c r="E114" s="152"/>
      <c r="F114" s="155"/>
      <c r="G114" s="155"/>
      <c r="H114" s="152"/>
      <c r="I114" s="152"/>
    </row>
    <row r="115" spans="2:9" ht="18.75" x14ac:dyDescent="0.25">
      <c r="B115" s="152"/>
      <c r="C115" s="151"/>
      <c r="D115" s="152"/>
      <c r="E115" s="152"/>
      <c r="F115" s="155"/>
      <c r="G115" s="155"/>
      <c r="H115" s="152"/>
      <c r="I115" s="152"/>
    </row>
    <row r="116" spans="2:9" ht="18.75" x14ac:dyDescent="0.25">
      <c r="B116" s="152"/>
      <c r="C116" s="151"/>
      <c r="D116" s="152"/>
      <c r="E116" s="152"/>
      <c r="F116" s="155"/>
      <c r="G116" s="155"/>
      <c r="H116" s="152"/>
      <c r="I116" s="152"/>
    </row>
    <row r="117" spans="2:9" ht="18.75" x14ac:dyDescent="0.25">
      <c r="B117" s="152"/>
      <c r="C117" s="151"/>
      <c r="D117" s="152"/>
      <c r="E117" s="152"/>
      <c r="F117" s="155"/>
      <c r="G117" s="155"/>
      <c r="H117" s="152"/>
      <c r="I117" s="152"/>
    </row>
    <row r="118" spans="2:9" ht="18.75" x14ac:dyDescent="0.25">
      <c r="B118" s="152"/>
      <c r="C118" s="151"/>
      <c r="D118" s="152"/>
      <c r="E118" s="152"/>
      <c r="F118" s="155"/>
      <c r="G118" s="155"/>
      <c r="H118" s="152"/>
      <c r="I118" s="152"/>
    </row>
    <row r="119" spans="2:9" ht="18.75" x14ac:dyDescent="0.25">
      <c r="B119" s="152"/>
      <c r="C119" s="151"/>
      <c r="D119" s="152"/>
      <c r="E119" s="152"/>
      <c r="F119" s="155"/>
      <c r="G119" s="155"/>
      <c r="H119" s="152"/>
      <c r="I119" s="152"/>
    </row>
    <row r="120" spans="2:9" ht="18.75" x14ac:dyDescent="0.25">
      <c r="B120" s="152"/>
      <c r="C120" s="151"/>
      <c r="D120" s="152"/>
      <c r="E120" s="152"/>
      <c r="F120" s="155"/>
      <c r="G120" s="155"/>
      <c r="H120" s="152"/>
      <c r="I120" s="152"/>
    </row>
    <row r="121" spans="2:9" ht="18.75" x14ac:dyDescent="0.25">
      <c r="B121" s="152"/>
      <c r="C121" s="151"/>
      <c r="D121" s="152"/>
      <c r="E121" s="152"/>
      <c r="F121" s="155"/>
      <c r="G121" s="155"/>
      <c r="H121" s="152"/>
      <c r="I121" s="152"/>
    </row>
    <row r="122" spans="2:9" ht="18.75" x14ac:dyDescent="0.25">
      <c r="B122" s="152"/>
      <c r="C122" s="151"/>
      <c r="D122" s="152"/>
      <c r="E122" s="152"/>
      <c r="F122" s="155"/>
      <c r="G122" s="155"/>
      <c r="H122" s="152"/>
      <c r="I122" s="152"/>
    </row>
    <row r="123" spans="2:9" ht="18.75" x14ac:dyDescent="0.25">
      <c r="B123" s="152"/>
      <c r="C123" s="151"/>
      <c r="D123" s="152"/>
      <c r="E123" s="152"/>
      <c r="F123" s="155"/>
      <c r="G123" s="155"/>
      <c r="H123" s="152"/>
      <c r="I123" s="152"/>
    </row>
    <row r="124" spans="2:9" ht="18.75" x14ac:dyDescent="0.25">
      <c r="B124" s="152"/>
      <c r="C124" s="151"/>
      <c r="D124" s="152"/>
      <c r="E124" s="152"/>
      <c r="F124" s="155"/>
      <c r="G124" s="155"/>
      <c r="H124" s="152"/>
      <c r="I124" s="152"/>
    </row>
    <row r="125" spans="2:9" ht="18.75" x14ac:dyDescent="0.25">
      <c r="B125" s="152"/>
      <c r="C125" s="151"/>
      <c r="D125" s="152"/>
      <c r="E125" s="152"/>
      <c r="F125" s="155"/>
      <c r="G125" s="155"/>
      <c r="H125" s="152"/>
      <c r="I125" s="152"/>
    </row>
    <row r="126" spans="2:9" ht="18.75" x14ac:dyDescent="0.25">
      <c r="B126" s="152"/>
      <c r="C126" s="151"/>
      <c r="D126" s="152"/>
      <c r="E126" s="152"/>
      <c r="F126" s="155"/>
      <c r="G126" s="155"/>
      <c r="H126" s="152"/>
      <c r="I126" s="152"/>
    </row>
    <row r="127" spans="2:9" ht="18.75" x14ac:dyDescent="0.25">
      <c r="B127" s="152"/>
      <c r="C127" s="151"/>
      <c r="D127" s="152"/>
      <c r="E127" s="152"/>
      <c r="F127" s="155"/>
      <c r="G127" s="155"/>
      <c r="H127" s="152"/>
      <c r="I127" s="152"/>
    </row>
    <row r="128" spans="2:9" ht="18.75" x14ac:dyDescent="0.25">
      <c r="B128" s="152"/>
      <c r="C128" s="151"/>
      <c r="D128" s="152"/>
      <c r="E128" s="152"/>
      <c r="F128" s="155"/>
      <c r="G128" s="155"/>
      <c r="H128" s="152"/>
      <c r="I128" s="152"/>
    </row>
    <row r="129" spans="2:9" ht="18.75" x14ac:dyDescent="0.25">
      <c r="B129" s="152"/>
      <c r="C129" s="151"/>
      <c r="D129" s="152"/>
      <c r="E129" s="152"/>
      <c r="F129" s="155"/>
      <c r="G129" s="155"/>
      <c r="H129" s="152"/>
      <c r="I129" s="152"/>
    </row>
    <row r="130" spans="2:9" ht="18.75" x14ac:dyDescent="0.25">
      <c r="B130" s="152"/>
      <c r="C130" s="151"/>
      <c r="D130" s="152"/>
      <c r="E130" s="152"/>
      <c r="F130" s="155"/>
      <c r="G130" s="155"/>
      <c r="H130" s="152"/>
      <c r="I130" s="152"/>
    </row>
    <row r="131" spans="2:9" ht="18.75" x14ac:dyDescent="0.25">
      <c r="B131" s="152"/>
      <c r="C131" s="151"/>
      <c r="D131" s="152"/>
      <c r="E131" s="152"/>
      <c r="F131" s="155"/>
      <c r="G131" s="155"/>
      <c r="H131" s="152"/>
      <c r="I131" s="152"/>
    </row>
    <row r="132" spans="2:9" ht="18.75" x14ac:dyDescent="0.25">
      <c r="B132" s="152"/>
      <c r="C132" s="151"/>
      <c r="D132" s="152"/>
      <c r="E132" s="152"/>
      <c r="F132" s="155"/>
      <c r="G132" s="155"/>
      <c r="H132" s="152"/>
      <c r="I132" s="152"/>
    </row>
    <row r="133" spans="2:9" ht="18.75" x14ac:dyDescent="0.25">
      <c r="B133" s="152"/>
      <c r="C133" s="151"/>
      <c r="D133" s="152"/>
      <c r="E133" s="152"/>
      <c r="F133" s="155"/>
      <c r="G133" s="155"/>
      <c r="H133" s="152"/>
      <c r="I133" s="152"/>
    </row>
    <row r="134" spans="2:9" ht="18.75" x14ac:dyDescent="0.25">
      <c r="B134" s="152"/>
      <c r="C134" s="151"/>
      <c r="D134" s="152"/>
      <c r="E134" s="152"/>
      <c r="F134" s="155"/>
      <c r="G134" s="155"/>
      <c r="H134" s="152"/>
      <c r="I134" s="152"/>
    </row>
    <row r="135" spans="2:9" ht="18.75" x14ac:dyDescent="0.25">
      <c r="B135" s="152"/>
      <c r="C135" s="151"/>
      <c r="D135" s="152"/>
      <c r="E135" s="152"/>
      <c r="F135" s="155"/>
      <c r="G135" s="155"/>
      <c r="H135" s="152"/>
      <c r="I135" s="152"/>
    </row>
    <row r="136" spans="2:9" ht="18.75" x14ac:dyDescent="0.25">
      <c r="B136" s="152"/>
      <c r="C136" s="151"/>
      <c r="D136" s="152"/>
      <c r="E136" s="152"/>
      <c r="F136" s="155"/>
      <c r="G136" s="155"/>
      <c r="H136" s="152"/>
      <c r="I136" s="152"/>
    </row>
    <row r="137" spans="2:9" ht="18.75" x14ac:dyDescent="0.25">
      <c r="B137" s="152"/>
      <c r="C137" s="151"/>
      <c r="D137" s="152"/>
      <c r="E137" s="152"/>
      <c r="F137" s="155"/>
      <c r="G137" s="155"/>
      <c r="H137" s="152"/>
      <c r="I137" s="152"/>
    </row>
    <row r="138" spans="2:9" ht="18.75" x14ac:dyDescent="0.25">
      <c r="B138" s="152"/>
      <c r="C138" s="151"/>
      <c r="D138" s="152"/>
      <c r="E138" s="152"/>
      <c r="F138" s="155"/>
      <c r="G138" s="155"/>
      <c r="H138" s="152"/>
      <c r="I138" s="152"/>
    </row>
    <row r="139" spans="2:9" ht="18.75" x14ac:dyDescent="0.25">
      <c r="B139" s="152"/>
      <c r="C139" s="151"/>
      <c r="D139" s="152"/>
      <c r="E139" s="152"/>
      <c r="F139" s="155"/>
      <c r="G139" s="155"/>
      <c r="H139" s="152"/>
      <c r="I139" s="152"/>
    </row>
    <row r="140" spans="2:9" ht="18.75" x14ac:dyDescent="0.25">
      <c r="B140" s="152"/>
      <c r="C140" s="151"/>
      <c r="D140" s="152"/>
      <c r="E140" s="152"/>
      <c r="F140" s="155"/>
      <c r="G140" s="155"/>
      <c r="H140" s="152"/>
      <c r="I140" s="152"/>
    </row>
    <row r="141" spans="2:9" ht="18.75" x14ac:dyDescent="0.25">
      <c r="B141" s="152"/>
      <c r="C141" s="151"/>
      <c r="D141" s="152"/>
      <c r="E141" s="152"/>
      <c r="F141" s="155"/>
      <c r="G141" s="155"/>
      <c r="H141" s="152"/>
      <c r="I141" s="152"/>
    </row>
    <row r="142" spans="2:9" ht="18.75" x14ac:dyDescent="0.25">
      <c r="B142" s="152"/>
      <c r="C142" s="151"/>
      <c r="D142" s="152"/>
      <c r="E142" s="152"/>
      <c r="F142" s="155"/>
      <c r="G142" s="155"/>
      <c r="H142" s="152"/>
      <c r="I142" s="152"/>
    </row>
    <row r="143" spans="2:9" ht="18.75" x14ac:dyDescent="0.25">
      <c r="B143" s="152"/>
      <c r="C143" s="151"/>
      <c r="D143" s="152"/>
      <c r="E143" s="152"/>
      <c r="F143" s="155"/>
      <c r="G143" s="155"/>
      <c r="H143" s="152"/>
      <c r="I143" s="152"/>
    </row>
    <row r="144" spans="2:9" ht="18.75" x14ac:dyDescent="0.25">
      <c r="B144" s="152"/>
      <c r="C144" s="151"/>
      <c r="D144" s="152"/>
      <c r="E144" s="152"/>
      <c r="F144" s="155"/>
      <c r="G144" s="155"/>
      <c r="H144" s="152"/>
      <c r="I144" s="152"/>
    </row>
    <row r="145" spans="2:9" ht="18.75" x14ac:dyDescent="0.25">
      <c r="B145" s="152"/>
      <c r="C145" s="151"/>
      <c r="D145" s="152"/>
      <c r="E145" s="152"/>
      <c r="F145" s="155"/>
      <c r="G145" s="155"/>
      <c r="H145" s="152"/>
      <c r="I145" s="152"/>
    </row>
    <row r="146" spans="2:9" ht="18.75" x14ac:dyDescent="0.25">
      <c r="B146" s="152"/>
      <c r="C146" s="151"/>
      <c r="D146" s="152"/>
      <c r="E146" s="152"/>
      <c r="F146" s="155"/>
      <c r="G146" s="155"/>
      <c r="H146" s="152"/>
      <c r="I146" s="152"/>
    </row>
    <row r="147" spans="2:9" ht="18.75" x14ac:dyDescent="0.25">
      <c r="B147" s="152"/>
      <c r="C147" s="151"/>
      <c r="D147" s="152"/>
      <c r="E147" s="152"/>
      <c r="F147" s="155"/>
      <c r="G147" s="155"/>
      <c r="H147" s="152"/>
      <c r="I147" s="152"/>
    </row>
    <row r="148" spans="2:9" ht="18.75" x14ac:dyDescent="0.25">
      <c r="B148" s="152"/>
      <c r="C148" s="151"/>
      <c r="D148" s="152"/>
      <c r="E148" s="152"/>
      <c r="F148" s="155"/>
      <c r="G148" s="155"/>
      <c r="H148" s="152"/>
      <c r="I148" s="152"/>
    </row>
    <row r="149" spans="2:9" ht="18.75" x14ac:dyDescent="0.25">
      <c r="B149" s="152"/>
      <c r="C149" s="151"/>
      <c r="D149" s="152"/>
      <c r="E149" s="152"/>
      <c r="F149" s="155"/>
      <c r="G149" s="155"/>
      <c r="H149" s="152"/>
      <c r="I149" s="152"/>
    </row>
    <row r="150" spans="2:9" ht="18.75" x14ac:dyDescent="0.25">
      <c r="B150" s="152"/>
      <c r="C150" s="151"/>
      <c r="D150" s="152"/>
      <c r="E150" s="152"/>
      <c r="F150" s="155"/>
      <c r="G150" s="155"/>
      <c r="H150" s="152"/>
      <c r="I150" s="152"/>
    </row>
    <row r="151" spans="2:9" ht="18.75" x14ac:dyDescent="0.25">
      <c r="B151" s="152"/>
      <c r="C151" s="151"/>
      <c r="D151" s="152"/>
      <c r="E151" s="152"/>
      <c r="F151" s="155"/>
      <c r="G151" s="155"/>
      <c r="H151" s="152"/>
      <c r="I151" s="152"/>
    </row>
    <row r="152" spans="2:9" ht="18.75" x14ac:dyDescent="0.25">
      <c r="B152" s="152"/>
      <c r="C152" s="151"/>
      <c r="D152" s="152"/>
      <c r="E152" s="152"/>
      <c r="F152" s="155"/>
      <c r="G152" s="155"/>
      <c r="H152" s="152"/>
      <c r="I152" s="152"/>
    </row>
    <row r="153" spans="2:9" ht="18.75" x14ac:dyDescent="0.25">
      <c r="B153" s="152"/>
      <c r="C153" s="151"/>
      <c r="D153" s="152"/>
      <c r="E153" s="152"/>
      <c r="F153" s="155"/>
      <c r="G153" s="155"/>
      <c r="H153" s="152"/>
      <c r="I153" s="152"/>
    </row>
    <row r="154" spans="2:9" ht="18.75" x14ac:dyDescent="0.25">
      <c r="B154" s="152"/>
      <c r="C154" s="151"/>
      <c r="D154" s="152"/>
      <c r="E154" s="152"/>
      <c r="F154" s="155"/>
      <c r="G154" s="155"/>
      <c r="H154" s="152"/>
      <c r="I154" s="152"/>
    </row>
    <row r="155" spans="2:9" ht="18.75" x14ac:dyDescent="0.25">
      <c r="B155" s="152"/>
      <c r="C155" s="151"/>
      <c r="D155" s="152"/>
      <c r="E155" s="152"/>
      <c r="F155" s="155"/>
      <c r="G155" s="155"/>
      <c r="H155" s="152"/>
      <c r="I155" s="152"/>
    </row>
    <row r="156" spans="2:9" ht="18.75" x14ac:dyDescent="0.25">
      <c r="B156" s="152"/>
      <c r="C156" s="151"/>
      <c r="D156" s="152"/>
      <c r="E156" s="152"/>
      <c r="F156" s="155"/>
      <c r="G156" s="155"/>
      <c r="H156" s="152"/>
      <c r="I156" s="152"/>
    </row>
    <row r="157" spans="2:9" ht="18.75" x14ac:dyDescent="0.25">
      <c r="B157" s="152"/>
      <c r="C157" s="151"/>
      <c r="D157" s="152"/>
      <c r="E157" s="152"/>
      <c r="F157" s="155"/>
      <c r="G157" s="155"/>
      <c r="H157" s="152"/>
      <c r="I157" s="152"/>
    </row>
    <row r="158" spans="2:9" ht="18.75" x14ac:dyDescent="0.25">
      <c r="B158" s="152"/>
      <c r="C158" s="151"/>
      <c r="D158" s="152"/>
      <c r="E158" s="152"/>
      <c r="F158" s="155"/>
      <c r="G158" s="155"/>
      <c r="H158" s="152"/>
      <c r="I158" s="152"/>
    </row>
    <row r="159" spans="2:9" ht="18.75" x14ac:dyDescent="0.25">
      <c r="B159" s="152"/>
      <c r="C159" s="151"/>
      <c r="D159" s="152"/>
      <c r="E159" s="152"/>
      <c r="F159" s="155"/>
      <c r="G159" s="155"/>
      <c r="H159" s="152"/>
      <c r="I159" s="152"/>
    </row>
    <row r="160" spans="2:9" ht="18.75" x14ac:dyDescent="0.25">
      <c r="B160" s="152"/>
      <c r="C160" s="151"/>
      <c r="D160" s="152"/>
      <c r="E160" s="152"/>
      <c r="F160" s="155"/>
      <c r="G160" s="155"/>
      <c r="H160" s="152"/>
      <c r="I160" s="152"/>
    </row>
    <row r="161" spans="2:9" ht="18.75" x14ac:dyDescent="0.25">
      <c r="B161" s="152"/>
      <c r="C161" s="151"/>
      <c r="D161" s="152"/>
      <c r="E161" s="152"/>
      <c r="F161" s="155"/>
      <c r="G161" s="155"/>
      <c r="H161" s="152"/>
      <c r="I161" s="152"/>
    </row>
    <row r="162" spans="2:9" ht="18.75" x14ac:dyDescent="0.25">
      <c r="B162" s="152"/>
      <c r="C162" s="151"/>
      <c r="D162" s="152"/>
      <c r="E162" s="152"/>
      <c r="F162" s="155"/>
      <c r="G162" s="155"/>
      <c r="H162" s="152"/>
      <c r="I162" s="152"/>
    </row>
    <row r="163" spans="2:9" ht="18.75" x14ac:dyDescent="0.25">
      <c r="B163" s="152"/>
      <c r="C163" s="151"/>
      <c r="D163" s="152"/>
      <c r="E163" s="152"/>
      <c r="F163" s="155"/>
      <c r="G163" s="155"/>
      <c r="H163" s="152"/>
      <c r="I163" s="152"/>
    </row>
    <row r="164" spans="2:9" ht="18.75" x14ac:dyDescent="0.25">
      <c r="B164" s="152"/>
      <c r="C164" s="151"/>
      <c r="D164" s="152"/>
      <c r="E164" s="152"/>
      <c r="F164" s="155"/>
      <c r="G164" s="155"/>
      <c r="H164" s="152"/>
      <c r="I164" s="152"/>
    </row>
    <row r="165" spans="2:9" ht="18.75" x14ac:dyDescent="0.25">
      <c r="B165" s="152"/>
      <c r="C165" s="151"/>
      <c r="D165" s="152"/>
      <c r="E165" s="152"/>
      <c r="F165" s="155"/>
      <c r="G165" s="155"/>
      <c r="H165" s="152"/>
      <c r="I165" s="152"/>
    </row>
    <row r="166" spans="2:9" ht="18.75" x14ac:dyDescent="0.25">
      <c r="B166" s="152"/>
      <c r="C166" s="151"/>
      <c r="D166" s="152"/>
      <c r="E166" s="152"/>
      <c r="F166" s="155"/>
      <c r="G166" s="155"/>
      <c r="H166" s="152"/>
      <c r="I166" s="152"/>
    </row>
    <row r="167" spans="2:9" ht="18.75" x14ac:dyDescent="0.25">
      <c r="B167" s="152"/>
      <c r="C167" s="151"/>
      <c r="D167" s="152"/>
      <c r="E167" s="152"/>
      <c r="F167" s="155"/>
      <c r="G167" s="155"/>
      <c r="H167" s="152"/>
      <c r="I167" s="152"/>
    </row>
    <row r="168" spans="2:9" ht="18.75" x14ac:dyDescent="0.25">
      <c r="B168" s="152"/>
      <c r="C168" s="151"/>
      <c r="D168" s="152"/>
      <c r="E168" s="152"/>
      <c r="F168" s="155"/>
      <c r="G168" s="155"/>
      <c r="H168" s="152"/>
      <c r="I168" s="152"/>
    </row>
    <row r="169" spans="2:9" ht="18.75" x14ac:dyDescent="0.25">
      <c r="B169" s="152"/>
      <c r="C169" s="151"/>
      <c r="D169" s="152"/>
      <c r="E169" s="152"/>
      <c r="F169" s="155"/>
      <c r="G169" s="155"/>
      <c r="H169" s="152"/>
      <c r="I169" s="152"/>
    </row>
    <row r="170" spans="2:9" ht="18.75" x14ac:dyDescent="0.25">
      <c r="B170" s="152"/>
      <c r="C170" s="151"/>
      <c r="D170" s="152"/>
      <c r="E170" s="152"/>
      <c r="F170" s="155"/>
      <c r="G170" s="155"/>
      <c r="H170" s="152"/>
      <c r="I170" s="152"/>
    </row>
    <row r="171" spans="2:9" ht="18.75" x14ac:dyDescent="0.25">
      <c r="B171" s="152"/>
      <c r="C171" s="151"/>
      <c r="D171" s="152"/>
      <c r="E171" s="152"/>
      <c r="F171" s="155"/>
      <c r="G171" s="155"/>
      <c r="H171" s="152"/>
      <c r="I171" s="152"/>
    </row>
    <row r="172" spans="2:9" ht="18.75" x14ac:dyDescent="0.25">
      <c r="B172" s="152"/>
      <c r="C172" s="151"/>
      <c r="D172" s="152"/>
      <c r="E172" s="152"/>
      <c r="F172" s="155"/>
      <c r="G172" s="155"/>
      <c r="H172" s="152"/>
      <c r="I172" s="152"/>
    </row>
    <row r="173" spans="2:9" ht="18.75" x14ac:dyDescent="0.25">
      <c r="B173" s="152"/>
      <c r="C173" s="151"/>
      <c r="D173" s="152"/>
      <c r="E173" s="152"/>
      <c r="F173" s="155"/>
      <c r="G173" s="155"/>
      <c r="H173" s="152"/>
      <c r="I173" s="152"/>
    </row>
    <row r="174" spans="2:9" ht="18.75" x14ac:dyDescent="0.25">
      <c r="B174" s="152"/>
      <c r="C174" s="151"/>
      <c r="D174" s="152"/>
      <c r="E174" s="152"/>
      <c r="F174" s="155"/>
      <c r="G174" s="155"/>
      <c r="H174" s="152"/>
      <c r="I174" s="152"/>
    </row>
    <row r="175" spans="2:9" ht="18.75" x14ac:dyDescent="0.25">
      <c r="B175" s="152"/>
      <c r="C175" s="151"/>
      <c r="D175" s="152"/>
      <c r="E175" s="152"/>
      <c r="F175" s="155"/>
      <c r="G175" s="155"/>
      <c r="H175" s="152"/>
      <c r="I175" s="152"/>
    </row>
    <row r="176" spans="2:9" ht="18.75" x14ac:dyDescent="0.25">
      <c r="B176" s="152"/>
      <c r="C176" s="151"/>
      <c r="D176" s="152"/>
      <c r="E176" s="152"/>
      <c r="F176" s="155"/>
      <c r="G176" s="155"/>
      <c r="H176" s="152"/>
      <c r="I176" s="152"/>
    </row>
    <row r="177" spans="2:9" ht="18.75" x14ac:dyDescent="0.25">
      <c r="B177" s="152"/>
      <c r="C177" s="151"/>
      <c r="D177" s="152"/>
      <c r="E177" s="152"/>
      <c r="F177" s="155"/>
      <c r="G177" s="155"/>
      <c r="H177" s="152"/>
      <c r="I177" s="152"/>
    </row>
    <row r="178" spans="2:9" ht="18.75" x14ac:dyDescent="0.25">
      <c r="B178" s="152"/>
      <c r="C178" s="151"/>
      <c r="D178" s="152"/>
      <c r="E178" s="152"/>
      <c r="F178" s="155"/>
      <c r="G178" s="155"/>
      <c r="H178" s="152"/>
      <c r="I178" s="152"/>
    </row>
    <row r="179" spans="2:9" ht="18.75" x14ac:dyDescent="0.25">
      <c r="B179" s="152"/>
      <c r="C179" s="151"/>
      <c r="D179" s="152"/>
      <c r="E179" s="152"/>
      <c r="F179" s="155"/>
      <c r="G179" s="155"/>
      <c r="H179" s="152"/>
      <c r="I179" s="152"/>
    </row>
    <row r="180" spans="2:9" ht="18.75" x14ac:dyDescent="0.25">
      <c r="B180" s="152"/>
      <c r="C180" s="151"/>
      <c r="D180" s="152"/>
      <c r="E180" s="152"/>
      <c r="F180" s="155"/>
      <c r="G180" s="155"/>
      <c r="H180" s="152"/>
      <c r="I180" s="152"/>
    </row>
    <row r="181" spans="2:9" ht="18.75" x14ac:dyDescent="0.25">
      <c r="B181" s="152"/>
      <c r="C181" s="151"/>
      <c r="D181" s="152"/>
      <c r="E181" s="152"/>
      <c r="F181" s="155"/>
      <c r="G181" s="155"/>
      <c r="H181" s="152"/>
      <c r="I181" s="152"/>
    </row>
    <row r="182" spans="2:9" ht="18.75" x14ac:dyDescent="0.25">
      <c r="B182" s="152"/>
      <c r="C182" s="151"/>
      <c r="D182" s="152"/>
      <c r="E182" s="152"/>
      <c r="F182" s="155"/>
      <c r="G182" s="155"/>
      <c r="H182" s="152"/>
      <c r="I182" s="152"/>
    </row>
    <row r="183" spans="2:9" ht="18.75" x14ac:dyDescent="0.25">
      <c r="B183" s="152"/>
      <c r="C183" s="151"/>
      <c r="D183" s="152"/>
      <c r="E183" s="152"/>
      <c r="F183" s="155"/>
      <c r="G183" s="155"/>
      <c r="H183" s="152"/>
      <c r="I183" s="152"/>
    </row>
    <row r="184" spans="2:9" ht="18.75" x14ac:dyDescent="0.25">
      <c r="B184" s="152"/>
      <c r="C184" s="151"/>
      <c r="D184" s="152"/>
      <c r="E184" s="152"/>
      <c r="F184" s="155"/>
      <c r="G184" s="155"/>
      <c r="H184" s="152"/>
      <c r="I184" s="152"/>
    </row>
    <row r="185" spans="2:9" ht="18.75" x14ac:dyDescent="0.25">
      <c r="B185" s="152"/>
      <c r="C185" s="151"/>
      <c r="D185" s="152"/>
      <c r="E185" s="152"/>
      <c r="F185" s="155"/>
      <c r="G185" s="155"/>
      <c r="H185" s="152"/>
      <c r="I185" s="152"/>
    </row>
    <row r="186" spans="2:9" ht="18.75" x14ac:dyDescent="0.25">
      <c r="B186" s="152"/>
      <c r="C186" s="151"/>
      <c r="D186" s="152"/>
      <c r="E186" s="152"/>
      <c r="F186" s="155"/>
      <c r="G186" s="155"/>
      <c r="H186" s="152"/>
      <c r="I186" s="152"/>
    </row>
    <row r="187" spans="2:9" ht="18.75" x14ac:dyDescent="0.25">
      <c r="B187" s="152"/>
      <c r="C187" s="151"/>
      <c r="D187" s="152"/>
      <c r="E187" s="152"/>
      <c r="F187" s="155"/>
      <c r="G187" s="155"/>
      <c r="H187" s="152"/>
      <c r="I187" s="152"/>
    </row>
    <row r="188" spans="2:9" ht="18.75" x14ac:dyDescent="0.25">
      <c r="B188" s="152"/>
      <c r="C188" s="151"/>
      <c r="D188" s="152"/>
      <c r="E188" s="152"/>
      <c r="F188" s="155"/>
      <c r="G188" s="155"/>
      <c r="H188" s="152"/>
      <c r="I188" s="152"/>
    </row>
    <row r="189" spans="2:9" ht="18.75" x14ac:dyDescent="0.25">
      <c r="B189" s="152"/>
      <c r="C189" s="151"/>
      <c r="D189" s="152"/>
      <c r="E189" s="152"/>
      <c r="F189" s="155"/>
      <c r="G189" s="155"/>
      <c r="H189" s="152"/>
      <c r="I189" s="152"/>
    </row>
    <row r="190" spans="2:9" ht="18.75" x14ac:dyDescent="0.25">
      <c r="B190" s="152"/>
      <c r="C190" s="151"/>
      <c r="D190" s="152"/>
      <c r="E190" s="152"/>
      <c r="F190" s="155"/>
      <c r="G190" s="155"/>
      <c r="H190" s="152"/>
      <c r="I190" s="152"/>
    </row>
    <row r="191" spans="2:9" ht="18.75" x14ac:dyDescent="0.25">
      <c r="B191" s="152"/>
      <c r="C191" s="151"/>
      <c r="D191" s="152"/>
      <c r="E191" s="152"/>
      <c r="F191" s="155"/>
      <c r="G191" s="155"/>
      <c r="H191" s="152"/>
      <c r="I191" s="152"/>
    </row>
    <row r="192" spans="2:9" ht="18.75" x14ac:dyDescent="0.25">
      <c r="B192" s="152"/>
      <c r="C192" s="151"/>
      <c r="D192" s="152"/>
      <c r="E192" s="152"/>
      <c r="F192" s="155"/>
      <c r="G192" s="155"/>
      <c r="H192" s="152"/>
      <c r="I192" s="152"/>
    </row>
    <row r="193" spans="2:9" ht="18.75" x14ac:dyDescent="0.25">
      <c r="B193" s="152"/>
      <c r="C193" s="151"/>
      <c r="D193" s="152"/>
      <c r="E193" s="152"/>
      <c r="F193" s="155"/>
      <c r="G193" s="155"/>
      <c r="H193" s="152"/>
      <c r="I193" s="152"/>
    </row>
    <row r="194" spans="2:9" ht="18.75" x14ac:dyDescent="0.25">
      <c r="B194" s="152"/>
      <c r="C194" s="151"/>
      <c r="D194" s="152"/>
      <c r="E194" s="152"/>
      <c r="F194" s="155"/>
      <c r="G194" s="155"/>
      <c r="H194" s="152"/>
      <c r="I194" s="152"/>
    </row>
    <row r="195" spans="2:9" ht="18.75" x14ac:dyDescent="0.25">
      <c r="B195" s="152"/>
      <c r="C195" s="151"/>
      <c r="D195" s="152"/>
      <c r="E195" s="152"/>
      <c r="F195" s="155"/>
      <c r="G195" s="155"/>
      <c r="H195" s="152"/>
      <c r="I195" s="152"/>
    </row>
    <row r="196" spans="2:9" ht="18.75" x14ac:dyDescent="0.25">
      <c r="B196" s="152"/>
      <c r="C196" s="151"/>
      <c r="D196" s="152"/>
      <c r="E196" s="152"/>
      <c r="F196" s="155"/>
      <c r="G196" s="155"/>
      <c r="H196" s="152"/>
      <c r="I196" s="152"/>
    </row>
    <row r="197" spans="2:9" ht="18.75" x14ac:dyDescent="0.25">
      <c r="B197" s="152"/>
      <c r="C197" s="151"/>
      <c r="D197" s="152"/>
      <c r="E197" s="152"/>
      <c r="F197" s="155"/>
      <c r="G197" s="155"/>
      <c r="H197" s="152"/>
      <c r="I197" s="152"/>
    </row>
    <row r="198" spans="2:9" ht="18.75" x14ac:dyDescent="0.25">
      <c r="B198" s="152"/>
      <c r="C198" s="151"/>
      <c r="D198" s="152"/>
      <c r="E198" s="152"/>
      <c r="F198" s="155"/>
      <c r="G198" s="155"/>
      <c r="H198" s="152"/>
      <c r="I198" s="152"/>
    </row>
    <row r="199" spans="2:9" ht="18.75" x14ac:dyDescent="0.25">
      <c r="B199" s="152"/>
      <c r="C199" s="151"/>
      <c r="D199" s="152"/>
      <c r="E199" s="152"/>
      <c r="F199" s="155"/>
      <c r="G199" s="155"/>
      <c r="H199" s="152"/>
      <c r="I199" s="152"/>
    </row>
    <row r="200" spans="2:9" ht="18.75" x14ac:dyDescent="0.25">
      <c r="B200" s="152"/>
      <c r="C200" s="151"/>
      <c r="D200" s="152"/>
      <c r="E200" s="152"/>
      <c r="F200" s="155"/>
      <c r="G200" s="155"/>
      <c r="H200" s="152"/>
      <c r="I200" s="152"/>
    </row>
    <row r="201" spans="2:9" ht="18.75" x14ac:dyDescent="0.25">
      <c r="B201" s="152"/>
      <c r="C201" s="151"/>
      <c r="D201" s="152"/>
      <c r="E201" s="152"/>
      <c r="F201" s="155"/>
      <c r="G201" s="155"/>
      <c r="H201" s="152"/>
      <c r="I201" s="152"/>
    </row>
    <row r="202" spans="2:9" ht="18.75" x14ac:dyDescent="0.25">
      <c r="B202" s="152"/>
      <c r="C202" s="151"/>
      <c r="D202" s="152"/>
      <c r="E202" s="152"/>
      <c r="F202" s="155"/>
      <c r="G202" s="155"/>
      <c r="H202" s="152"/>
      <c r="I202" s="152"/>
    </row>
    <row r="203" spans="2:9" ht="18.75" x14ac:dyDescent="0.25">
      <c r="B203" s="152"/>
      <c r="C203" s="151"/>
      <c r="D203" s="152"/>
      <c r="E203" s="152"/>
      <c r="F203" s="155"/>
      <c r="G203" s="155"/>
      <c r="H203" s="152"/>
      <c r="I203" s="152"/>
    </row>
    <row r="204" spans="2:9" ht="18.75" x14ac:dyDescent="0.25">
      <c r="B204" s="152"/>
      <c r="C204" s="151"/>
      <c r="D204" s="152"/>
      <c r="E204" s="152"/>
      <c r="F204" s="155"/>
      <c r="G204" s="155"/>
      <c r="H204" s="152"/>
      <c r="I204" s="152"/>
    </row>
    <row r="205" spans="2:9" ht="18.75" x14ac:dyDescent="0.25">
      <c r="B205" s="152"/>
      <c r="C205" s="151"/>
      <c r="D205" s="152"/>
      <c r="E205" s="152"/>
      <c r="F205" s="155"/>
      <c r="G205" s="155"/>
      <c r="H205" s="152"/>
      <c r="I205" s="152"/>
    </row>
    <row r="206" spans="2:9" ht="18.75" x14ac:dyDescent="0.25">
      <c r="B206" s="152"/>
      <c r="C206" s="151"/>
      <c r="D206" s="152"/>
      <c r="E206" s="152"/>
      <c r="F206" s="155"/>
      <c r="G206" s="155"/>
      <c r="H206" s="152"/>
      <c r="I206" s="152"/>
    </row>
    <row r="207" spans="2:9" ht="18.75" x14ac:dyDescent="0.25">
      <c r="B207" s="152"/>
      <c r="C207" s="151"/>
      <c r="D207" s="152"/>
      <c r="E207" s="152"/>
      <c r="F207" s="155"/>
      <c r="G207" s="155"/>
      <c r="H207" s="152"/>
      <c r="I207" s="152"/>
    </row>
    <row r="208" spans="2:9" ht="18.75" x14ac:dyDescent="0.25">
      <c r="B208" s="152"/>
      <c r="C208" s="151"/>
      <c r="D208" s="152"/>
      <c r="E208" s="152"/>
      <c r="F208" s="155"/>
      <c r="G208" s="155"/>
      <c r="H208" s="152"/>
      <c r="I208" s="152"/>
    </row>
    <row r="209" spans="2:9" ht="18.75" x14ac:dyDescent="0.25">
      <c r="B209" s="152"/>
      <c r="C209" s="151"/>
      <c r="D209" s="152"/>
      <c r="E209" s="152"/>
      <c r="F209" s="155"/>
      <c r="G209" s="155"/>
      <c r="H209" s="152"/>
      <c r="I209" s="152"/>
    </row>
    <row r="210" spans="2:9" ht="18.75" x14ac:dyDescent="0.25">
      <c r="B210" s="152"/>
      <c r="C210" s="151"/>
      <c r="D210" s="152"/>
      <c r="E210" s="152"/>
      <c r="F210" s="155"/>
      <c r="G210" s="155"/>
      <c r="H210" s="152"/>
      <c r="I210" s="152"/>
    </row>
    <row r="211" spans="2:9" ht="18.75" x14ac:dyDescent="0.25">
      <c r="B211" s="152"/>
      <c r="C211" s="151"/>
      <c r="D211" s="152"/>
      <c r="E211" s="152"/>
      <c r="F211" s="155"/>
      <c r="G211" s="155"/>
      <c r="H211" s="152"/>
      <c r="I211" s="152"/>
    </row>
    <row r="212" spans="2:9" ht="18.75" x14ac:dyDescent="0.25">
      <c r="B212" s="152"/>
      <c r="C212" s="151"/>
      <c r="D212" s="152"/>
      <c r="E212" s="152"/>
      <c r="F212" s="155"/>
      <c r="G212" s="155"/>
      <c r="H212" s="152"/>
      <c r="I212" s="152"/>
    </row>
    <row r="213" spans="2:9" ht="18.75" x14ac:dyDescent="0.25">
      <c r="B213" s="152"/>
      <c r="C213" s="151"/>
      <c r="D213" s="152"/>
      <c r="E213" s="152"/>
      <c r="F213" s="155"/>
      <c r="G213" s="155"/>
      <c r="H213" s="152"/>
      <c r="I213" s="152"/>
    </row>
    <row r="214" spans="2:9" ht="18.75" x14ac:dyDescent="0.25">
      <c r="B214" s="152"/>
      <c r="C214" s="151"/>
      <c r="D214" s="152"/>
      <c r="E214" s="152"/>
      <c r="F214" s="155"/>
      <c r="G214" s="155"/>
      <c r="H214" s="152"/>
      <c r="I214" s="152"/>
    </row>
    <row r="215" spans="2:9" ht="18.75" x14ac:dyDescent="0.25">
      <c r="B215" s="152"/>
      <c r="C215" s="151"/>
      <c r="D215" s="152"/>
      <c r="E215" s="152"/>
      <c r="F215" s="155"/>
      <c r="G215" s="155"/>
      <c r="H215" s="152"/>
      <c r="I215" s="152"/>
    </row>
    <row r="216" spans="2:9" ht="18.75" x14ac:dyDescent="0.25">
      <c r="B216" s="152"/>
      <c r="C216" s="151"/>
      <c r="D216" s="152"/>
      <c r="E216" s="152"/>
      <c r="F216" s="155"/>
      <c r="G216" s="155"/>
      <c r="H216" s="152"/>
      <c r="I216" s="152"/>
    </row>
    <row r="217" spans="2:9" ht="18.75" x14ac:dyDescent="0.25">
      <c r="B217" s="152"/>
      <c r="C217" s="151"/>
      <c r="D217" s="152"/>
      <c r="E217" s="152"/>
      <c r="F217" s="155"/>
      <c r="G217" s="155"/>
      <c r="H217" s="152"/>
      <c r="I217" s="152"/>
    </row>
    <row r="218" spans="2:9" ht="18.75" x14ac:dyDescent="0.25">
      <c r="B218" s="152"/>
      <c r="C218" s="151"/>
      <c r="D218" s="152"/>
      <c r="E218" s="152"/>
      <c r="F218" s="155"/>
      <c r="G218" s="155"/>
      <c r="H218" s="152"/>
      <c r="I218" s="152"/>
    </row>
    <row r="219" spans="2:9" ht="18.75" x14ac:dyDescent="0.25">
      <c r="B219" s="152"/>
      <c r="C219" s="151"/>
      <c r="D219" s="152"/>
      <c r="E219" s="152"/>
      <c r="F219" s="155"/>
      <c r="G219" s="155"/>
      <c r="H219" s="152"/>
      <c r="I219" s="152"/>
    </row>
    <row r="220" spans="2:9" ht="18.75" x14ac:dyDescent="0.25">
      <c r="B220" s="152"/>
      <c r="C220" s="151"/>
      <c r="D220" s="152"/>
      <c r="E220" s="152"/>
      <c r="F220" s="155"/>
      <c r="G220" s="155"/>
      <c r="H220" s="152"/>
      <c r="I220" s="152"/>
    </row>
    <row r="221" spans="2:9" ht="18.75" x14ac:dyDescent="0.25">
      <c r="B221" s="152"/>
      <c r="C221" s="151"/>
      <c r="D221" s="152"/>
      <c r="E221" s="152"/>
      <c r="F221" s="155"/>
      <c r="G221" s="155"/>
      <c r="H221" s="152"/>
      <c r="I221" s="152"/>
    </row>
    <row r="222" spans="2:9" ht="18.75" x14ac:dyDescent="0.25">
      <c r="B222" s="152"/>
      <c r="C222" s="151"/>
      <c r="D222" s="152"/>
      <c r="E222" s="152"/>
      <c r="F222" s="155"/>
      <c r="G222" s="155"/>
      <c r="H222" s="152"/>
      <c r="I222" s="152"/>
    </row>
    <row r="223" spans="2:9" ht="18.75" x14ac:dyDescent="0.25">
      <c r="B223" s="152"/>
      <c r="C223" s="151"/>
      <c r="D223" s="152"/>
      <c r="E223" s="152"/>
      <c r="F223" s="155"/>
      <c r="G223" s="155"/>
      <c r="H223" s="152"/>
      <c r="I223" s="152"/>
    </row>
    <row r="224" spans="2:9" ht="18.75" x14ac:dyDescent="0.25">
      <c r="B224" s="152"/>
      <c r="C224" s="151"/>
      <c r="D224" s="152"/>
      <c r="E224" s="152"/>
      <c r="F224" s="155"/>
      <c r="G224" s="155"/>
      <c r="H224" s="152"/>
      <c r="I224" s="152"/>
    </row>
    <row r="225" spans="2:9" ht="18.75" x14ac:dyDescent="0.25">
      <c r="B225" s="152"/>
      <c r="C225" s="151"/>
      <c r="D225" s="152"/>
      <c r="E225" s="152"/>
      <c r="F225" s="155"/>
      <c r="G225" s="155"/>
      <c r="H225" s="152"/>
      <c r="I225" s="152"/>
    </row>
    <row r="226" spans="2:9" ht="30" customHeight="1" x14ac:dyDescent="0.25">
      <c r="B226" s="152"/>
      <c r="C226" s="151"/>
      <c r="D226" s="152"/>
      <c r="E226" s="152"/>
      <c r="F226" s="155"/>
      <c r="G226" s="155"/>
      <c r="H226" s="152"/>
      <c r="I226" s="152"/>
    </row>
    <row r="227" spans="2:9" ht="30" customHeight="1" x14ac:dyDescent="0.25">
      <c r="C227" s="158"/>
    </row>
  </sheetData>
  <printOptions horizontalCentered="1"/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4" tint="0.79998168889431442"/>
    <pageSetUpPr autoPageBreaks="0" fitToPage="1"/>
  </sheetPr>
  <dimension ref="A4:J34"/>
  <sheetViews>
    <sheetView showGridLines="0" zoomScale="70" zoomScaleNormal="70" workbookViewId="0">
      <selection activeCell="D6" sqref="D6"/>
    </sheetView>
  </sheetViews>
  <sheetFormatPr defaultColWidth="9.140625" defaultRowHeight="30" customHeight="1" x14ac:dyDescent="0.25"/>
  <cols>
    <col min="1" max="1" width="4.42578125" style="128" customWidth="1"/>
    <col min="2" max="2" width="30.140625" style="126" bestFit="1" customWidth="1"/>
    <col min="3" max="3" width="22.28515625" style="127" bestFit="1" customWidth="1"/>
    <col min="4" max="4" width="42.85546875" style="126" bestFit="1" customWidth="1"/>
    <col min="5" max="5" width="27.7109375" style="126" bestFit="1" customWidth="1"/>
    <col min="6" max="6" width="19.85546875" style="153" bestFit="1" customWidth="1"/>
    <col min="7" max="7" width="20.42578125" style="153" bestFit="1" customWidth="1"/>
    <col min="8" max="8" width="40.85546875" style="126" bestFit="1" customWidth="1"/>
    <col min="9" max="9" width="24.28515625" style="126" bestFit="1" customWidth="1"/>
    <col min="10" max="10" width="12.7109375" style="126" bestFit="1" customWidth="1"/>
    <col min="11" max="16384" width="9.140625" style="126"/>
  </cols>
  <sheetData>
    <row r="4" spans="2:10" ht="15" x14ac:dyDescent="0.25">
      <c r="B4" s="150"/>
      <c r="C4" s="150"/>
      <c r="D4" s="150"/>
      <c r="E4" s="150"/>
      <c r="F4" s="154"/>
      <c r="G4" s="154"/>
      <c r="H4" s="150"/>
      <c r="I4" s="150"/>
      <c r="J4" s="150"/>
    </row>
    <row r="5" spans="2:10" ht="18.75" x14ac:dyDescent="0.25">
      <c r="B5" s="152" t="s">
        <v>171</v>
      </c>
      <c r="C5" s="151">
        <v>1</v>
      </c>
      <c r="D5" s="152" t="s">
        <v>464</v>
      </c>
      <c r="E5" s="152" t="s">
        <v>465</v>
      </c>
      <c r="F5" s="155" t="s">
        <v>23</v>
      </c>
      <c r="G5" s="155">
        <v>43979</v>
      </c>
      <c r="H5" s="152"/>
      <c r="I5" s="152" t="s">
        <v>440</v>
      </c>
      <c r="J5" s="152" t="s">
        <v>110</v>
      </c>
    </row>
    <row r="6" spans="2:10" ht="18.75" x14ac:dyDescent="0.25">
      <c r="B6" s="152" t="s">
        <v>466</v>
      </c>
      <c r="C6" s="151">
        <v>1</v>
      </c>
      <c r="D6" s="152" t="s">
        <v>464</v>
      </c>
      <c r="E6" s="152" t="s">
        <v>465</v>
      </c>
      <c r="F6" s="155" t="s">
        <v>23</v>
      </c>
      <c r="G6" s="155">
        <v>43979</v>
      </c>
      <c r="H6" s="152"/>
      <c r="I6" s="152" t="s">
        <v>440</v>
      </c>
      <c r="J6" s="152" t="s">
        <v>110</v>
      </c>
    </row>
    <row r="7" spans="2:10" ht="18.75" x14ac:dyDescent="0.25">
      <c r="B7" s="152" t="s">
        <v>467</v>
      </c>
      <c r="C7" s="151">
        <v>1</v>
      </c>
      <c r="D7" s="152" t="s">
        <v>183</v>
      </c>
      <c r="E7" s="152" t="s">
        <v>472</v>
      </c>
      <c r="F7" s="155" t="s">
        <v>23</v>
      </c>
      <c r="G7" s="155">
        <v>43979</v>
      </c>
      <c r="H7" s="152"/>
      <c r="I7" s="152" t="s">
        <v>477</v>
      </c>
      <c r="J7" s="152" t="s">
        <v>110</v>
      </c>
    </row>
    <row r="8" spans="2:10" ht="18.75" x14ac:dyDescent="0.25">
      <c r="B8" s="152" t="s">
        <v>468</v>
      </c>
      <c r="C8" s="151">
        <v>1</v>
      </c>
      <c r="D8" s="152" t="s">
        <v>183</v>
      </c>
      <c r="E8" s="152" t="s">
        <v>473</v>
      </c>
      <c r="F8" s="155" t="s">
        <v>23</v>
      </c>
      <c r="G8" s="155">
        <v>43979</v>
      </c>
      <c r="H8" s="152"/>
      <c r="I8" s="152" t="s">
        <v>477</v>
      </c>
      <c r="J8" s="152" t="s">
        <v>110</v>
      </c>
    </row>
    <row r="9" spans="2:10" ht="18.75" x14ac:dyDescent="0.25">
      <c r="B9" s="152" t="s">
        <v>469</v>
      </c>
      <c r="C9" s="151">
        <v>1</v>
      </c>
      <c r="D9" s="152" t="s">
        <v>183</v>
      </c>
      <c r="E9" s="152" t="s">
        <v>474</v>
      </c>
      <c r="F9" s="155" t="s">
        <v>23</v>
      </c>
      <c r="G9" s="155">
        <v>43979</v>
      </c>
      <c r="H9" s="152"/>
      <c r="I9" s="152" t="s">
        <v>477</v>
      </c>
      <c r="J9" s="152" t="s">
        <v>110</v>
      </c>
    </row>
    <row r="10" spans="2:10" ht="18.75" x14ac:dyDescent="0.25">
      <c r="B10" s="152" t="s">
        <v>470</v>
      </c>
      <c r="C10" s="151">
        <v>1</v>
      </c>
      <c r="D10" s="152" t="s">
        <v>183</v>
      </c>
      <c r="E10" s="152" t="s">
        <v>475</v>
      </c>
      <c r="F10" s="155" t="s">
        <v>23</v>
      </c>
      <c r="G10" s="155">
        <v>43979</v>
      </c>
      <c r="H10" s="152"/>
      <c r="I10" s="152" t="s">
        <v>477</v>
      </c>
      <c r="J10" s="152" t="s">
        <v>110</v>
      </c>
    </row>
    <row r="11" spans="2:10" ht="18.75" x14ac:dyDescent="0.25">
      <c r="B11" s="152" t="s">
        <v>471</v>
      </c>
      <c r="C11" s="151">
        <v>1</v>
      </c>
      <c r="D11" s="152" t="s">
        <v>183</v>
      </c>
      <c r="E11" s="152" t="s">
        <v>476</v>
      </c>
      <c r="F11" s="155" t="s">
        <v>23</v>
      </c>
      <c r="G11" s="155">
        <v>43979</v>
      </c>
      <c r="H11" s="152"/>
      <c r="I11" s="152" t="s">
        <v>477</v>
      </c>
      <c r="J11" s="152" t="s">
        <v>110</v>
      </c>
    </row>
    <row r="12" spans="2:10" ht="18.75" x14ac:dyDescent="0.25">
      <c r="B12" s="152" t="s">
        <v>438</v>
      </c>
      <c r="C12" s="151">
        <v>1</v>
      </c>
      <c r="D12" s="152" t="s">
        <v>298</v>
      </c>
      <c r="E12" s="152" t="s">
        <v>439</v>
      </c>
      <c r="F12" s="155" t="s">
        <v>23</v>
      </c>
      <c r="G12" s="155">
        <v>43972</v>
      </c>
      <c r="H12" s="152"/>
      <c r="I12" s="152" t="s">
        <v>440</v>
      </c>
      <c r="J12" s="152" t="s">
        <v>110</v>
      </c>
    </row>
    <row r="13" spans="2:10" ht="18.75" x14ac:dyDescent="0.25">
      <c r="B13" s="152" t="s">
        <v>441</v>
      </c>
      <c r="C13" s="151">
        <v>1</v>
      </c>
      <c r="D13" s="152" t="s">
        <v>298</v>
      </c>
      <c r="E13" s="152" t="s">
        <v>442</v>
      </c>
      <c r="F13" s="155" t="s">
        <v>23</v>
      </c>
      <c r="G13" s="155">
        <v>43972</v>
      </c>
      <c r="H13" s="152"/>
      <c r="I13" s="152" t="s">
        <v>440</v>
      </c>
      <c r="J13" s="152" t="s">
        <v>110</v>
      </c>
    </row>
    <row r="14" spans="2:10" ht="18.75" x14ac:dyDescent="0.25">
      <c r="B14" s="152" t="s">
        <v>443</v>
      </c>
      <c r="C14" s="151">
        <v>1</v>
      </c>
      <c r="D14" s="152" t="s">
        <v>298</v>
      </c>
      <c r="E14" s="152"/>
      <c r="F14" s="155" t="s">
        <v>23</v>
      </c>
      <c r="G14" s="155">
        <v>43979</v>
      </c>
      <c r="H14" s="152"/>
      <c r="I14" s="152" t="s">
        <v>440</v>
      </c>
      <c r="J14" s="152" t="s">
        <v>110</v>
      </c>
    </row>
    <row r="15" spans="2:10" ht="18.75" x14ac:dyDescent="0.25">
      <c r="B15" s="152" t="s">
        <v>444</v>
      </c>
      <c r="C15" s="151">
        <v>1</v>
      </c>
      <c r="D15" s="152" t="s">
        <v>22</v>
      </c>
      <c r="E15" s="152" t="s">
        <v>445</v>
      </c>
      <c r="F15" s="155" t="s">
        <v>23</v>
      </c>
      <c r="G15" s="155">
        <v>43979</v>
      </c>
      <c r="H15" s="152"/>
      <c r="I15" s="152" t="s">
        <v>446</v>
      </c>
      <c r="J15" s="152" t="s">
        <v>120</v>
      </c>
    </row>
    <row r="16" spans="2:10" ht="18.75" x14ac:dyDescent="0.25">
      <c r="B16" s="152" t="s">
        <v>447</v>
      </c>
      <c r="C16" s="151">
        <v>1</v>
      </c>
      <c r="D16" s="152" t="s">
        <v>22</v>
      </c>
      <c r="E16" s="152" t="s">
        <v>445</v>
      </c>
      <c r="F16" s="155" t="s">
        <v>23</v>
      </c>
      <c r="G16" s="155">
        <v>43979</v>
      </c>
      <c r="H16" s="152"/>
      <c r="I16" s="152" t="s">
        <v>446</v>
      </c>
      <c r="J16" s="152" t="s">
        <v>120</v>
      </c>
    </row>
    <row r="17" spans="2:10" ht="18.75" x14ac:dyDescent="0.25">
      <c r="B17" s="152" t="s">
        <v>448</v>
      </c>
      <c r="C17" s="151">
        <v>1</v>
      </c>
      <c r="D17" s="152" t="s">
        <v>22</v>
      </c>
      <c r="E17" s="152" t="s">
        <v>445</v>
      </c>
      <c r="F17" s="155" t="s">
        <v>23</v>
      </c>
      <c r="G17" s="155">
        <v>43979</v>
      </c>
      <c r="H17" s="152"/>
      <c r="I17" s="152" t="s">
        <v>446</v>
      </c>
      <c r="J17" s="152" t="s">
        <v>120</v>
      </c>
    </row>
    <row r="18" spans="2:10" ht="18.75" x14ac:dyDescent="0.25">
      <c r="B18" s="152" t="s">
        <v>449</v>
      </c>
      <c r="C18" s="151">
        <v>1</v>
      </c>
      <c r="D18" s="152" t="s">
        <v>22</v>
      </c>
      <c r="E18" s="152" t="s">
        <v>445</v>
      </c>
      <c r="F18" s="155" t="s">
        <v>23</v>
      </c>
      <c r="G18" s="155">
        <v>43979</v>
      </c>
      <c r="H18" s="152"/>
      <c r="I18" s="152" t="s">
        <v>446</v>
      </c>
      <c r="J18" s="152" t="s">
        <v>120</v>
      </c>
    </row>
    <row r="19" spans="2:10" ht="18.75" x14ac:dyDescent="0.25">
      <c r="B19" s="152" t="s">
        <v>450</v>
      </c>
      <c r="C19" s="151">
        <v>1</v>
      </c>
      <c r="D19" s="152" t="s">
        <v>22</v>
      </c>
      <c r="E19" s="152" t="s">
        <v>445</v>
      </c>
      <c r="F19" s="155" t="s">
        <v>23</v>
      </c>
      <c r="G19" s="155">
        <v>43979</v>
      </c>
      <c r="H19" s="152"/>
      <c r="I19" s="152" t="s">
        <v>446</v>
      </c>
      <c r="J19" s="152" t="s">
        <v>120</v>
      </c>
    </row>
    <row r="20" spans="2:10" ht="18.75" x14ac:dyDescent="0.25">
      <c r="B20" s="152" t="s">
        <v>451</v>
      </c>
      <c r="C20" s="151">
        <v>1</v>
      </c>
      <c r="D20" s="152" t="s">
        <v>22</v>
      </c>
      <c r="E20" s="152" t="s">
        <v>445</v>
      </c>
      <c r="F20" s="155" t="s">
        <v>23</v>
      </c>
      <c r="G20" s="155">
        <v>43979</v>
      </c>
      <c r="H20" s="152"/>
      <c r="I20" s="152" t="s">
        <v>446</v>
      </c>
      <c r="J20" s="152" t="s">
        <v>120</v>
      </c>
    </row>
    <row r="21" spans="2:10" ht="18.75" x14ac:dyDescent="0.25">
      <c r="B21" s="152" t="s">
        <v>452</v>
      </c>
      <c r="C21" s="151">
        <v>1</v>
      </c>
      <c r="D21" s="152" t="s">
        <v>22</v>
      </c>
      <c r="E21" s="152" t="s">
        <v>445</v>
      </c>
      <c r="F21" s="155" t="s">
        <v>23</v>
      </c>
      <c r="G21" s="155">
        <v>43979</v>
      </c>
      <c r="H21" s="152"/>
      <c r="I21" s="152" t="s">
        <v>446</v>
      </c>
      <c r="J21" s="152" t="s">
        <v>120</v>
      </c>
    </row>
    <row r="22" spans="2:10" ht="18.75" x14ac:dyDescent="0.25">
      <c r="B22" s="152" t="s">
        <v>453</v>
      </c>
      <c r="C22" s="151">
        <v>1</v>
      </c>
      <c r="D22" s="152" t="s">
        <v>22</v>
      </c>
      <c r="E22" s="152" t="s">
        <v>445</v>
      </c>
      <c r="F22" s="155" t="s">
        <v>23</v>
      </c>
      <c r="G22" s="155">
        <v>43979</v>
      </c>
      <c r="H22" s="152"/>
      <c r="I22" s="152" t="s">
        <v>446</v>
      </c>
      <c r="J22" s="152" t="s">
        <v>120</v>
      </c>
    </row>
    <row r="23" spans="2:10" ht="18.75" x14ac:dyDescent="0.25">
      <c r="B23" s="152" t="s">
        <v>454</v>
      </c>
      <c r="C23" s="151">
        <v>1</v>
      </c>
      <c r="D23" s="152" t="s">
        <v>22</v>
      </c>
      <c r="E23" s="152" t="s">
        <v>445</v>
      </c>
      <c r="F23" s="155" t="s">
        <v>23</v>
      </c>
      <c r="G23" s="155">
        <v>43979</v>
      </c>
      <c r="H23" s="152"/>
      <c r="I23" s="152" t="s">
        <v>446</v>
      </c>
      <c r="J23" s="152" t="s">
        <v>120</v>
      </c>
    </row>
    <row r="24" spans="2:10" ht="18.75" x14ac:dyDescent="0.25">
      <c r="B24" s="152" t="s">
        <v>215</v>
      </c>
      <c r="C24" s="151">
        <v>1</v>
      </c>
      <c r="D24" s="152" t="s">
        <v>22</v>
      </c>
      <c r="E24" s="152" t="s">
        <v>445</v>
      </c>
      <c r="F24" s="155" t="s">
        <v>23</v>
      </c>
      <c r="G24" s="155">
        <v>43979</v>
      </c>
      <c r="H24" s="152"/>
      <c r="I24" s="152" t="s">
        <v>446</v>
      </c>
      <c r="J24" s="152" t="s">
        <v>120</v>
      </c>
    </row>
    <row r="25" spans="2:10" ht="18.75" x14ac:dyDescent="0.25">
      <c r="B25" s="152" t="s">
        <v>455</v>
      </c>
      <c r="C25" s="151">
        <v>1</v>
      </c>
      <c r="D25" s="152" t="s">
        <v>22</v>
      </c>
      <c r="E25" s="152" t="s">
        <v>445</v>
      </c>
      <c r="F25" s="155" t="s">
        <v>23</v>
      </c>
      <c r="G25" s="155">
        <v>43979</v>
      </c>
      <c r="H25" s="152"/>
      <c r="I25" s="152" t="s">
        <v>446</v>
      </c>
      <c r="J25" s="152" t="s">
        <v>120</v>
      </c>
    </row>
    <row r="26" spans="2:10" ht="18.75" x14ac:dyDescent="0.25">
      <c r="B26" s="152" t="s">
        <v>456</v>
      </c>
      <c r="C26" s="151">
        <v>1</v>
      </c>
      <c r="D26" s="152" t="s">
        <v>22</v>
      </c>
      <c r="E26" s="152" t="s">
        <v>445</v>
      </c>
      <c r="F26" s="155" t="s">
        <v>23</v>
      </c>
      <c r="G26" s="155">
        <v>43979</v>
      </c>
      <c r="H26" s="152"/>
      <c r="I26" s="152" t="s">
        <v>446</v>
      </c>
      <c r="J26" s="152" t="s">
        <v>120</v>
      </c>
    </row>
    <row r="27" spans="2:10" ht="18.75" x14ac:dyDescent="0.25">
      <c r="B27" s="152" t="s">
        <v>457</v>
      </c>
      <c r="C27" s="151">
        <v>1</v>
      </c>
      <c r="D27" s="152" t="s">
        <v>22</v>
      </c>
      <c r="E27" s="152" t="s">
        <v>445</v>
      </c>
      <c r="F27" s="155" t="s">
        <v>23</v>
      </c>
      <c r="G27" s="155">
        <v>43979</v>
      </c>
      <c r="H27" s="152"/>
      <c r="I27" s="152" t="s">
        <v>446</v>
      </c>
      <c r="J27" s="152" t="s">
        <v>120</v>
      </c>
    </row>
    <row r="28" spans="2:10" ht="18.75" x14ac:dyDescent="0.25">
      <c r="B28" s="152" t="s">
        <v>458</v>
      </c>
      <c r="C28" s="151">
        <v>1</v>
      </c>
      <c r="D28" s="152" t="s">
        <v>22</v>
      </c>
      <c r="E28" s="152" t="s">
        <v>445</v>
      </c>
      <c r="F28" s="155" t="s">
        <v>23</v>
      </c>
      <c r="G28" s="155">
        <v>43979</v>
      </c>
      <c r="H28" s="152"/>
      <c r="I28" s="152" t="s">
        <v>446</v>
      </c>
      <c r="J28" s="152" t="s">
        <v>120</v>
      </c>
    </row>
    <row r="29" spans="2:10" ht="18.75" x14ac:dyDescent="0.25">
      <c r="B29" s="152" t="s">
        <v>459</v>
      </c>
      <c r="C29" s="151">
        <v>1</v>
      </c>
      <c r="D29" s="152" t="s">
        <v>22</v>
      </c>
      <c r="E29" s="152" t="s">
        <v>445</v>
      </c>
      <c r="F29" s="155" t="s">
        <v>23</v>
      </c>
      <c r="G29" s="155">
        <v>43979</v>
      </c>
      <c r="H29" s="152"/>
      <c r="I29" s="152" t="s">
        <v>446</v>
      </c>
      <c r="J29" s="152" t="s">
        <v>120</v>
      </c>
    </row>
    <row r="30" spans="2:10" ht="18.75" x14ac:dyDescent="0.25">
      <c r="B30" s="152" t="s">
        <v>460</v>
      </c>
      <c r="C30" s="151">
        <v>1</v>
      </c>
      <c r="D30" s="152" t="s">
        <v>22</v>
      </c>
      <c r="E30" s="152" t="s">
        <v>445</v>
      </c>
      <c r="F30" s="155" t="s">
        <v>23</v>
      </c>
      <c r="G30" s="155">
        <v>43979</v>
      </c>
      <c r="H30" s="152"/>
      <c r="I30" s="152" t="s">
        <v>446</v>
      </c>
      <c r="J30" s="152" t="s">
        <v>120</v>
      </c>
    </row>
    <row r="31" spans="2:10" ht="18.75" x14ac:dyDescent="0.25">
      <c r="B31" s="152" t="s">
        <v>461</v>
      </c>
      <c r="C31" s="151">
        <v>1</v>
      </c>
      <c r="D31" s="152" t="s">
        <v>22</v>
      </c>
      <c r="E31" s="152" t="s">
        <v>445</v>
      </c>
      <c r="F31" s="155" t="s">
        <v>23</v>
      </c>
      <c r="G31" s="155">
        <v>43979</v>
      </c>
      <c r="H31" s="152"/>
      <c r="I31" s="152" t="s">
        <v>446</v>
      </c>
      <c r="J31" s="152" t="s">
        <v>120</v>
      </c>
    </row>
    <row r="32" spans="2:10" ht="18.75" x14ac:dyDescent="0.25">
      <c r="B32" s="152" t="s">
        <v>462</v>
      </c>
      <c r="C32" s="151">
        <v>1</v>
      </c>
      <c r="D32" s="152" t="s">
        <v>22</v>
      </c>
      <c r="E32" s="152" t="s">
        <v>445</v>
      </c>
      <c r="F32" s="155" t="s">
        <v>23</v>
      </c>
      <c r="G32" s="155">
        <v>43979</v>
      </c>
      <c r="H32" s="152"/>
      <c r="I32" s="152" t="s">
        <v>446</v>
      </c>
      <c r="J32" s="152" t="s">
        <v>120</v>
      </c>
    </row>
    <row r="33" spans="2:10" ht="18.75" x14ac:dyDescent="0.25">
      <c r="B33" s="152" t="s">
        <v>463</v>
      </c>
      <c r="C33" s="151">
        <v>1</v>
      </c>
      <c r="D33" s="152" t="s">
        <v>22</v>
      </c>
      <c r="E33" s="152" t="s">
        <v>445</v>
      </c>
      <c r="F33" s="155" t="s">
        <v>23</v>
      </c>
      <c r="G33" s="155">
        <v>43979</v>
      </c>
      <c r="H33" s="152"/>
      <c r="I33" s="152" t="s">
        <v>446</v>
      </c>
      <c r="J33" s="152" t="s">
        <v>120</v>
      </c>
    </row>
    <row r="34" spans="2:10" ht="30" customHeight="1" x14ac:dyDescent="0.25">
      <c r="C34" s="230">
        <f>SUM(C5:C33)</f>
        <v>29</v>
      </c>
    </row>
  </sheetData>
  <autoFilter ref="B4:J4" xr:uid="{00000000-0009-0000-0000-000005000000}">
    <sortState xmlns:xlrd2="http://schemas.microsoft.com/office/spreadsheetml/2017/richdata2" ref="B5:J34">
      <sortCondition ref="D4"/>
    </sortState>
  </autoFilter>
  <printOptions horizontalCentered="1"/>
  <pageMargins left="0.7" right="0.7" top="0.75" bottom="0.75" header="0.3" footer="0.3"/>
  <pageSetup paperSize="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5" tint="-0.499984740745262"/>
    <pageSetUpPr autoPageBreaks="0" fitToPage="1"/>
  </sheetPr>
  <dimension ref="C3:J21"/>
  <sheetViews>
    <sheetView showGridLines="0" workbookViewId="0">
      <selection activeCell="D25" sqref="D25"/>
    </sheetView>
  </sheetViews>
  <sheetFormatPr defaultColWidth="9.140625" defaultRowHeight="14.25" x14ac:dyDescent="0.25"/>
  <cols>
    <col min="1" max="2" width="9.140625" style="29"/>
    <col min="3" max="3" width="40.5703125" style="163" bestFit="1" customWidth="1"/>
    <col min="4" max="4" width="21.28515625" style="29" bestFit="1" customWidth="1"/>
    <col min="5" max="5" width="26.28515625" style="29" bestFit="1" customWidth="1"/>
    <col min="6" max="6" width="24.140625" style="29" bestFit="1" customWidth="1"/>
    <col min="7" max="7" width="18.7109375" style="29" bestFit="1" customWidth="1"/>
    <col min="8" max="8" width="19.140625" style="29" bestFit="1" customWidth="1"/>
    <col min="9" max="9" width="26.7109375" style="30" bestFit="1" customWidth="1"/>
    <col min="10" max="10" width="38.5703125" style="29" bestFit="1" customWidth="1"/>
    <col min="11" max="16384" width="9.140625" style="29"/>
  </cols>
  <sheetData>
    <row r="3" spans="3:10" ht="15" x14ac:dyDescent="0.25">
      <c r="C3" s="150"/>
      <c r="D3" s="150"/>
      <c r="E3" s="150"/>
      <c r="F3" s="150"/>
      <c r="G3" s="154"/>
      <c r="H3" s="154"/>
      <c r="I3" s="150"/>
      <c r="J3" s="150"/>
    </row>
    <row r="4" spans="3:10" ht="15" x14ac:dyDescent="0.25">
      <c r="C4" s="159" t="s">
        <v>502</v>
      </c>
      <c r="D4" s="159">
        <v>1</v>
      </c>
      <c r="E4" s="10" t="s">
        <v>34</v>
      </c>
      <c r="F4" s="10"/>
      <c r="G4" s="10" t="s">
        <v>23</v>
      </c>
      <c r="H4" s="160">
        <v>44003</v>
      </c>
      <c r="I4" s="161"/>
      <c r="J4" s="161" t="s">
        <v>495</v>
      </c>
    </row>
    <row r="5" spans="3:10" ht="15" x14ac:dyDescent="0.25">
      <c r="C5" s="159" t="s">
        <v>503</v>
      </c>
      <c r="D5" s="159">
        <v>1</v>
      </c>
      <c r="E5" s="10" t="s">
        <v>34</v>
      </c>
      <c r="F5" s="10"/>
      <c r="G5" s="10" t="s">
        <v>23</v>
      </c>
      <c r="H5" s="160">
        <v>44003</v>
      </c>
      <c r="I5" s="161"/>
      <c r="J5" s="161" t="s">
        <v>495</v>
      </c>
    </row>
    <row r="6" spans="3:10" ht="15" x14ac:dyDescent="0.25">
      <c r="C6" s="159" t="s">
        <v>504</v>
      </c>
      <c r="D6" s="159">
        <v>1</v>
      </c>
      <c r="E6" s="10" t="s">
        <v>34</v>
      </c>
      <c r="F6" s="10"/>
      <c r="G6" s="10" t="s">
        <v>23</v>
      </c>
      <c r="H6" s="160">
        <v>44003</v>
      </c>
      <c r="I6" s="161"/>
      <c r="J6" s="161" t="s">
        <v>495</v>
      </c>
    </row>
    <row r="7" spans="3:10" ht="15" x14ac:dyDescent="0.25">
      <c r="C7" s="159" t="s">
        <v>505</v>
      </c>
      <c r="D7" s="159">
        <v>1</v>
      </c>
      <c r="E7" s="10" t="s">
        <v>34</v>
      </c>
      <c r="F7" s="10"/>
      <c r="G7" s="10" t="s">
        <v>23</v>
      </c>
      <c r="H7" s="160">
        <v>44003</v>
      </c>
      <c r="I7" s="161"/>
      <c r="J7" s="161" t="s">
        <v>495</v>
      </c>
    </row>
    <row r="8" spans="3:10" ht="15" x14ac:dyDescent="0.25">
      <c r="C8" s="159" t="s">
        <v>506</v>
      </c>
      <c r="D8" s="159">
        <v>1</v>
      </c>
      <c r="E8" s="10" t="s">
        <v>34</v>
      </c>
      <c r="F8" s="10"/>
      <c r="G8" s="10" t="s">
        <v>23</v>
      </c>
      <c r="H8" s="160">
        <v>44003</v>
      </c>
      <c r="I8" s="161"/>
      <c r="J8" s="161" t="s">
        <v>495</v>
      </c>
    </row>
    <row r="9" spans="3:10" ht="15" x14ac:dyDescent="0.25">
      <c r="C9" s="216" t="s">
        <v>482</v>
      </c>
      <c r="D9" s="159">
        <v>1</v>
      </c>
      <c r="E9" s="10" t="s">
        <v>492</v>
      </c>
      <c r="F9" s="10" t="s">
        <v>483</v>
      </c>
      <c r="G9" s="10" t="s">
        <v>25</v>
      </c>
      <c r="H9" s="160">
        <v>44011</v>
      </c>
      <c r="I9" s="161" t="s">
        <v>111</v>
      </c>
      <c r="J9" s="161" t="s">
        <v>110</v>
      </c>
    </row>
    <row r="10" spans="3:10" ht="15" x14ac:dyDescent="0.25">
      <c r="C10" s="159" t="s">
        <v>493</v>
      </c>
      <c r="D10" s="159">
        <v>1</v>
      </c>
      <c r="E10" s="10" t="s">
        <v>298</v>
      </c>
      <c r="F10" s="10" t="s">
        <v>494</v>
      </c>
      <c r="G10" s="10" t="s">
        <v>23</v>
      </c>
      <c r="H10" s="160">
        <v>44003</v>
      </c>
      <c r="I10" s="161">
        <v>44012</v>
      </c>
      <c r="J10" s="161" t="s">
        <v>495</v>
      </c>
    </row>
    <row r="11" spans="3:10" ht="15" x14ac:dyDescent="0.25">
      <c r="C11" s="159" t="s">
        <v>496</v>
      </c>
      <c r="D11" s="159">
        <v>1</v>
      </c>
      <c r="E11" s="10" t="s">
        <v>298</v>
      </c>
      <c r="F11" s="10"/>
      <c r="G11" s="10" t="s">
        <v>23</v>
      </c>
      <c r="H11" s="160">
        <v>43994</v>
      </c>
      <c r="I11" s="161"/>
      <c r="J11" s="161" t="s">
        <v>497</v>
      </c>
    </row>
    <row r="12" spans="3:10" ht="15" x14ac:dyDescent="0.25">
      <c r="C12" s="159" t="s">
        <v>498</v>
      </c>
      <c r="D12" s="159">
        <v>1</v>
      </c>
      <c r="E12" s="10" t="s">
        <v>298</v>
      </c>
      <c r="F12" s="10"/>
      <c r="G12" s="10" t="s">
        <v>23</v>
      </c>
      <c r="H12" s="160">
        <v>43994</v>
      </c>
      <c r="I12" s="161"/>
      <c r="J12" s="161" t="s">
        <v>499</v>
      </c>
    </row>
    <row r="13" spans="3:10" ht="15" x14ac:dyDescent="0.25">
      <c r="C13" s="159" t="s">
        <v>500</v>
      </c>
      <c r="D13" s="159">
        <v>1</v>
      </c>
      <c r="E13" s="10" t="s">
        <v>298</v>
      </c>
      <c r="F13" s="10"/>
      <c r="G13" s="10" t="s">
        <v>23</v>
      </c>
      <c r="H13" s="160">
        <v>43994</v>
      </c>
      <c r="I13" s="161"/>
      <c r="J13" s="161" t="s">
        <v>499</v>
      </c>
    </row>
    <row r="14" spans="3:10" ht="15" x14ac:dyDescent="0.25">
      <c r="C14" s="159" t="s">
        <v>501</v>
      </c>
      <c r="D14" s="159">
        <v>1</v>
      </c>
      <c r="E14" s="10" t="s">
        <v>298</v>
      </c>
      <c r="F14" s="10"/>
      <c r="G14" s="10" t="s">
        <v>23</v>
      </c>
      <c r="H14" s="160">
        <v>43994</v>
      </c>
      <c r="I14" s="161"/>
      <c r="J14" s="161" t="s">
        <v>497</v>
      </c>
    </row>
    <row r="15" spans="3:10" ht="15" x14ac:dyDescent="0.25">
      <c r="C15" s="159" t="s">
        <v>478</v>
      </c>
      <c r="D15" s="159">
        <v>1</v>
      </c>
      <c r="E15" s="10" t="s">
        <v>104</v>
      </c>
      <c r="F15" s="10"/>
      <c r="G15" s="10" t="s">
        <v>30</v>
      </c>
      <c r="H15" s="160">
        <v>44001</v>
      </c>
      <c r="I15" s="161" t="s">
        <v>479</v>
      </c>
      <c r="J15" s="161" t="s">
        <v>110</v>
      </c>
    </row>
    <row r="16" spans="3:10" ht="15" x14ac:dyDescent="0.25">
      <c r="C16" s="159" t="s">
        <v>480</v>
      </c>
      <c r="D16" s="159">
        <v>1</v>
      </c>
      <c r="E16" s="10" t="s">
        <v>104</v>
      </c>
      <c r="F16" s="10"/>
      <c r="G16" s="10" t="s">
        <v>23</v>
      </c>
      <c r="H16" s="160">
        <v>44001</v>
      </c>
      <c r="I16" s="161" t="s">
        <v>479</v>
      </c>
      <c r="J16" s="161" t="s">
        <v>110</v>
      </c>
    </row>
    <row r="17" spans="3:10" ht="15" x14ac:dyDescent="0.25">
      <c r="C17" s="159" t="s">
        <v>481</v>
      </c>
      <c r="D17" s="159">
        <v>1</v>
      </c>
      <c r="E17" s="10" t="s">
        <v>104</v>
      </c>
      <c r="F17" s="10"/>
      <c r="G17" s="10" t="s">
        <v>23</v>
      </c>
      <c r="H17" s="160">
        <v>44001</v>
      </c>
      <c r="I17" s="161" t="s">
        <v>479</v>
      </c>
      <c r="J17" s="161" t="s">
        <v>110</v>
      </c>
    </row>
    <row r="18" spans="3:10" ht="15" x14ac:dyDescent="0.25">
      <c r="C18" s="159" t="s">
        <v>484</v>
      </c>
      <c r="D18" s="159">
        <v>1</v>
      </c>
      <c r="E18" s="10" t="s">
        <v>104</v>
      </c>
      <c r="F18" s="10" t="s">
        <v>485</v>
      </c>
      <c r="G18" s="10" t="s">
        <v>23</v>
      </c>
      <c r="H18" s="160">
        <v>43983</v>
      </c>
      <c r="I18" s="161" t="s">
        <v>486</v>
      </c>
      <c r="J18" s="161" t="s">
        <v>107</v>
      </c>
    </row>
    <row r="19" spans="3:10" ht="15" x14ac:dyDescent="0.25">
      <c r="C19" s="159" t="s">
        <v>487</v>
      </c>
      <c r="D19" s="159">
        <v>1</v>
      </c>
      <c r="E19" s="10" t="s">
        <v>104</v>
      </c>
      <c r="F19" s="10" t="s">
        <v>488</v>
      </c>
      <c r="G19" s="10" t="s">
        <v>23</v>
      </c>
      <c r="H19" s="160">
        <v>43983</v>
      </c>
      <c r="I19" s="161" t="s">
        <v>489</v>
      </c>
      <c r="J19" s="161" t="s">
        <v>107</v>
      </c>
    </row>
    <row r="20" spans="3:10" ht="15" x14ac:dyDescent="0.25">
      <c r="C20" s="159" t="s">
        <v>490</v>
      </c>
      <c r="D20" s="159">
        <v>1</v>
      </c>
      <c r="E20" s="10" t="s">
        <v>104</v>
      </c>
      <c r="F20" s="10" t="s">
        <v>485</v>
      </c>
      <c r="G20" s="10" t="s">
        <v>23</v>
      </c>
      <c r="H20" s="160">
        <v>43983</v>
      </c>
      <c r="I20" s="161" t="s">
        <v>491</v>
      </c>
      <c r="J20" s="161" t="s">
        <v>107</v>
      </c>
    </row>
    <row r="21" spans="3:10" x14ac:dyDescent="0.25">
      <c r="D21" s="231">
        <f>SUM(D4:D20)</f>
        <v>17</v>
      </c>
    </row>
  </sheetData>
  <autoFilter ref="C3:J3" xr:uid="{00000000-0009-0000-0000-000006000000}">
    <sortState xmlns:xlrd2="http://schemas.microsoft.com/office/spreadsheetml/2017/richdata2" ref="C4:J21">
      <sortCondition ref="E3"/>
    </sortState>
  </autoFilter>
  <printOptions horizontalCentered="1"/>
  <pageMargins left="0.7" right="0.7" top="0.75" bottom="0.75" header="0.3" footer="0.3"/>
  <pageSetup paperSize="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5" tint="-0.249977111117893"/>
    <pageSetUpPr autoPageBreaks="0" fitToPage="1"/>
  </sheetPr>
  <dimension ref="B1:L96"/>
  <sheetViews>
    <sheetView showGridLines="0" zoomScale="85" zoomScaleNormal="85" workbookViewId="0">
      <selection activeCell="F6" sqref="F6:F8"/>
    </sheetView>
  </sheetViews>
  <sheetFormatPr defaultColWidth="9.140625" defaultRowHeight="15" x14ac:dyDescent="0.25"/>
  <cols>
    <col min="1" max="1" width="9.140625" style="44"/>
    <col min="2" max="2" width="12.28515625" style="44" customWidth="1"/>
    <col min="3" max="3" width="66" style="28" customWidth="1"/>
    <col min="4" max="4" width="15" style="28" customWidth="1"/>
    <col min="5" max="5" width="34.140625" style="44" bestFit="1" customWidth="1"/>
    <col min="6" max="6" width="31" style="44" bestFit="1" customWidth="1"/>
    <col min="7" max="7" width="18.85546875" style="166" customWidth="1"/>
    <col min="8" max="8" width="27.5703125" style="44" customWidth="1"/>
    <col min="9" max="9" width="48.28515625" style="44" bestFit="1" customWidth="1"/>
    <col min="10" max="10" width="18.85546875" style="236" customWidth="1"/>
    <col min="11" max="11" width="14.28515625" style="44" customWidth="1"/>
    <col min="12" max="12" width="13.7109375" style="44" customWidth="1"/>
    <col min="13" max="16384" width="9.140625" style="44"/>
  </cols>
  <sheetData>
    <row r="1" spans="2:12" x14ac:dyDescent="0.25">
      <c r="B1" s="9"/>
      <c r="C1" s="9"/>
      <c r="D1" s="9"/>
      <c r="E1" s="9"/>
      <c r="F1" s="9"/>
      <c r="G1" s="164"/>
      <c r="H1" s="9"/>
      <c r="I1" s="45"/>
      <c r="J1" s="46"/>
      <c r="K1" s="47"/>
      <c r="L1" s="47"/>
    </row>
    <row r="2" spans="2:12" x14ac:dyDescent="0.25">
      <c r="B2" s="42"/>
      <c r="C2" s="36" t="s">
        <v>546</v>
      </c>
      <c r="D2" s="10">
        <v>1</v>
      </c>
      <c r="E2" s="24" t="s">
        <v>92</v>
      </c>
      <c r="F2" s="36" t="s">
        <v>52</v>
      </c>
      <c r="G2" s="42">
        <v>44028</v>
      </c>
      <c r="H2" s="11"/>
      <c r="I2" s="55" t="s">
        <v>547</v>
      </c>
      <c r="J2" s="56" t="s">
        <v>107</v>
      </c>
      <c r="K2" s="48"/>
      <c r="L2" s="43"/>
    </row>
    <row r="3" spans="2:12" x14ac:dyDescent="0.25">
      <c r="B3" s="42"/>
      <c r="C3" s="10" t="s">
        <v>571</v>
      </c>
      <c r="D3" s="10">
        <v>1</v>
      </c>
      <c r="E3" s="24" t="s">
        <v>99</v>
      </c>
      <c r="F3" s="36" t="s">
        <v>65</v>
      </c>
      <c r="G3" s="42">
        <v>44028</v>
      </c>
      <c r="H3" s="11"/>
      <c r="I3" s="11" t="s">
        <v>111</v>
      </c>
      <c r="J3" s="233" t="s">
        <v>110</v>
      </c>
      <c r="K3" s="48"/>
      <c r="L3" s="43"/>
    </row>
    <row r="4" spans="2:12" x14ac:dyDescent="0.25">
      <c r="B4" s="42"/>
      <c r="C4" s="36" t="s">
        <v>556</v>
      </c>
      <c r="D4" s="10">
        <v>1</v>
      </c>
      <c r="E4" s="24" t="s">
        <v>92</v>
      </c>
      <c r="F4" s="36" t="s">
        <v>557</v>
      </c>
      <c r="G4" s="42">
        <v>44028</v>
      </c>
      <c r="H4" s="11"/>
      <c r="I4" s="55" t="s">
        <v>549</v>
      </c>
      <c r="J4" s="56" t="s">
        <v>107</v>
      </c>
      <c r="K4" s="33"/>
      <c r="L4" s="43"/>
    </row>
    <row r="5" spans="2:12" x14ac:dyDescent="0.25">
      <c r="B5" s="42"/>
      <c r="C5" s="36" t="s">
        <v>616</v>
      </c>
      <c r="D5" s="10">
        <v>1</v>
      </c>
      <c r="E5" s="24" t="s">
        <v>33</v>
      </c>
      <c r="F5" s="36" t="s">
        <v>40</v>
      </c>
      <c r="G5" s="42">
        <v>44034</v>
      </c>
      <c r="H5" s="11"/>
      <c r="I5" s="11" t="s">
        <v>310</v>
      </c>
      <c r="J5" s="233" t="s">
        <v>110</v>
      </c>
      <c r="K5" s="33"/>
      <c r="L5" s="43"/>
    </row>
    <row r="6" spans="2:12" x14ac:dyDescent="0.25">
      <c r="B6" s="42"/>
      <c r="C6" s="36" t="s">
        <v>613</v>
      </c>
      <c r="D6" s="10">
        <v>1</v>
      </c>
      <c r="E6" s="24" t="s">
        <v>625</v>
      </c>
      <c r="F6" s="36" t="s">
        <v>28</v>
      </c>
      <c r="G6" s="42">
        <v>44032</v>
      </c>
      <c r="H6" s="11"/>
      <c r="I6" s="11" t="s">
        <v>310</v>
      </c>
      <c r="J6" s="233" t="s">
        <v>110</v>
      </c>
      <c r="K6" s="33"/>
      <c r="L6" s="43"/>
    </row>
    <row r="7" spans="2:12" x14ac:dyDescent="0.25">
      <c r="B7" s="42"/>
      <c r="C7" s="36" t="s">
        <v>614</v>
      </c>
      <c r="D7" s="10">
        <v>1</v>
      </c>
      <c r="E7" s="24" t="s">
        <v>625</v>
      </c>
      <c r="F7" s="36" t="s">
        <v>28</v>
      </c>
      <c r="G7" s="42">
        <v>44033</v>
      </c>
      <c r="H7" s="11"/>
      <c r="I7" s="11" t="s">
        <v>310</v>
      </c>
      <c r="J7" s="233" t="s">
        <v>110</v>
      </c>
      <c r="K7" s="33"/>
      <c r="L7" s="43"/>
    </row>
    <row r="8" spans="2:12" x14ac:dyDescent="0.25">
      <c r="B8" s="42"/>
      <c r="C8" s="36" t="s">
        <v>615</v>
      </c>
      <c r="D8" s="10">
        <v>1</v>
      </c>
      <c r="E8" s="24" t="s">
        <v>625</v>
      </c>
      <c r="F8" s="36" t="s">
        <v>28</v>
      </c>
      <c r="G8" s="42">
        <v>44033</v>
      </c>
      <c r="H8" s="11"/>
      <c r="I8" s="11" t="s">
        <v>310</v>
      </c>
      <c r="J8" s="233" t="s">
        <v>110</v>
      </c>
      <c r="K8" s="33"/>
      <c r="L8" s="43"/>
    </row>
    <row r="9" spans="2:12" x14ac:dyDescent="0.25">
      <c r="B9" s="42"/>
      <c r="C9" s="36" t="s">
        <v>537</v>
      </c>
      <c r="D9" s="10">
        <v>1</v>
      </c>
      <c r="E9" s="24" t="s">
        <v>92</v>
      </c>
      <c r="F9" s="24" t="s">
        <v>23</v>
      </c>
      <c r="G9" s="42">
        <v>44028</v>
      </c>
      <c r="H9" s="11"/>
      <c r="I9" s="55" t="s">
        <v>538</v>
      </c>
      <c r="J9" s="56" t="s">
        <v>107</v>
      </c>
      <c r="K9" s="33"/>
      <c r="L9" s="43"/>
    </row>
    <row r="10" spans="2:12" x14ac:dyDescent="0.25">
      <c r="B10" s="42"/>
      <c r="C10" s="36" t="s">
        <v>539</v>
      </c>
      <c r="D10" s="10">
        <v>1</v>
      </c>
      <c r="E10" s="24" t="s">
        <v>92</v>
      </c>
      <c r="F10" s="10" t="s">
        <v>23</v>
      </c>
      <c r="G10" s="42">
        <v>44028</v>
      </c>
      <c r="H10" s="11"/>
      <c r="I10" s="55" t="s">
        <v>540</v>
      </c>
      <c r="J10" s="56" t="s">
        <v>107</v>
      </c>
      <c r="K10" s="33"/>
      <c r="L10" s="43"/>
    </row>
    <row r="11" spans="2:12" x14ac:dyDescent="0.25">
      <c r="B11" s="42"/>
      <c r="C11" s="36" t="s">
        <v>541</v>
      </c>
      <c r="D11" s="10">
        <v>1</v>
      </c>
      <c r="E11" s="24" t="s">
        <v>92</v>
      </c>
      <c r="F11" s="24" t="s">
        <v>23</v>
      </c>
      <c r="G11" s="42">
        <v>44028</v>
      </c>
      <c r="H11" s="11"/>
      <c r="I11" s="55" t="s">
        <v>542</v>
      </c>
      <c r="J11" s="56" t="s">
        <v>107</v>
      </c>
      <c r="K11" s="48"/>
      <c r="L11" s="43"/>
    </row>
    <row r="12" spans="2:12" x14ac:dyDescent="0.25">
      <c r="B12" s="42"/>
      <c r="C12" s="36" t="s">
        <v>543</v>
      </c>
      <c r="D12" s="10">
        <v>1</v>
      </c>
      <c r="E12" s="24" t="s">
        <v>92</v>
      </c>
      <c r="F12" s="24" t="s">
        <v>23</v>
      </c>
      <c r="G12" s="42">
        <v>44028</v>
      </c>
      <c r="H12" s="11"/>
      <c r="I12" s="55" t="s">
        <v>544</v>
      </c>
      <c r="J12" s="56" t="s">
        <v>107</v>
      </c>
      <c r="K12" s="48"/>
      <c r="L12" s="43"/>
    </row>
    <row r="13" spans="2:12" x14ac:dyDescent="0.25">
      <c r="B13" s="42"/>
      <c r="C13" s="36" t="s">
        <v>545</v>
      </c>
      <c r="D13" s="10">
        <v>1</v>
      </c>
      <c r="E13" s="24" t="s">
        <v>92</v>
      </c>
      <c r="F13" s="24" t="s">
        <v>23</v>
      </c>
      <c r="G13" s="42">
        <v>44028</v>
      </c>
      <c r="H13" s="11"/>
      <c r="I13" s="55" t="s">
        <v>544</v>
      </c>
      <c r="J13" s="56" t="s">
        <v>107</v>
      </c>
      <c r="K13" s="48"/>
      <c r="L13" s="43"/>
    </row>
    <row r="14" spans="2:12" x14ac:dyDescent="0.25">
      <c r="B14" s="42"/>
      <c r="C14" s="50" t="s">
        <v>548</v>
      </c>
      <c r="D14" s="10">
        <v>1</v>
      </c>
      <c r="E14" s="24" t="s">
        <v>92</v>
      </c>
      <c r="F14" s="36" t="s">
        <v>23</v>
      </c>
      <c r="G14" s="42">
        <v>44028</v>
      </c>
      <c r="H14" s="11"/>
      <c r="I14" s="55" t="s">
        <v>549</v>
      </c>
      <c r="J14" s="56" t="s">
        <v>107</v>
      </c>
      <c r="K14" s="48"/>
      <c r="L14" s="43"/>
    </row>
    <row r="15" spans="2:12" x14ac:dyDescent="0.25">
      <c r="B15" s="42"/>
      <c r="C15" s="36" t="s">
        <v>550</v>
      </c>
      <c r="D15" s="10">
        <v>1</v>
      </c>
      <c r="E15" s="24" t="s">
        <v>92</v>
      </c>
      <c r="F15" s="36" t="s">
        <v>23</v>
      </c>
      <c r="G15" s="42">
        <v>44028</v>
      </c>
      <c r="H15" s="11"/>
      <c r="I15" s="55" t="s">
        <v>544</v>
      </c>
      <c r="J15" s="56" t="s">
        <v>107</v>
      </c>
      <c r="K15" s="48"/>
      <c r="L15" s="43"/>
    </row>
    <row r="16" spans="2:12" x14ac:dyDescent="0.25">
      <c r="B16" s="42"/>
      <c r="C16" s="36" t="s">
        <v>551</v>
      </c>
      <c r="D16" s="10">
        <v>1</v>
      </c>
      <c r="E16" s="24" t="s">
        <v>92</v>
      </c>
      <c r="F16" s="10" t="s">
        <v>23</v>
      </c>
      <c r="G16" s="42">
        <v>44028</v>
      </c>
      <c r="H16" s="11"/>
      <c r="I16" s="55" t="s">
        <v>547</v>
      </c>
      <c r="J16" s="56" t="s">
        <v>107</v>
      </c>
      <c r="K16" s="48"/>
      <c r="L16" s="43"/>
    </row>
    <row r="17" spans="2:12" x14ac:dyDescent="0.25">
      <c r="B17" s="42"/>
      <c r="C17" s="50" t="s">
        <v>552</v>
      </c>
      <c r="D17" s="10">
        <v>1</v>
      </c>
      <c r="E17" s="24" t="s">
        <v>92</v>
      </c>
      <c r="F17" s="36" t="s">
        <v>23</v>
      </c>
      <c r="G17" s="42">
        <v>44028</v>
      </c>
      <c r="H17" s="11"/>
      <c r="I17" s="55" t="s">
        <v>553</v>
      </c>
      <c r="J17" s="56" t="s">
        <v>107</v>
      </c>
      <c r="K17" s="48"/>
      <c r="L17" s="43"/>
    </row>
    <row r="18" spans="2:12" x14ac:dyDescent="0.25">
      <c r="B18" s="42"/>
      <c r="C18" s="50" t="s">
        <v>554</v>
      </c>
      <c r="D18" s="10">
        <v>1</v>
      </c>
      <c r="E18" s="24" t="s">
        <v>92</v>
      </c>
      <c r="F18" s="36" t="s">
        <v>23</v>
      </c>
      <c r="G18" s="42">
        <v>44028</v>
      </c>
      <c r="H18" s="11"/>
      <c r="I18" s="55" t="s">
        <v>555</v>
      </c>
      <c r="J18" s="56" t="s">
        <v>107</v>
      </c>
      <c r="K18" s="48"/>
      <c r="L18" s="43"/>
    </row>
    <row r="19" spans="2:12" x14ac:dyDescent="0.25">
      <c r="B19" s="42"/>
      <c r="C19" s="50" t="s">
        <v>560</v>
      </c>
      <c r="D19" s="10">
        <v>1</v>
      </c>
      <c r="E19" s="24" t="s">
        <v>92</v>
      </c>
      <c r="F19" s="36" t="s">
        <v>23</v>
      </c>
      <c r="G19" s="42">
        <v>44028</v>
      </c>
      <c r="H19" s="11"/>
      <c r="I19" s="55" t="s">
        <v>553</v>
      </c>
      <c r="J19" s="56" t="s">
        <v>107</v>
      </c>
      <c r="K19" s="48"/>
      <c r="L19" s="43"/>
    </row>
    <row r="20" spans="2:12" x14ac:dyDescent="0.25">
      <c r="B20" s="42"/>
      <c r="C20" s="38" t="s">
        <v>520</v>
      </c>
      <c r="D20" s="12">
        <v>1</v>
      </c>
      <c r="E20" s="24" t="s">
        <v>92</v>
      </c>
      <c r="F20" s="36" t="s">
        <v>23</v>
      </c>
      <c r="G20" s="42">
        <v>44018</v>
      </c>
      <c r="H20" s="11"/>
      <c r="I20" s="37" t="s">
        <v>521</v>
      </c>
      <c r="J20" s="232" t="s">
        <v>107</v>
      </c>
      <c r="K20" s="38"/>
      <c r="L20" s="43"/>
    </row>
    <row r="21" spans="2:12" x14ac:dyDescent="0.25">
      <c r="B21" s="42"/>
      <c r="C21" s="38" t="s">
        <v>522</v>
      </c>
      <c r="D21" s="12">
        <v>1</v>
      </c>
      <c r="E21" s="24" t="s">
        <v>92</v>
      </c>
      <c r="F21" s="36" t="s">
        <v>23</v>
      </c>
      <c r="G21" s="42">
        <v>44018</v>
      </c>
      <c r="H21" s="37"/>
      <c r="I21" s="37" t="s">
        <v>523</v>
      </c>
      <c r="J21" s="232" t="s">
        <v>107</v>
      </c>
      <c r="K21" s="38"/>
      <c r="L21" s="43"/>
    </row>
    <row r="22" spans="2:12" x14ac:dyDescent="0.25">
      <c r="B22" s="42"/>
      <c r="C22" s="33" t="s">
        <v>513</v>
      </c>
      <c r="D22" s="10">
        <v>1</v>
      </c>
      <c r="E22" s="36" t="s">
        <v>32</v>
      </c>
      <c r="F22" s="36" t="s">
        <v>23</v>
      </c>
      <c r="G22" s="42">
        <v>44013</v>
      </c>
      <c r="H22" s="11"/>
      <c r="I22" s="11" t="s">
        <v>514</v>
      </c>
      <c r="J22" s="233" t="s">
        <v>107</v>
      </c>
      <c r="K22" s="52"/>
      <c r="L22" s="36"/>
    </row>
    <row r="23" spans="2:12" x14ac:dyDescent="0.25">
      <c r="B23" s="42"/>
      <c r="C23" s="34" t="s">
        <v>515</v>
      </c>
      <c r="D23" s="10">
        <v>1</v>
      </c>
      <c r="E23" s="36" t="s">
        <v>32</v>
      </c>
      <c r="F23" s="36" t="s">
        <v>23</v>
      </c>
      <c r="G23" s="42">
        <v>44013</v>
      </c>
      <c r="H23" s="11"/>
      <c r="I23" s="11" t="s">
        <v>514</v>
      </c>
      <c r="J23" s="233" t="s">
        <v>107</v>
      </c>
      <c r="K23" s="52"/>
      <c r="L23" s="36"/>
    </row>
    <row r="24" spans="2:12" x14ac:dyDescent="0.25">
      <c r="B24" s="42"/>
      <c r="C24" s="38" t="s">
        <v>518</v>
      </c>
      <c r="D24" s="12">
        <v>1</v>
      </c>
      <c r="E24" s="24" t="s">
        <v>32</v>
      </c>
      <c r="F24" s="12" t="s">
        <v>23</v>
      </c>
      <c r="G24" s="42">
        <v>44018</v>
      </c>
      <c r="H24" s="11"/>
      <c r="I24" s="37" t="s">
        <v>519</v>
      </c>
      <c r="J24" s="232" t="s">
        <v>107</v>
      </c>
      <c r="K24" s="38"/>
      <c r="L24" s="43"/>
    </row>
    <row r="25" spans="2:12" x14ac:dyDescent="0.25">
      <c r="B25" s="42"/>
      <c r="C25" s="38" t="s">
        <v>138</v>
      </c>
      <c r="D25" s="12">
        <v>1</v>
      </c>
      <c r="E25" s="24" t="s">
        <v>32</v>
      </c>
      <c r="F25" s="36" t="s">
        <v>23</v>
      </c>
      <c r="G25" s="42">
        <v>44018</v>
      </c>
      <c r="H25" s="37"/>
      <c r="I25" s="37" t="s">
        <v>111</v>
      </c>
      <c r="J25" s="234" t="s">
        <v>110</v>
      </c>
      <c r="K25" s="38"/>
      <c r="L25" s="43"/>
    </row>
    <row r="26" spans="2:12" x14ac:dyDescent="0.25">
      <c r="B26" s="42"/>
      <c r="C26" s="38" t="s">
        <v>524</v>
      </c>
      <c r="D26" s="12">
        <v>1</v>
      </c>
      <c r="E26" s="24" t="s">
        <v>32</v>
      </c>
      <c r="F26" s="36" t="s">
        <v>23</v>
      </c>
      <c r="G26" s="42">
        <v>44018</v>
      </c>
      <c r="H26" s="37"/>
      <c r="I26" s="37" t="s">
        <v>514</v>
      </c>
      <c r="J26" s="232" t="s">
        <v>107</v>
      </c>
      <c r="K26" s="48"/>
      <c r="L26" s="43"/>
    </row>
    <row r="27" spans="2:12" x14ac:dyDescent="0.25">
      <c r="B27" s="42"/>
      <c r="C27" s="34" t="s">
        <v>525</v>
      </c>
      <c r="D27" s="10">
        <v>1</v>
      </c>
      <c r="E27" s="24" t="s">
        <v>32</v>
      </c>
      <c r="F27" s="36" t="s">
        <v>23</v>
      </c>
      <c r="G27" s="42">
        <v>44018</v>
      </c>
      <c r="H27" s="11"/>
      <c r="I27" s="11" t="s">
        <v>111</v>
      </c>
      <c r="J27" s="235" t="s">
        <v>110</v>
      </c>
      <c r="K27" s="33"/>
      <c r="L27" s="10"/>
    </row>
    <row r="28" spans="2:12" x14ac:dyDescent="0.25">
      <c r="B28" s="42"/>
      <c r="C28" s="34" t="s">
        <v>526</v>
      </c>
      <c r="D28" s="10">
        <v>1</v>
      </c>
      <c r="E28" s="24" t="s">
        <v>32</v>
      </c>
      <c r="F28" s="36" t="s">
        <v>23</v>
      </c>
      <c r="G28" s="42">
        <v>44018</v>
      </c>
      <c r="H28" s="11"/>
      <c r="I28" s="11" t="s">
        <v>514</v>
      </c>
      <c r="J28" s="233" t="s">
        <v>107</v>
      </c>
      <c r="K28" s="48"/>
      <c r="L28" s="10"/>
    </row>
    <row r="29" spans="2:12" x14ac:dyDescent="0.25">
      <c r="B29" s="42"/>
      <c r="C29" s="34" t="s">
        <v>292</v>
      </c>
      <c r="D29" s="10">
        <v>1</v>
      </c>
      <c r="E29" s="24" t="s">
        <v>32</v>
      </c>
      <c r="F29" s="36" t="s">
        <v>23</v>
      </c>
      <c r="G29" s="42">
        <v>44018</v>
      </c>
      <c r="H29" s="11"/>
      <c r="I29" s="11" t="s">
        <v>514</v>
      </c>
      <c r="J29" s="235" t="s">
        <v>107</v>
      </c>
      <c r="K29" s="33"/>
      <c r="L29" s="10"/>
    </row>
    <row r="30" spans="2:12" x14ac:dyDescent="0.25">
      <c r="B30" s="42"/>
      <c r="C30" s="50" t="s">
        <v>564</v>
      </c>
      <c r="D30" s="10">
        <v>1</v>
      </c>
      <c r="E30" s="24" t="s">
        <v>32</v>
      </c>
      <c r="F30" s="50" t="s">
        <v>23</v>
      </c>
      <c r="G30" s="42">
        <v>44028</v>
      </c>
      <c r="H30" s="11"/>
      <c r="I30" s="55" t="s">
        <v>111</v>
      </c>
      <c r="J30" s="56" t="s">
        <v>110</v>
      </c>
      <c r="K30" s="48"/>
      <c r="L30" s="43"/>
    </row>
    <row r="31" spans="2:12" x14ac:dyDescent="0.25">
      <c r="B31" s="42"/>
      <c r="C31" s="36" t="s">
        <v>565</v>
      </c>
      <c r="D31" s="10">
        <v>1</v>
      </c>
      <c r="E31" s="24" t="s">
        <v>32</v>
      </c>
      <c r="F31" s="36" t="s">
        <v>23</v>
      </c>
      <c r="G31" s="42">
        <v>44028</v>
      </c>
      <c r="H31" s="11"/>
      <c r="I31" s="55" t="s">
        <v>111</v>
      </c>
      <c r="J31" s="56" t="s">
        <v>110</v>
      </c>
      <c r="K31" s="48"/>
      <c r="L31" s="43"/>
    </row>
    <row r="32" spans="2:12" x14ac:dyDescent="0.25">
      <c r="B32" s="42"/>
      <c r="C32" s="36" t="s">
        <v>566</v>
      </c>
      <c r="D32" s="10">
        <v>1</v>
      </c>
      <c r="E32" s="24" t="s">
        <v>32</v>
      </c>
      <c r="F32" s="24" t="s">
        <v>23</v>
      </c>
      <c r="G32" s="42">
        <v>44028</v>
      </c>
      <c r="H32" s="11"/>
      <c r="I32" s="55" t="s">
        <v>111</v>
      </c>
      <c r="J32" s="56" t="s">
        <v>110</v>
      </c>
      <c r="K32" s="51"/>
      <c r="L32" s="43"/>
    </row>
    <row r="33" spans="2:12" x14ac:dyDescent="0.25">
      <c r="B33" s="42"/>
      <c r="C33" s="57" t="s">
        <v>567</v>
      </c>
      <c r="D33" s="10">
        <v>1</v>
      </c>
      <c r="E33" s="24" t="s">
        <v>32</v>
      </c>
      <c r="F33" s="10" t="s">
        <v>23</v>
      </c>
      <c r="G33" s="42">
        <v>44028</v>
      </c>
      <c r="H33" s="11"/>
      <c r="I33" s="55" t="s">
        <v>111</v>
      </c>
      <c r="J33" s="41" t="s">
        <v>110</v>
      </c>
      <c r="K33" s="51"/>
      <c r="L33" s="43"/>
    </row>
    <row r="34" spans="2:12" x14ac:dyDescent="0.25">
      <c r="B34" s="42"/>
      <c r="C34" s="10" t="s">
        <v>570</v>
      </c>
      <c r="D34" s="10">
        <v>1</v>
      </c>
      <c r="E34" s="24" t="s">
        <v>32</v>
      </c>
      <c r="F34" s="36" t="s">
        <v>23</v>
      </c>
      <c r="G34" s="42">
        <v>44028</v>
      </c>
      <c r="H34" s="11"/>
      <c r="I34" s="11" t="s">
        <v>111</v>
      </c>
      <c r="J34" s="233" t="s">
        <v>110</v>
      </c>
      <c r="K34" s="237"/>
      <c r="L34" s="43"/>
    </row>
    <row r="35" spans="2:12" x14ac:dyDescent="0.25">
      <c r="B35" s="42"/>
      <c r="C35" s="24" t="s">
        <v>507</v>
      </c>
      <c r="D35" s="10">
        <v>1</v>
      </c>
      <c r="E35" s="36" t="s">
        <v>34</v>
      </c>
      <c r="F35" s="36" t="s">
        <v>23</v>
      </c>
      <c r="G35" s="42">
        <v>44013</v>
      </c>
      <c r="H35" s="11"/>
      <c r="I35" s="11" t="s">
        <v>508</v>
      </c>
      <c r="J35" s="232" t="s">
        <v>107</v>
      </c>
      <c r="K35" s="10"/>
      <c r="L35" s="43"/>
    </row>
    <row r="36" spans="2:12" x14ac:dyDescent="0.25">
      <c r="B36" s="42"/>
      <c r="C36" s="10" t="s">
        <v>591</v>
      </c>
      <c r="D36" s="10">
        <v>1</v>
      </c>
      <c r="E36" s="36" t="s">
        <v>34</v>
      </c>
      <c r="F36" s="36" t="s">
        <v>23</v>
      </c>
      <c r="G36" s="42">
        <v>44032</v>
      </c>
      <c r="H36" s="11"/>
      <c r="I36" s="40" t="s">
        <v>310</v>
      </c>
      <c r="J36" s="233" t="s">
        <v>110</v>
      </c>
      <c r="K36" s="10"/>
      <c r="L36" s="43"/>
    </row>
    <row r="37" spans="2:12" x14ac:dyDescent="0.25">
      <c r="B37" s="42"/>
      <c r="C37" s="36" t="s">
        <v>533</v>
      </c>
      <c r="D37" s="10">
        <v>1</v>
      </c>
      <c r="E37" s="36" t="s">
        <v>34</v>
      </c>
      <c r="F37" s="24" t="s">
        <v>23</v>
      </c>
      <c r="G37" s="42">
        <v>44028</v>
      </c>
      <c r="H37" s="11"/>
      <c r="I37" s="55" t="s">
        <v>310</v>
      </c>
      <c r="J37" s="56" t="s">
        <v>110</v>
      </c>
      <c r="K37" s="51"/>
      <c r="L37" s="43"/>
    </row>
    <row r="38" spans="2:12" x14ac:dyDescent="0.25">
      <c r="B38" s="42"/>
      <c r="C38" s="36" t="s">
        <v>534</v>
      </c>
      <c r="D38" s="10">
        <v>1</v>
      </c>
      <c r="E38" s="36" t="s">
        <v>34</v>
      </c>
      <c r="F38" s="24" t="s">
        <v>23</v>
      </c>
      <c r="G38" s="42">
        <v>44028</v>
      </c>
      <c r="H38" s="11"/>
      <c r="I38" s="55" t="s">
        <v>310</v>
      </c>
      <c r="J38" s="56" t="s">
        <v>110</v>
      </c>
      <c r="K38" s="51"/>
      <c r="L38" s="43"/>
    </row>
    <row r="39" spans="2:12" x14ac:dyDescent="0.25">
      <c r="B39" s="42"/>
      <c r="C39" s="36" t="s">
        <v>535</v>
      </c>
      <c r="D39" s="10">
        <v>1</v>
      </c>
      <c r="E39" s="36" t="s">
        <v>34</v>
      </c>
      <c r="F39" s="24" t="s">
        <v>23</v>
      </c>
      <c r="G39" s="42">
        <v>44028</v>
      </c>
      <c r="H39" s="11"/>
      <c r="I39" s="55" t="s">
        <v>310</v>
      </c>
      <c r="J39" s="56" t="s">
        <v>110</v>
      </c>
      <c r="K39" s="10"/>
      <c r="L39" s="43"/>
    </row>
    <row r="40" spans="2:12" x14ac:dyDescent="0.25">
      <c r="B40" s="42"/>
      <c r="C40" s="36" t="s">
        <v>536</v>
      </c>
      <c r="D40" s="10">
        <v>1</v>
      </c>
      <c r="E40" s="36" t="s">
        <v>34</v>
      </c>
      <c r="F40" s="24" t="s">
        <v>23</v>
      </c>
      <c r="G40" s="42">
        <v>44028</v>
      </c>
      <c r="H40" s="11"/>
      <c r="I40" s="55" t="s">
        <v>310</v>
      </c>
      <c r="J40" s="56" t="s">
        <v>110</v>
      </c>
      <c r="K40" s="10"/>
      <c r="L40" s="43"/>
    </row>
    <row r="41" spans="2:12" x14ac:dyDescent="0.25">
      <c r="B41" s="42"/>
      <c r="C41" s="36" t="s">
        <v>558</v>
      </c>
      <c r="D41" s="10">
        <v>1</v>
      </c>
      <c r="E41" s="36" t="s">
        <v>34</v>
      </c>
      <c r="F41" s="24" t="s">
        <v>23</v>
      </c>
      <c r="G41" s="42">
        <v>44028</v>
      </c>
      <c r="H41" s="11"/>
      <c r="I41" s="55" t="s">
        <v>310</v>
      </c>
      <c r="J41" s="56" t="s">
        <v>110</v>
      </c>
      <c r="K41" s="51"/>
      <c r="L41" s="43"/>
    </row>
    <row r="42" spans="2:12" x14ac:dyDescent="0.25">
      <c r="B42" s="42"/>
      <c r="C42" s="36" t="s">
        <v>559</v>
      </c>
      <c r="D42" s="10">
        <v>1</v>
      </c>
      <c r="E42" s="36" t="s">
        <v>34</v>
      </c>
      <c r="F42" s="10" t="s">
        <v>23</v>
      </c>
      <c r="G42" s="42">
        <v>44028</v>
      </c>
      <c r="H42" s="11"/>
      <c r="I42" s="55" t="s">
        <v>310</v>
      </c>
      <c r="J42" s="56" t="s">
        <v>110</v>
      </c>
      <c r="K42" s="51"/>
      <c r="L42" s="43"/>
    </row>
    <row r="43" spans="2:12" x14ac:dyDescent="0.25">
      <c r="B43" s="42"/>
      <c r="C43" s="36" t="s">
        <v>561</v>
      </c>
      <c r="D43" s="10">
        <v>1</v>
      </c>
      <c r="E43" s="36" t="s">
        <v>34</v>
      </c>
      <c r="F43" s="36" t="s">
        <v>23</v>
      </c>
      <c r="G43" s="42">
        <v>44028</v>
      </c>
      <c r="H43" s="11"/>
      <c r="I43" s="55" t="s">
        <v>310</v>
      </c>
      <c r="J43" s="56" t="s">
        <v>110</v>
      </c>
      <c r="K43" s="51"/>
      <c r="L43" s="43"/>
    </row>
    <row r="44" spans="2:12" x14ac:dyDescent="0.25">
      <c r="B44" s="42"/>
      <c r="C44" s="36" t="s">
        <v>562</v>
      </c>
      <c r="D44" s="10">
        <v>1</v>
      </c>
      <c r="E44" s="36" t="s">
        <v>34</v>
      </c>
      <c r="F44" s="36" t="s">
        <v>23</v>
      </c>
      <c r="G44" s="42">
        <v>44028</v>
      </c>
      <c r="H44" s="11"/>
      <c r="I44" s="55" t="s">
        <v>310</v>
      </c>
      <c r="J44" s="56" t="s">
        <v>110</v>
      </c>
      <c r="K44" s="51"/>
      <c r="L44" s="43"/>
    </row>
    <row r="45" spans="2:12" x14ac:dyDescent="0.25">
      <c r="B45" s="42"/>
      <c r="C45" s="36" t="s">
        <v>563</v>
      </c>
      <c r="D45" s="10">
        <v>1</v>
      </c>
      <c r="E45" s="36" t="s">
        <v>34</v>
      </c>
      <c r="F45" s="10" t="s">
        <v>23</v>
      </c>
      <c r="G45" s="42">
        <v>44028</v>
      </c>
      <c r="H45" s="11"/>
      <c r="I45" s="55" t="s">
        <v>310</v>
      </c>
      <c r="J45" s="56" t="s">
        <v>110</v>
      </c>
      <c r="K45" s="51"/>
      <c r="L45" s="43"/>
    </row>
    <row r="46" spans="2:12" x14ac:dyDescent="0.25">
      <c r="B46" s="11"/>
      <c r="C46" s="33" t="s">
        <v>527</v>
      </c>
      <c r="D46" s="24">
        <v>1</v>
      </c>
      <c r="E46" s="36" t="s">
        <v>528</v>
      </c>
      <c r="F46" s="36" t="s">
        <v>23</v>
      </c>
      <c r="G46" s="42">
        <v>44024</v>
      </c>
      <c r="H46" s="11">
        <v>44036</v>
      </c>
      <c r="I46" s="39" t="s">
        <v>179</v>
      </c>
      <c r="J46" s="233" t="s">
        <v>110</v>
      </c>
      <c r="K46" s="51"/>
      <c r="L46" s="43"/>
    </row>
    <row r="47" spans="2:12" x14ac:dyDescent="0.25">
      <c r="B47" s="11"/>
      <c r="C47" s="10" t="s">
        <v>529</v>
      </c>
      <c r="D47" s="24">
        <v>1</v>
      </c>
      <c r="E47" s="36" t="s">
        <v>528</v>
      </c>
      <c r="F47" s="36" t="s">
        <v>23</v>
      </c>
      <c r="G47" s="42">
        <v>44024</v>
      </c>
      <c r="H47" s="11">
        <v>44036</v>
      </c>
      <c r="I47" s="39" t="s">
        <v>179</v>
      </c>
      <c r="J47" s="233" t="s">
        <v>110</v>
      </c>
      <c r="K47" s="51"/>
      <c r="L47" s="43"/>
    </row>
    <row r="48" spans="2:12" x14ac:dyDescent="0.25">
      <c r="B48" s="42"/>
      <c r="C48" s="36" t="s">
        <v>530</v>
      </c>
      <c r="D48" s="10">
        <v>1</v>
      </c>
      <c r="E48" s="10" t="s">
        <v>528</v>
      </c>
      <c r="F48" s="24" t="s">
        <v>23</v>
      </c>
      <c r="G48" s="42">
        <v>44024</v>
      </c>
      <c r="H48" s="11">
        <v>44036</v>
      </c>
      <c r="I48" s="55" t="s">
        <v>179</v>
      </c>
      <c r="J48" s="56" t="s">
        <v>110</v>
      </c>
      <c r="K48" s="33"/>
      <c r="L48" s="43"/>
    </row>
    <row r="49" spans="2:12" x14ac:dyDescent="0.25">
      <c r="B49" s="42"/>
      <c r="C49" s="36" t="s">
        <v>531</v>
      </c>
      <c r="D49" s="10">
        <v>1</v>
      </c>
      <c r="E49" s="24" t="s">
        <v>157</v>
      </c>
      <c r="F49" s="24" t="s">
        <v>23</v>
      </c>
      <c r="G49" s="42">
        <v>44028</v>
      </c>
      <c r="H49" s="11">
        <v>44041</v>
      </c>
      <c r="I49" s="55" t="s">
        <v>532</v>
      </c>
      <c r="J49" s="56" t="s">
        <v>107</v>
      </c>
      <c r="K49" s="48"/>
      <c r="L49" s="43"/>
    </row>
    <row r="50" spans="2:12" x14ac:dyDescent="0.25">
      <c r="B50" s="42"/>
      <c r="C50" s="36" t="s">
        <v>612</v>
      </c>
      <c r="D50" s="10">
        <v>1</v>
      </c>
      <c r="E50" s="24" t="s">
        <v>157</v>
      </c>
      <c r="F50" s="36" t="s">
        <v>23</v>
      </c>
      <c r="G50" s="42">
        <v>44032</v>
      </c>
      <c r="H50" s="11">
        <v>44041</v>
      </c>
      <c r="I50" s="11" t="s">
        <v>310</v>
      </c>
      <c r="J50" s="233" t="s">
        <v>110</v>
      </c>
      <c r="K50" s="33"/>
      <c r="L50" s="43"/>
    </row>
    <row r="51" spans="2:12" x14ac:dyDescent="0.25">
      <c r="B51" s="42"/>
      <c r="C51" s="10" t="s">
        <v>581</v>
      </c>
      <c r="D51" s="10">
        <v>1</v>
      </c>
      <c r="E51" s="24" t="s">
        <v>298</v>
      </c>
      <c r="F51" s="24" t="s">
        <v>23</v>
      </c>
      <c r="G51" s="42">
        <v>44032</v>
      </c>
      <c r="H51" s="11"/>
      <c r="I51" s="40" t="s">
        <v>582</v>
      </c>
      <c r="J51" s="233" t="s">
        <v>107</v>
      </c>
      <c r="K51" s="48"/>
      <c r="L51" s="43"/>
    </row>
    <row r="52" spans="2:12" x14ac:dyDescent="0.25">
      <c r="B52" s="42"/>
      <c r="C52" s="12" t="s">
        <v>516</v>
      </c>
      <c r="D52" s="12">
        <v>1</v>
      </c>
      <c r="E52" s="24" t="s">
        <v>517</v>
      </c>
      <c r="F52" s="12" t="s">
        <v>23</v>
      </c>
      <c r="G52" s="42">
        <v>44013</v>
      </c>
      <c r="H52" s="11"/>
      <c r="I52" s="37" t="s">
        <v>111</v>
      </c>
      <c r="J52" s="232" t="s">
        <v>110</v>
      </c>
      <c r="K52" s="38"/>
      <c r="L52" s="43"/>
    </row>
    <row r="53" spans="2:12" x14ac:dyDescent="0.25">
      <c r="B53" s="42"/>
      <c r="C53" s="10" t="s">
        <v>578</v>
      </c>
      <c r="D53" s="10">
        <v>1</v>
      </c>
      <c r="E53" s="24" t="s">
        <v>517</v>
      </c>
      <c r="F53" s="24" t="s">
        <v>23</v>
      </c>
      <c r="G53" s="42">
        <v>44032</v>
      </c>
      <c r="H53" s="11"/>
      <c r="I53" s="40" t="s">
        <v>579</v>
      </c>
      <c r="J53" s="233" t="s">
        <v>107</v>
      </c>
      <c r="K53" s="48"/>
      <c r="L53" s="43"/>
    </row>
    <row r="54" spans="2:12" x14ac:dyDescent="0.25">
      <c r="B54" s="42"/>
      <c r="C54" s="10" t="s">
        <v>580</v>
      </c>
      <c r="D54" s="10">
        <v>1</v>
      </c>
      <c r="E54" s="24" t="s">
        <v>517</v>
      </c>
      <c r="F54" s="24" t="s">
        <v>23</v>
      </c>
      <c r="G54" s="42">
        <v>44032</v>
      </c>
      <c r="H54" s="11"/>
      <c r="I54" s="40" t="s">
        <v>579</v>
      </c>
      <c r="J54" s="233" t="s">
        <v>107</v>
      </c>
      <c r="K54" s="33"/>
      <c r="L54" s="43"/>
    </row>
    <row r="55" spans="2:12" x14ac:dyDescent="0.25">
      <c r="B55" s="42"/>
      <c r="C55" s="10" t="s">
        <v>592</v>
      </c>
      <c r="D55" s="10">
        <v>1</v>
      </c>
      <c r="E55" s="24" t="s">
        <v>517</v>
      </c>
      <c r="F55" s="36" t="s">
        <v>23</v>
      </c>
      <c r="G55" s="42">
        <v>44032</v>
      </c>
      <c r="H55" s="11">
        <v>44036</v>
      </c>
      <c r="I55" s="40" t="s">
        <v>593</v>
      </c>
      <c r="J55" s="235" t="s">
        <v>110</v>
      </c>
      <c r="K55" s="35"/>
      <c r="L55" s="43"/>
    </row>
    <row r="56" spans="2:12" x14ac:dyDescent="0.25">
      <c r="B56" s="42"/>
      <c r="C56" s="49" t="s">
        <v>594</v>
      </c>
      <c r="D56" s="10">
        <v>1</v>
      </c>
      <c r="E56" s="24" t="s">
        <v>517</v>
      </c>
      <c r="F56" s="36" t="s">
        <v>23</v>
      </c>
      <c r="G56" s="42">
        <v>44032</v>
      </c>
      <c r="H56" s="11">
        <v>44036</v>
      </c>
      <c r="I56" s="40" t="s">
        <v>593</v>
      </c>
      <c r="J56" s="235" t="s">
        <v>110</v>
      </c>
      <c r="K56" s="48"/>
      <c r="L56" s="43"/>
    </row>
    <row r="57" spans="2:12" x14ac:dyDescent="0.25">
      <c r="B57" s="42"/>
      <c r="C57" s="24" t="s">
        <v>595</v>
      </c>
      <c r="D57" s="10">
        <v>1</v>
      </c>
      <c r="E57" s="24" t="s">
        <v>517</v>
      </c>
      <c r="F57" s="36" t="s">
        <v>23</v>
      </c>
      <c r="G57" s="42">
        <v>44032</v>
      </c>
      <c r="H57" s="11">
        <v>44036</v>
      </c>
      <c r="I57" s="40" t="s">
        <v>593</v>
      </c>
      <c r="J57" s="235" t="s">
        <v>110</v>
      </c>
      <c r="K57" s="48"/>
      <c r="L57" s="43"/>
    </row>
    <row r="58" spans="2:12" x14ac:dyDescent="0.25">
      <c r="B58" s="42"/>
      <c r="C58" s="36" t="s">
        <v>596</v>
      </c>
      <c r="D58" s="10">
        <v>1</v>
      </c>
      <c r="E58" s="24" t="s">
        <v>517</v>
      </c>
      <c r="F58" s="36" t="s">
        <v>23</v>
      </c>
      <c r="G58" s="42">
        <v>44032</v>
      </c>
      <c r="H58" s="11">
        <v>44036</v>
      </c>
      <c r="I58" s="40" t="s">
        <v>593</v>
      </c>
      <c r="J58" s="233" t="s">
        <v>110</v>
      </c>
      <c r="K58" s="33"/>
      <c r="L58" s="43"/>
    </row>
    <row r="59" spans="2:12" x14ac:dyDescent="0.25">
      <c r="B59" s="42"/>
      <c r="C59" s="36" t="s">
        <v>597</v>
      </c>
      <c r="D59" s="10">
        <v>1</v>
      </c>
      <c r="E59" s="24" t="s">
        <v>517</v>
      </c>
      <c r="F59" s="36" t="s">
        <v>23</v>
      </c>
      <c r="G59" s="42">
        <v>44032</v>
      </c>
      <c r="H59" s="11">
        <v>44036</v>
      </c>
      <c r="I59" s="11" t="s">
        <v>593</v>
      </c>
      <c r="J59" s="233" t="s">
        <v>110</v>
      </c>
      <c r="K59" s="33"/>
      <c r="L59" s="43"/>
    </row>
    <row r="60" spans="2:12" x14ac:dyDescent="0.25">
      <c r="B60" s="42"/>
      <c r="C60" s="36" t="s">
        <v>598</v>
      </c>
      <c r="D60" s="10">
        <v>1</v>
      </c>
      <c r="E60" s="24" t="s">
        <v>517</v>
      </c>
      <c r="F60" s="36" t="s">
        <v>23</v>
      </c>
      <c r="G60" s="42">
        <v>44032</v>
      </c>
      <c r="H60" s="11">
        <v>44036</v>
      </c>
      <c r="I60" s="11" t="s">
        <v>593</v>
      </c>
      <c r="J60" s="233" t="s">
        <v>110</v>
      </c>
      <c r="K60" s="33"/>
      <c r="L60" s="43"/>
    </row>
    <row r="61" spans="2:12" x14ac:dyDescent="0.25">
      <c r="B61" s="42"/>
      <c r="C61" s="36" t="s">
        <v>599</v>
      </c>
      <c r="D61" s="10">
        <v>1</v>
      </c>
      <c r="E61" s="24" t="s">
        <v>517</v>
      </c>
      <c r="F61" s="36" t="s">
        <v>23</v>
      </c>
      <c r="G61" s="42">
        <v>44032</v>
      </c>
      <c r="H61" s="11">
        <v>44036</v>
      </c>
      <c r="I61" s="11" t="s">
        <v>593</v>
      </c>
      <c r="J61" s="233" t="s">
        <v>110</v>
      </c>
      <c r="K61" s="33"/>
      <c r="L61" s="43"/>
    </row>
    <row r="62" spans="2:12" x14ac:dyDescent="0.25">
      <c r="B62" s="42"/>
      <c r="C62" s="50" t="s">
        <v>600</v>
      </c>
      <c r="D62" s="10">
        <v>1</v>
      </c>
      <c r="E62" s="24" t="s">
        <v>517</v>
      </c>
      <c r="F62" s="36" t="s">
        <v>23</v>
      </c>
      <c r="G62" s="42">
        <v>44032</v>
      </c>
      <c r="H62" s="11">
        <v>44036</v>
      </c>
      <c r="I62" s="11" t="s">
        <v>593</v>
      </c>
      <c r="J62" s="233" t="s">
        <v>110</v>
      </c>
      <c r="K62" s="33"/>
      <c r="L62" s="43"/>
    </row>
    <row r="63" spans="2:12" x14ac:dyDescent="0.25">
      <c r="B63" s="42"/>
      <c r="C63" s="36" t="s">
        <v>601</v>
      </c>
      <c r="D63" s="10">
        <v>1</v>
      </c>
      <c r="E63" s="24" t="s">
        <v>517</v>
      </c>
      <c r="F63" s="36" t="s">
        <v>23</v>
      </c>
      <c r="G63" s="42">
        <v>44032</v>
      </c>
      <c r="H63" s="11">
        <v>44036</v>
      </c>
      <c r="I63" s="11" t="s">
        <v>593</v>
      </c>
      <c r="J63" s="233" t="s">
        <v>110</v>
      </c>
      <c r="K63" s="33"/>
      <c r="L63" s="43"/>
    </row>
    <row r="64" spans="2:12" x14ac:dyDescent="0.25">
      <c r="B64" s="42"/>
      <c r="C64" s="36" t="s">
        <v>602</v>
      </c>
      <c r="D64" s="10">
        <v>1</v>
      </c>
      <c r="E64" s="24" t="s">
        <v>517</v>
      </c>
      <c r="F64" s="36" t="s">
        <v>23</v>
      </c>
      <c r="G64" s="42">
        <v>44032</v>
      </c>
      <c r="H64" s="11">
        <v>44036</v>
      </c>
      <c r="I64" s="11" t="s">
        <v>593</v>
      </c>
      <c r="J64" s="233" t="s">
        <v>110</v>
      </c>
      <c r="K64" s="33"/>
      <c r="L64" s="43"/>
    </row>
    <row r="65" spans="2:12" x14ac:dyDescent="0.25">
      <c r="B65" s="42"/>
      <c r="C65" s="50" t="s">
        <v>603</v>
      </c>
      <c r="D65" s="10">
        <v>1</v>
      </c>
      <c r="E65" s="24" t="s">
        <v>517</v>
      </c>
      <c r="F65" s="36" t="s">
        <v>23</v>
      </c>
      <c r="G65" s="42">
        <v>44032</v>
      </c>
      <c r="H65" s="11">
        <v>44036</v>
      </c>
      <c r="I65" s="11" t="s">
        <v>593</v>
      </c>
      <c r="J65" s="233" t="s">
        <v>110</v>
      </c>
      <c r="K65" s="33"/>
      <c r="L65" s="43"/>
    </row>
    <row r="66" spans="2:12" x14ac:dyDescent="0.25">
      <c r="B66" s="42"/>
      <c r="C66" s="36" t="s">
        <v>604</v>
      </c>
      <c r="D66" s="10">
        <v>1</v>
      </c>
      <c r="E66" s="24" t="s">
        <v>517</v>
      </c>
      <c r="F66" s="50" t="s">
        <v>23</v>
      </c>
      <c r="G66" s="42">
        <v>44032</v>
      </c>
      <c r="H66" s="11">
        <v>44036</v>
      </c>
      <c r="I66" s="11" t="s">
        <v>593</v>
      </c>
      <c r="J66" s="233" t="s">
        <v>110</v>
      </c>
      <c r="K66" s="10"/>
      <c r="L66" s="43"/>
    </row>
    <row r="67" spans="2:12" x14ac:dyDescent="0.25">
      <c r="B67" s="42"/>
      <c r="C67" s="50" t="s">
        <v>605</v>
      </c>
      <c r="D67" s="10">
        <v>1</v>
      </c>
      <c r="E67" s="24" t="s">
        <v>517</v>
      </c>
      <c r="F67" s="36" t="s">
        <v>23</v>
      </c>
      <c r="G67" s="42">
        <v>44032</v>
      </c>
      <c r="H67" s="11">
        <v>44036</v>
      </c>
      <c r="I67" s="11" t="s">
        <v>593</v>
      </c>
      <c r="J67" s="233" t="s">
        <v>110</v>
      </c>
      <c r="K67" s="10"/>
      <c r="L67" s="43"/>
    </row>
    <row r="68" spans="2:12" x14ac:dyDescent="0.25">
      <c r="B68" s="42"/>
      <c r="C68" s="50" t="s">
        <v>606</v>
      </c>
      <c r="D68" s="10">
        <v>1</v>
      </c>
      <c r="E68" s="24" t="s">
        <v>517</v>
      </c>
      <c r="F68" s="36" t="s">
        <v>23</v>
      </c>
      <c r="G68" s="42">
        <v>44032</v>
      </c>
      <c r="H68" s="11">
        <v>44036</v>
      </c>
      <c r="I68" s="11" t="s">
        <v>593</v>
      </c>
      <c r="J68" s="233" t="s">
        <v>110</v>
      </c>
      <c r="K68" s="10"/>
      <c r="L68" s="43"/>
    </row>
    <row r="69" spans="2:12" x14ac:dyDescent="0.25">
      <c r="B69" s="42"/>
      <c r="C69" s="36" t="s">
        <v>607</v>
      </c>
      <c r="D69" s="10">
        <v>1</v>
      </c>
      <c r="E69" s="24" t="s">
        <v>517</v>
      </c>
      <c r="F69" s="36" t="s">
        <v>23</v>
      </c>
      <c r="G69" s="42">
        <v>44032</v>
      </c>
      <c r="H69" s="11">
        <v>44036</v>
      </c>
      <c r="I69" s="11" t="s">
        <v>593</v>
      </c>
      <c r="J69" s="233" t="s">
        <v>110</v>
      </c>
      <c r="K69" s="33"/>
      <c r="L69" s="43"/>
    </row>
    <row r="70" spans="2:12" x14ac:dyDescent="0.25">
      <c r="B70" s="42"/>
      <c r="C70" s="36" t="s">
        <v>608</v>
      </c>
      <c r="D70" s="10">
        <v>1</v>
      </c>
      <c r="E70" s="24" t="s">
        <v>517</v>
      </c>
      <c r="F70" s="36" t="s">
        <v>23</v>
      </c>
      <c r="G70" s="42">
        <v>44032</v>
      </c>
      <c r="H70" s="11">
        <v>44036</v>
      </c>
      <c r="I70" s="11" t="s">
        <v>593</v>
      </c>
      <c r="J70" s="233" t="s">
        <v>110</v>
      </c>
      <c r="K70" s="33"/>
      <c r="L70" s="43"/>
    </row>
    <row r="71" spans="2:12" x14ac:dyDescent="0.25">
      <c r="B71" s="42"/>
      <c r="C71" s="36" t="s">
        <v>609</v>
      </c>
      <c r="D71" s="10">
        <v>1</v>
      </c>
      <c r="E71" s="24" t="s">
        <v>517</v>
      </c>
      <c r="F71" s="36" t="s">
        <v>23</v>
      </c>
      <c r="G71" s="42">
        <v>44032</v>
      </c>
      <c r="H71" s="11">
        <v>44036</v>
      </c>
      <c r="I71" s="11" t="s">
        <v>593</v>
      </c>
      <c r="J71" s="233" t="s">
        <v>110</v>
      </c>
      <c r="K71" s="33"/>
      <c r="L71" s="43"/>
    </row>
    <row r="72" spans="2:12" x14ac:dyDescent="0.25">
      <c r="B72" s="42"/>
      <c r="C72" s="36" t="s">
        <v>610</v>
      </c>
      <c r="D72" s="10">
        <v>1</v>
      </c>
      <c r="E72" s="24" t="s">
        <v>517</v>
      </c>
      <c r="F72" s="36" t="s">
        <v>23</v>
      </c>
      <c r="G72" s="42">
        <v>44032</v>
      </c>
      <c r="H72" s="11">
        <v>44036</v>
      </c>
      <c r="I72" s="11" t="s">
        <v>593</v>
      </c>
      <c r="J72" s="233" t="s">
        <v>110</v>
      </c>
      <c r="K72" s="33"/>
      <c r="L72" s="43"/>
    </row>
    <row r="73" spans="2:12" x14ac:dyDescent="0.25">
      <c r="B73" s="42"/>
      <c r="C73" s="36" t="s">
        <v>611</v>
      </c>
      <c r="D73" s="10">
        <v>1</v>
      </c>
      <c r="E73" s="24" t="s">
        <v>517</v>
      </c>
      <c r="F73" s="36" t="s">
        <v>23</v>
      </c>
      <c r="G73" s="42">
        <v>44032</v>
      </c>
      <c r="H73" s="11">
        <v>44036</v>
      </c>
      <c r="I73" s="11" t="s">
        <v>593</v>
      </c>
      <c r="J73" s="233" t="s">
        <v>110</v>
      </c>
      <c r="K73" s="33"/>
      <c r="L73" s="43"/>
    </row>
    <row r="74" spans="2:12" x14ac:dyDescent="0.25">
      <c r="B74" s="42"/>
      <c r="C74" s="167" t="s">
        <v>583</v>
      </c>
      <c r="D74" s="10">
        <v>1</v>
      </c>
      <c r="E74" s="24" t="s">
        <v>625</v>
      </c>
      <c r="F74" s="24" t="s">
        <v>23</v>
      </c>
      <c r="G74" s="42">
        <v>44032</v>
      </c>
      <c r="H74" s="11"/>
      <c r="I74" s="40" t="s">
        <v>584</v>
      </c>
      <c r="J74" s="233" t="s">
        <v>107</v>
      </c>
      <c r="K74" s="33"/>
      <c r="L74" s="43"/>
    </row>
    <row r="75" spans="2:12" x14ac:dyDescent="0.25">
      <c r="B75" s="42"/>
      <c r="C75" s="49" t="s">
        <v>585</v>
      </c>
      <c r="D75" s="10">
        <v>1</v>
      </c>
      <c r="E75" s="24" t="s">
        <v>625</v>
      </c>
      <c r="F75" s="36" t="s">
        <v>23</v>
      </c>
      <c r="G75" s="42">
        <v>44032</v>
      </c>
      <c r="H75" s="11"/>
      <c r="I75" s="11" t="s">
        <v>111</v>
      </c>
      <c r="J75" s="41" t="s">
        <v>110</v>
      </c>
      <c r="K75" s="35"/>
      <c r="L75" s="43"/>
    </row>
    <row r="76" spans="2:12" x14ac:dyDescent="0.25">
      <c r="B76" s="42"/>
      <c r="C76" s="10" t="s">
        <v>586</v>
      </c>
      <c r="D76" s="10">
        <v>1</v>
      </c>
      <c r="E76" s="24" t="s">
        <v>625</v>
      </c>
      <c r="F76" s="36" t="s">
        <v>23</v>
      </c>
      <c r="G76" s="42">
        <v>44032</v>
      </c>
      <c r="H76" s="11"/>
      <c r="I76" s="40" t="s">
        <v>111</v>
      </c>
      <c r="J76" s="234" t="s">
        <v>110</v>
      </c>
      <c r="K76" s="33"/>
      <c r="L76" s="43"/>
    </row>
    <row r="77" spans="2:12" x14ac:dyDescent="0.25">
      <c r="B77" s="42"/>
      <c r="C77" s="10" t="s">
        <v>587</v>
      </c>
      <c r="D77" s="10">
        <v>1</v>
      </c>
      <c r="E77" s="24" t="s">
        <v>625</v>
      </c>
      <c r="F77" s="36" t="s">
        <v>23</v>
      </c>
      <c r="G77" s="42">
        <v>44032</v>
      </c>
      <c r="H77" s="11"/>
      <c r="I77" s="40" t="s">
        <v>584</v>
      </c>
      <c r="J77" s="234" t="s">
        <v>107</v>
      </c>
      <c r="K77" s="48"/>
      <c r="L77" s="43"/>
    </row>
    <row r="78" spans="2:12" x14ac:dyDescent="0.25">
      <c r="B78" s="42"/>
      <c r="C78" s="10" t="s">
        <v>588</v>
      </c>
      <c r="D78" s="10">
        <v>1</v>
      </c>
      <c r="E78" s="24" t="s">
        <v>625</v>
      </c>
      <c r="F78" s="36" t="s">
        <v>23</v>
      </c>
      <c r="G78" s="42">
        <v>44032</v>
      </c>
      <c r="H78" s="11"/>
      <c r="I78" s="40" t="s">
        <v>514</v>
      </c>
      <c r="J78" s="234" t="s">
        <v>110</v>
      </c>
      <c r="K78" s="48"/>
      <c r="L78" s="43"/>
    </row>
    <row r="79" spans="2:12" x14ac:dyDescent="0.25">
      <c r="B79" s="42"/>
      <c r="C79" s="10" t="s">
        <v>589</v>
      </c>
      <c r="D79" s="10">
        <v>1</v>
      </c>
      <c r="E79" s="24" t="s">
        <v>625</v>
      </c>
      <c r="F79" s="36" t="s">
        <v>23</v>
      </c>
      <c r="G79" s="42">
        <v>44032</v>
      </c>
      <c r="H79" s="11"/>
      <c r="I79" s="40" t="s">
        <v>514</v>
      </c>
      <c r="J79" s="234" t="s">
        <v>110</v>
      </c>
      <c r="K79" s="33"/>
      <c r="L79" s="43"/>
    </row>
    <row r="80" spans="2:12" x14ac:dyDescent="0.25">
      <c r="B80" s="42"/>
      <c r="C80" s="36" t="s">
        <v>590</v>
      </c>
      <c r="D80" s="10">
        <v>1</v>
      </c>
      <c r="E80" s="24" t="s">
        <v>625</v>
      </c>
      <c r="F80" s="36" t="s">
        <v>23</v>
      </c>
      <c r="G80" s="42">
        <v>44032</v>
      </c>
      <c r="H80" s="11"/>
      <c r="I80" s="40" t="s">
        <v>514</v>
      </c>
      <c r="J80" s="234" t="s">
        <v>107</v>
      </c>
      <c r="K80" s="10"/>
      <c r="L80" s="43"/>
    </row>
    <row r="81" spans="2:12" x14ac:dyDescent="0.25">
      <c r="B81" s="42"/>
      <c r="C81" s="36" t="s">
        <v>617</v>
      </c>
      <c r="D81" s="10">
        <v>1</v>
      </c>
      <c r="E81" s="24" t="s">
        <v>625</v>
      </c>
      <c r="F81" s="36" t="s">
        <v>23</v>
      </c>
      <c r="G81" s="42">
        <v>44037</v>
      </c>
      <c r="H81" s="11">
        <v>44041</v>
      </c>
      <c r="I81" s="11" t="s">
        <v>310</v>
      </c>
      <c r="J81" s="233" t="s">
        <v>110</v>
      </c>
      <c r="K81" s="33"/>
      <c r="L81" s="43"/>
    </row>
    <row r="82" spans="2:12" x14ac:dyDescent="0.25">
      <c r="B82" s="42"/>
      <c r="C82" s="36" t="s">
        <v>618</v>
      </c>
      <c r="D82" s="10">
        <v>1</v>
      </c>
      <c r="E82" s="24" t="s">
        <v>625</v>
      </c>
      <c r="F82" s="36" t="s">
        <v>23</v>
      </c>
      <c r="G82" s="42">
        <v>44037</v>
      </c>
      <c r="H82" s="11">
        <v>44041</v>
      </c>
      <c r="I82" s="11" t="s">
        <v>310</v>
      </c>
      <c r="J82" s="233" t="s">
        <v>110</v>
      </c>
      <c r="K82" s="33"/>
      <c r="L82" s="43"/>
    </row>
    <row r="83" spans="2:12" x14ac:dyDescent="0.25">
      <c r="B83" s="42"/>
      <c r="C83" s="36" t="s">
        <v>619</v>
      </c>
      <c r="D83" s="10">
        <v>1</v>
      </c>
      <c r="E83" s="24" t="s">
        <v>625</v>
      </c>
      <c r="F83" s="36" t="s">
        <v>23</v>
      </c>
      <c r="G83" s="42">
        <v>44037</v>
      </c>
      <c r="H83" s="11">
        <v>44041</v>
      </c>
      <c r="I83" s="11" t="s">
        <v>310</v>
      </c>
      <c r="J83" s="233" t="s">
        <v>110</v>
      </c>
      <c r="K83" s="33"/>
      <c r="L83" s="43"/>
    </row>
    <row r="84" spans="2:12" x14ac:dyDescent="0.25">
      <c r="B84" s="42"/>
      <c r="C84" s="36" t="s">
        <v>620</v>
      </c>
      <c r="D84" s="10">
        <v>1</v>
      </c>
      <c r="E84" s="24" t="s">
        <v>625</v>
      </c>
      <c r="F84" s="36" t="s">
        <v>23</v>
      </c>
      <c r="G84" s="42">
        <v>44037</v>
      </c>
      <c r="H84" s="11">
        <v>44041</v>
      </c>
      <c r="I84" s="11" t="s">
        <v>310</v>
      </c>
      <c r="J84" s="233" t="s">
        <v>110</v>
      </c>
      <c r="K84" s="33"/>
      <c r="L84" s="43"/>
    </row>
    <row r="85" spans="2:12" x14ac:dyDescent="0.25">
      <c r="B85" s="42"/>
      <c r="C85" s="36" t="s">
        <v>621</v>
      </c>
      <c r="D85" s="167">
        <v>1</v>
      </c>
      <c r="E85" s="24" t="s">
        <v>625</v>
      </c>
      <c r="F85" s="53" t="s">
        <v>23</v>
      </c>
      <c r="G85" s="165">
        <v>44037</v>
      </c>
      <c r="H85" s="11">
        <v>44041</v>
      </c>
      <c r="I85" s="11" t="s">
        <v>310</v>
      </c>
      <c r="J85" s="233" t="s">
        <v>110</v>
      </c>
      <c r="K85" s="168"/>
      <c r="L85" s="54"/>
    </row>
    <row r="86" spans="2:12" x14ac:dyDescent="0.25">
      <c r="B86" s="42"/>
      <c r="C86" s="36" t="s">
        <v>622</v>
      </c>
      <c r="D86" s="10">
        <v>1</v>
      </c>
      <c r="E86" s="24" t="s">
        <v>625</v>
      </c>
      <c r="F86" s="36" t="s">
        <v>23</v>
      </c>
      <c r="G86" s="42">
        <v>44037</v>
      </c>
      <c r="H86" s="11">
        <v>44039</v>
      </c>
      <c r="I86" s="11" t="s">
        <v>310</v>
      </c>
      <c r="J86" s="233" t="s">
        <v>110</v>
      </c>
      <c r="K86" s="10"/>
      <c r="L86" s="43"/>
    </row>
    <row r="87" spans="2:12" x14ac:dyDescent="0.25">
      <c r="B87" s="42"/>
      <c r="C87" s="36" t="s">
        <v>624</v>
      </c>
      <c r="D87" s="10">
        <v>1</v>
      </c>
      <c r="E87" s="24" t="s">
        <v>625</v>
      </c>
      <c r="F87" s="36" t="s">
        <v>23</v>
      </c>
      <c r="G87" s="42">
        <v>44039</v>
      </c>
      <c r="H87" s="11"/>
      <c r="I87" s="11" t="s">
        <v>310</v>
      </c>
      <c r="J87" s="233" t="s">
        <v>110</v>
      </c>
      <c r="K87" s="10"/>
      <c r="L87" s="43"/>
    </row>
    <row r="88" spans="2:12" x14ac:dyDescent="0.25">
      <c r="B88" s="42"/>
      <c r="C88" s="10" t="s">
        <v>572</v>
      </c>
      <c r="D88" s="10">
        <v>1</v>
      </c>
      <c r="E88" s="24" t="s">
        <v>22</v>
      </c>
      <c r="F88" s="36" t="s">
        <v>23</v>
      </c>
      <c r="G88" s="42">
        <v>44028</v>
      </c>
      <c r="H88" s="11"/>
      <c r="I88" s="11" t="s">
        <v>573</v>
      </c>
      <c r="J88" s="233" t="s">
        <v>120</v>
      </c>
      <c r="K88" s="10"/>
      <c r="L88" s="43"/>
    </row>
    <row r="89" spans="2:12" x14ac:dyDescent="0.25">
      <c r="B89" s="42"/>
      <c r="C89" s="10" t="s">
        <v>509</v>
      </c>
      <c r="D89" s="10">
        <v>1</v>
      </c>
      <c r="E89" s="24" t="s">
        <v>22</v>
      </c>
      <c r="F89" s="10" t="s">
        <v>23</v>
      </c>
      <c r="G89" s="42">
        <v>44013</v>
      </c>
      <c r="H89" s="11"/>
      <c r="I89" s="11" t="s">
        <v>510</v>
      </c>
      <c r="J89" s="232" t="s">
        <v>120</v>
      </c>
      <c r="K89" s="10"/>
      <c r="L89" s="43"/>
    </row>
    <row r="90" spans="2:12" x14ac:dyDescent="0.25">
      <c r="B90" s="42"/>
      <c r="C90" s="24" t="s">
        <v>511</v>
      </c>
      <c r="D90" s="10">
        <v>1</v>
      </c>
      <c r="E90" s="24" t="s">
        <v>22</v>
      </c>
      <c r="F90" s="36" t="s">
        <v>23</v>
      </c>
      <c r="G90" s="42">
        <v>44013</v>
      </c>
      <c r="H90" s="11"/>
      <c r="I90" s="11" t="s">
        <v>510</v>
      </c>
      <c r="J90" s="232" t="s">
        <v>120</v>
      </c>
      <c r="K90" s="10"/>
      <c r="L90" s="43"/>
    </row>
    <row r="91" spans="2:12" x14ac:dyDescent="0.25">
      <c r="B91" s="42"/>
      <c r="C91" s="24" t="s">
        <v>512</v>
      </c>
      <c r="D91" s="10">
        <v>1</v>
      </c>
      <c r="E91" s="24" t="s">
        <v>22</v>
      </c>
      <c r="F91" s="36" t="s">
        <v>23</v>
      </c>
      <c r="G91" s="42">
        <v>44013</v>
      </c>
      <c r="H91" s="11"/>
      <c r="I91" s="11" t="s">
        <v>510</v>
      </c>
      <c r="J91" s="232" t="s">
        <v>120</v>
      </c>
      <c r="K91" s="10"/>
      <c r="L91" s="43"/>
    </row>
    <row r="92" spans="2:12" x14ac:dyDescent="0.25">
      <c r="B92" s="42"/>
      <c r="C92" s="10" t="s">
        <v>574</v>
      </c>
      <c r="D92" s="10">
        <v>1</v>
      </c>
      <c r="E92" s="24" t="s">
        <v>22</v>
      </c>
      <c r="F92" s="36" t="s">
        <v>23</v>
      </c>
      <c r="G92" s="42">
        <v>44028</v>
      </c>
      <c r="H92" s="11"/>
      <c r="I92" s="11" t="s">
        <v>575</v>
      </c>
      <c r="J92" s="233" t="s">
        <v>576</v>
      </c>
      <c r="K92" s="18"/>
      <c r="L92" s="43"/>
    </row>
    <row r="93" spans="2:12" x14ac:dyDescent="0.25">
      <c r="B93" s="42"/>
      <c r="C93" s="10" t="s">
        <v>577</v>
      </c>
      <c r="D93" s="10">
        <v>1</v>
      </c>
      <c r="E93" s="24" t="s">
        <v>22</v>
      </c>
      <c r="F93" s="24" t="s">
        <v>23</v>
      </c>
      <c r="G93" s="42">
        <v>44029</v>
      </c>
      <c r="H93" s="11"/>
      <c r="I93" s="40"/>
      <c r="J93" s="233" t="s">
        <v>107</v>
      </c>
      <c r="K93" s="18"/>
      <c r="L93" s="43"/>
    </row>
    <row r="94" spans="2:12" x14ac:dyDescent="0.25">
      <c r="B94" s="42"/>
      <c r="C94" s="10" t="s">
        <v>568</v>
      </c>
      <c r="D94" s="10">
        <v>1</v>
      </c>
      <c r="E94" s="24" t="s">
        <v>517</v>
      </c>
      <c r="F94" s="36" t="s">
        <v>24</v>
      </c>
      <c r="G94" s="42">
        <v>44028</v>
      </c>
      <c r="H94" s="11"/>
      <c r="I94" s="11" t="s">
        <v>569</v>
      </c>
      <c r="J94" s="233" t="s">
        <v>107</v>
      </c>
      <c r="K94" s="10"/>
      <c r="L94" s="43"/>
    </row>
    <row r="95" spans="2:12" x14ac:dyDescent="0.25">
      <c r="B95" s="42"/>
      <c r="C95" s="36" t="s">
        <v>623</v>
      </c>
      <c r="D95" s="10">
        <v>1</v>
      </c>
      <c r="E95" s="24" t="s">
        <v>625</v>
      </c>
      <c r="F95" s="36" t="s">
        <v>24</v>
      </c>
      <c r="G95" s="42">
        <v>44038</v>
      </c>
      <c r="H95" s="11"/>
      <c r="I95" s="11" t="s">
        <v>310</v>
      </c>
      <c r="J95" s="233" t="s">
        <v>110</v>
      </c>
      <c r="K95" s="10"/>
      <c r="L95" s="43"/>
    </row>
    <row r="96" spans="2:12" x14ac:dyDescent="0.25">
      <c r="D96" s="28">
        <f>SUM(D2:D95)</f>
        <v>94</v>
      </c>
    </row>
  </sheetData>
  <autoFilter ref="B1:L1" xr:uid="{00000000-0009-0000-0000-000007000000}">
    <sortState xmlns:xlrd2="http://schemas.microsoft.com/office/spreadsheetml/2017/richdata2" ref="B2:L96">
      <sortCondition ref="F1"/>
    </sortState>
  </autoFilter>
  <dataValidations count="6"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 xr:uid="{00000000-0002-0000-0700-000000000000}"/>
    <dataValidation allowBlank="1" showInputMessage="1" showErrorMessage="1" prompt="Гиперссылка для перехода к сводному листу" sqref="D1" xr:uid="{00000000-0002-0000-0700-000001000000}"/>
    <dataValidation allowBlank="1" showInputMessage="1" showErrorMessage="1" prompt="Гиперссылка для перехода к листу советов" sqref="E1" xr:uid="{00000000-0002-0000-0700-000002000000}"/>
    <dataValidation type="list" errorStyle="warning" allowBlank="1" showInputMessage="1" showErrorMessage="1" error="Чтобы добавить пункт расхода в сводный лист, его нужно выбрать в раскрывающемся списке." sqref="D2:D6" xr:uid="{00000000-0002-0000-0700-000003000000}">
      <formula1>КатегорииРасходов</formula1>
    </dataValidation>
    <dataValidation type="custom" errorStyle="warning" allowBlank="1" showInputMessage="1" showErrorMessage="1" errorTitle="Проверка суммы" error="Сумма должна быть числом." sqref="C2:C6" xr:uid="{00000000-0002-0000-0700-000004000000}">
      <formula1>ISNUMBER($C2)</formula1>
    </dataValidation>
    <dataValidation type="custom" errorStyle="warning" allowBlank="1" showInputMessage="1" showErrorMessage="1" error="Чтобы добавить этот пункт расходов в сводный лист, необходимо указать дату за июль." sqref="A2:A6" xr:uid="{00000000-0002-0000-0700-000005000000}">
      <formula1>MONTH($A2)=7</formula1>
    </dataValidation>
  </dataValidations>
  <printOptions horizontalCentered="1"/>
  <pageMargins left="0.7" right="0.7" top="0.75" bottom="0.75" header="0.3" footer="0.3"/>
  <pageSetup paperSize="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theme="5"/>
    <pageSetUpPr autoPageBreaks="0" fitToPage="1"/>
  </sheetPr>
  <dimension ref="A1:L156"/>
  <sheetViews>
    <sheetView showGridLines="0" topLeftCell="A121" zoomScale="85" zoomScaleNormal="85" workbookViewId="0">
      <selection activeCell="E149" sqref="E149:E151"/>
    </sheetView>
  </sheetViews>
  <sheetFormatPr defaultColWidth="9.140625" defaultRowHeight="12.75" x14ac:dyDescent="0.25"/>
  <cols>
    <col min="1" max="1" width="2.85546875" style="172" bestFit="1" customWidth="1"/>
    <col min="2" max="2" width="10.28515625" style="172" bestFit="1" customWidth="1"/>
    <col min="3" max="3" width="70.7109375" style="185" bestFit="1" customWidth="1"/>
    <col min="4" max="4" width="9" style="172" bestFit="1" customWidth="1"/>
    <col min="5" max="5" width="26.85546875" style="172" bestFit="1" customWidth="1"/>
    <col min="6" max="6" width="24.5703125" style="172" bestFit="1" customWidth="1"/>
    <col min="7" max="7" width="20.140625" style="189" bestFit="1" customWidth="1"/>
    <col min="8" max="8" width="25.140625" style="189" bestFit="1" customWidth="1"/>
    <col min="9" max="9" width="30.42578125" style="172" bestFit="1" customWidth="1"/>
    <col min="10" max="10" width="15.140625" style="186" bestFit="1" customWidth="1"/>
    <col min="11" max="11" width="13.85546875" style="190" bestFit="1" customWidth="1"/>
    <col min="12" max="12" width="21.85546875" style="172" bestFit="1" customWidth="1"/>
    <col min="13" max="16384" width="9.140625" style="172"/>
  </cols>
  <sheetData>
    <row r="1" spans="1:12" s="137" customFormat="1" x14ac:dyDescent="0.25">
      <c r="A1" s="132"/>
      <c r="B1" s="132"/>
      <c r="C1" s="133"/>
      <c r="D1" s="132"/>
      <c r="E1" s="132"/>
      <c r="F1" s="132"/>
      <c r="G1" s="191"/>
      <c r="H1" s="191"/>
      <c r="I1" s="134"/>
      <c r="J1" s="135"/>
      <c r="K1" s="187"/>
      <c r="L1" s="136"/>
    </row>
    <row r="2" spans="1:12" x14ac:dyDescent="0.25">
      <c r="A2" s="169"/>
      <c r="B2" s="169"/>
      <c r="C2" s="62" t="s">
        <v>669</v>
      </c>
      <c r="D2" s="174">
        <v>1</v>
      </c>
      <c r="E2" s="174" t="s">
        <v>670</v>
      </c>
      <c r="F2" s="174"/>
      <c r="G2" s="170">
        <v>44054</v>
      </c>
      <c r="H2" s="175"/>
      <c r="I2" s="184" t="s">
        <v>514</v>
      </c>
      <c r="J2" s="178" t="s">
        <v>107</v>
      </c>
      <c r="K2" s="188"/>
      <c r="L2" s="196"/>
    </row>
    <row r="3" spans="1:12" x14ac:dyDescent="0.25">
      <c r="A3" s="169"/>
      <c r="B3" s="169"/>
      <c r="C3" s="62" t="s">
        <v>671</v>
      </c>
      <c r="D3" s="174">
        <v>1</v>
      </c>
      <c r="E3" s="174" t="s">
        <v>670</v>
      </c>
      <c r="F3" s="174"/>
      <c r="G3" s="170">
        <v>44054</v>
      </c>
      <c r="H3" s="175"/>
      <c r="I3" s="184" t="s">
        <v>514</v>
      </c>
      <c r="J3" s="176" t="s">
        <v>107</v>
      </c>
      <c r="K3" s="188"/>
      <c r="L3" s="196"/>
    </row>
    <row r="4" spans="1:12" x14ac:dyDescent="0.25">
      <c r="A4" s="169"/>
      <c r="B4" s="169"/>
      <c r="C4" s="62" t="s">
        <v>672</v>
      </c>
      <c r="D4" s="174">
        <v>1</v>
      </c>
      <c r="E4" s="174" t="s">
        <v>670</v>
      </c>
      <c r="F4" s="174"/>
      <c r="G4" s="170">
        <v>44054</v>
      </c>
      <c r="H4" s="175"/>
      <c r="I4" s="184" t="s">
        <v>514</v>
      </c>
      <c r="J4" s="178" t="s">
        <v>107</v>
      </c>
      <c r="K4" s="188"/>
      <c r="L4" s="196"/>
    </row>
    <row r="5" spans="1:12" x14ac:dyDescent="0.25">
      <c r="A5" s="169"/>
      <c r="B5" s="169"/>
      <c r="C5" s="62" t="s">
        <v>690</v>
      </c>
      <c r="D5" s="174">
        <v>1</v>
      </c>
      <c r="E5" s="174" t="s">
        <v>194</v>
      </c>
      <c r="F5" s="174"/>
      <c r="G5" s="170">
        <v>44063</v>
      </c>
      <c r="H5" s="175"/>
      <c r="I5" s="184" t="s">
        <v>514</v>
      </c>
      <c r="J5" s="178" t="s">
        <v>107</v>
      </c>
      <c r="K5" s="188"/>
      <c r="L5" s="196"/>
    </row>
    <row r="6" spans="1:12" x14ac:dyDescent="0.25">
      <c r="A6" s="169"/>
      <c r="B6" s="169"/>
      <c r="C6" s="62" t="s">
        <v>764</v>
      </c>
      <c r="D6" s="174">
        <v>1</v>
      </c>
      <c r="E6" s="174" t="s">
        <v>194</v>
      </c>
      <c r="F6" s="174"/>
      <c r="G6" s="170">
        <v>44064</v>
      </c>
      <c r="H6" s="175"/>
      <c r="I6" s="184" t="s">
        <v>179</v>
      </c>
      <c r="J6" s="178" t="s">
        <v>110</v>
      </c>
      <c r="K6" s="188"/>
      <c r="L6" s="196"/>
    </row>
    <row r="7" spans="1:12" x14ac:dyDescent="0.25">
      <c r="A7" s="169"/>
      <c r="B7" s="169"/>
      <c r="C7" s="62" t="s">
        <v>654</v>
      </c>
      <c r="D7" s="174">
        <v>1</v>
      </c>
      <c r="E7" s="174" t="s">
        <v>194</v>
      </c>
      <c r="F7" s="174"/>
      <c r="G7" s="170">
        <v>44054</v>
      </c>
      <c r="H7" s="175"/>
      <c r="I7" s="184" t="s">
        <v>514</v>
      </c>
      <c r="J7" s="178" t="s">
        <v>107</v>
      </c>
      <c r="K7" s="188"/>
      <c r="L7" s="196"/>
    </row>
    <row r="8" spans="1:12" x14ac:dyDescent="0.25">
      <c r="A8" s="169"/>
      <c r="B8" s="169"/>
      <c r="C8" s="62" t="s">
        <v>667</v>
      </c>
      <c r="D8" s="174">
        <v>1</v>
      </c>
      <c r="E8" s="174" t="s">
        <v>784</v>
      </c>
      <c r="F8" s="174"/>
      <c r="G8" s="170">
        <v>44054</v>
      </c>
      <c r="H8" s="175">
        <v>44062</v>
      </c>
      <c r="I8" s="184" t="s">
        <v>310</v>
      </c>
      <c r="J8" s="178" t="s">
        <v>110</v>
      </c>
      <c r="K8" s="188"/>
      <c r="L8" s="196"/>
    </row>
    <row r="9" spans="1:12" x14ac:dyDescent="0.25">
      <c r="A9" s="169"/>
      <c r="B9" s="169"/>
      <c r="C9" s="62" t="s">
        <v>668</v>
      </c>
      <c r="D9" s="174">
        <v>1</v>
      </c>
      <c r="E9" s="174" t="s">
        <v>784</v>
      </c>
      <c r="F9" s="174"/>
      <c r="G9" s="170">
        <v>44054</v>
      </c>
      <c r="H9" s="175">
        <v>44062</v>
      </c>
      <c r="I9" s="184" t="s">
        <v>310</v>
      </c>
      <c r="J9" s="176" t="s">
        <v>110</v>
      </c>
      <c r="K9" s="188"/>
      <c r="L9" s="196"/>
    </row>
    <row r="10" spans="1:12" x14ac:dyDescent="0.25">
      <c r="A10" s="169"/>
      <c r="B10" s="169"/>
      <c r="C10" s="62" t="s">
        <v>691</v>
      </c>
      <c r="D10" s="174">
        <v>1</v>
      </c>
      <c r="E10" s="174" t="s">
        <v>784</v>
      </c>
      <c r="F10" s="174"/>
      <c r="G10" s="170">
        <v>44063</v>
      </c>
      <c r="H10" s="175">
        <v>44072</v>
      </c>
      <c r="I10" s="184" t="s">
        <v>767</v>
      </c>
      <c r="J10" s="176" t="s">
        <v>110</v>
      </c>
      <c r="K10" s="175"/>
      <c r="L10" s="173"/>
    </row>
    <row r="11" spans="1:12" x14ac:dyDescent="0.25">
      <c r="A11" s="169"/>
      <c r="B11" s="169"/>
      <c r="C11" s="62" t="s">
        <v>692</v>
      </c>
      <c r="D11" s="174">
        <v>1</v>
      </c>
      <c r="E11" s="174" t="s">
        <v>784</v>
      </c>
      <c r="F11" s="174"/>
      <c r="G11" s="170">
        <v>44063</v>
      </c>
      <c r="H11" s="175">
        <v>44072</v>
      </c>
      <c r="I11" s="184" t="s">
        <v>767</v>
      </c>
      <c r="J11" s="178" t="s">
        <v>110</v>
      </c>
      <c r="K11" s="175"/>
      <c r="L11" s="173"/>
    </row>
    <row r="12" spans="1:12" x14ac:dyDescent="0.25">
      <c r="A12" s="169"/>
      <c r="B12" s="169"/>
      <c r="C12" s="62" t="s">
        <v>693</v>
      </c>
      <c r="D12" s="174">
        <v>1</v>
      </c>
      <c r="E12" s="174" t="s">
        <v>784</v>
      </c>
      <c r="F12" s="174"/>
      <c r="G12" s="170">
        <v>44063</v>
      </c>
      <c r="H12" s="175">
        <v>44072</v>
      </c>
      <c r="I12" s="184" t="s">
        <v>767</v>
      </c>
      <c r="J12" s="176" t="s">
        <v>110</v>
      </c>
      <c r="K12" s="175"/>
      <c r="L12" s="173"/>
    </row>
    <row r="13" spans="1:12" x14ac:dyDescent="0.25">
      <c r="A13" s="169"/>
      <c r="B13" s="170"/>
      <c r="C13" s="62" t="s">
        <v>627</v>
      </c>
      <c r="D13" s="174">
        <v>1</v>
      </c>
      <c r="E13" s="174" t="s">
        <v>784</v>
      </c>
      <c r="F13" s="174"/>
      <c r="G13" s="170">
        <v>44054</v>
      </c>
      <c r="H13" s="175"/>
      <c r="I13" s="184" t="s">
        <v>514</v>
      </c>
      <c r="J13" s="178" t="s">
        <v>107</v>
      </c>
      <c r="K13" s="170"/>
      <c r="L13" s="174"/>
    </row>
    <row r="14" spans="1:12" x14ac:dyDescent="0.25">
      <c r="A14" s="169"/>
      <c r="B14" s="170"/>
      <c r="C14" s="177" t="s">
        <v>628</v>
      </c>
      <c r="D14" s="174">
        <v>1</v>
      </c>
      <c r="E14" s="174" t="s">
        <v>784</v>
      </c>
      <c r="F14" s="174"/>
      <c r="G14" s="170">
        <v>44054</v>
      </c>
      <c r="H14" s="175"/>
      <c r="I14" s="184" t="s">
        <v>514</v>
      </c>
      <c r="J14" s="178" t="s">
        <v>107</v>
      </c>
      <c r="K14" s="195"/>
      <c r="L14" s="174"/>
    </row>
    <row r="15" spans="1:12" x14ac:dyDescent="0.25">
      <c r="A15" s="169"/>
      <c r="B15" s="170"/>
      <c r="C15" s="177" t="s">
        <v>629</v>
      </c>
      <c r="D15" s="174">
        <v>1</v>
      </c>
      <c r="E15" s="174" t="s">
        <v>784</v>
      </c>
      <c r="F15" s="174"/>
      <c r="G15" s="170">
        <v>44054</v>
      </c>
      <c r="H15" s="175"/>
      <c r="I15" s="184" t="s">
        <v>514</v>
      </c>
      <c r="J15" s="178" t="s">
        <v>107</v>
      </c>
      <c r="K15" s="195"/>
      <c r="L15" s="174"/>
    </row>
    <row r="16" spans="1:12" x14ac:dyDescent="0.25">
      <c r="A16" s="169"/>
      <c r="B16" s="170"/>
      <c r="C16" s="62" t="s">
        <v>630</v>
      </c>
      <c r="D16" s="174">
        <v>1</v>
      </c>
      <c r="E16" s="174" t="s">
        <v>784</v>
      </c>
      <c r="F16" s="174"/>
      <c r="G16" s="170">
        <v>44054</v>
      </c>
      <c r="H16" s="175"/>
      <c r="I16" s="184" t="s">
        <v>514</v>
      </c>
      <c r="J16" s="178" t="s">
        <v>107</v>
      </c>
      <c r="K16" s="170"/>
      <c r="L16" s="174"/>
    </row>
    <row r="17" spans="1:12" x14ac:dyDescent="0.25">
      <c r="A17" s="169"/>
      <c r="B17" s="170"/>
      <c r="C17" s="62" t="s">
        <v>631</v>
      </c>
      <c r="D17" s="174">
        <v>1</v>
      </c>
      <c r="E17" s="174" t="s">
        <v>784</v>
      </c>
      <c r="F17" s="174"/>
      <c r="G17" s="170">
        <v>44054</v>
      </c>
      <c r="H17" s="175"/>
      <c r="I17" s="184" t="s">
        <v>514</v>
      </c>
      <c r="J17" s="178" t="s">
        <v>107</v>
      </c>
      <c r="K17" s="170"/>
      <c r="L17" s="174"/>
    </row>
    <row r="18" spans="1:12" x14ac:dyDescent="0.25">
      <c r="A18" s="169"/>
      <c r="B18" s="170"/>
      <c r="C18" s="62" t="s">
        <v>632</v>
      </c>
      <c r="D18" s="174">
        <v>1</v>
      </c>
      <c r="E18" s="174" t="s">
        <v>784</v>
      </c>
      <c r="F18" s="174"/>
      <c r="G18" s="170">
        <v>44054</v>
      </c>
      <c r="H18" s="175"/>
      <c r="I18" s="184" t="s">
        <v>514</v>
      </c>
      <c r="J18" s="178" t="s">
        <v>107</v>
      </c>
      <c r="K18" s="175"/>
      <c r="L18" s="174"/>
    </row>
    <row r="19" spans="1:12" x14ac:dyDescent="0.25">
      <c r="A19" s="169"/>
      <c r="B19" s="170"/>
      <c r="C19" s="62" t="s">
        <v>633</v>
      </c>
      <c r="D19" s="174">
        <v>1</v>
      </c>
      <c r="E19" s="174" t="s">
        <v>784</v>
      </c>
      <c r="F19" s="174"/>
      <c r="G19" s="170">
        <v>44054</v>
      </c>
      <c r="H19" s="175"/>
      <c r="I19" s="184" t="s">
        <v>514</v>
      </c>
      <c r="J19" s="178" t="s">
        <v>107</v>
      </c>
      <c r="K19" s="175"/>
      <c r="L19" s="174"/>
    </row>
    <row r="20" spans="1:12" x14ac:dyDescent="0.25">
      <c r="A20" s="169"/>
      <c r="B20" s="170"/>
      <c r="C20" s="62" t="s">
        <v>634</v>
      </c>
      <c r="D20" s="174">
        <v>1</v>
      </c>
      <c r="E20" s="174" t="s">
        <v>784</v>
      </c>
      <c r="F20" s="174"/>
      <c r="G20" s="170">
        <v>44054</v>
      </c>
      <c r="H20" s="175"/>
      <c r="I20" s="184" t="s">
        <v>514</v>
      </c>
      <c r="J20" s="178" t="s">
        <v>107</v>
      </c>
      <c r="K20" s="175"/>
      <c r="L20" s="174"/>
    </row>
    <row r="21" spans="1:12" x14ac:dyDescent="0.25">
      <c r="A21" s="169"/>
      <c r="B21" s="170"/>
      <c r="C21" s="62" t="s">
        <v>635</v>
      </c>
      <c r="D21" s="174">
        <v>1</v>
      </c>
      <c r="E21" s="174" t="s">
        <v>784</v>
      </c>
      <c r="F21" s="174"/>
      <c r="G21" s="170">
        <v>44054</v>
      </c>
      <c r="H21" s="192"/>
      <c r="I21" s="184" t="s">
        <v>514</v>
      </c>
      <c r="J21" s="178" t="s">
        <v>107</v>
      </c>
      <c r="K21" s="175"/>
      <c r="L21" s="173"/>
    </row>
    <row r="22" spans="1:12" x14ac:dyDescent="0.25">
      <c r="A22" s="169"/>
      <c r="B22" s="170"/>
      <c r="C22" s="62" t="s">
        <v>636</v>
      </c>
      <c r="D22" s="174">
        <v>1</v>
      </c>
      <c r="E22" s="174" t="s">
        <v>784</v>
      </c>
      <c r="F22" s="174"/>
      <c r="G22" s="170">
        <v>44054</v>
      </c>
      <c r="H22" s="192"/>
      <c r="I22" s="184" t="s">
        <v>514</v>
      </c>
      <c r="J22" s="178" t="s">
        <v>107</v>
      </c>
      <c r="K22" s="175"/>
      <c r="L22" s="173"/>
    </row>
    <row r="23" spans="1:12" x14ac:dyDescent="0.25">
      <c r="A23" s="169"/>
      <c r="B23" s="105"/>
      <c r="C23" s="59" t="s">
        <v>637</v>
      </c>
      <c r="D23" s="16">
        <v>1</v>
      </c>
      <c r="E23" s="174" t="s">
        <v>784</v>
      </c>
      <c r="F23" s="19"/>
      <c r="G23" s="105">
        <v>44054</v>
      </c>
      <c r="H23" s="175"/>
      <c r="I23" s="61" t="s">
        <v>514</v>
      </c>
      <c r="J23" s="63" t="s">
        <v>107</v>
      </c>
      <c r="K23" s="105"/>
      <c r="L23" s="19"/>
    </row>
    <row r="24" spans="1:12" x14ac:dyDescent="0.25">
      <c r="A24" s="169"/>
      <c r="B24" s="105"/>
      <c r="C24" s="59" t="s">
        <v>638</v>
      </c>
      <c r="D24" s="16">
        <v>1</v>
      </c>
      <c r="E24" s="174" t="s">
        <v>784</v>
      </c>
      <c r="F24" s="19"/>
      <c r="G24" s="105">
        <v>44054</v>
      </c>
      <c r="H24" s="175"/>
      <c r="I24" s="61" t="s">
        <v>514</v>
      </c>
      <c r="J24" s="63" t="s">
        <v>107</v>
      </c>
      <c r="K24" s="105"/>
      <c r="L24" s="19"/>
    </row>
    <row r="25" spans="1:12" x14ac:dyDescent="0.25">
      <c r="A25" s="169"/>
      <c r="B25" s="105"/>
      <c r="C25" s="177" t="s">
        <v>639</v>
      </c>
      <c r="D25" s="16">
        <v>1</v>
      </c>
      <c r="E25" s="174" t="s">
        <v>784</v>
      </c>
      <c r="F25" s="19"/>
      <c r="G25" s="105">
        <v>44054</v>
      </c>
      <c r="H25" s="175"/>
      <c r="I25" s="61" t="s">
        <v>514</v>
      </c>
      <c r="J25" s="63" t="s">
        <v>107</v>
      </c>
      <c r="K25" s="240"/>
      <c r="L25" s="19"/>
    </row>
    <row r="26" spans="1:12" x14ac:dyDescent="0.25">
      <c r="A26" s="169"/>
      <c r="B26" s="105"/>
      <c r="C26" s="177" t="s">
        <v>640</v>
      </c>
      <c r="D26" s="16">
        <v>1</v>
      </c>
      <c r="E26" s="174" t="s">
        <v>784</v>
      </c>
      <c r="F26" s="19"/>
      <c r="G26" s="105">
        <v>44054</v>
      </c>
      <c r="H26" s="175"/>
      <c r="I26" s="61" t="s">
        <v>514</v>
      </c>
      <c r="J26" s="63" t="s">
        <v>107</v>
      </c>
      <c r="K26" s="240"/>
      <c r="L26" s="19"/>
    </row>
    <row r="27" spans="1:12" x14ac:dyDescent="0.25">
      <c r="A27" s="169"/>
      <c r="B27" s="105"/>
      <c r="C27" s="239" t="s">
        <v>641</v>
      </c>
      <c r="D27" s="16">
        <v>1</v>
      </c>
      <c r="E27" s="174" t="s">
        <v>784</v>
      </c>
      <c r="F27" s="19"/>
      <c r="G27" s="105">
        <v>44054</v>
      </c>
      <c r="H27" s="175"/>
      <c r="I27" s="61" t="s">
        <v>514</v>
      </c>
      <c r="J27" s="63" t="s">
        <v>107</v>
      </c>
      <c r="K27" s="240"/>
      <c r="L27" s="19"/>
    </row>
    <row r="28" spans="1:12" x14ac:dyDescent="0.25">
      <c r="A28" s="169"/>
      <c r="B28" s="170"/>
      <c r="C28" s="177" t="s">
        <v>642</v>
      </c>
      <c r="D28" s="174">
        <v>1</v>
      </c>
      <c r="E28" s="174" t="s">
        <v>784</v>
      </c>
      <c r="F28" s="179"/>
      <c r="G28" s="175">
        <v>44054</v>
      </c>
      <c r="H28" s="192"/>
      <c r="I28" s="182" t="s">
        <v>514</v>
      </c>
      <c r="J28" s="178" t="s">
        <v>107</v>
      </c>
      <c r="K28" s="188"/>
      <c r="L28" s="173"/>
    </row>
    <row r="29" spans="1:12" x14ac:dyDescent="0.25">
      <c r="A29" s="169"/>
      <c r="B29" s="170"/>
      <c r="C29" s="62" t="s">
        <v>643</v>
      </c>
      <c r="D29" s="174">
        <v>1</v>
      </c>
      <c r="E29" s="174" t="s">
        <v>784</v>
      </c>
      <c r="F29" s="174"/>
      <c r="G29" s="175">
        <v>44054</v>
      </c>
      <c r="H29" s="192"/>
      <c r="I29" s="182" t="s">
        <v>514</v>
      </c>
      <c r="J29" s="178" t="s">
        <v>107</v>
      </c>
      <c r="K29" s="188"/>
      <c r="L29" s="173"/>
    </row>
    <row r="30" spans="1:12" x14ac:dyDescent="0.25">
      <c r="A30" s="169"/>
      <c r="B30" s="170"/>
      <c r="C30" s="62" t="s">
        <v>644</v>
      </c>
      <c r="D30" s="171">
        <v>1</v>
      </c>
      <c r="E30" s="174" t="s">
        <v>784</v>
      </c>
      <c r="F30" s="171"/>
      <c r="G30" s="175">
        <v>44054</v>
      </c>
      <c r="H30" s="192"/>
      <c r="I30" s="182" t="s">
        <v>514</v>
      </c>
      <c r="J30" s="178" t="s">
        <v>107</v>
      </c>
      <c r="K30" s="175"/>
      <c r="L30" s="173"/>
    </row>
    <row r="31" spans="1:12" x14ac:dyDescent="0.25">
      <c r="A31" s="169"/>
      <c r="B31" s="170"/>
      <c r="C31" s="62" t="s">
        <v>645</v>
      </c>
      <c r="D31" s="171">
        <v>1</v>
      </c>
      <c r="E31" s="174" t="s">
        <v>784</v>
      </c>
      <c r="F31" s="174"/>
      <c r="G31" s="175">
        <v>44054</v>
      </c>
      <c r="H31" s="192"/>
      <c r="I31" s="182" t="s">
        <v>514</v>
      </c>
      <c r="J31" s="178" t="s">
        <v>107</v>
      </c>
      <c r="K31" s="175"/>
      <c r="L31" s="173"/>
    </row>
    <row r="32" spans="1:12" x14ac:dyDescent="0.25">
      <c r="A32" s="169"/>
      <c r="B32" s="170"/>
      <c r="C32" s="62" t="s">
        <v>646</v>
      </c>
      <c r="D32" s="171">
        <v>1</v>
      </c>
      <c r="E32" s="174" t="s">
        <v>784</v>
      </c>
      <c r="F32" s="174"/>
      <c r="G32" s="175">
        <v>44054</v>
      </c>
      <c r="H32" s="192"/>
      <c r="I32" s="182" t="s">
        <v>514</v>
      </c>
      <c r="J32" s="178" t="s">
        <v>107</v>
      </c>
      <c r="K32" s="175"/>
      <c r="L32" s="173"/>
    </row>
    <row r="33" spans="1:12" x14ac:dyDescent="0.25">
      <c r="A33" s="169"/>
      <c r="B33" s="170"/>
      <c r="C33" s="62" t="s">
        <v>647</v>
      </c>
      <c r="D33" s="174">
        <v>1</v>
      </c>
      <c r="E33" s="174" t="s">
        <v>784</v>
      </c>
      <c r="F33" s="174"/>
      <c r="G33" s="175">
        <v>44054</v>
      </c>
      <c r="H33" s="192"/>
      <c r="I33" s="182" t="s">
        <v>514</v>
      </c>
      <c r="J33" s="178" t="s">
        <v>107</v>
      </c>
      <c r="K33" s="175"/>
      <c r="L33" s="173"/>
    </row>
    <row r="34" spans="1:12" x14ac:dyDescent="0.25">
      <c r="A34" s="169"/>
      <c r="B34" s="170"/>
      <c r="C34" s="62" t="s">
        <v>648</v>
      </c>
      <c r="D34" s="174">
        <v>1</v>
      </c>
      <c r="E34" s="174" t="s">
        <v>784</v>
      </c>
      <c r="F34" s="174"/>
      <c r="G34" s="175">
        <v>44054</v>
      </c>
      <c r="H34" s="192"/>
      <c r="I34" s="182" t="s">
        <v>514</v>
      </c>
      <c r="J34" s="178" t="s">
        <v>107</v>
      </c>
      <c r="K34" s="175"/>
      <c r="L34" s="173"/>
    </row>
    <row r="35" spans="1:12" x14ac:dyDescent="0.25">
      <c r="A35" s="169"/>
      <c r="B35" s="170"/>
      <c r="C35" s="62" t="s">
        <v>649</v>
      </c>
      <c r="D35" s="174">
        <v>1</v>
      </c>
      <c r="E35" s="174" t="s">
        <v>784</v>
      </c>
      <c r="F35" s="174"/>
      <c r="G35" s="175">
        <v>44054</v>
      </c>
      <c r="H35" s="192"/>
      <c r="I35" s="182" t="s">
        <v>514</v>
      </c>
      <c r="J35" s="178" t="s">
        <v>107</v>
      </c>
      <c r="K35" s="175"/>
      <c r="L35" s="173"/>
    </row>
    <row r="36" spans="1:12" x14ac:dyDescent="0.25">
      <c r="A36" s="169"/>
      <c r="B36" s="170"/>
      <c r="C36" s="62" t="s">
        <v>650</v>
      </c>
      <c r="D36" s="174">
        <v>1</v>
      </c>
      <c r="E36" s="174" t="s">
        <v>784</v>
      </c>
      <c r="F36" s="174"/>
      <c r="G36" s="175">
        <v>44054</v>
      </c>
      <c r="H36" s="192"/>
      <c r="I36" s="182" t="s">
        <v>514</v>
      </c>
      <c r="J36" s="178" t="s">
        <v>107</v>
      </c>
      <c r="K36" s="175"/>
      <c r="L36" s="173"/>
    </row>
    <row r="37" spans="1:12" x14ac:dyDescent="0.25">
      <c r="A37" s="169"/>
      <c r="B37" s="170"/>
      <c r="C37" s="62" t="s">
        <v>651</v>
      </c>
      <c r="D37" s="174">
        <v>1</v>
      </c>
      <c r="E37" s="174" t="s">
        <v>784</v>
      </c>
      <c r="F37" s="174"/>
      <c r="G37" s="170">
        <v>44054</v>
      </c>
      <c r="H37" s="175"/>
      <c r="I37" s="184" t="s">
        <v>514</v>
      </c>
      <c r="J37" s="178" t="s">
        <v>107</v>
      </c>
      <c r="K37" s="175"/>
      <c r="L37" s="173"/>
    </row>
    <row r="38" spans="1:12" x14ac:dyDescent="0.25">
      <c r="A38" s="169"/>
      <c r="B38" s="169"/>
      <c r="C38" s="62" t="s">
        <v>652</v>
      </c>
      <c r="D38" s="174">
        <v>1</v>
      </c>
      <c r="E38" s="174" t="s">
        <v>784</v>
      </c>
      <c r="F38" s="174"/>
      <c r="G38" s="170">
        <v>44054</v>
      </c>
      <c r="H38" s="175"/>
      <c r="I38" s="184" t="s">
        <v>514</v>
      </c>
      <c r="J38" s="178" t="s">
        <v>107</v>
      </c>
      <c r="K38" s="175"/>
      <c r="L38" s="173"/>
    </row>
    <row r="39" spans="1:12" x14ac:dyDescent="0.25">
      <c r="A39" s="169"/>
      <c r="B39" s="169"/>
      <c r="C39" s="62" t="s">
        <v>653</v>
      </c>
      <c r="D39" s="174">
        <v>1</v>
      </c>
      <c r="E39" s="174" t="s">
        <v>784</v>
      </c>
      <c r="F39" s="174"/>
      <c r="G39" s="170">
        <v>44054</v>
      </c>
      <c r="H39" s="175"/>
      <c r="I39" s="184" t="s">
        <v>514</v>
      </c>
      <c r="J39" s="176" t="s">
        <v>107</v>
      </c>
      <c r="K39" s="175"/>
      <c r="L39" s="173"/>
    </row>
    <row r="40" spans="1:12" x14ac:dyDescent="0.25">
      <c r="A40" s="169"/>
      <c r="B40" s="169"/>
      <c r="C40" s="62" t="s">
        <v>655</v>
      </c>
      <c r="D40" s="174">
        <v>1</v>
      </c>
      <c r="E40" s="174" t="s">
        <v>784</v>
      </c>
      <c r="F40" s="174"/>
      <c r="G40" s="170">
        <v>44054</v>
      </c>
      <c r="H40" s="175"/>
      <c r="I40" s="184" t="s">
        <v>514</v>
      </c>
      <c r="J40" s="176" t="s">
        <v>107</v>
      </c>
      <c r="K40" s="175"/>
      <c r="L40" s="173"/>
    </row>
    <row r="41" spans="1:12" x14ac:dyDescent="0.25">
      <c r="A41" s="169"/>
      <c r="B41" s="169"/>
      <c r="C41" s="62" t="s">
        <v>656</v>
      </c>
      <c r="D41" s="174">
        <v>1</v>
      </c>
      <c r="E41" s="174" t="s">
        <v>784</v>
      </c>
      <c r="F41" s="174"/>
      <c r="G41" s="170">
        <v>44054</v>
      </c>
      <c r="H41" s="175"/>
      <c r="I41" s="184" t="s">
        <v>514</v>
      </c>
      <c r="J41" s="178" t="s">
        <v>107</v>
      </c>
      <c r="K41" s="175"/>
      <c r="L41" s="173"/>
    </row>
    <row r="42" spans="1:12" x14ac:dyDescent="0.25">
      <c r="A42" s="169"/>
      <c r="B42" s="169"/>
      <c r="C42" s="62" t="s">
        <v>657</v>
      </c>
      <c r="D42" s="174">
        <v>1</v>
      </c>
      <c r="E42" s="174" t="s">
        <v>784</v>
      </c>
      <c r="F42" s="174"/>
      <c r="G42" s="170">
        <v>44054</v>
      </c>
      <c r="H42" s="175"/>
      <c r="I42" s="184" t="s">
        <v>514</v>
      </c>
      <c r="J42" s="176" t="s">
        <v>107</v>
      </c>
      <c r="K42" s="175"/>
      <c r="L42" s="173"/>
    </row>
    <row r="43" spans="1:12" x14ac:dyDescent="0.25">
      <c r="A43" s="169"/>
      <c r="B43" s="169"/>
      <c r="C43" s="62" t="s">
        <v>658</v>
      </c>
      <c r="D43" s="174">
        <v>1</v>
      </c>
      <c r="E43" s="174" t="s">
        <v>784</v>
      </c>
      <c r="F43" s="174"/>
      <c r="G43" s="170">
        <v>44054</v>
      </c>
      <c r="H43" s="175"/>
      <c r="I43" s="184" t="s">
        <v>514</v>
      </c>
      <c r="J43" s="178" t="s">
        <v>107</v>
      </c>
      <c r="K43" s="175"/>
      <c r="L43" s="173"/>
    </row>
    <row r="44" spans="1:12" x14ac:dyDescent="0.25">
      <c r="A44" s="169"/>
      <c r="B44" s="169"/>
      <c r="C44" s="62" t="s">
        <v>659</v>
      </c>
      <c r="D44" s="174">
        <v>1</v>
      </c>
      <c r="E44" s="174" t="s">
        <v>784</v>
      </c>
      <c r="F44" s="174"/>
      <c r="G44" s="170">
        <v>44054</v>
      </c>
      <c r="H44" s="175"/>
      <c r="I44" s="184" t="s">
        <v>514</v>
      </c>
      <c r="J44" s="176" t="s">
        <v>107</v>
      </c>
      <c r="K44" s="175"/>
      <c r="L44" s="173"/>
    </row>
    <row r="45" spans="1:12" x14ac:dyDescent="0.25">
      <c r="A45" s="169"/>
      <c r="B45" s="169"/>
      <c r="C45" s="62" t="s">
        <v>660</v>
      </c>
      <c r="D45" s="174">
        <v>1</v>
      </c>
      <c r="E45" s="174" t="s">
        <v>784</v>
      </c>
      <c r="F45" s="174"/>
      <c r="G45" s="170">
        <v>44054</v>
      </c>
      <c r="H45" s="175">
        <v>44072</v>
      </c>
      <c r="I45" s="184" t="s">
        <v>310</v>
      </c>
      <c r="J45" s="178" t="s">
        <v>110</v>
      </c>
      <c r="K45" s="175"/>
      <c r="L45" s="173"/>
    </row>
    <row r="46" spans="1:12" x14ac:dyDescent="0.25">
      <c r="A46" s="169"/>
      <c r="B46" s="169"/>
      <c r="C46" s="62" t="s">
        <v>661</v>
      </c>
      <c r="D46" s="174">
        <v>1</v>
      </c>
      <c r="E46" s="174" t="s">
        <v>784</v>
      </c>
      <c r="F46" s="174"/>
      <c r="G46" s="170">
        <v>44054</v>
      </c>
      <c r="H46" s="175"/>
      <c r="I46" s="184" t="s">
        <v>514</v>
      </c>
      <c r="J46" s="176" t="s">
        <v>107</v>
      </c>
      <c r="K46" s="175"/>
      <c r="L46" s="173"/>
    </row>
    <row r="47" spans="1:12" x14ac:dyDescent="0.25">
      <c r="A47" s="169"/>
      <c r="B47" s="169"/>
      <c r="C47" s="62" t="s">
        <v>662</v>
      </c>
      <c r="D47" s="174">
        <v>1</v>
      </c>
      <c r="E47" s="174" t="s">
        <v>784</v>
      </c>
      <c r="F47" s="174"/>
      <c r="G47" s="170">
        <v>44054</v>
      </c>
      <c r="H47" s="175"/>
      <c r="I47" s="184" t="s">
        <v>514</v>
      </c>
      <c r="J47" s="178" t="s">
        <v>107</v>
      </c>
      <c r="K47" s="175"/>
      <c r="L47" s="173"/>
    </row>
    <row r="48" spans="1:12" x14ac:dyDescent="0.25">
      <c r="A48" s="169"/>
      <c r="B48" s="169"/>
      <c r="C48" s="62" t="s">
        <v>663</v>
      </c>
      <c r="D48" s="174">
        <v>1</v>
      </c>
      <c r="E48" s="174" t="s">
        <v>784</v>
      </c>
      <c r="F48" s="174"/>
      <c r="G48" s="170">
        <v>44054</v>
      </c>
      <c r="H48" s="175"/>
      <c r="I48" s="184" t="s">
        <v>514</v>
      </c>
      <c r="J48" s="176" t="s">
        <v>107</v>
      </c>
      <c r="K48" s="175"/>
      <c r="L48" s="173"/>
    </row>
    <row r="49" spans="1:12" x14ac:dyDescent="0.25">
      <c r="A49" s="169"/>
      <c r="B49" s="169"/>
      <c r="C49" s="62" t="s">
        <v>769</v>
      </c>
      <c r="D49" s="174">
        <v>1</v>
      </c>
      <c r="E49" s="174" t="s">
        <v>784</v>
      </c>
      <c r="F49" s="174"/>
      <c r="G49" s="170">
        <v>44070</v>
      </c>
      <c r="H49" s="175"/>
      <c r="I49" s="184" t="s">
        <v>310</v>
      </c>
      <c r="J49" s="176" t="s">
        <v>110</v>
      </c>
      <c r="K49" s="175"/>
      <c r="L49" s="173"/>
    </row>
    <row r="50" spans="1:12" x14ac:dyDescent="0.25">
      <c r="A50" s="169"/>
      <c r="B50" s="169"/>
      <c r="C50" s="62" t="s">
        <v>770</v>
      </c>
      <c r="D50" s="174">
        <v>1</v>
      </c>
      <c r="E50" s="174" t="s">
        <v>784</v>
      </c>
      <c r="F50" s="174"/>
      <c r="G50" s="170">
        <v>44070</v>
      </c>
      <c r="H50" s="175"/>
      <c r="I50" s="184" t="s">
        <v>310</v>
      </c>
      <c r="J50" s="178" t="s">
        <v>110</v>
      </c>
      <c r="K50" s="175"/>
      <c r="L50" s="173"/>
    </row>
    <row r="51" spans="1:12" x14ac:dyDescent="0.25">
      <c r="A51" s="169"/>
      <c r="B51" s="169"/>
      <c r="C51" s="62" t="s">
        <v>771</v>
      </c>
      <c r="D51" s="174">
        <v>1</v>
      </c>
      <c r="E51" s="174" t="s">
        <v>784</v>
      </c>
      <c r="F51" s="174"/>
      <c r="G51" s="170">
        <v>44070</v>
      </c>
      <c r="H51" s="175"/>
      <c r="I51" s="184" t="s">
        <v>310</v>
      </c>
      <c r="J51" s="178" t="s">
        <v>110</v>
      </c>
      <c r="K51" s="175"/>
      <c r="L51" s="173"/>
    </row>
    <row r="52" spans="1:12" x14ac:dyDescent="0.25">
      <c r="A52" s="169"/>
      <c r="B52" s="169"/>
      <c r="C52" s="62" t="s">
        <v>772</v>
      </c>
      <c r="D52" s="174">
        <v>1</v>
      </c>
      <c r="E52" s="174" t="s">
        <v>784</v>
      </c>
      <c r="F52" s="174"/>
      <c r="G52" s="170">
        <v>44070</v>
      </c>
      <c r="H52" s="175"/>
      <c r="I52" s="184" t="s">
        <v>310</v>
      </c>
      <c r="J52" s="176" t="s">
        <v>110</v>
      </c>
      <c r="K52" s="175"/>
      <c r="L52" s="173"/>
    </row>
    <row r="53" spans="1:12" x14ac:dyDescent="0.25">
      <c r="A53" s="169"/>
      <c r="B53" s="169"/>
      <c r="C53" s="62" t="s">
        <v>773</v>
      </c>
      <c r="D53" s="174">
        <v>1</v>
      </c>
      <c r="E53" s="174" t="s">
        <v>784</v>
      </c>
      <c r="F53" s="174"/>
      <c r="G53" s="170">
        <v>44070</v>
      </c>
      <c r="H53" s="175"/>
      <c r="I53" s="184" t="s">
        <v>310</v>
      </c>
      <c r="J53" s="178" t="s">
        <v>110</v>
      </c>
      <c r="K53" s="175"/>
      <c r="L53" s="173"/>
    </row>
    <row r="54" spans="1:12" x14ac:dyDescent="0.25">
      <c r="A54" s="169"/>
      <c r="B54" s="169"/>
      <c r="C54" s="62" t="s">
        <v>779</v>
      </c>
      <c r="D54" s="174">
        <v>1</v>
      </c>
      <c r="E54" s="174" t="s">
        <v>784</v>
      </c>
      <c r="F54" s="174"/>
      <c r="G54" s="170">
        <v>44070</v>
      </c>
      <c r="H54" s="175"/>
      <c r="I54" s="184" t="s">
        <v>310</v>
      </c>
      <c r="J54" s="178" t="s">
        <v>110</v>
      </c>
      <c r="K54" s="175"/>
      <c r="L54" s="173"/>
    </row>
    <row r="55" spans="1:12" x14ac:dyDescent="0.25">
      <c r="A55" s="169"/>
      <c r="B55" s="169"/>
      <c r="C55" s="62" t="s">
        <v>780</v>
      </c>
      <c r="D55" s="174">
        <v>1</v>
      </c>
      <c r="E55" s="174" t="s">
        <v>784</v>
      </c>
      <c r="F55" s="174"/>
      <c r="G55" s="170">
        <v>44070</v>
      </c>
      <c r="H55" s="175"/>
      <c r="I55" s="184" t="s">
        <v>310</v>
      </c>
      <c r="J55" s="176" t="s">
        <v>110</v>
      </c>
      <c r="K55" s="175"/>
      <c r="L55" s="173"/>
    </row>
    <row r="56" spans="1:12" x14ac:dyDescent="0.25">
      <c r="A56" s="169"/>
      <c r="B56" s="169"/>
      <c r="C56" s="62" t="s">
        <v>678</v>
      </c>
      <c r="D56" s="174">
        <v>1</v>
      </c>
      <c r="E56" s="174" t="s">
        <v>784</v>
      </c>
      <c r="F56" s="174"/>
      <c r="G56" s="170">
        <v>44054</v>
      </c>
      <c r="H56" s="175"/>
      <c r="I56" s="184" t="s">
        <v>514</v>
      </c>
      <c r="J56" s="178" t="s">
        <v>107</v>
      </c>
      <c r="K56" s="175"/>
      <c r="L56" s="173"/>
    </row>
    <row r="57" spans="1:12" x14ac:dyDescent="0.25">
      <c r="A57" s="169"/>
      <c r="B57" s="169"/>
      <c r="C57" s="62" t="s">
        <v>695</v>
      </c>
      <c r="D57" s="174">
        <v>1</v>
      </c>
      <c r="E57" s="174" t="s">
        <v>99</v>
      </c>
      <c r="F57" s="174"/>
      <c r="G57" s="170">
        <v>44063</v>
      </c>
      <c r="H57" s="175"/>
      <c r="I57" s="184" t="s">
        <v>514</v>
      </c>
      <c r="J57" s="176" t="s">
        <v>107</v>
      </c>
      <c r="K57" s="175"/>
      <c r="L57" s="173"/>
    </row>
    <row r="58" spans="1:12" x14ac:dyDescent="0.25">
      <c r="A58" s="169"/>
      <c r="B58" s="169"/>
      <c r="C58" s="62" t="s">
        <v>696</v>
      </c>
      <c r="D58" s="174">
        <v>1</v>
      </c>
      <c r="E58" s="174" t="s">
        <v>99</v>
      </c>
      <c r="F58" s="174"/>
      <c r="G58" s="170">
        <v>44063</v>
      </c>
      <c r="H58" s="175"/>
      <c r="I58" s="184" t="s">
        <v>514</v>
      </c>
      <c r="J58" s="178" t="s">
        <v>107</v>
      </c>
      <c r="K58" s="175"/>
      <c r="L58" s="173"/>
    </row>
    <row r="59" spans="1:12" x14ac:dyDescent="0.25">
      <c r="A59" s="169"/>
      <c r="B59" s="169"/>
      <c r="C59" s="62" t="s">
        <v>688</v>
      </c>
      <c r="D59" s="174">
        <v>1</v>
      </c>
      <c r="E59" s="174" t="s">
        <v>183</v>
      </c>
      <c r="F59" s="174"/>
      <c r="G59" s="170">
        <v>44056</v>
      </c>
      <c r="H59" s="175"/>
      <c r="I59" s="184" t="s">
        <v>514</v>
      </c>
      <c r="J59" s="178" t="s">
        <v>107</v>
      </c>
      <c r="K59" s="175"/>
      <c r="L59" s="173"/>
    </row>
    <row r="60" spans="1:12" x14ac:dyDescent="0.25">
      <c r="A60" s="169"/>
      <c r="B60" s="169"/>
      <c r="C60" s="62" t="s">
        <v>689</v>
      </c>
      <c r="D60" s="174">
        <v>1</v>
      </c>
      <c r="E60" s="174" t="s">
        <v>183</v>
      </c>
      <c r="F60" s="174"/>
      <c r="G60" s="170">
        <v>44056</v>
      </c>
      <c r="H60" s="175"/>
      <c r="I60" s="184" t="s">
        <v>514</v>
      </c>
      <c r="J60" s="176" t="s">
        <v>107</v>
      </c>
      <c r="K60" s="175"/>
      <c r="L60" s="173"/>
    </row>
    <row r="61" spans="1:12" x14ac:dyDescent="0.25">
      <c r="A61" s="169"/>
      <c r="B61" s="169"/>
      <c r="C61" s="62" t="s">
        <v>673</v>
      </c>
      <c r="D61" s="174">
        <v>1</v>
      </c>
      <c r="E61" s="174" t="s">
        <v>183</v>
      </c>
      <c r="F61" s="174"/>
      <c r="G61" s="170">
        <v>44054</v>
      </c>
      <c r="H61" s="175"/>
      <c r="I61" s="184" t="s">
        <v>514</v>
      </c>
      <c r="J61" s="176" t="s">
        <v>107</v>
      </c>
      <c r="K61" s="175"/>
      <c r="L61" s="173"/>
    </row>
    <row r="62" spans="1:12" x14ac:dyDescent="0.25">
      <c r="A62" s="169"/>
      <c r="B62" s="169"/>
      <c r="C62" s="62" t="s">
        <v>674</v>
      </c>
      <c r="D62" s="174">
        <v>1</v>
      </c>
      <c r="E62" s="174" t="s">
        <v>183</v>
      </c>
      <c r="F62" s="174"/>
      <c r="G62" s="170">
        <v>44054</v>
      </c>
      <c r="H62" s="175"/>
      <c r="I62" s="184" t="s">
        <v>514</v>
      </c>
      <c r="J62" s="178" t="s">
        <v>107</v>
      </c>
      <c r="K62" s="175"/>
      <c r="L62" s="173"/>
    </row>
    <row r="63" spans="1:12" x14ac:dyDescent="0.25">
      <c r="A63" s="169"/>
      <c r="B63" s="169"/>
      <c r="C63" s="62" t="s">
        <v>675</v>
      </c>
      <c r="D63" s="174">
        <v>1</v>
      </c>
      <c r="E63" s="174" t="s">
        <v>183</v>
      </c>
      <c r="F63" s="174"/>
      <c r="G63" s="170">
        <v>44054</v>
      </c>
      <c r="H63" s="175"/>
      <c r="I63" s="184" t="s">
        <v>514</v>
      </c>
      <c r="J63" s="176" t="s">
        <v>107</v>
      </c>
      <c r="K63" s="175"/>
      <c r="L63" s="173"/>
    </row>
    <row r="64" spans="1:12" x14ac:dyDescent="0.25">
      <c r="A64" s="169"/>
      <c r="B64" s="169"/>
      <c r="C64" s="62" t="s">
        <v>676</v>
      </c>
      <c r="D64" s="174">
        <v>1</v>
      </c>
      <c r="E64" s="174" t="s">
        <v>183</v>
      </c>
      <c r="F64" s="174"/>
      <c r="G64" s="170">
        <v>44054</v>
      </c>
      <c r="H64" s="175"/>
      <c r="I64" s="184" t="s">
        <v>514</v>
      </c>
      <c r="J64" s="178" t="s">
        <v>107</v>
      </c>
      <c r="K64" s="175"/>
      <c r="L64" s="173"/>
    </row>
    <row r="65" spans="1:12" x14ac:dyDescent="0.25">
      <c r="A65" s="169"/>
      <c r="B65" s="169"/>
      <c r="C65" s="62" t="s">
        <v>677</v>
      </c>
      <c r="D65" s="174">
        <v>1</v>
      </c>
      <c r="E65" s="174" t="s">
        <v>183</v>
      </c>
      <c r="F65" s="174"/>
      <c r="G65" s="170">
        <v>44054</v>
      </c>
      <c r="H65" s="175">
        <v>44072</v>
      </c>
      <c r="I65" s="184" t="s">
        <v>514</v>
      </c>
      <c r="J65" s="176" t="s">
        <v>107</v>
      </c>
      <c r="K65" s="175"/>
      <c r="L65" s="173"/>
    </row>
    <row r="66" spans="1:12" x14ac:dyDescent="0.25">
      <c r="A66" s="169"/>
      <c r="B66" s="169"/>
      <c r="C66" s="62" t="s">
        <v>781</v>
      </c>
      <c r="D66" s="174">
        <v>1</v>
      </c>
      <c r="E66" s="174" t="s">
        <v>492</v>
      </c>
      <c r="F66" s="174"/>
      <c r="G66" s="170">
        <v>44070</v>
      </c>
      <c r="H66" s="175"/>
      <c r="I66" s="184" t="s">
        <v>310</v>
      </c>
      <c r="J66" s="176" t="s">
        <v>110</v>
      </c>
      <c r="K66" s="175"/>
      <c r="L66" s="173"/>
    </row>
    <row r="67" spans="1:12" x14ac:dyDescent="0.25">
      <c r="A67" s="169"/>
      <c r="B67" s="169"/>
      <c r="C67" s="62" t="s">
        <v>782</v>
      </c>
      <c r="D67" s="174">
        <v>1</v>
      </c>
      <c r="E67" s="174" t="s">
        <v>492</v>
      </c>
      <c r="F67" s="174"/>
      <c r="G67" s="170">
        <v>44070</v>
      </c>
      <c r="H67" s="175"/>
      <c r="I67" s="184" t="s">
        <v>310</v>
      </c>
      <c r="J67" s="178" t="s">
        <v>110</v>
      </c>
      <c r="K67" s="175"/>
      <c r="L67" s="173"/>
    </row>
    <row r="68" spans="1:12" x14ac:dyDescent="0.25">
      <c r="B68" s="169"/>
      <c r="C68" s="62" t="s">
        <v>783</v>
      </c>
      <c r="D68" s="174">
        <v>1</v>
      </c>
      <c r="E68" s="174" t="s">
        <v>492</v>
      </c>
      <c r="F68" s="174"/>
      <c r="G68" s="170">
        <v>44070</v>
      </c>
      <c r="H68" s="175"/>
      <c r="I68" s="184" t="s">
        <v>310</v>
      </c>
      <c r="J68" s="176" t="s">
        <v>110</v>
      </c>
      <c r="K68" s="175"/>
      <c r="L68" s="173"/>
    </row>
    <row r="69" spans="1:12" x14ac:dyDescent="0.25">
      <c r="B69" s="169"/>
      <c r="C69" s="62" t="s">
        <v>694</v>
      </c>
      <c r="D69" s="174">
        <v>1</v>
      </c>
      <c r="E69" s="174" t="s">
        <v>492</v>
      </c>
      <c r="F69" s="174"/>
      <c r="G69" s="170">
        <v>44063</v>
      </c>
      <c r="H69" s="175"/>
      <c r="I69" s="184" t="s">
        <v>514</v>
      </c>
      <c r="J69" s="178" t="s">
        <v>107</v>
      </c>
      <c r="K69" s="175"/>
      <c r="L69" s="173"/>
    </row>
    <row r="70" spans="1:12" x14ac:dyDescent="0.25">
      <c r="B70" s="169"/>
      <c r="C70" s="180" t="s">
        <v>665</v>
      </c>
      <c r="D70" s="174">
        <v>1</v>
      </c>
      <c r="E70" s="174" t="s">
        <v>666</v>
      </c>
      <c r="F70" s="174"/>
      <c r="G70" s="170">
        <v>44054</v>
      </c>
      <c r="H70" s="175"/>
      <c r="I70" s="184" t="s">
        <v>514</v>
      </c>
      <c r="J70" s="176" t="s">
        <v>107</v>
      </c>
      <c r="K70" s="175"/>
      <c r="L70" s="173"/>
    </row>
    <row r="71" spans="1:12" x14ac:dyDescent="0.25">
      <c r="B71" s="170"/>
      <c r="C71" s="177" t="s">
        <v>747</v>
      </c>
      <c r="D71" s="174">
        <v>1</v>
      </c>
      <c r="E71" s="174" t="s">
        <v>666</v>
      </c>
      <c r="F71" s="174"/>
      <c r="G71" s="170">
        <v>44063</v>
      </c>
      <c r="H71" s="175"/>
      <c r="I71" s="184" t="s">
        <v>514</v>
      </c>
      <c r="J71" s="178" t="s">
        <v>107</v>
      </c>
      <c r="K71" s="175"/>
      <c r="L71" s="173"/>
    </row>
    <row r="72" spans="1:12" x14ac:dyDescent="0.25">
      <c r="B72" s="169"/>
      <c r="C72" s="181" t="s">
        <v>681</v>
      </c>
      <c r="D72" s="174">
        <v>1</v>
      </c>
      <c r="E72" s="174" t="s">
        <v>517</v>
      </c>
      <c r="F72" s="174"/>
      <c r="G72" s="170">
        <v>44054</v>
      </c>
      <c r="H72" s="175"/>
      <c r="I72" s="184" t="s">
        <v>514</v>
      </c>
      <c r="J72" s="176" t="s">
        <v>107</v>
      </c>
      <c r="K72" s="175"/>
      <c r="L72" s="173"/>
    </row>
    <row r="73" spans="1:12" x14ac:dyDescent="0.25">
      <c r="B73" s="169"/>
      <c r="C73" s="62" t="s">
        <v>682</v>
      </c>
      <c r="D73" s="174">
        <v>1</v>
      </c>
      <c r="E73" s="174" t="s">
        <v>517</v>
      </c>
      <c r="F73" s="174"/>
      <c r="G73" s="170">
        <v>44054</v>
      </c>
      <c r="H73" s="175"/>
      <c r="I73" s="184" t="s">
        <v>514</v>
      </c>
      <c r="J73" s="178" t="s">
        <v>107</v>
      </c>
      <c r="K73" s="175"/>
      <c r="L73" s="173"/>
    </row>
    <row r="74" spans="1:12" x14ac:dyDescent="0.25">
      <c r="B74" s="169"/>
      <c r="C74" s="62" t="s">
        <v>697</v>
      </c>
      <c r="D74" s="174">
        <v>1</v>
      </c>
      <c r="E74" s="174" t="s">
        <v>517</v>
      </c>
      <c r="F74" s="174"/>
      <c r="G74" s="170">
        <v>44063</v>
      </c>
      <c r="H74" s="175"/>
      <c r="I74" s="184" t="s">
        <v>310</v>
      </c>
      <c r="J74" s="176" t="s">
        <v>110</v>
      </c>
      <c r="K74" s="175"/>
      <c r="L74" s="173"/>
    </row>
    <row r="75" spans="1:12" x14ac:dyDescent="0.25">
      <c r="B75" s="169"/>
      <c r="C75" s="62" t="s">
        <v>698</v>
      </c>
      <c r="D75" s="174">
        <v>1</v>
      </c>
      <c r="E75" s="174" t="s">
        <v>517</v>
      </c>
      <c r="F75" s="174"/>
      <c r="G75" s="170">
        <v>44063</v>
      </c>
      <c r="H75" s="175"/>
      <c r="I75" s="184" t="s">
        <v>310</v>
      </c>
      <c r="J75" s="178" t="s">
        <v>110</v>
      </c>
      <c r="K75" s="175"/>
      <c r="L75" s="173"/>
    </row>
    <row r="76" spans="1:12" x14ac:dyDescent="0.25">
      <c r="B76" s="169"/>
      <c r="C76" s="62" t="s">
        <v>699</v>
      </c>
      <c r="D76" s="174">
        <v>1</v>
      </c>
      <c r="E76" s="174" t="s">
        <v>517</v>
      </c>
      <c r="F76" s="174"/>
      <c r="G76" s="170">
        <v>44063</v>
      </c>
      <c r="H76" s="175"/>
      <c r="I76" s="184" t="s">
        <v>310</v>
      </c>
      <c r="J76" s="176" t="s">
        <v>110</v>
      </c>
      <c r="K76" s="175"/>
      <c r="L76" s="173"/>
    </row>
    <row r="77" spans="1:12" x14ac:dyDescent="0.25">
      <c r="B77" s="169"/>
      <c r="C77" s="62" t="s">
        <v>700</v>
      </c>
      <c r="D77" s="174">
        <v>1</v>
      </c>
      <c r="E77" s="174" t="s">
        <v>517</v>
      </c>
      <c r="F77" s="174"/>
      <c r="G77" s="170">
        <v>44063</v>
      </c>
      <c r="H77" s="175"/>
      <c r="I77" s="184" t="s">
        <v>310</v>
      </c>
      <c r="J77" s="178" t="s">
        <v>110</v>
      </c>
      <c r="K77" s="175"/>
      <c r="L77" s="173"/>
    </row>
    <row r="78" spans="1:12" x14ac:dyDescent="0.25">
      <c r="B78" s="169"/>
      <c r="C78" s="62" t="s">
        <v>701</v>
      </c>
      <c r="D78" s="174">
        <v>1</v>
      </c>
      <c r="E78" s="174" t="s">
        <v>517</v>
      </c>
      <c r="F78" s="174"/>
      <c r="G78" s="170">
        <v>44063</v>
      </c>
      <c r="H78" s="175"/>
      <c r="I78" s="184" t="s">
        <v>310</v>
      </c>
      <c r="J78" s="176" t="s">
        <v>110</v>
      </c>
      <c r="K78" s="175"/>
      <c r="L78" s="173"/>
    </row>
    <row r="79" spans="1:12" x14ac:dyDescent="0.25">
      <c r="B79" s="169"/>
      <c r="C79" s="62" t="s">
        <v>702</v>
      </c>
      <c r="D79" s="174">
        <v>1</v>
      </c>
      <c r="E79" s="174" t="s">
        <v>517</v>
      </c>
      <c r="F79" s="174"/>
      <c r="G79" s="170">
        <v>44063</v>
      </c>
      <c r="H79" s="175"/>
      <c r="I79" s="184" t="s">
        <v>767</v>
      </c>
      <c r="J79" s="178" t="s">
        <v>110</v>
      </c>
      <c r="K79" s="175"/>
      <c r="L79" s="173"/>
    </row>
    <row r="80" spans="1:12" x14ac:dyDescent="0.25">
      <c r="B80" s="169"/>
      <c r="C80" s="62" t="s">
        <v>703</v>
      </c>
      <c r="D80" s="174">
        <v>1</v>
      </c>
      <c r="E80" s="174" t="s">
        <v>517</v>
      </c>
      <c r="F80" s="174"/>
      <c r="G80" s="170">
        <v>44063</v>
      </c>
      <c r="H80" s="175"/>
      <c r="I80" s="184" t="s">
        <v>767</v>
      </c>
      <c r="J80" s="176" t="s">
        <v>110</v>
      </c>
      <c r="K80" s="175"/>
      <c r="L80" s="173"/>
    </row>
    <row r="81" spans="2:12" x14ac:dyDescent="0.25">
      <c r="B81" s="169"/>
      <c r="C81" s="62" t="s">
        <v>704</v>
      </c>
      <c r="D81" s="174">
        <v>1</v>
      </c>
      <c r="E81" s="174" t="s">
        <v>517</v>
      </c>
      <c r="F81" s="174"/>
      <c r="G81" s="170">
        <v>44063</v>
      </c>
      <c r="H81" s="175"/>
      <c r="I81" s="184" t="s">
        <v>767</v>
      </c>
      <c r="J81" s="178" t="s">
        <v>110</v>
      </c>
      <c r="K81" s="175"/>
      <c r="L81" s="173"/>
    </row>
    <row r="82" spans="2:12" x14ac:dyDescent="0.25">
      <c r="B82" s="169"/>
      <c r="C82" s="62" t="s">
        <v>705</v>
      </c>
      <c r="D82" s="174">
        <v>1</v>
      </c>
      <c r="E82" s="174" t="s">
        <v>517</v>
      </c>
      <c r="F82" s="174"/>
      <c r="G82" s="170">
        <v>44063</v>
      </c>
      <c r="H82" s="175"/>
      <c r="I82" s="184" t="s">
        <v>767</v>
      </c>
      <c r="J82" s="176" t="s">
        <v>110</v>
      </c>
      <c r="K82" s="175"/>
      <c r="L82" s="173"/>
    </row>
    <row r="83" spans="2:12" x14ac:dyDescent="0.25">
      <c r="B83" s="169"/>
      <c r="C83" s="62" t="s">
        <v>706</v>
      </c>
      <c r="D83" s="174">
        <v>1</v>
      </c>
      <c r="E83" s="174" t="s">
        <v>517</v>
      </c>
      <c r="F83" s="174"/>
      <c r="G83" s="170">
        <v>44063</v>
      </c>
      <c r="H83" s="175"/>
      <c r="I83" s="184" t="s">
        <v>767</v>
      </c>
      <c r="J83" s="178" t="s">
        <v>110</v>
      </c>
      <c r="K83" s="175"/>
      <c r="L83" s="173"/>
    </row>
    <row r="84" spans="2:12" x14ac:dyDescent="0.25">
      <c r="B84" s="169"/>
      <c r="C84" s="62" t="s">
        <v>707</v>
      </c>
      <c r="D84" s="174">
        <v>1</v>
      </c>
      <c r="E84" s="174" t="s">
        <v>517</v>
      </c>
      <c r="F84" s="174"/>
      <c r="G84" s="170">
        <v>44063</v>
      </c>
      <c r="H84" s="175"/>
      <c r="I84" s="184" t="s">
        <v>767</v>
      </c>
      <c r="J84" s="176" t="s">
        <v>110</v>
      </c>
      <c r="K84" s="175"/>
      <c r="L84" s="173"/>
    </row>
    <row r="85" spans="2:12" x14ac:dyDescent="0.25">
      <c r="B85" s="169"/>
      <c r="C85" s="62" t="s">
        <v>708</v>
      </c>
      <c r="D85" s="174">
        <v>1</v>
      </c>
      <c r="E85" s="174" t="s">
        <v>517</v>
      </c>
      <c r="F85" s="174"/>
      <c r="G85" s="170">
        <v>44063</v>
      </c>
      <c r="H85" s="175"/>
      <c r="I85" s="184" t="s">
        <v>767</v>
      </c>
      <c r="J85" s="178" t="s">
        <v>110</v>
      </c>
      <c r="K85" s="175"/>
      <c r="L85" s="173"/>
    </row>
    <row r="86" spans="2:12" x14ac:dyDescent="0.25">
      <c r="B86" s="169"/>
      <c r="C86" s="62" t="s">
        <v>709</v>
      </c>
      <c r="D86" s="174">
        <v>1</v>
      </c>
      <c r="E86" s="174" t="s">
        <v>517</v>
      </c>
      <c r="F86" s="174"/>
      <c r="G86" s="170">
        <v>44063</v>
      </c>
      <c r="H86" s="175"/>
      <c r="I86" s="184" t="s">
        <v>767</v>
      </c>
      <c r="J86" s="176" t="s">
        <v>110</v>
      </c>
      <c r="K86" s="175"/>
      <c r="L86" s="173"/>
    </row>
    <row r="87" spans="2:12" x14ac:dyDescent="0.25">
      <c r="B87" s="169"/>
      <c r="C87" s="62" t="s">
        <v>710</v>
      </c>
      <c r="D87" s="174">
        <v>1</v>
      </c>
      <c r="E87" s="174" t="s">
        <v>517</v>
      </c>
      <c r="F87" s="174"/>
      <c r="G87" s="170">
        <v>44063</v>
      </c>
      <c r="H87" s="175"/>
      <c r="I87" s="184" t="s">
        <v>767</v>
      </c>
      <c r="J87" s="178" t="s">
        <v>110</v>
      </c>
      <c r="K87" s="175"/>
      <c r="L87" s="173"/>
    </row>
    <row r="88" spans="2:12" x14ac:dyDescent="0.25">
      <c r="B88" s="169"/>
      <c r="C88" s="62" t="s">
        <v>711</v>
      </c>
      <c r="D88" s="174">
        <v>1</v>
      </c>
      <c r="E88" s="174" t="s">
        <v>517</v>
      </c>
      <c r="F88" s="174"/>
      <c r="G88" s="170">
        <v>44063</v>
      </c>
      <c r="H88" s="175"/>
      <c r="I88" s="184" t="s">
        <v>767</v>
      </c>
      <c r="J88" s="176" t="s">
        <v>110</v>
      </c>
      <c r="K88" s="175"/>
      <c r="L88" s="173"/>
    </row>
    <row r="89" spans="2:12" x14ac:dyDescent="0.25">
      <c r="B89" s="169"/>
      <c r="C89" s="62" t="s">
        <v>712</v>
      </c>
      <c r="D89" s="174">
        <v>1</v>
      </c>
      <c r="E89" s="174" t="s">
        <v>517</v>
      </c>
      <c r="F89" s="174"/>
      <c r="G89" s="170">
        <v>44063</v>
      </c>
      <c r="H89" s="175"/>
      <c r="I89" s="184" t="s">
        <v>310</v>
      </c>
      <c r="J89" s="178" t="s">
        <v>110</v>
      </c>
      <c r="K89" s="175"/>
      <c r="L89" s="173"/>
    </row>
    <row r="90" spans="2:12" x14ac:dyDescent="0.25">
      <c r="B90" s="169"/>
      <c r="C90" s="62" t="s">
        <v>713</v>
      </c>
      <c r="D90" s="174">
        <v>1</v>
      </c>
      <c r="E90" s="174" t="s">
        <v>517</v>
      </c>
      <c r="F90" s="174"/>
      <c r="G90" s="170">
        <v>44063</v>
      </c>
      <c r="H90" s="175"/>
      <c r="I90" s="184" t="s">
        <v>310</v>
      </c>
      <c r="J90" s="176" t="s">
        <v>110</v>
      </c>
      <c r="K90" s="175"/>
      <c r="L90" s="173"/>
    </row>
    <row r="91" spans="2:12" x14ac:dyDescent="0.25">
      <c r="B91" s="169"/>
      <c r="C91" s="62" t="s">
        <v>714</v>
      </c>
      <c r="D91" s="174">
        <v>1</v>
      </c>
      <c r="E91" s="174" t="s">
        <v>517</v>
      </c>
      <c r="F91" s="174"/>
      <c r="G91" s="170">
        <v>44063</v>
      </c>
      <c r="H91" s="175"/>
      <c r="I91" s="184" t="s">
        <v>310</v>
      </c>
      <c r="J91" s="178" t="s">
        <v>110</v>
      </c>
      <c r="K91" s="175"/>
      <c r="L91" s="173"/>
    </row>
    <row r="92" spans="2:12" x14ac:dyDescent="0.25">
      <c r="B92" s="169"/>
      <c r="C92" s="62" t="s">
        <v>715</v>
      </c>
      <c r="D92" s="174">
        <v>1</v>
      </c>
      <c r="E92" s="174" t="s">
        <v>517</v>
      </c>
      <c r="F92" s="174"/>
      <c r="G92" s="170">
        <v>44063</v>
      </c>
      <c r="H92" s="175"/>
      <c r="I92" s="184" t="s">
        <v>310</v>
      </c>
      <c r="J92" s="176" t="s">
        <v>110</v>
      </c>
      <c r="K92" s="175"/>
      <c r="L92" s="173"/>
    </row>
    <row r="93" spans="2:12" x14ac:dyDescent="0.25">
      <c r="B93" s="169"/>
      <c r="C93" s="62" t="s">
        <v>716</v>
      </c>
      <c r="D93" s="174">
        <v>1</v>
      </c>
      <c r="E93" s="174" t="s">
        <v>517</v>
      </c>
      <c r="F93" s="174"/>
      <c r="G93" s="170">
        <v>44063</v>
      </c>
      <c r="H93" s="175"/>
      <c r="I93" s="184" t="s">
        <v>310</v>
      </c>
      <c r="J93" s="178" t="s">
        <v>110</v>
      </c>
      <c r="K93" s="175"/>
      <c r="L93" s="173"/>
    </row>
    <row r="94" spans="2:12" x14ac:dyDescent="0.25">
      <c r="B94" s="169"/>
      <c r="C94" s="62" t="s">
        <v>717</v>
      </c>
      <c r="D94" s="174">
        <v>1</v>
      </c>
      <c r="E94" s="174" t="s">
        <v>517</v>
      </c>
      <c r="F94" s="174"/>
      <c r="G94" s="170">
        <v>44063</v>
      </c>
      <c r="H94" s="175"/>
      <c r="I94" s="184" t="s">
        <v>310</v>
      </c>
      <c r="J94" s="176" t="s">
        <v>110</v>
      </c>
      <c r="K94" s="175"/>
      <c r="L94" s="173"/>
    </row>
    <row r="95" spans="2:12" x14ac:dyDescent="0.25">
      <c r="B95" s="169"/>
      <c r="C95" s="62" t="s">
        <v>718</v>
      </c>
      <c r="D95" s="174">
        <v>1</v>
      </c>
      <c r="E95" s="174" t="s">
        <v>517</v>
      </c>
      <c r="F95" s="174"/>
      <c r="G95" s="170">
        <v>44063</v>
      </c>
      <c r="H95" s="175"/>
      <c r="I95" s="184" t="s">
        <v>310</v>
      </c>
      <c r="J95" s="178" t="s">
        <v>110</v>
      </c>
      <c r="K95" s="175"/>
      <c r="L95" s="173"/>
    </row>
    <row r="96" spans="2:12" x14ac:dyDescent="0.25">
      <c r="B96" s="169"/>
      <c r="C96" s="62" t="s">
        <v>719</v>
      </c>
      <c r="D96" s="174">
        <v>1</v>
      </c>
      <c r="E96" s="174" t="s">
        <v>517</v>
      </c>
      <c r="F96" s="174"/>
      <c r="G96" s="170">
        <v>44063</v>
      </c>
      <c r="H96" s="175"/>
      <c r="I96" s="184" t="s">
        <v>310</v>
      </c>
      <c r="J96" s="176" t="s">
        <v>110</v>
      </c>
      <c r="K96" s="175"/>
      <c r="L96" s="173"/>
    </row>
    <row r="97" spans="2:12" x14ac:dyDescent="0.25">
      <c r="B97" s="169"/>
      <c r="C97" s="62" t="s">
        <v>720</v>
      </c>
      <c r="D97" s="174">
        <v>1</v>
      </c>
      <c r="E97" s="174" t="s">
        <v>517</v>
      </c>
      <c r="F97" s="174"/>
      <c r="G97" s="170">
        <v>44063</v>
      </c>
      <c r="H97" s="175"/>
      <c r="I97" s="184" t="s">
        <v>310</v>
      </c>
      <c r="J97" s="178" t="s">
        <v>110</v>
      </c>
      <c r="K97" s="175"/>
      <c r="L97" s="173"/>
    </row>
    <row r="98" spans="2:12" x14ac:dyDescent="0.25">
      <c r="B98" s="169"/>
      <c r="C98" s="62" t="s">
        <v>721</v>
      </c>
      <c r="D98" s="174">
        <v>1</v>
      </c>
      <c r="E98" s="174" t="s">
        <v>517</v>
      </c>
      <c r="F98" s="174"/>
      <c r="G98" s="170">
        <v>44063</v>
      </c>
      <c r="H98" s="175"/>
      <c r="I98" s="184" t="s">
        <v>310</v>
      </c>
      <c r="J98" s="176" t="s">
        <v>110</v>
      </c>
      <c r="K98" s="175"/>
      <c r="L98" s="173"/>
    </row>
    <row r="99" spans="2:12" x14ac:dyDescent="0.25">
      <c r="B99" s="169"/>
      <c r="C99" s="62" t="s">
        <v>722</v>
      </c>
      <c r="D99" s="174">
        <v>1</v>
      </c>
      <c r="E99" s="174" t="s">
        <v>517</v>
      </c>
      <c r="F99" s="174"/>
      <c r="G99" s="170">
        <v>44063</v>
      </c>
      <c r="H99" s="175"/>
      <c r="I99" s="184" t="s">
        <v>310</v>
      </c>
      <c r="J99" s="178" t="s">
        <v>110</v>
      </c>
      <c r="K99" s="175"/>
      <c r="L99" s="173"/>
    </row>
    <row r="100" spans="2:12" x14ac:dyDescent="0.25">
      <c r="B100" s="169"/>
      <c r="C100" s="62" t="s">
        <v>723</v>
      </c>
      <c r="D100" s="174">
        <v>1</v>
      </c>
      <c r="E100" s="174" t="s">
        <v>517</v>
      </c>
      <c r="F100" s="174"/>
      <c r="G100" s="170">
        <v>44063</v>
      </c>
      <c r="H100" s="175"/>
      <c r="I100" s="184" t="s">
        <v>310</v>
      </c>
      <c r="J100" s="176" t="s">
        <v>110</v>
      </c>
      <c r="K100" s="175"/>
      <c r="L100" s="173"/>
    </row>
    <row r="101" spans="2:12" x14ac:dyDescent="0.25">
      <c r="B101" s="169"/>
      <c r="C101" s="62" t="s">
        <v>724</v>
      </c>
      <c r="D101" s="174">
        <v>1</v>
      </c>
      <c r="E101" s="174" t="s">
        <v>517</v>
      </c>
      <c r="F101" s="174"/>
      <c r="G101" s="170">
        <v>44063</v>
      </c>
      <c r="H101" s="175"/>
      <c r="I101" s="184" t="s">
        <v>310</v>
      </c>
      <c r="J101" s="178" t="s">
        <v>110</v>
      </c>
      <c r="K101" s="175"/>
      <c r="L101" s="173"/>
    </row>
    <row r="102" spans="2:12" x14ac:dyDescent="0.25">
      <c r="B102" s="169"/>
      <c r="C102" s="62" t="s">
        <v>725</v>
      </c>
      <c r="D102" s="174">
        <v>1</v>
      </c>
      <c r="E102" s="174" t="s">
        <v>517</v>
      </c>
      <c r="F102" s="174"/>
      <c r="G102" s="170">
        <v>44063</v>
      </c>
      <c r="H102" s="175"/>
      <c r="I102" s="184" t="s">
        <v>310</v>
      </c>
      <c r="J102" s="176" t="s">
        <v>110</v>
      </c>
      <c r="K102" s="175"/>
      <c r="L102" s="173"/>
    </row>
    <row r="103" spans="2:12" x14ac:dyDescent="0.25">
      <c r="B103" s="169"/>
      <c r="C103" s="62" t="s">
        <v>726</v>
      </c>
      <c r="D103" s="174">
        <v>1</v>
      </c>
      <c r="E103" s="174" t="s">
        <v>517</v>
      </c>
      <c r="F103" s="174"/>
      <c r="G103" s="170">
        <v>44063</v>
      </c>
      <c r="H103" s="175"/>
      <c r="I103" s="184" t="s">
        <v>310</v>
      </c>
      <c r="J103" s="178" t="s">
        <v>110</v>
      </c>
      <c r="K103" s="175"/>
      <c r="L103" s="173"/>
    </row>
    <row r="104" spans="2:12" x14ac:dyDescent="0.25">
      <c r="B104" s="170"/>
      <c r="C104" s="62" t="s">
        <v>729</v>
      </c>
      <c r="D104" s="174">
        <v>1</v>
      </c>
      <c r="E104" s="174" t="s">
        <v>517</v>
      </c>
      <c r="F104" s="174"/>
      <c r="G104" s="170">
        <v>44063</v>
      </c>
      <c r="H104" s="175"/>
      <c r="I104" s="184" t="s">
        <v>310</v>
      </c>
      <c r="J104" s="178" t="s">
        <v>110</v>
      </c>
      <c r="K104" s="175"/>
      <c r="L104" s="173"/>
    </row>
    <row r="105" spans="2:12" x14ac:dyDescent="0.25">
      <c r="B105" s="170"/>
      <c r="C105" s="62" t="s">
        <v>730</v>
      </c>
      <c r="D105" s="174">
        <v>1</v>
      </c>
      <c r="E105" s="174" t="s">
        <v>517</v>
      </c>
      <c r="F105" s="174"/>
      <c r="G105" s="170">
        <v>44063</v>
      </c>
      <c r="H105" s="175"/>
      <c r="I105" s="184" t="s">
        <v>310</v>
      </c>
      <c r="J105" s="178" t="s">
        <v>110</v>
      </c>
      <c r="K105" s="175"/>
      <c r="L105" s="173"/>
    </row>
    <row r="106" spans="2:12" x14ac:dyDescent="0.25">
      <c r="B106" s="170"/>
      <c r="C106" s="62" t="s">
        <v>731</v>
      </c>
      <c r="D106" s="174">
        <v>1</v>
      </c>
      <c r="E106" s="174" t="s">
        <v>517</v>
      </c>
      <c r="F106" s="174"/>
      <c r="G106" s="170">
        <v>44063</v>
      </c>
      <c r="H106" s="175"/>
      <c r="I106" s="184" t="s">
        <v>310</v>
      </c>
      <c r="J106" s="178" t="s">
        <v>110</v>
      </c>
      <c r="K106" s="175"/>
      <c r="L106" s="173"/>
    </row>
    <row r="107" spans="2:12" x14ac:dyDescent="0.25">
      <c r="B107" s="170"/>
      <c r="C107" s="62" t="s">
        <v>732</v>
      </c>
      <c r="D107" s="174">
        <v>1</v>
      </c>
      <c r="E107" s="174" t="s">
        <v>517</v>
      </c>
      <c r="F107" s="174"/>
      <c r="G107" s="170">
        <v>44063</v>
      </c>
      <c r="H107" s="175"/>
      <c r="I107" s="184" t="s">
        <v>310</v>
      </c>
      <c r="J107" s="178" t="s">
        <v>110</v>
      </c>
      <c r="K107" s="175"/>
      <c r="L107" s="173"/>
    </row>
    <row r="108" spans="2:12" x14ac:dyDescent="0.25">
      <c r="B108" s="170"/>
      <c r="C108" s="62" t="s">
        <v>733</v>
      </c>
      <c r="D108" s="174">
        <v>1</v>
      </c>
      <c r="E108" s="174" t="s">
        <v>517</v>
      </c>
      <c r="F108" s="174"/>
      <c r="G108" s="170">
        <v>44063</v>
      </c>
      <c r="H108" s="175"/>
      <c r="I108" s="184" t="s">
        <v>310</v>
      </c>
      <c r="J108" s="178" t="s">
        <v>110</v>
      </c>
      <c r="K108" s="170"/>
      <c r="L108" s="173"/>
    </row>
    <row r="109" spans="2:12" x14ac:dyDescent="0.25">
      <c r="B109" s="170"/>
      <c r="C109" s="62" t="s">
        <v>734</v>
      </c>
      <c r="D109" s="174">
        <v>1</v>
      </c>
      <c r="E109" s="174" t="s">
        <v>517</v>
      </c>
      <c r="F109" s="174"/>
      <c r="G109" s="170">
        <v>44063</v>
      </c>
      <c r="H109" s="175"/>
      <c r="I109" s="184" t="s">
        <v>310</v>
      </c>
      <c r="J109" s="178" t="s">
        <v>110</v>
      </c>
      <c r="K109" s="170"/>
      <c r="L109" s="173"/>
    </row>
    <row r="110" spans="2:12" x14ac:dyDescent="0.25">
      <c r="B110" s="170"/>
      <c r="C110" s="62" t="s">
        <v>735</v>
      </c>
      <c r="D110" s="174">
        <v>1</v>
      </c>
      <c r="E110" s="174" t="s">
        <v>517</v>
      </c>
      <c r="F110" s="174"/>
      <c r="G110" s="170">
        <v>44063</v>
      </c>
      <c r="H110" s="175"/>
      <c r="I110" s="184" t="s">
        <v>310</v>
      </c>
      <c r="J110" s="178" t="s">
        <v>110</v>
      </c>
      <c r="K110" s="170"/>
      <c r="L110" s="173"/>
    </row>
    <row r="111" spans="2:12" x14ac:dyDescent="0.25">
      <c r="B111" s="170"/>
      <c r="C111" s="62" t="s">
        <v>736</v>
      </c>
      <c r="D111" s="174">
        <v>1</v>
      </c>
      <c r="E111" s="174" t="s">
        <v>517</v>
      </c>
      <c r="F111" s="174"/>
      <c r="G111" s="170">
        <v>44063</v>
      </c>
      <c r="H111" s="175"/>
      <c r="I111" s="184" t="s">
        <v>310</v>
      </c>
      <c r="J111" s="178" t="s">
        <v>110</v>
      </c>
      <c r="K111" s="170"/>
      <c r="L111" s="173"/>
    </row>
    <row r="112" spans="2:12" x14ac:dyDescent="0.25">
      <c r="B112" s="170"/>
      <c r="C112" s="62" t="s">
        <v>737</v>
      </c>
      <c r="D112" s="174">
        <v>1</v>
      </c>
      <c r="E112" s="174" t="s">
        <v>517</v>
      </c>
      <c r="F112" s="174"/>
      <c r="G112" s="170">
        <v>44063</v>
      </c>
      <c r="H112" s="175"/>
      <c r="I112" s="184" t="s">
        <v>310</v>
      </c>
      <c r="J112" s="178" t="s">
        <v>110</v>
      </c>
      <c r="K112" s="170"/>
      <c r="L112" s="173"/>
    </row>
    <row r="113" spans="2:12" x14ac:dyDescent="0.25">
      <c r="B113" s="170"/>
      <c r="C113" s="62" t="s">
        <v>738</v>
      </c>
      <c r="D113" s="173">
        <v>1</v>
      </c>
      <c r="E113" s="174" t="s">
        <v>517</v>
      </c>
      <c r="F113" s="173"/>
      <c r="G113" s="170">
        <v>44063</v>
      </c>
      <c r="H113" s="175"/>
      <c r="I113" s="184" t="s">
        <v>310</v>
      </c>
      <c r="J113" s="176" t="s">
        <v>110</v>
      </c>
      <c r="K113" s="170"/>
      <c r="L113" s="173"/>
    </row>
    <row r="114" spans="2:12" x14ac:dyDescent="0.25">
      <c r="B114" s="170"/>
      <c r="C114" s="62" t="s">
        <v>739</v>
      </c>
      <c r="D114" s="173">
        <v>1</v>
      </c>
      <c r="E114" s="174" t="s">
        <v>517</v>
      </c>
      <c r="F114" s="173"/>
      <c r="G114" s="170">
        <v>44063</v>
      </c>
      <c r="H114" s="175"/>
      <c r="I114" s="184" t="s">
        <v>310</v>
      </c>
      <c r="J114" s="176" t="s">
        <v>110</v>
      </c>
      <c r="K114" s="170"/>
      <c r="L114" s="173"/>
    </row>
    <row r="115" spans="2:12" x14ac:dyDescent="0.25">
      <c r="B115" s="170"/>
      <c r="C115" s="62" t="s">
        <v>740</v>
      </c>
      <c r="D115" s="173">
        <v>1</v>
      </c>
      <c r="E115" s="174" t="s">
        <v>517</v>
      </c>
      <c r="F115" s="173"/>
      <c r="G115" s="170">
        <v>44063</v>
      </c>
      <c r="H115" s="175"/>
      <c r="I115" s="184" t="s">
        <v>310</v>
      </c>
      <c r="J115" s="176" t="s">
        <v>110</v>
      </c>
      <c r="K115" s="170"/>
      <c r="L115" s="173"/>
    </row>
    <row r="116" spans="2:12" x14ac:dyDescent="0.25">
      <c r="B116" s="170"/>
      <c r="C116" s="62" t="s">
        <v>741</v>
      </c>
      <c r="D116" s="174">
        <v>1</v>
      </c>
      <c r="E116" s="174" t="s">
        <v>517</v>
      </c>
      <c r="F116" s="174"/>
      <c r="G116" s="170">
        <v>44063</v>
      </c>
      <c r="H116" s="175"/>
      <c r="I116" s="184" t="s">
        <v>310</v>
      </c>
      <c r="J116" s="178" t="s">
        <v>110</v>
      </c>
      <c r="K116" s="175"/>
      <c r="L116" s="173"/>
    </row>
    <row r="117" spans="2:12" x14ac:dyDescent="0.25">
      <c r="B117" s="170"/>
      <c r="C117" s="62" t="s">
        <v>742</v>
      </c>
      <c r="D117" s="174">
        <v>1</v>
      </c>
      <c r="E117" s="174" t="s">
        <v>517</v>
      </c>
      <c r="F117" s="171"/>
      <c r="G117" s="170">
        <v>44063</v>
      </c>
      <c r="H117" s="175"/>
      <c r="I117" s="184" t="s">
        <v>310</v>
      </c>
      <c r="J117" s="178" t="s">
        <v>110</v>
      </c>
      <c r="K117" s="175"/>
      <c r="L117" s="173"/>
    </row>
    <row r="118" spans="2:12" x14ac:dyDescent="0.25">
      <c r="B118" s="194"/>
      <c r="C118" s="62" t="s">
        <v>743</v>
      </c>
      <c r="D118" s="174">
        <v>1</v>
      </c>
      <c r="E118" s="174" t="s">
        <v>517</v>
      </c>
      <c r="F118" s="171"/>
      <c r="G118" s="170">
        <v>44063</v>
      </c>
      <c r="H118" s="175"/>
      <c r="I118" s="184" t="s">
        <v>310</v>
      </c>
      <c r="J118" s="178" t="s">
        <v>110</v>
      </c>
      <c r="K118" s="175"/>
      <c r="L118" s="173"/>
    </row>
    <row r="119" spans="2:12" x14ac:dyDescent="0.25">
      <c r="B119" s="194"/>
      <c r="C119" s="62" t="s">
        <v>744</v>
      </c>
      <c r="D119" s="174">
        <v>1</v>
      </c>
      <c r="E119" s="174" t="s">
        <v>517</v>
      </c>
      <c r="F119" s="171"/>
      <c r="G119" s="170">
        <v>44063</v>
      </c>
      <c r="H119" s="175"/>
      <c r="I119" s="184" t="s">
        <v>310</v>
      </c>
      <c r="J119" s="178" t="s">
        <v>110</v>
      </c>
      <c r="K119" s="175"/>
      <c r="L119" s="173"/>
    </row>
    <row r="120" spans="2:12" x14ac:dyDescent="0.25">
      <c r="B120" s="194"/>
      <c r="C120" s="62" t="s">
        <v>745</v>
      </c>
      <c r="D120" s="174">
        <v>1</v>
      </c>
      <c r="E120" s="174" t="s">
        <v>517</v>
      </c>
      <c r="F120" s="174"/>
      <c r="G120" s="170">
        <v>44063</v>
      </c>
      <c r="H120" s="175"/>
      <c r="I120" s="184" t="s">
        <v>310</v>
      </c>
      <c r="J120" s="178" t="s">
        <v>110</v>
      </c>
      <c r="K120" s="175"/>
      <c r="L120" s="173"/>
    </row>
    <row r="121" spans="2:12" x14ac:dyDescent="0.25">
      <c r="B121" s="194"/>
      <c r="C121" s="62" t="s">
        <v>746</v>
      </c>
      <c r="D121" s="174">
        <v>1</v>
      </c>
      <c r="E121" s="174" t="s">
        <v>517</v>
      </c>
      <c r="F121" s="174"/>
      <c r="G121" s="170">
        <v>44063</v>
      </c>
      <c r="H121" s="175"/>
      <c r="I121" s="184" t="s">
        <v>310</v>
      </c>
      <c r="J121" s="178" t="s">
        <v>110</v>
      </c>
      <c r="K121" s="175"/>
      <c r="L121" s="173"/>
    </row>
    <row r="122" spans="2:12" x14ac:dyDescent="0.25">
      <c r="B122" s="194"/>
      <c r="C122" s="62" t="s">
        <v>751</v>
      </c>
      <c r="D122" s="174">
        <v>1</v>
      </c>
      <c r="E122" s="174" t="s">
        <v>517</v>
      </c>
      <c r="F122" s="183"/>
      <c r="G122" s="170">
        <v>44063</v>
      </c>
      <c r="H122" s="175">
        <v>44070</v>
      </c>
      <c r="I122" s="184" t="s">
        <v>179</v>
      </c>
      <c r="J122" s="176" t="s">
        <v>110</v>
      </c>
      <c r="K122" s="175"/>
      <c r="L122" s="173"/>
    </row>
    <row r="123" spans="2:12" x14ac:dyDescent="0.25">
      <c r="B123" s="193"/>
      <c r="C123" s="62" t="s">
        <v>752</v>
      </c>
      <c r="D123" s="174">
        <v>1</v>
      </c>
      <c r="E123" s="174" t="s">
        <v>517</v>
      </c>
      <c r="F123" s="183"/>
      <c r="G123" s="170">
        <v>44063</v>
      </c>
      <c r="H123" s="175">
        <v>44070</v>
      </c>
      <c r="I123" s="184" t="s">
        <v>179</v>
      </c>
      <c r="J123" s="178" t="s">
        <v>110</v>
      </c>
      <c r="K123" s="175"/>
      <c r="L123" s="173"/>
    </row>
    <row r="124" spans="2:12" x14ac:dyDescent="0.25">
      <c r="B124" s="193"/>
      <c r="C124" s="62" t="s">
        <v>753</v>
      </c>
      <c r="D124" s="174">
        <v>1</v>
      </c>
      <c r="E124" s="174" t="s">
        <v>517</v>
      </c>
      <c r="F124" s="174"/>
      <c r="G124" s="170">
        <v>44063</v>
      </c>
      <c r="H124" s="175">
        <v>44069</v>
      </c>
      <c r="I124" s="184" t="s">
        <v>179</v>
      </c>
      <c r="J124" s="176" t="s">
        <v>110</v>
      </c>
      <c r="K124" s="175"/>
      <c r="L124" s="173"/>
    </row>
    <row r="125" spans="2:12" x14ac:dyDescent="0.25">
      <c r="B125" s="193"/>
      <c r="C125" s="62" t="s">
        <v>754</v>
      </c>
      <c r="D125" s="174">
        <v>1</v>
      </c>
      <c r="E125" s="174" t="s">
        <v>517</v>
      </c>
      <c r="F125" s="174"/>
      <c r="G125" s="170">
        <v>44063</v>
      </c>
      <c r="H125" s="175">
        <v>44069</v>
      </c>
      <c r="I125" s="184" t="s">
        <v>310</v>
      </c>
      <c r="J125" s="178" t="s">
        <v>110</v>
      </c>
      <c r="K125" s="175"/>
      <c r="L125" s="173"/>
    </row>
    <row r="126" spans="2:12" x14ac:dyDescent="0.25">
      <c r="B126" s="193"/>
      <c r="C126" s="62" t="s">
        <v>755</v>
      </c>
      <c r="D126" s="174">
        <v>1</v>
      </c>
      <c r="E126" s="174" t="s">
        <v>517</v>
      </c>
      <c r="F126" s="174"/>
      <c r="G126" s="170">
        <v>44063</v>
      </c>
      <c r="H126" s="175"/>
      <c r="I126" s="184" t="s">
        <v>310</v>
      </c>
      <c r="J126" s="176" t="s">
        <v>110</v>
      </c>
      <c r="K126" s="175"/>
      <c r="L126" s="173"/>
    </row>
    <row r="127" spans="2:12" x14ac:dyDescent="0.25">
      <c r="B127" s="193"/>
      <c r="C127" s="62" t="s">
        <v>756</v>
      </c>
      <c r="D127" s="174">
        <v>1</v>
      </c>
      <c r="E127" s="174" t="s">
        <v>517</v>
      </c>
      <c r="F127" s="174"/>
      <c r="G127" s="170">
        <v>44063</v>
      </c>
      <c r="H127" s="175">
        <v>44069</v>
      </c>
      <c r="I127" s="184" t="s">
        <v>310</v>
      </c>
      <c r="J127" s="176" t="s">
        <v>110</v>
      </c>
      <c r="K127" s="175"/>
      <c r="L127" s="173"/>
    </row>
    <row r="128" spans="2:12" x14ac:dyDescent="0.25">
      <c r="B128" s="193"/>
      <c r="C128" s="62" t="s">
        <v>757</v>
      </c>
      <c r="D128" s="174">
        <v>1</v>
      </c>
      <c r="E128" s="174" t="s">
        <v>517</v>
      </c>
      <c r="F128" s="174"/>
      <c r="G128" s="170">
        <v>44063</v>
      </c>
      <c r="H128" s="175">
        <v>44069</v>
      </c>
      <c r="I128" s="184" t="s">
        <v>310</v>
      </c>
      <c r="J128" s="178" t="s">
        <v>110</v>
      </c>
      <c r="K128" s="175"/>
      <c r="L128" s="173"/>
    </row>
    <row r="129" spans="2:12" x14ac:dyDescent="0.25">
      <c r="B129" s="193"/>
      <c r="C129" s="62" t="s">
        <v>758</v>
      </c>
      <c r="D129" s="174">
        <v>1</v>
      </c>
      <c r="E129" s="174" t="s">
        <v>517</v>
      </c>
      <c r="F129" s="174"/>
      <c r="G129" s="170">
        <v>44063</v>
      </c>
      <c r="H129" s="175">
        <v>44069</v>
      </c>
      <c r="I129" s="184" t="s">
        <v>310</v>
      </c>
      <c r="J129" s="176" t="s">
        <v>110</v>
      </c>
      <c r="K129" s="175"/>
      <c r="L129" s="173"/>
    </row>
    <row r="130" spans="2:12" x14ac:dyDescent="0.25">
      <c r="B130" s="193"/>
      <c r="C130" s="62" t="s">
        <v>759</v>
      </c>
      <c r="D130" s="174">
        <v>1</v>
      </c>
      <c r="E130" s="174" t="s">
        <v>517</v>
      </c>
      <c r="F130" s="174"/>
      <c r="G130" s="170">
        <v>44063</v>
      </c>
      <c r="H130" s="175"/>
      <c r="I130" s="184" t="s">
        <v>310</v>
      </c>
      <c r="J130" s="178" t="s">
        <v>110</v>
      </c>
      <c r="K130" s="175"/>
      <c r="L130" s="173"/>
    </row>
    <row r="131" spans="2:12" x14ac:dyDescent="0.25">
      <c r="B131" s="193"/>
      <c r="C131" s="62" t="s">
        <v>760</v>
      </c>
      <c r="D131" s="174">
        <v>1</v>
      </c>
      <c r="E131" s="174" t="s">
        <v>517</v>
      </c>
      <c r="F131" s="174"/>
      <c r="G131" s="170">
        <v>44063</v>
      </c>
      <c r="H131" s="175"/>
      <c r="I131" s="184" t="s">
        <v>514</v>
      </c>
      <c r="J131" s="176" t="s">
        <v>107</v>
      </c>
      <c r="K131" s="175"/>
      <c r="L131" s="173"/>
    </row>
    <row r="132" spans="2:12" x14ac:dyDescent="0.25">
      <c r="B132" s="193"/>
      <c r="C132" s="62" t="s">
        <v>761</v>
      </c>
      <c r="D132" s="174">
        <v>1</v>
      </c>
      <c r="E132" s="174" t="s">
        <v>517</v>
      </c>
      <c r="F132" s="174"/>
      <c r="G132" s="170">
        <v>44063</v>
      </c>
      <c r="H132" s="175"/>
      <c r="I132" s="184" t="s">
        <v>310</v>
      </c>
      <c r="J132" s="178" t="s">
        <v>110</v>
      </c>
      <c r="K132" s="175"/>
      <c r="L132" s="173"/>
    </row>
    <row r="133" spans="2:12" x14ac:dyDescent="0.25">
      <c r="B133" s="193"/>
      <c r="C133" s="62" t="s">
        <v>762</v>
      </c>
      <c r="D133" s="174">
        <v>1</v>
      </c>
      <c r="E133" s="174" t="s">
        <v>517</v>
      </c>
      <c r="F133" s="174"/>
      <c r="G133" s="170">
        <v>44063</v>
      </c>
      <c r="H133" s="175">
        <v>44071</v>
      </c>
      <c r="I133" s="184" t="s">
        <v>310</v>
      </c>
      <c r="J133" s="176" t="s">
        <v>110</v>
      </c>
      <c r="K133" s="175"/>
      <c r="L133" s="173"/>
    </row>
    <row r="134" spans="2:12" x14ac:dyDescent="0.25">
      <c r="B134" s="193"/>
      <c r="C134" s="62" t="s">
        <v>763</v>
      </c>
      <c r="D134" s="174">
        <v>1</v>
      </c>
      <c r="E134" s="174" t="s">
        <v>517</v>
      </c>
      <c r="F134" s="174"/>
      <c r="G134" s="170">
        <v>44063</v>
      </c>
      <c r="H134" s="175">
        <v>44069</v>
      </c>
      <c r="I134" s="184" t="s">
        <v>310</v>
      </c>
      <c r="J134" s="178" t="s">
        <v>110</v>
      </c>
      <c r="K134" s="175"/>
      <c r="L134" s="173"/>
    </row>
    <row r="135" spans="2:12" x14ac:dyDescent="0.25">
      <c r="B135" s="193"/>
      <c r="C135" s="62" t="s">
        <v>687</v>
      </c>
      <c r="D135" s="174">
        <v>1</v>
      </c>
      <c r="E135" s="174" t="s">
        <v>749</v>
      </c>
      <c r="F135" s="174"/>
      <c r="G135" s="170">
        <v>44054</v>
      </c>
      <c r="H135" s="175"/>
      <c r="I135" s="184" t="s">
        <v>514</v>
      </c>
      <c r="J135" s="176" t="s">
        <v>107</v>
      </c>
      <c r="K135" s="175"/>
      <c r="L135" s="173"/>
    </row>
    <row r="136" spans="2:12" x14ac:dyDescent="0.25">
      <c r="B136" s="193"/>
      <c r="C136" s="62" t="s">
        <v>774</v>
      </c>
      <c r="D136" s="174">
        <v>1</v>
      </c>
      <c r="E136" s="174" t="s">
        <v>749</v>
      </c>
      <c r="F136" s="174"/>
      <c r="G136" s="170">
        <v>44070</v>
      </c>
      <c r="H136" s="175"/>
      <c r="I136" s="184" t="s">
        <v>310</v>
      </c>
      <c r="J136" s="178" t="s">
        <v>110</v>
      </c>
      <c r="K136" s="175"/>
      <c r="L136" s="173"/>
    </row>
    <row r="137" spans="2:12" x14ac:dyDescent="0.25">
      <c r="B137" s="193"/>
      <c r="C137" s="62" t="s">
        <v>775</v>
      </c>
      <c r="D137" s="174">
        <v>1</v>
      </c>
      <c r="E137" s="174" t="s">
        <v>749</v>
      </c>
      <c r="F137" s="174"/>
      <c r="G137" s="170">
        <v>44070</v>
      </c>
      <c r="H137" s="175"/>
      <c r="I137" s="184" t="s">
        <v>310</v>
      </c>
      <c r="J137" s="176" t="s">
        <v>110</v>
      </c>
      <c r="K137" s="175"/>
      <c r="L137" s="173"/>
    </row>
    <row r="138" spans="2:12" x14ac:dyDescent="0.25">
      <c r="B138" s="194"/>
      <c r="C138" s="62" t="s">
        <v>748</v>
      </c>
      <c r="D138" s="174">
        <v>1</v>
      </c>
      <c r="E138" s="174" t="s">
        <v>749</v>
      </c>
      <c r="F138" s="173"/>
      <c r="G138" s="170">
        <v>44063</v>
      </c>
      <c r="H138" s="175"/>
      <c r="I138" s="184" t="s">
        <v>514</v>
      </c>
      <c r="J138" s="176" t="s">
        <v>107</v>
      </c>
      <c r="K138" s="175"/>
      <c r="L138" s="173"/>
    </row>
    <row r="139" spans="2:12" x14ac:dyDescent="0.25">
      <c r="B139" s="193"/>
      <c r="C139" s="62" t="s">
        <v>679</v>
      </c>
      <c r="D139" s="174">
        <v>1</v>
      </c>
      <c r="E139" s="174" t="s">
        <v>749</v>
      </c>
      <c r="F139" s="174"/>
      <c r="G139" s="170">
        <v>44054</v>
      </c>
      <c r="H139" s="175"/>
      <c r="I139" s="184" t="s">
        <v>514</v>
      </c>
      <c r="J139" s="176" t="s">
        <v>107</v>
      </c>
      <c r="K139" s="175"/>
      <c r="L139" s="173"/>
    </row>
    <row r="140" spans="2:12" x14ac:dyDescent="0.25">
      <c r="B140" s="169"/>
      <c r="C140" s="62" t="s">
        <v>680</v>
      </c>
      <c r="D140" s="174">
        <v>1</v>
      </c>
      <c r="E140" s="174" t="s">
        <v>749</v>
      </c>
      <c r="F140" s="174"/>
      <c r="G140" s="170">
        <v>44054</v>
      </c>
      <c r="H140" s="175"/>
      <c r="I140" s="184" t="s">
        <v>514</v>
      </c>
      <c r="J140" s="178" t="s">
        <v>107</v>
      </c>
      <c r="K140" s="175"/>
      <c r="L140" s="173"/>
    </row>
    <row r="141" spans="2:12" x14ac:dyDescent="0.25">
      <c r="B141" s="169"/>
      <c r="C141" s="62" t="s">
        <v>768</v>
      </c>
      <c r="D141" s="174">
        <v>1</v>
      </c>
      <c r="E141" s="174" t="s">
        <v>749</v>
      </c>
      <c r="F141" s="174"/>
      <c r="G141" s="170">
        <v>44070</v>
      </c>
      <c r="H141" s="175"/>
      <c r="I141" s="184" t="s">
        <v>514</v>
      </c>
      <c r="J141" s="178" t="s">
        <v>107</v>
      </c>
      <c r="K141" s="175"/>
      <c r="L141" s="173"/>
    </row>
    <row r="142" spans="2:12" x14ac:dyDescent="0.25">
      <c r="B142" s="169"/>
      <c r="C142" s="62" t="s">
        <v>776</v>
      </c>
      <c r="D142" s="174">
        <v>1</v>
      </c>
      <c r="E142" s="174" t="s">
        <v>749</v>
      </c>
      <c r="F142" s="174"/>
      <c r="G142" s="170">
        <v>44070</v>
      </c>
      <c r="H142" s="175"/>
      <c r="I142" s="184" t="s">
        <v>310</v>
      </c>
      <c r="J142" s="176" t="s">
        <v>110</v>
      </c>
      <c r="K142" s="175"/>
      <c r="L142" s="173"/>
    </row>
    <row r="143" spans="2:12" x14ac:dyDescent="0.25">
      <c r="B143" s="169"/>
      <c r="C143" s="62" t="s">
        <v>777</v>
      </c>
      <c r="D143" s="174">
        <v>1</v>
      </c>
      <c r="E143" s="174" t="s">
        <v>749</v>
      </c>
      <c r="F143" s="174"/>
      <c r="G143" s="170">
        <v>44070</v>
      </c>
      <c r="H143" s="175"/>
      <c r="I143" s="184" t="s">
        <v>310</v>
      </c>
      <c r="J143" s="178" t="s">
        <v>110</v>
      </c>
      <c r="K143" s="175"/>
      <c r="L143" s="173"/>
    </row>
    <row r="144" spans="2:12" x14ac:dyDescent="0.25">
      <c r="B144" s="169"/>
      <c r="C144" s="62" t="s">
        <v>778</v>
      </c>
      <c r="D144" s="174">
        <v>1</v>
      </c>
      <c r="E144" s="174" t="s">
        <v>749</v>
      </c>
      <c r="F144" s="174"/>
      <c r="G144" s="170">
        <v>44070</v>
      </c>
      <c r="H144" s="175"/>
      <c r="I144" s="184" t="s">
        <v>310</v>
      </c>
      <c r="J144" s="176" t="s">
        <v>110</v>
      </c>
      <c r="K144" s="175"/>
      <c r="L144" s="173"/>
    </row>
    <row r="145" spans="2:12" x14ac:dyDescent="0.25">
      <c r="B145" s="169"/>
      <c r="C145" s="62" t="s">
        <v>727</v>
      </c>
      <c r="D145" s="174">
        <v>1</v>
      </c>
      <c r="E145" s="174" t="s">
        <v>749</v>
      </c>
      <c r="F145" s="174"/>
      <c r="G145" s="170">
        <v>44063</v>
      </c>
      <c r="H145" s="175"/>
      <c r="I145" s="184" t="s">
        <v>514</v>
      </c>
      <c r="J145" s="176" t="s">
        <v>107</v>
      </c>
      <c r="K145" s="175"/>
      <c r="L145" s="173"/>
    </row>
    <row r="146" spans="2:12" x14ac:dyDescent="0.25">
      <c r="B146" s="170"/>
      <c r="C146" s="62" t="s">
        <v>728</v>
      </c>
      <c r="D146" s="174">
        <v>1</v>
      </c>
      <c r="E146" s="174" t="s">
        <v>749</v>
      </c>
      <c r="F146" s="174"/>
      <c r="G146" s="170">
        <v>44063</v>
      </c>
      <c r="H146" s="175"/>
      <c r="I146" s="184" t="s">
        <v>514</v>
      </c>
      <c r="J146" s="178" t="s">
        <v>107</v>
      </c>
      <c r="K146" s="170"/>
      <c r="L146" s="174"/>
    </row>
    <row r="147" spans="2:12" x14ac:dyDescent="0.25">
      <c r="B147" s="170"/>
      <c r="C147" s="62" t="s">
        <v>750</v>
      </c>
      <c r="D147" s="174">
        <v>1</v>
      </c>
      <c r="E147" s="174" t="s">
        <v>749</v>
      </c>
      <c r="F147" s="174"/>
      <c r="G147" s="170">
        <v>44063</v>
      </c>
      <c r="H147" s="175"/>
      <c r="I147" s="184" t="s">
        <v>514</v>
      </c>
      <c r="J147" s="178" t="s">
        <v>107</v>
      </c>
      <c r="K147" s="175"/>
      <c r="L147" s="173"/>
    </row>
    <row r="148" spans="2:12" x14ac:dyDescent="0.25">
      <c r="B148" s="169"/>
      <c r="C148" s="62" t="s">
        <v>664</v>
      </c>
      <c r="D148" s="174">
        <v>1</v>
      </c>
      <c r="E148" s="174" t="s">
        <v>749</v>
      </c>
      <c r="F148" s="174"/>
      <c r="G148" s="170">
        <v>44054</v>
      </c>
      <c r="H148" s="175"/>
      <c r="I148" s="184" t="s">
        <v>514</v>
      </c>
      <c r="J148" s="178" t="s">
        <v>107</v>
      </c>
      <c r="K148" s="175"/>
      <c r="L148" s="173"/>
    </row>
    <row r="149" spans="2:12" x14ac:dyDescent="0.25">
      <c r="B149" s="170"/>
      <c r="C149" s="62" t="s">
        <v>626</v>
      </c>
      <c r="D149" s="174">
        <v>1</v>
      </c>
      <c r="E149" s="174" t="s">
        <v>625</v>
      </c>
      <c r="F149" s="174"/>
      <c r="G149" s="170">
        <v>44054</v>
      </c>
      <c r="H149" s="175"/>
      <c r="I149" s="184" t="s">
        <v>514</v>
      </c>
      <c r="J149" s="178" t="s">
        <v>107</v>
      </c>
      <c r="K149" s="170"/>
      <c r="L149" s="174"/>
    </row>
    <row r="150" spans="2:12" x14ac:dyDescent="0.25">
      <c r="B150" s="169"/>
      <c r="C150" s="62" t="s">
        <v>765</v>
      </c>
      <c r="D150" s="174">
        <v>1</v>
      </c>
      <c r="E150" s="174" t="s">
        <v>625</v>
      </c>
      <c r="F150" s="174"/>
      <c r="G150" s="170">
        <v>44069</v>
      </c>
      <c r="H150" s="175"/>
      <c r="I150" s="184" t="s">
        <v>514</v>
      </c>
      <c r="J150" s="176" t="s">
        <v>107</v>
      </c>
      <c r="K150" s="175"/>
      <c r="L150" s="173"/>
    </row>
    <row r="151" spans="2:12" x14ac:dyDescent="0.25">
      <c r="B151" s="169"/>
      <c r="C151" s="62" t="s">
        <v>766</v>
      </c>
      <c r="D151" s="174">
        <v>1</v>
      </c>
      <c r="E151" s="174" t="s">
        <v>625</v>
      </c>
      <c r="F151" s="174"/>
      <c r="G151" s="170">
        <v>44069</v>
      </c>
      <c r="H151" s="175"/>
      <c r="I151" s="184" t="s">
        <v>310</v>
      </c>
      <c r="J151" s="176" t="s">
        <v>110</v>
      </c>
      <c r="K151" s="175"/>
      <c r="L151" s="173"/>
    </row>
    <row r="152" spans="2:12" x14ac:dyDescent="0.25">
      <c r="B152" s="169"/>
      <c r="C152" s="62" t="s">
        <v>683</v>
      </c>
      <c r="D152" s="174">
        <v>1</v>
      </c>
      <c r="E152" s="174" t="s">
        <v>22</v>
      </c>
      <c r="F152" s="174"/>
      <c r="G152" s="170">
        <v>44054</v>
      </c>
      <c r="H152" s="175"/>
      <c r="I152" s="184" t="s">
        <v>514</v>
      </c>
      <c r="J152" s="176" t="s">
        <v>107</v>
      </c>
      <c r="K152" s="175"/>
      <c r="L152" s="173"/>
    </row>
    <row r="153" spans="2:12" x14ac:dyDescent="0.25">
      <c r="B153" s="169"/>
      <c r="C153" s="62" t="s">
        <v>684</v>
      </c>
      <c r="D153" s="174">
        <v>1</v>
      </c>
      <c r="E153" s="174" t="s">
        <v>22</v>
      </c>
      <c r="F153" s="174"/>
      <c r="G153" s="170">
        <v>44054</v>
      </c>
      <c r="H153" s="175"/>
      <c r="I153" s="184" t="s">
        <v>514</v>
      </c>
      <c r="J153" s="178" t="s">
        <v>107</v>
      </c>
      <c r="K153" s="175"/>
      <c r="L153" s="173"/>
    </row>
    <row r="154" spans="2:12" x14ac:dyDescent="0.25">
      <c r="B154" s="169"/>
      <c r="C154" s="62" t="s">
        <v>685</v>
      </c>
      <c r="D154" s="174">
        <v>1</v>
      </c>
      <c r="E154" s="174" t="s">
        <v>22</v>
      </c>
      <c r="F154" s="174"/>
      <c r="G154" s="170">
        <v>44054</v>
      </c>
      <c r="H154" s="175"/>
      <c r="I154" s="184" t="s">
        <v>514</v>
      </c>
      <c r="J154" s="176" t="s">
        <v>107</v>
      </c>
      <c r="K154" s="175"/>
      <c r="L154" s="173"/>
    </row>
    <row r="155" spans="2:12" x14ac:dyDescent="0.25">
      <c r="B155" s="169"/>
      <c r="C155" s="62" t="s">
        <v>686</v>
      </c>
      <c r="D155" s="174">
        <v>1</v>
      </c>
      <c r="E155" s="174" t="s">
        <v>22</v>
      </c>
      <c r="F155" s="174"/>
      <c r="G155" s="170">
        <v>44054</v>
      </c>
      <c r="H155" s="175"/>
      <c r="I155" s="184" t="s">
        <v>514</v>
      </c>
      <c r="J155" s="178" t="s">
        <v>107</v>
      </c>
      <c r="K155" s="175"/>
      <c r="L155" s="173"/>
    </row>
    <row r="156" spans="2:12" ht="15" x14ac:dyDescent="0.25">
      <c r="D156" s="238">
        <f>SUM(D2:D155)</f>
        <v>154</v>
      </c>
    </row>
  </sheetData>
  <autoFilter ref="B1:L156" xr:uid="{00000000-0009-0000-0000-000008000000}">
    <sortState xmlns:xlrd2="http://schemas.microsoft.com/office/spreadsheetml/2017/richdata2" ref="B2:L158">
      <sortCondition ref="E1:E158"/>
    </sortState>
  </autoFilter>
  <dataValidations count="10">
    <dataValidation type="list" errorStyle="warning" allowBlank="1" showInputMessage="1" showErrorMessage="1" error="Чтобы добавить пункт расхода в сводный лист, его нужно выбрать в раскрывающемся списке." sqref="D3:D8" xr:uid="{00000000-0002-0000-0800-000000000000}">
      <formula1>КатегорииРасходов</formula1>
    </dataValidation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 xr:uid="{00000000-0002-0000-0800-000001000000}"/>
    <dataValidation allowBlank="1" showInputMessage="1" showErrorMessage="1" prompt="Гиперссылка для перехода к сводному листу" sqref="D1" xr:uid="{00000000-0002-0000-0800-000002000000}"/>
    <dataValidation allowBlank="1" showInputMessage="1" showErrorMessage="1" prompt="Гиперссылка для перехода к листу советов" sqref="E1" xr:uid="{00000000-0002-0000-0800-000003000000}"/>
    <dataValidation allowBlank="1" showInputMessage="1" showErrorMessage="1" prompt="Укажите дату расхода в этом столбце." sqref="A2" xr:uid="{00000000-0002-0000-0800-000004000000}"/>
    <dataValidation allowBlank="1" showInputMessage="1" showErrorMessage="1" prompt="Введите номер заказа на покупку в этом столбце." sqref="B2" xr:uid="{00000000-0002-0000-0800-000005000000}"/>
    <dataValidation allowBlank="1" showInputMessage="1" showErrorMessage="1" prompt="Укажите сумму расходов в этом столбце." sqref="C2" xr:uid="{00000000-0002-0000-0800-000006000000}"/>
    <dataValidation allowBlank="1" showInputMessage="1" showErrorMessage="1" prompt="Список категорий расходов автоматически заполняется на основе данных столбца &quot;Расходы&quot; таблицы &quot;Сводка расходов&quot; в сводном листе. Для перемещения по списку нажмите клавиши ALT+СТРЕЛКА ВНИЗ. Выберите категорию, нажав клавишу ВВОД." sqref="D2" xr:uid="{00000000-0002-0000-0800-000007000000}"/>
    <dataValidation type="custom" errorStyle="warning" allowBlank="1" showInputMessage="1" showErrorMessage="1" errorTitle="Проверка суммы" error="Сумма должна быть числом." sqref="C3:C8" xr:uid="{00000000-0002-0000-0800-000008000000}">
      <formula1>ISNUMBER($C3)</formula1>
    </dataValidation>
    <dataValidation type="custom" errorStyle="warning" allowBlank="1" showInputMessage="1" showErrorMessage="1" error="Чтобы добавить этот пункт расходов в сводный лист, необходимо указать дату за август." sqref="A3:A8" xr:uid="{00000000-0002-0000-0800-000009000000}">
      <formula1>MONTH($A3)=8</formula1>
    </dataValidation>
  </dataValidations>
  <printOptions horizontalCentered="1"/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7</vt:i4>
      </vt:variant>
    </vt:vector>
  </HeadingPairs>
  <TitlesOfParts>
    <vt:vector size="20" baseType="lpstr">
      <vt:lpstr>сводка</vt:lpstr>
      <vt:lpstr>янв</vt:lpstr>
      <vt:lpstr>фев</vt:lpstr>
      <vt:lpstr>мар</vt:lpstr>
      <vt:lpstr>апр</vt:lpstr>
      <vt:lpstr>май</vt:lpstr>
      <vt:lpstr>июн</vt:lpstr>
      <vt:lpstr>июл</vt:lpstr>
      <vt:lpstr>авг</vt:lpstr>
      <vt:lpstr>сен</vt:lpstr>
      <vt:lpstr>окт</vt:lpstr>
      <vt:lpstr>ноя</vt:lpstr>
      <vt:lpstr>дек</vt:lpstr>
      <vt:lpstr>авг!Заголовки_для_печати</vt:lpstr>
      <vt:lpstr>дек!Заголовки_для_печати</vt:lpstr>
      <vt:lpstr>ноя!Заголовки_для_печати</vt:lpstr>
      <vt:lpstr>окт!Заголовки_для_печати</vt:lpstr>
      <vt:lpstr>сводка!Заголовки_для_печати</vt:lpstr>
      <vt:lpstr>ЗаголовокСтолбца2</vt:lpstr>
      <vt:lpstr>КатегорииРасходов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Пользователь Windows</dc:creator>
  <cp:lastModifiedBy>murodali</cp:lastModifiedBy>
  <dcterms:created xsi:type="dcterms:W3CDTF">2016-09-19T01:00:44Z</dcterms:created>
  <dcterms:modified xsi:type="dcterms:W3CDTF">2020-12-25T12:50:48Z</dcterms:modified>
</cp:coreProperties>
</file>