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urodali\Desktop\akfa_tour\instruments\finance\"/>
    </mc:Choice>
  </mc:AlternateContent>
  <xr:revisionPtr revIDLastSave="0" documentId="13_ncr:1_{77AFA266-0E47-43FA-8204-EFE1496157DC}" xr6:coauthVersionLast="45" xr6:coauthVersionMax="45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Январь" sheetId="5" r:id="rId1"/>
    <sheet name="Февраль" sheetId="17" r:id="rId2"/>
    <sheet name="Март" sheetId="18" r:id="rId3"/>
    <sheet name="Апрель" sheetId="19" r:id="rId4"/>
    <sheet name="Май" sheetId="20" r:id="rId5"/>
    <sheet name="Июнь" sheetId="21" r:id="rId6"/>
    <sheet name="Июль" sheetId="22" r:id="rId7"/>
    <sheet name="Август" sheetId="23" r:id="rId8"/>
    <sheet name="Сентябрь" sheetId="24" r:id="rId9"/>
    <sheet name="Октябрь" sheetId="25" r:id="rId10"/>
    <sheet name="1-квартал" sheetId="7" r:id="rId11"/>
  </sheets>
  <externalReferences>
    <externalReference r:id="rId12"/>
  </externalReferences>
  <definedNames>
    <definedName name="_xlnm._FilterDatabase" localSheetId="10" hidden="1">'1-квартал'!$B$10:$AP$67</definedName>
    <definedName name="_xlnm._FilterDatabase" localSheetId="7" hidden="1">Август!$C$8:$K$65</definedName>
    <definedName name="_xlnm._FilterDatabase" localSheetId="3" hidden="1">Апрель!$C$8:$K$65</definedName>
    <definedName name="_xlnm._FilterDatabase" localSheetId="6" hidden="1">Июль!$C$8:$K$65</definedName>
    <definedName name="_xlnm._FilterDatabase" localSheetId="5" hidden="1">Июнь!$C$8:$K$65</definedName>
    <definedName name="_xlnm._FilterDatabase" localSheetId="4" hidden="1">Май!$C$8:$K$65</definedName>
    <definedName name="_xlnm._FilterDatabase" localSheetId="2" hidden="1">Март!$C$8:$K$65</definedName>
    <definedName name="_xlnm._FilterDatabase" localSheetId="9" hidden="1">Октябрь!$C$8:$K$65</definedName>
    <definedName name="_xlnm._FilterDatabase" localSheetId="8" hidden="1">Сентябрь!$C$8:$K$65</definedName>
    <definedName name="_xlnm._FilterDatabase" localSheetId="1" hidden="1">Февраль!$C$8:$K$65</definedName>
    <definedName name="_xlnm._FilterDatabase" localSheetId="0" hidden="1">Январь!$C$8:$K$63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" i="7" l="1"/>
  <c r="AE12" i="7"/>
  <c r="AF12" i="7"/>
  <c r="AD13" i="7"/>
  <c r="AE13" i="7"/>
  <c r="AF13" i="7"/>
  <c r="AD14" i="7"/>
  <c r="AE14" i="7"/>
  <c r="AF14" i="7"/>
  <c r="AD15" i="7"/>
  <c r="AE15" i="7"/>
  <c r="AF15" i="7"/>
  <c r="AD16" i="7"/>
  <c r="AE16" i="7"/>
  <c r="AF16" i="7"/>
  <c r="AD17" i="7"/>
  <c r="AE17" i="7"/>
  <c r="AF17" i="7"/>
  <c r="AD18" i="7"/>
  <c r="AE18" i="7"/>
  <c r="AF18" i="7"/>
  <c r="AD19" i="7"/>
  <c r="AE19" i="7"/>
  <c r="AF19" i="7"/>
  <c r="AD20" i="7"/>
  <c r="AE20" i="7"/>
  <c r="AF20" i="7"/>
  <c r="AD21" i="7"/>
  <c r="AE21" i="7"/>
  <c r="AF21" i="7"/>
  <c r="AD22" i="7"/>
  <c r="AE22" i="7"/>
  <c r="AF22" i="7"/>
  <c r="AD23" i="7"/>
  <c r="AE23" i="7"/>
  <c r="AF23" i="7"/>
  <c r="AD24" i="7"/>
  <c r="AE24" i="7"/>
  <c r="AF24" i="7"/>
  <c r="AD25" i="7"/>
  <c r="AE25" i="7"/>
  <c r="AF25" i="7"/>
  <c r="AD26" i="7"/>
  <c r="AE26" i="7"/>
  <c r="AF26" i="7"/>
  <c r="AD27" i="7"/>
  <c r="AE27" i="7"/>
  <c r="AF27" i="7"/>
  <c r="AD28" i="7"/>
  <c r="AE28" i="7"/>
  <c r="AF28" i="7"/>
  <c r="AD29" i="7"/>
  <c r="AE29" i="7"/>
  <c r="AF29" i="7"/>
  <c r="AD30" i="7"/>
  <c r="AE30" i="7"/>
  <c r="AF30" i="7"/>
  <c r="AD31" i="7"/>
  <c r="AE31" i="7"/>
  <c r="AF31" i="7"/>
  <c r="AD32" i="7"/>
  <c r="AE32" i="7"/>
  <c r="AF32" i="7"/>
  <c r="AD33" i="7"/>
  <c r="AE33" i="7"/>
  <c r="AF33" i="7"/>
  <c r="AD34" i="7"/>
  <c r="AE34" i="7"/>
  <c r="AF34" i="7"/>
  <c r="AD35" i="7"/>
  <c r="AE35" i="7"/>
  <c r="AF35" i="7"/>
  <c r="AD36" i="7"/>
  <c r="AE36" i="7"/>
  <c r="AF36" i="7"/>
  <c r="AD37" i="7"/>
  <c r="AE37" i="7"/>
  <c r="AF37" i="7"/>
  <c r="AD38" i="7"/>
  <c r="AE38" i="7"/>
  <c r="AF38" i="7"/>
  <c r="AD39" i="7"/>
  <c r="AE39" i="7"/>
  <c r="AF39" i="7"/>
  <c r="AD40" i="7"/>
  <c r="AE40" i="7"/>
  <c r="AF40" i="7"/>
  <c r="AD41" i="7"/>
  <c r="AE41" i="7"/>
  <c r="AF41" i="7"/>
  <c r="AD42" i="7"/>
  <c r="AE42" i="7"/>
  <c r="AF42" i="7"/>
  <c r="AD43" i="7"/>
  <c r="AE43" i="7"/>
  <c r="AF43" i="7"/>
  <c r="AD44" i="7"/>
  <c r="AE44" i="7"/>
  <c r="AF44" i="7"/>
  <c r="AD45" i="7"/>
  <c r="AE45" i="7"/>
  <c r="AF45" i="7"/>
  <c r="AD46" i="7"/>
  <c r="AE46" i="7"/>
  <c r="AF46" i="7"/>
  <c r="AD47" i="7"/>
  <c r="AE47" i="7"/>
  <c r="AF47" i="7"/>
  <c r="AD48" i="7"/>
  <c r="AE48" i="7"/>
  <c r="AF48" i="7"/>
  <c r="AD49" i="7"/>
  <c r="AE49" i="7"/>
  <c r="AF49" i="7"/>
  <c r="AD50" i="7"/>
  <c r="AE50" i="7"/>
  <c r="AF50" i="7"/>
  <c r="AD51" i="7"/>
  <c r="AE51" i="7"/>
  <c r="AF51" i="7"/>
  <c r="AD52" i="7"/>
  <c r="AE52" i="7"/>
  <c r="AF52" i="7"/>
  <c r="AD53" i="7"/>
  <c r="AE53" i="7"/>
  <c r="AF53" i="7"/>
  <c r="AD54" i="7"/>
  <c r="AE54" i="7"/>
  <c r="AF54" i="7"/>
  <c r="AD55" i="7"/>
  <c r="AE55" i="7"/>
  <c r="AF55" i="7"/>
  <c r="AD56" i="7"/>
  <c r="AE56" i="7"/>
  <c r="AF56" i="7"/>
  <c r="AD57" i="7"/>
  <c r="AE57" i="7"/>
  <c r="AF57" i="7"/>
  <c r="AD58" i="7"/>
  <c r="AE58" i="7"/>
  <c r="AF58" i="7"/>
  <c r="AD59" i="7"/>
  <c r="AE59" i="7"/>
  <c r="AF59" i="7"/>
  <c r="AD60" i="7"/>
  <c r="AE60" i="7"/>
  <c r="AF60" i="7"/>
  <c r="AD61" i="7"/>
  <c r="AE61" i="7"/>
  <c r="AF61" i="7"/>
  <c r="AD62" i="7"/>
  <c r="AE62" i="7"/>
  <c r="AF62" i="7"/>
  <c r="AD63" i="7"/>
  <c r="AE63" i="7"/>
  <c r="AF63" i="7"/>
  <c r="AD64" i="7"/>
  <c r="AE64" i="7"/>
  <c r="AF64" i="7"/>
  <c r="AD65" i="7"/>
  <c r="AE65" i="7"/>
  <c r="AF65" i="7"/>
  <c r="AD66" i="7"/>
  <c r="AE66" i="7"/>
  <c r="AF66" i="7"/>
  <c r="AD67" i="7"/>
  <c r="AE67" i="7"/>
  <c r="AF67" i="7"/>
  <c r="AF11" i="7"/>
  <c r="AE11" i="7"/>
  <c r="AD11" i="7"/>
  <c r="H66" i="25" l="1"/>
  <c r="I64" i="25" s="1"/>
  <c r="F66" i="25"/>
  <c r="G65" i="25" s="1"/>
  <c r="D66" i="25"/>
  <c r="E64" i="25" s="1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X15" i="25"/>
  <c r="J15" i="25"/>
  <c r="J14" i="25"/>
  <c r="J13" i="25"/>
  <c r="X12" i="25"/>
  <c r="J12" i="25"/>
  <c r="J11" i="25"/>
  <c r="X10" i="25"/>
  <c r="J10" i="25"/>
  <c r="J9" i="25"/>
  <c r="I27" i="25" l="1"/>
  <c r="I40" i="25"/>
  <c r="Z15" i="25"/>
  <c r="AA15" i="25" s="1"/>
  <c r="I34" i="25"/>
  <c r="I23" i="25"/>
  <c r="I62" i="25"/>
  <c r="I14" i="25"/>
  <c r="I17" i="25"/>
  <c r="I42" i="25"/>
  <c r="I30" i="25"/>
  <c r="I25" i="25"/>
  <c r="I10" i="25"/>
  <c r="I44" i="25"/>
  <c r="I59" i="25"/>
  <c r="I65" i="25"/>
  <c r="G13" i="25"/>
  <c r="G38" i="25"/>
  <c r="G46" i="25"/>
  <c r="G12" i="25"/>
  <c r="G30" i="25"/>
  <c r="G58" i="25"/>
  <c r="G18" i="25"/>
  <c r="G26" i="25"/>
  <c r="G34" i="25"/>
  <c r="G42" i="25"/>
  <c r="G50" i="25"/>
  <c r="G22" i="25"/>
  <c r="G54" i="25"/>
  <c r="I9" i="25"/>
  <c r="I12" i="25"/>
  <c r="I13" i="25"/>
  <c r="I15" i="25"/>
  <c r="I16" i="25"/>
  <c r="I20" i="25"/>
  <c r="I22" i="25"/>
  <c r="I24" i="25"/>
  <c r="I54" i="25"/>
  <c r="I11" i="25"/>
  <c r="I18" i="25"/>
  <c r="I31" i="25"/>
  <c r="I36" i="25"/>
  <c r="I29" i="25"/>
  <c r="I33" i="25"/>
  <c r="I38" i="25"/>
  <c r="I50" i="25"/>
  <c r="I53" i="25"/>
  <c r="I35" i="25"/>
  <c r="I37" i="25"/>
  <c r="I49" i="25"/>
  <c r="I43" i="25"/>
  <c r="I45" i="25"/>
  <c r="I47" i="25"/>
  <c r="I51" i="25"/>
  <c r="I55" i="25"/>
  <c r="I19" i="25"/>
  <c r="I21" i="25"/>
  <c r="I26" i="25"/>
  <c r="I28" i="25"/>
  <c r="I32" i="25"/>
  <c r="I39" i="25"/>
  <c r="I41" i="25"/>
  <c r="I46" i="25"/>
  <c r="I48" i="25"/>
  <c r="E18" i="25"/>
  <c r="E19" i="25"/>
  <c r="E10" i="25"/>
  <c r="Z10" i="25"/>
  <c r="AA10" i="25" s="1"/>
  <c r="E12" i="25"/>
  <c r="E15" i="25"/>
  <c r="E17" i="25"/>
  <c r="E9" i="25"/>
  <c r="E11" i="25"/>
  <c r="E13" i="25"/>
  <c r="E14" i="25"/>
  <c r="E33" i="25"/>
  <c r="E22" i="25"/>
  <c r="E23" i="25"/>
  <c r="E42" i="25"/>
  <c r="E43" i="25"/>
  <c r="E16" i="25"/>
  <c r="E28" i="25"/>
  <c r="E32" i="25"/>
  <c r="E38" i="25"/>
  <c r="E39" i="25"/>
  <c r="E65" i="25"/>
  <c r="E20" i="25"/>
  <c r="E26" i="25"/>
  <c r="E27" i="25"/>
  <c r="E30" i="25"/>
  <c r="E31" i="25"/>
  <c r="E37" i="25"/>
  <c r="E52" i="25"/>
  <c r="E58" i="25"/>
  <c r="E21" i="25"/>
  <c r="E25" i="25"/>
  <c r="E44" i="25"/>
  <c r="E56" i="25"/>
  <c r="E36" i="25"/>
  <c r="E41" i="25"/>
  <c r="E46" i="25"/>
  <c r="E47" i="25"/>
  <c r="E50" i="25"/>
  <c r="E51" i="25"/>
  <c r="E54" i="25"/>
  <c r="E57" i="25"/>
  <c r="E61" i="25"/>
  <c r="E63" i="25"/>
  <c r="E24" i="25"/>
  <c r="E29" i="25"/>
  <c r="E34" i="25"/>
  <c r="E35" i="25"/>
  <c r="E40" i="25"/>
  <c r="E45" i="25"/>
  <c r="E49" i="25"/>
  <c r="E53" i="25"/>
  <c r="E55" i="25"/>
  <c r="E60" i="25"/>
  <c r="E62" i="25"/>
  <c r="E48" i="25"/>
  <c r="E59" i="25"/>
  <c r="I57" i="25"/>
  <c r="I58" i="25"/>
  <c r="I61" i="25"/>
  <c r="I52" i="25"/>
  <c r="J66" i="25"/>
  <c r="K10" i="25" s="1"/>
  <c r="G62" i="25"/>
  <c r="Z12" i="25"/>
  <c r="AA12" i="25" s="1"/>
  <c r="G19" i="25"/>
  <c r="G23" i="25"/>
  <c r="G27" i="25"/>
  <c r="G31" i="25"/>
  <c r="G35" i="25"/>
  <c r="G39" i="25"/>
  <c r="G43" i="25"/>
  <c r="G47" i="25"/>
  <c r="G51" i="25"/>
  <c r="G55" i="25"/>
  <c r="G59" i="25"/>
  <c r="G63" i="25"/>
  <c r="G9" i="25"/>
  <c r="G16" i="25"/>
  <c r="G20" i="25"/>
  <c r="G24" i="25"/>
  <c r="G28" i="25"/>
  <c r="G32" i="25"/>
  <c r="G36" i="25"/>
  <c r="G40" i="25"/>
  <c r="G44" i="25"/>
  <c r="G48" i="25"/>
  <c r="G52" i="25"/>
  <c r="G56" i="25"/>
  <c r="G60" i="25"/>
  <c r="I63" i="25"/>
  <c r="G64" i="25"/>
  <c r="G14" i="25"/>
  <c r="G15" i="25"/>
  <c r="G10" i="25"/>
  <c r="G11" i="25"/>
  <c r="G17" i="25"/>
  <c r="G21" i="25"/>
  <c r="G25" i="25"/>
  <c r="G29" i="25"/>
  <c r="G33" i="25"/>
  <c r="G37" i="25"/>
  <c r="G41" i="25"/>
  <c r="G45" i="25"/>
  <c r="G49" i="25"/>
  <c r="G53" i="25"/>
  <c r="I56" i="25"/>
  <c r="G57" i="25"/>
  <c r="I60" i="25"/>
  <c r="G61" i="25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11" i="7"/>
  <c r="K41" i="25" l="1"/>
  <c r="K35" i="25"/>
  <c r="K11" i="25"/>
  <c r="K61" i="25"/>
  <c r="K36" i="25"/>
  <c r="K58" i="25"/>
  <c r="K27" i="25"/>
  <c r="K60" i="25"/>
  <c r="K20" i="25"/>
  <c r="K53" i="25"/>
  <c r="K47" i="25"/>
  <c r="K9" i="25"/>
  <c r="K56" i="25"/>
  <c r="K37" i="25"/>
  <c r="K48" i="25"/>
  <c r="K33" i="25"/>
  <c r="K21" i="25"/>
  <c r="K62" i="25"/>
  <c r="K29" i="25"/>
  <c r="K16" i="25"/>
  <c r="K39" i="25"/>
  <c r="K43" i="25"/>
  <c r="K51" i="25"/>
  <c r="K50" i="25"/>
  <c r="K28" i="25"/>
  <c r="K24" i="25"/>
  <c r="K52" i="25"/>
  <c r="K26" i="25"/>
  <c r="K22" i="25"/>
  <c r="K57" i="25"/>
  <c r="K38" i="25"/>
  <c r="K19" i="25"/>
  <c r="K63" i="25"/>
  <c r="K55" i="25"/>
  <c r="K59" i="25"/>
  <c r="K49" i="25"/>
  <c r="K17" i="25"/>
  <c r="K46" i="25"/>
  <c r="K42" i="25"/>
  <c r="K25" i="25"/>
  <c r="K13" i="25"/>
  <c r="K54" i="25"/>
  <c r="K32" i="25"/>
  <c r="K23" i="25"/>
  <c r="K14" i="25"/>
  <c r="K31" i="25"/>
  <c r="K66" i="25"/>
  <c r="K34" i="25"/>
  <c r="K12" i="25"/>
  <c r="K45" i="25"/>
  <c r="K64" i="25"/>
  <c r="K44" i="25"/>
  <c r="K18" i="25"/>
  <c r="K65" i="25"/>
  <c r="K40" i="25"/>
  <c r="K15" i="25"/>
  <c r="K30" i="25"/>
  <c r="F66" i="24"/>
  <c r="G65" i="24" s="1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G38" i="24"/>
  <c r="J37" i="24"/>
  <c r="J36" i="24"/>
  <c r="J35" i="24"/>
  <c r="J34" i="24"/>
  <c r="J33" i="24"/>
  <c r="J32" i="24"/>
  <c r="J31" i="24"/>
  <c r="J29" i="24"/>
  <c r="J28" i="24"/>
  <c r="J27" i="24"/>
  <c r="J26" i="24"/>
  <c r="J25" i="24"/>
  <c r="J24" i="24"/>
  <c r="J23" i="24"/>
  <c r="J22" i="24"/>
  <c r="J21" i="24"/>
  <c r="J20" i="24"/>
  <c r="G20" i="24"/>
  <c r="J19" i="24"/>
  <c r="J18" i="24"/>
  <c r="J17" i="24"/>
  <c r="J16" i="24"/>
  <c r="G16" i="24"/>
  <c r="X15" i="24"/>
  <c r="J15" i="24"/>
  <c r="G15" i="24"/>
  <c r="J14" i="24"/>
  <c r="J13" i="24"/>
  <c r="X12" i="24"/>
  <c r="J12" i="24"/>
  <c r="J11" i="24"/>
  <c r="X10" i="24"/>
  <c r="J10" i="24"/>
  <c r="J9" i="24"/>
  <c r="G9" i="24"/>
  <c r="G24" i="24" l="1"/>
  <c r="G28" i="24"/>
  <c r="G34" i="24"/>
  <c r="G58" i="24"/>
  <c r="G50" i="24"/>
  <c r="G62" i="24"/>
  <c r="G42" i="24"/>
  <c r="G46" i="24"/>
  <c r="G54" i="24"/>
  <c r="J30" i="24"/>
  <c r="H66" i="24"/>
  <c r="I30" i="24" s="1"/>
  <c r="G31" i="24"/>
  <c r="G35" i="24"/>
  <c r="G39" i="24"/>
  <c r="G47" i="24"/>
  <c r="G55" i="24"/>
  <c r="G59" i="24"/>
  <c r="G12" i="24"/>
  <c r="G18" i="24"/>
  <c r="G32" i="24"/>
  <c r="G40" i="24"/>
  <c r="G48" i="24"/>
  <c r="G52" i="24"/>
  <c r="G56" i="24"/>
  <c r="G60" i="24"/>
  <c r="G64" i="24"/>
  <c r="G10" i="24"/>
  <c r="G11" i="24"/>
  <c r="G17" i="24"/>
  <c r="G21" i="24"/>
  <c r="G25" i="24"/>
  <c r="G29" i="24"/>
  <c r="G43" i="24"/>
  <c r="G51" i="24"/>
  <c r="G63" i="24"/>
  <c r="G13" i="24"/>
  <c r="G22" i="24"/>
  <c r="G26" i="24"/>
  <c r="G36" i="24"/>
  <c r="G44" i="24"/>
  <c r="Z12" i="24"/>
  <c r="AA12" i="24" s="1"/>
  <c r="G14" i="24"/>
  <c r="G19" i="24"/>
  <c r="G23" i="24"/>
  <c r="G27" i="24"/>
  <c r="G30" i="24"/>
  <c r="G33" i="24"/>
  <c r="G37" i="24"/>
  <c r="G41" i="24"/>
  <c r="G45" i="24"/>
  <c r="G49" i="24"/>
  <c r="G53" i="24"/>
  <c r="G57" i="24"/>
  <c r="G61" i="24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X32" i="7"/>
  <c r="Y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Z11" i="7"/>
  <c r="Y11" i="7"/>
  <c r="X11" i="7"/>
  <c r="H29" i="23"/>
  <c r="Z31" i="7" s="1"/>
  <c r="I29" i="24" l="1"/>
  <c r="I64" i="24"/>
  <c r="I60" i="24"/>
  <c r="I56" i="24"/>
  <c r="I52" i="24"/>
  <c r="I48" i="24"/>
  <c r="I44" i="24"/>
  <c r="I40" i="24"/>
  <c r="I36" i="24"/>
  <c r="I32" i="24"/>
  <c r="I26" i="24"/>
  <c r="I22" i="24"/>
  <c r="I18" i="24"/>
  <c r="I13" i="24"/>
  <c r="I12" i="24"/>
  <c r="I35" i="24"/>
  <c r="I31" i="24"/>
  <c r="I25" i="24"/>
  <c r="I21" i="24"/>
  <c r="I50" i="24"/>
  <c r="I46" i="24"/>
  <c r="I42" i="24"/>
  <c r="I38" i="24"/>
  <c r="I34" i="24"/>
  <c r="Z15" i="24"/>
  <c r="AA15" i="24" s="1"/>
  <c r="I9" i="24"/>
  <c r="I61" i="24"/>
  <c r="I63" i="24"/>
  <c r="I59" i="24"/>
  <c r="I55" i="24"/>
  <c r="I51" i="24"/>
  <c r="I47" i="24"/>
  <c r="I43" i="24"/>
  <c r="I39" i="24"/>
  <c r="I17" i="24"/>
  <c r="I11" i="24"/>
  <c r="I10" i="24"/>
  <c r="I62" i="24"/>
  <c r="I58" i="24"/>
  <c r="I54" i="24"/>
  <c r="I28" i="24"/>
  <c r="I24" i="24"/>
  <c r="I20" i="24"/>
  <c r="I16" i="24"/>
  <c r="I15" i="24"/>
  <c r="I65" i="24"/>
  <c r="I57" i="24"/>
  <c r="I49" i="24"/>
  <c r="I37" i="24"/>
  <c r="I14" i="24"/>
  <c r="I41" i="24"/>
  <c r="I19" i="24"/>
  <c r="I53" i="24"/>
  <c r="I45" i="24"/>
  <c r="I23" i="24"/>
  <c r="I33" i="24"/>
  <c r="I27" i="24"/>
  <c r="H30" i="23"/>
  <c r="Z32" i="7" s="1"/>
  <c r="H66" i="23" l="1"/>
  <c r="I63" i="23" s="1"/>
  <c r="F66" i="23"/>
  <c r="G65" i="23" s="1"/>
  <c r="D66" i="23"/>
  <c r="E65" i="23" s="1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E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X15" i="23"/>
  <c r="J15" i="23"/>
  <c r="J14" i="23"/>
  <c r="J13" i="23"/>
  <c r="X12" i="23"/>
  <c r="J12" i="23"/>
  <c r="J11" i="23"/>
  <c r="X10" i="23"/>
  <c r="J10" i="23"/>
  <c r="J9" i="23"/>
  <c r="E11" i="23" l="1"/>
  <c r="E17" i="23"/>
  <c r="E30" i="23"/>
  <c r="I10" i="23"/>
  <c r="I11" i="23"/>
  <c r="I15" i="23"/>
  <c r="I24" i="23"/>
  <c r="I38" i="23"/>
  <c r="I18" i="23"/>
  <c r="I29" i="23"/>
  <c r="I33" i="23"/>
  <c r="I35" i="23"/>
  <c r="I42" i="23"/>
  <c r="I45" i="23"/>
  <c r="I17" i="23"/>
  <c r="I19" i="23"/>
  <c r="I28" i="23"/>
  <c r="I34" i="23"/>
  <c r="I41" i="23"/>
  <c r="I9" i="23"/>
  <c r="I12" i="23"/>
  <c r="I14" i="23"/>
  <c r="I23" i="23"/>
  <c r="I30" i="23"/>
  <c r="I37" i="23"/>
  <c r="I39" i="23"/>
  <c r="G62" i="23"/>
  <c r="G10" i="23"/>
  <c r="G22" i="23"/>
  <c r="G46" i="23"/>
  <c r="G12" i="23"/>
  <c r="G13" i="23"/>
  <c r="G26" i="23"/>
  <c r="G30" i="23"/>
  <c r="G34" i="23"/>
  <c r="G38" i="23"/>
  <c r="G42" i="23"/>
  <c r="G50" i="23"/>
  <c r="G54" i="23"/>
  <c r="G18" i="23"/>
  <c r="G58" i="23"/>
  <c r="E13" i="23"/>
  <c r="E33" i="23"/>
  <c r="E22" i="23"/>
  <c r="E20" i="23"/>
  <c r="E27" i="23"/>
  <c r="E42" i="23"/>
  <c r="E10" i="23"/>
  <c r="E15" i="23"/>
  <c r="E16" i="23"/>
  <c r="E21" i="23"/>
  <c r="E24" i="23"/>
  <c r="E26" i="23"/>
  <c r="E29" i="23"/>
  <c r="E44" i="23"/>
  <c r="E64" i="23"/>
  <c r="E9" i="23"/>
  <c r="Z10" i="23"/>
  <c r="AA10" i="23" s="1"/>
  <c r="E12" i="23"/>
  <c r="E14" i="23"/>
  <c r="E23" i="23"/>
  <c r="E28" i="23"/>
  <c r="E38" i="23"/>
  <c r="E39" i="23"/>
  <c r="E59" i="23"/>
  <c r="E43" i="23"/>
  <c r="E32" i="23"/>
  <c r="E48" i="23"/>
  <c r="E53" i="23"/>
  <c r="E55" i="23"/>
  <c r="E58" i="23"/>
  <c r="E18" i="23"/>
  <c r="E19" i="23"/>
  <c r="E25" i="23"/>
  <c r="E34" i="23"/>
  <c r="E35" i="23"/>
  <c r="E37" i="23"/>
  <c r="E49" i="23"/>
  <c r="E54" i="23"/>
  <c r="E60" i="23"/>
  <c r="I13" i="23"/>
  <c r="I16" i="23"/>
  <c r="I21" i="23"/>
  <c r="I22" i="23"/>
  <c r="I27" i="23"/>
  <c r="I32" i="23"/>
  <c r="I36" i="23"/>
  <c r="I40" i="23"/>
  <c r="I44" i="23"/>
  <c r="I50" i="23"/>
  <c r="I52" i="23"/>
  <c r="I56" i="23"/>
  <c r="I60" i="23"/>
  <c r="Z15" i="23"/>
  <c r="AA15" i="23" s="1"/>
  <c r="I20" i="23"/>
  <c r="I25" i="23"/>
  <c r="I26" i="23"/>
  <c r="I31" i="23"/>
  <c r="I43" i="23"/>
  <c r="I46" i="23"/>
  <c r="I49" i="23"/>
  <c r="I59" i="23"/>
  <c r="I62" i="23"/>
  <c r="I64" i="23"/>
  <c r="I48" i="23"/>
  <c r="I51" i="23"/>
  <c r="I55" i="23"/>
  <c r="I57" i="23"/>
  <c r="I58" i="23"/>
  <c r="I61" i="23"/>
  <c r="I47" i="23"/>
  <c r="I53" i="23"/>
  <c r="I54" i="23"/>
  <c r="I65" i="23"/>
  <c r="E36" i="23"/>
  <c r="E41" i="23"/>
  <c r="E46" i="23"/>
  <c r="E47" i="23"/>
  <c r="E52" i="23"/>
  <c r="E57" i="23"/>
  <c r="E62" i="23"/>
  <c r="E63" i="23"/>
  <c r="J66" i="23"/>
  <c r="K25" i="23" s="1"/>
  <c r="E40" i="23"/>
  <c r="E45" i="23"/>
  <c r="E50" i="23"/>
  <c r="E51" i="23"/>
  <c r="E56" i="23"/>
  <c r="E61" i="23"/>
  <c r="Z12" i="23"/>
  <c r="AA12" i="23" s="1"/>
  <c r="G14" i="23"/>
  <c r="G19" i="23"/>
  <c r="G23" i="23"/>
  <c r="G27" i="23"/>
  <c r="G31" i="23"/>
  <c r="G35" i="23"/>
  <c r="G39" i="23"/>
  <c r="G43" i="23"/>
  <c r="G47" i="23"/>
  <c r="G51" i="23"/>
  <c r="G55" i="23"/>
  <c r="G59" i="23"/>
  <c r="G63" i="23"/>
  <c r="G9" i="23"/>
  <c r="G15" i="23"/>
  <c r="G16" i="23"/>
  <c r="G20" i="23"/>
  <c r="G24" i="23"/>
  <c r="G28" i="23"/>
  <c r="G32" i="23"/>
  <c r="G36" i="23"/>
  <c r="G40" i="23"/>
  <c r="G44" i="23"/>
  <c r="G48" i="23"/>
  <c r="G52" i="23"/>
  <c r="G56" i="23"/>
  <c r="G60" i="23"/>
  <c r="G64" i="23"/>
  <c r="G11" i="23"/>
  <c r="G17" i="23"/>
  <c r="G21" i="23"/>
  <c r="G25" i="23"/>
  <c r="G29" i="23"/>
  <c r="G33" i="23"/>
  <c r="G37" i="23"/>
  <c r="G41" i="23"/>
  <c r="G45" i="23"/>
  <c r="G49" i="23"/>
  <c r="G53" i="23"/>
  <c r="G57" i="23"/>
  <c r="G61" i="23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11" i="7"/>
  <c r="K53" i="23" l="1"/>
  <c r="K23" i="23"/>
  <c r="K59" i="23"/>
  <c r="K21" i="23"/>
  <c r="K55" i="23"/>
  <c r="K26" i="23"/>
  <c r="K58" i="23"/>
  <c r="K28" i="23"/>
  <c r="K40" i="23"/>
  <c r="K57" i="23"/>
  <c r="K48" i="23"/>
  <c r="K16" i="23"/>
  <c r="K39" i="23"/>
  <c r="K63" i="23"/>
  <c r="K10" i="23"/>
  <c r="K51" i="23"/>
  <c r="K30" i="23"/>
  <c r="K46" i="23"/>
  <c r="K62" i="23"/>
  <c r="K49" i="23"/>
  <c r="K17" i="23"/>
  <c r="K61" i="23"/>
  <c r="K29" i="23"/>
  <c r="K52" i="23"/>
  <c r="K20" i="23"/>
  <c r="K37" i="23"/>
  <c r="K13" i="23"/>
  <c r="K43" i="23"/>
  <c r="K19" i="23"/>
  <c r="K11" i="23"/>
  <c r="K18" i="23"/>
  <c r="K34" i="23"/>
  <c r="K50" i="23"/>
  <c r="K66" i="23"/>
  <c r="K44" i="23"/>
  <c r="K12" i="23"/>
  <c r="K56" i="23"/>
  <c r="K24" i="23"/>
  <c r="K36" i="23"/>
  <c r="K35" i="23"/>
  <c r="K42" i="23"/>
  <c r="K60" i="23"/>
  <c r="K41" i="23"/>
  <c r="K9" i="23"/>
  <c r="K32" i="23"/>
  <c r="K14" i="23"/>
  <c r="K47" i="23"/>
  <c r="K27" i="23"/>
  <c r="K31" i="23"/>
  <c r="K22" i="23"/>
  <c r="K38" i="23"/>
  <c r="K54" i="23"/>
  <c r="K64" i="23"/>
  <c r="K33" i="23"/>
  <c r="K65" i="23"/>
  <c r="K45" i="23"/>
  <c r="K15" i="23"/>
  <c r="H66" i="22"/>
  <c r="I64" i="22" s="1"/>
  <c r="F66" i="22"/>
  <c r="G65" i="22" s="1"/>
  <c r="D66" i="22"/>
  <c r="E65" i="22" s="1"/>
  <c r="J65" i="22"/>
  <c r="I65" i="22"/>
  <c r="J64" i="22"/>
  <c r="J63" i="22"/>
  <c r="J62" i="22"/>
  <c r="I62" i="22"/>
  <c r="J61" i="22"/>
  <c r="I61" i="22"/>
  <c r="J60" i="22"/>
  <c r="J59" i="22"/>
  <c r="J58" i="22"/>
  <c r="I58" i="22"/>
  <c r="J57" i="22"/>
  <c r="J56" i="22"/>
  <c r="J55" i="22"/>
  <c r="J54" i="22"/>
  <c r="I54" i="22"/>
  <c r="J53" i="22"/>
  <c r="J52" i="22"/>
  <c r="J51" i="22"/>
  <c r="J50" i="22"/>
  <c r="I50" i="22"/>
  <c r="J49" i="22"/>
  <c r="I49" i="22"/>
  <c r="J48" i="22"/>
  <c r="J47" i="22"/>
  <c r="J46" i="22"/>
  <c r="I46" i="22"/>
  <c r="J45" i="22"/>
  <c r="J44" i="22"/>
  <c r="J43" i="22"/>
  <c r="J42" i="22"/>
  <c r="I42" i="22"/>
  <c r="J41" i="22"/>
  <c r="J40" i="22"/>
  <c r="J39" i="22"/>
  <c r="J38" i="22"/>
  <c r="I38" i="22"/>
  <c r="J37" i="22"/>
  <c r="J36" i="22"/>
  <c r="J35" i="22"/>
  <c r="J34" i="22"/>
  <c r="J33" i="22"/>
  <c r="I33" i="22"/>
  <c r="J32" i="22"/>
  <c r="J31" i="22"/>
  <c r="J30" i="22"/>
  <c r="I30" i="22"/>
  <c r="J29" i="22"/>
  <c r="J28" i="22"/>
  <c r="J27" i="22"/>
  <c r="J26" i="22"/>
  <c r="J25" i="22"/>
  <c r="I25" i="22"/>
  <c r="J24" i="22"/>
  <c r="J23" i="22"/>
  <c r="J22" i="22"/>
  <c r="I22" i="22"/>
  <c r="J21" i="22"/>
  <c r="J20" i="22"/>
  <c r="J19" i="22"/>
  <c r="J18" i="22"/>
  <c r="J17" i="22"/>
  <c r="I17" i="22"/>
  <c r="J16" i="22"/>
  <c r="X15" i="22"/>
  <c r="J15" i="22"/>
  <c r="J14" i="22"/>
  <c r="J13" i="22"/>
  <c r="X12" i="22"/>
  <c r="J12" i="22"/>
  <c r="J11" i="22"/>
  <c r="X10" i="22"/>
  <c r="J10" i="22"/>
  <c r="J9" i="22"/>
  <c r="I34" i="22" l="1"/>
  <c r="E9" i="22"/>
  <c r="E12" i="22"/>
  <c r="E17" i="22"/>
  <c r="E39" i="22"/>
  <c r="E60" i="22"/>
  <c r="E62" i="22"/>
  <c r="E64" i="22"/>
  <c r="Z10" i="22"/>
  <c r="AA10" i="22" s="1"/>
  <c r="E14" i="22"/>
  <c r="E22" i="22"/>
  <c r="E24" i="22"/>
  <c r="E29" i="22"/>
  <c r="E35" i="22"/>
  <c r="E38" i="22"/>
  <c r="E53" i="22"/>
  <c r="E55" i="22"/>
  <c r="E10" i="22"/>
  <c r="E11" i="22"/>
  <c r="E16" i="22"/>
  <c r="E20" i="22"/>
  <c r="E27" i="22"/>
  <c r="E32" i="22"/>
  <c r="E34" i="22"/>
  <c r="E51" i="22"/>
  <c r="E13" i="22"/>
  <c r="E15" i="22"/>
  <c r="E18" i="22"/>
  <c r="E44" i="22"/>
  <c r="E19" i="22"/>
  <c r="E21" i="22"/>
  <c r="E26" i="22"/>
  <c r="E28" i="22"/>
  <c r="E48" i="22"/>
  <c r="E50" i="22"/>
  <c r="E54" i="22"/>
  <c r="E23" i="22"/>
  <c r="E25" i="22"/>
  <c r="E37" i="22"/>
  <c r="E41" i="22"/>
  <c r="I10" i="22"/>
  <c r="I12" i="22"/>
  <c r="I13" i="22"/>
  <c r="I21" i="22"/>
  <c r="I29" i="22"/>
  <c r="I37" i="22"/>
  <c r="I45" i="22"/>
  <c r="I53" i="22"/>
  <c r="I57" i="22"/>
  <c r="I11" i="22"/>
  <c r="I18" i="22"/>
  <c r="I26" i="22"/>
  <c r="I41" i="22"/>
  <c r="G18" i="22"/>
  <c r="G42" i="22"/>
  <c r="G46" i="22"/>
  <c r="G30" i="22"/>
  <c r="G12" i="22"/>
  <c r="G34" i="22"/>
  <c r="G50" i="22"/>
  <c r="G13" i="22"/>
  <c r="G26" i="22"/>
  <c r="G22" i="22"/>
  <c r="G38" i="22"/>
  <c r="G54" i="22"/>
  <c r="G58" i="22"/>
  <c r="E30" i="22"/>
  <c r="E31" i="22"/>
  <c r="E33" i="22"/>
  <c r="E40" i="22"/>
  <c r="E46" i="22"/>
  <c r="E47" i="22"/>
  <c r="E49" i="22"/>
  <c r="E56" i="22"/>
  <c r="E58" i="22"/>
  <c r="E59" i="22"/>
  <c r="E36" i="22"/>
  <c r="E42" i="22"/>
  <c r="E43" i="22"/>
  <c r="E45" i="22"/>
  <c r="E52" i="22"/>
  <c r="E63" i="22"/>
  <c r="G62" i="22"/>
  <c r="G23" i="22"/>
  <c r="G31" i="22"/>
  <c r="G35" i="22"/>
  <c r="G47" i="22"/>
  <c r="G9" i="22"/>
  <c r="I14" i="22"/>
  <c r="G15" i="22"/>
  <c r="G16" i="22"/>
  <c r="I19" i="22"/>
  <c r="G20" i="22"/>
  <c r="I23" i="22"/>
  <c r="G24" i="22"/>
  <c r="I27" i="22"/>
  <c r="G28" i="22"/>
  <c r="I31" i="22"/>
  <c r="G32" i="22"/>
  <c r="I35" i="22"/>
  <c r="G36" i="22"/>
  <c r="I39" i="22"/>
  <c r="G40" i="22"/>
  <c r="I43" i="22"/>
  <c r="G44" i="22"/>
  <c r="I47" i="22"/>
  <c r="G48" i="22"/>
  <c r="I51" i="22"/>
  <c r="G52" i="22"/>
  <c r="I55" i="22"/>
  <c r="G56" i="22"/>
  <c r="E57" i="22"/>
  <c r="I59" i="22"/>
  <c r="G60" i="22"/>
  <c r="E61" i="22"/>
  <c r="I63" i="22"/>
  <c r="G64" i="22"/>
  <c r="J66" i="22"/>
  <c r="K36" i="22" s="1"/>
  <c r="Z12" i="22"/>
  <c r="AA12" i="22" s="1"/>
  <c r="G14" i="22"/>
  <c r="G19" i="22"/>
  <c r="G27" i="22"/>
  <c r="G39" i="22"/>
  <c r="G43" i="22"/>
  <c r="G51" i="22"/>
  <c r="G55" i="22"/>
  <c r="G59" i="22"/>
  <c r="G63" i="22"/>
  <c r="I9" i="22"/>
  <c r="G10" i="22"/>
  <c r="G11" i="22"/>
  <c r="I15" i="22"/>
  <c r="Z15" i="22"/>
  <c r="AA15" i="22" s="1"/>
  <c r="I16" i="22"/>
  <c r="G17" i="22"/>
  <c r="I20" i="22"/>
  <c r="G21" i="22"/>
  <c r="I24" i="22"/>
  <c r="G25" i="22"/>
  <c r="I28" i="22"/>
  <c r="G29" i="22"/>
  <c r="I32" i="22"/>
  <c r="G33" i="22"/>
  <c r="I36" i="22"/>
  <c r="G37" i="22"/>
  <c r="I40" i="22"/>
  <c r="G41" i="22"/>
  <c r="I44" i="22"/>
  <c r="G45" i="22"/>
  <c r="I48" i="22"/>
  <c r="G49" i="22"/>
  <c r="I52" i="22"/>
  <c r="G53" i="22"/>
  <c r="I56" i="22"/>
  <c r="G57" i="22"/>
  <c r="I60" i="22"/>
  <c r="G61" i="22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11" i="7"/>
  <c r="K25" i="22" l="1"/>
  <c r="K53" i="22"/>
  <c r="K17" i="22"/>
  <c r="K21" i="22"/>
  <c r="K45" i="22"/>
  <c r="K52" i="22"/>
  <c r="K65" i="22"/>
  <c r="K40" i="22"/>
  <c r="K41" i="22"/>
  <c r="K33" i="22"/>
  <c r="K15" i="22"/>
  <c r="K60" i="22"/>
  <c r="K32" i="22"/>
  <c r="K66" i="22"/>
  <c r="K62" i="22"/>
  <c r="K58" i="22"/>
  <c r="K54" i="22"/>
  <c r="K50" i="22"/>
  <c r="K46" i="22"/>
  <c r="K42" i="22"/>
  <c r="K38" i="22"/>
  <c r="K34" i="22"/>
  <c r="K30" i="22"/>
  <c r="K26" i="22"/>
  <c r="K22" i="22"/>
  <c r="K18" i="22"/>
  <c r="K13" i="22"/>
  <c r="K12" i="22"/>
  <c r="K59" i="22"/>
  <c r="K47" i="22"/>
  <c r="K43" i="22"/>
  <c r="K35" i="22"/>
  <c r="K27" i="22"/>
  <c r="K19" i="22"/>
  <c r="K63" i="22"/>
  <c r="K55" i="22"/>
  <c r="K51" i="22"/>
  <c r="K39" i="22"/>
  <c r="K31" i="22"/>
  <c r="K14" i="22"/>
  <c r="K23" i="22"/>
  <c r="K61" i="22"/>
  <c r="K37" i="22"/>
  <c r="K28" i="22"/>
  <c r="K64" i="22"/>
  <c r="K9" i="22"/>
  <c r="K57" i="22"/>
  <c r="K29" i="22"/>
  <c r="K20" i="22"/>
  <c r="K56" i="22"/>
  <c r="K24" i="22"/>
  <c r="K11" i="22"/>
  <c r="K44" i="22"/>
  <c r="K49" i="22"/>
  <c r="K48" i="22"/>
  <c r="K16" i="22"/>
  <c r="K10" i="22"/>
  <c r="H66" i="21"/>
  <c r="I63" i="21" s="1"/>
  <c r="F66" i="21"/>
  <c r="G65" i="21" s="1"/>
  <c r="D66" i="21"/>
  <c r="E65" i="21" s="1"/>
  <c r="J65" i="21"/>
  <c r="I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I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I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I16" i="21"/>
  <c r="X15" i="21"/>
  <c r="J15" i="21"/>
  <c r="J14" i="21"/>
  <c r="J13" i="21"/>
  <c r="X12" i="21"/>
  <c r="J12" i="21"/>
  <c r="J11" i="21"/>
  <c r="X10" i="21"/>
  <c r="J10" i="21"/>
  <c r="J9" i="21"/>
  <c r="G11" i="21" l="1"/>
  <c r="G22" i="21"/>
  <c r="G54" i="21"/>
  <c r="G10" i="21"/>
  <c r="G12" i="21"/>
  <c r="G34" i="21"/>
  <c r="I12" i="21"/>
  <c r="I26" i="21"/>
  <c r="I39" i="21"/>
  <c r="I55" i="21"/>
  <c r="I50" i="21"/>
  <c r="I18" i="21"/>
  <c r="I15" i="21"/>
  <c r="I24" i="21"/>
  <c r="I32" i="21"/>
  <c r="I37" i="21"/>
  <c r="I45" i="21"/>
  <c r="I48" i="21"/>
  <c r="I13" i="21"/>
  <c r="I20" i="21"/>
  <c r="I22" i="21"/>
  <c r="I30" i="21"/>
  <c r="I35" i="21"/>
  <c r="I43" i="21"/>
  <c r="I61" i="21"/>
  <c r="I10" i="21"/>
  <c r="I11" i="21"/>
  <c r="I14" i="21"/>
  <c r="I17" i="21"/>
  <c r="I19" i="21"/>
  <c r="I21" i="21"/>
  <c r="I34" i="21"/>
  <c r="I36" i="21"/>
  <c r="I38" i="21"/>
  <c r="I40" i="21"/>
  <c r="I42" i="21"/>
  <c r="I44" i="21"/>
  <c r="I46" i="21"/>
  <c r="I9" i="21"/>
  <c r="Z15" i="21"/>
  <c r="AA15" i="21" s="1"/>
  <c r="I23" i="21"/>
  <c r="I25" i="21"/>
  <c r="I27" i="21"/>
  <c r="I29" i="21"/>
  <c r="I31" i="21"/>
  <c r="I33" i="21"/>
  <c r="I52" i="21"/>
  <c r="I57" i="21"/>
  <c r="E13" i="21"/>
  <c r="E64" i="21"/>
  <c r="E15" i="21"/>
  <c r="E45" i="21"/>
  <c r="E52" i="21"/>
  <c r="E11" i="21"/>
  <c r="E12" i="21"/>
  <c r="E14" i="21"/>
  <c r="E20" i="21"/>
  <c r="E29" i="21"/>
  <c r="E36" i="21"/>
  <c r="E57" i="21"/>
  <c r="I47" i="21"/>
  <c r="I49" i="21"/>
  <c r="I51" i="21"/>
  <c r="I54" i="21"/>
  <c r="I56" i="21"/>
  <c r="I60" i="21"/>
  <c r="I62" i="21"/>
  <c r="I64" i="21"/>
  <c r="I53" i="21"/>
  <c r="I58" i="21"/>
  <c r="G26" i="21"/>
  <c r="G13" i="21"/>
  <c r="G18" i="21"/>
  <c r="G38" i="21"/>
  <c r="G50" i="21"/>
  <c r="G58" i="21"/>
  <c r="G62" i="21"/>
  <c r="G17" i="21"/>
  <c r="G30" i="21"/>
  <c r="G42" i="21"/>
  <c r="G46" i="21"/>
  <c r="E17" i="21"/>
  <c r="E18" i="21"/>
  <c r="E19" i="21"/>
  <c r="E25" i="21"/>
  <c r="E34" i="21"/>
  <c r="E35" i="21"/>
  <c r="E41" i="21"/>
  <c r="E50" i="21"/>
  <c r="E51" i="21"/>
  <c r="E24" i="21"/>
  <c r="E30" i="21"/>
  <c r="E31" i="21"/>
  <c r="E40" i="21"/>
  <c r="E46" i="21"/>
  <c r="E47" i="21"/>
  <c r="E16" i="21"/>
  <c r="E22" i="21"/>
  <c r="E23" i="21"/>
  <c r="E28" i="21"/>
  <c r="E33" i="21"/>
  <c r="E38" i="21"/>
  <c r="E39" i="21"/>
  <c r="E44" i="21"/>
  <c r="E49" i="21"/>
  <c r="E54" i="21"/>
  <c r="E55" i="21"/>
  <c r="E62" i="21"/>
  <c r="E63" i="21"/>
  <c r="J66" i="21"/>
  <c r="K33" i="21" s="1"/>
  <c r="E56" i="21"/>
  <c r="E60" i="21"/>
  <c r="E10" i="21"/>
  <c r="E9" i="21"/>
  <c r="Z10" i="21"/>
  <c r="AA10" i="21" s="1"/>
  <c r="E21" i="21"/>
  <c r="E26" i="21"/>
  <c r="E27" i="21"/>
  <c r="E32" i="21"/>
  <c r="E37" i="21"/>
  <c r="E42" i="21"/>
  <c r="E43" i="21"/>
  <c r="E48" i="21"/>
  <c r="E53" i="21"/>
  <c r="E58" i="21"/>
  <c r="E59" i="21"/>
  <c r="Z12" i="21"/>
  <c r="AA12" i="21" s="1"/>
  <c r="G14" i="21"/>
  <c r="G19" i="21"/>
  <c r="G23" i="21"/>
  <c r="G27" i="21"/>
  <c r="G31" i="21"/>
  <c r="G35" i="21"/>
  <c r="G39" i="21"/>
  <c r="G43" i="21"/>
  <c r="G47" i="21"/>
  <c r="G51" i="21"/>
  <c r="G55" i="21"/>
  <c r="G59" i="21"/>
  <c r="G63" i="21"/>
  <c r="G9" i="21"/>
  <c r="G15" i="21"/>
  <c r="G16" i="21"/>
  <c r="G20" i="21"/>
  <c r="G24" i="21"/>
  <c r="G28" i="21"/>
  <c r="G32" i="21"/>
  <c r="G36" i="21"/>
  <c r="G40" i="21"/>
  <c r="G44" i="21"/>
  <c r="G48" i="21"/>
  <c r="G52" i="21"/>
  <c r="G56" i="21"/>
  <c r="I59" i="21"/>
  <c r="G60" i="21"/>
  <c r="E61" i="21"/>
  <c r="G64" i="21"/>
  <c r="G21" i="21"/>
  <c r="G25" i="21"/>
  <c r="G29" i="21"/>
  <c r="G33" i="21"/>
  <c r="G37" i="21"/>
  <c r="G41" i="21"/>
  <c r="G45" i="21"/>
  <c r="G49" i="21"/>
  <c r="G53" i="21"/>
  <c r="G57" i="21"/>
  <c r="G61" i="21"/>
  <c r="N68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Q11" i="7"/>
  <c r="P11" i="7"/>
  <c r="O11" i="7"/>
  <c r="K25" i="21" l="1"/>
  <c r="K27" i="21"/>
  <c r="K53" i="21"/>
  <c r="K63" i="21"/>
  <c r="K21" i="21"/>
  <c r="K12" i="21"/>
  <c r="K57" i="21"/>
  <c r="K39" i="21"/>
  <c r="K26" i="21"/>
  <c r="K65" i="21"/>
  <c r="K52" i="21"/>
  <c r="K20" i="21"/>
  <c r="K48" i="21"/>
  <c r="K14" i="21"/>
  <c r="K47" i="21"/>
  <c r="K35" i="21"/>
  <c r="K10" i="21"/>
  <c r="K13" i="21"/>
  <c r="K30" i="21"/>
  <c r="K46" i="21"/>
  <c r="K62" i="21"/>
  <c r="K45" i="21"/>
  <c r="K24" i="21"/>
  <c r="K49" i="21"/>
  <c r="K42" i="21"/>
  <c r="K58" i="21"/>
  <c r="K9" i="21"/>
  <c r="K41" i="21"/>
  <c r="K15" i="21"/>
  <c r="K37" i="21"/>
  <c r="K23" i="21"/>
  <c r="K51" i="21"/>
  <c r="K43" i="21"/>
  <c r="K11" i="21"/>
  <c r="K18" i="21"/>
  <c r="K34" i="21"/>
  <c r="K50" i="21"/>
  <c r="K66" i="21"/>
  <c r="K56" i="21"/>
  <c r="K29" i="21"/>
  <c r="K28" i="21"/>
  <c r="K64" i="21"/>
  <c r="K36" i="21"/>
  <c r="K61" i="21"/>
  <c r="K32" i="21"/>
  <c r="K31" i="21"/>
  <c r="K59" i="21"/>
  <c r="K55" i="21"/>
  <c r="K19" i="21"/>
  <c r="K22" i="21"/>
  <c r="K38" i="21"/>
  <c r="K54" i="21"/>
  <c r="K60" i="21"/>
  <c r="K40" i="21"/>
  <c r="K17" i="21"/>
  <c r="K44" i="21"/>
  <c r="K16" i="21"/>
  <c r="H66" i="20"/>
  <c r="I63" i="20" s="1"/>
  <c r="F66" i="20"/>
  <c r="G65" i="20" s="1"/>
  <c r="D66" i="20"/>
  <c r="E65" i="20" s="1"/>
  <c r="J65" i="20"/>
  <c r="J64" i="20"/>
  <c r="J63" i="20"/>
  <c r="J62" i="20"/>
  <c r="J61" i="20"/>
  <c r="J60" i="20"/>
  <c r="J59" i="20"/>
  <c r="J58" i="20"/>
  <c r="J57" i="20"/>
  <c r="J56" i="20"/>
  <c r="I56" i="20"/>
  <c r="J55" i="20"/>
  <c r="J54" i="20"/>
  <c r="J53" i="20"/>
  <c r="J52" i="20"/>
  <c r="J51" i="20"/>
  <c r="J50" i="20"/>
  <c r="J49" i="20"/>
  <c r="J48" i="20"/>
  <c r="I48" i="20"/>
  <c r="J47" i="20"/>
  <c r="J46" i="20"/>
  <c r="J45" i="20"/>
  <c r="J44" i="20"/>
  <c r="J43" i="20"/>
  <c r="J42" i="20"/>
  <c r="J41" i="20"/>
  <c r="I41" i="20"/>
  <c r="J40" i="20"/>
  <c r="J39" i="20"/>
  <c r="I39" i="20"/>
  <c r="J38" i="20"/>
  <c r="J37" i="20"/>
  <c r="J36" i="20"/>
  <c r="I36" i="20"/>
  <c r="J35" i="20"/>
  <c r="J34" i="20"/>
  <c r="J33" i="20"/>
  <c r="J32" i="20"/>
  <c r="I32" i="20"/>
  <c r="J31" i="20"/>
  <c r="J30" i="20"/>
  <c r="I30" i="20"/>
  <c r="J29" i="20"/>
  <c r="I29" i="20"/>
  <c r="J28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Z15" i="20"/>
  <c r="AA15" i="20" s="1"/>
  <c r="X15" i="20"/>
  <c r="J15" i="20"/>
  <c r="I15" i="20"/>
  <c r="J14" i="20"/>
  <c r="I14" i="20"/>
  <c r="J13" i="20"/>
  <c r="I13" i="20"/>
  <c r="X12" i="20"/>
  <c r="J12" i="20"/>
  <c r="I12" i="20"/>
  <c r="J11" i="20"/>
  <c r="I11" i="20"/>
  <c r="X10" i="20"/>
  <c r="J10" i="20"/>
  <c r="I10" i="20"/>
  <c r="J9" i="20"/>
  <c r="I9" i="20"/>
  <c r="I65" i="20" l="1"/>
  <c r="I46" i="20"/>
  <c r="I52" i="20"/>
  <c r="I43" i="20"/>
  <c r="E18" i="20"/>
  <c r="E23" i="20"/>
  <c r="E22" i="20"/>
  <c r="E31" i="20"/>
  <c r="E45" i="20"/>
  <c r="E15" i="20"/>
  <c r="E26" i="20"/>
  <c r="E30" i="20"/>
  <c r="I28" i="20"/>
  <c r="I31" i="20"/>
  <c r="I34" i="20"/>
  <c r="I54" i="20"/>
  <c r="I33" i="20"/>
  <c r="I35" i="20"/>
  <c r="I37" i="20"/>
  <c r="I50" i="20"/>
  <c r="I58" i="20"/>
  <c r="I61" i="20"/>
  <c r="I45" i="20"/>
  <c r="I47" i="20"/>
  <c r="I49" i="20"/>
  <c r="I51" i="20"/>
  <c r="I53" i="20"/>
  <c r="I55" i="20"/>
  <c r="I57" i="20"/>
  <c r="I64" i="20"/>
  <c r="I38" i="20"/>
  <c r="I40" i="20"/>
  <c r="I42" i="20"/>
  <c r="I44" i="20"/>
  <c r="I60" i="20"/>
  <c r="I62" i="20"/>
  <c r="G13" i="20"/>
  <c r="G46" i="20"/>
  <c r="E19" i="20"/>
  <c r="E27" i="20"/>
  <c r="E10" i="20"/>
  <c r="Z10" i="20"/>
  <c r="AA10" i="20" s="1"/>
  <c r="E12" i="20"/>
  <c r="E13" i="20"/>
  <c r="E14" i="20"/>
  <c r="E17" i="20"/>
  <c r="E21" i="20"/>
  <c r="E25" i="20"/>
  <c r="E29" i="20"/>
  <c r="E33" i="20"/>
  <c r="E40" i="20"/>
  <c r="E56" i="20"/>
  <c r="E9" i="20"/>
  <c r="E11" i="20"/>
  <c r="E16" i="20"/>
  <c r="E20" i="20"/>
  <c r="E24" i="20"/>
  <c r="E28" i="20"/>
  <c r="E32" i="20"/>
  <c r="E35" i="20"/>
  <c r="E51" i="20"/>
  <c r="E34" i="20"/>
  <c r="E36" i="20"/>
  <c r="E41" i="20"/>
  <c r="E46" i="20"/>
  <c r="E47" i="20"/>
  <c r="E52" i="20"/>
  <c r="E57" i="20"/>
  <c r="E50" i="20"/>
  <c r="E60" i="20"/>
  <c r="E64" i="20"/>
  <c r="G22" i="20"/>
  <c r="J66" i="20"/>
  <c r="K58" i="20" s="1"/>
  <c r="G26" i="20"/>
  <c r="G42" i="20"/>
  <c r="G58" i="20"/>
  <c r="G30" i="20"/>
  <c r="G38" i="20"/>
  <c r="G54" i="20"/>
  <c r="G62" i="20"/>
  <c r="G9" i="20"/>
  <c r="G12" i="20"/>
  <c r="G18" i="20"/>
  <c r="G34" i="20"/>
  <c r="G50" i="20"/>
  <c r="E38" i="20"/>
  <c r="E39" i="20"/>
  <c r="E44" i="20"/>
  <c r="E49" i="20"/>
  <c r="E54" i="20"/>
  <c r="E55" i="20"/>
  <c r="E62" i="20"/>
  <c r="E63" i="20"/>
  <c r="E37" i="20"/>
  <c r="E42" i="20"/>
  <c r="E43" i="20"/>
  <c r="E48" i="20"/>
  <c r="E53" i="20"/>
  <c r="E58" i="20"/>
  <c r="E59" i="20"/>
  <c r="Z12" i="20"/>
  <c r="AA12" i="20" s="1"/>
  <c r="G14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15" i="20"/>
  <c r="G16" i="20"/>
  <c r="G20" i="20"/>
  <c r="G24" i="20"/>
  <c r="G28" i="20"/>
  <c r="G32" i="20"/>
  <c r="G36" i="20"/>
  <c r="G40" i="20"/>
  <c r="G44" i="20"/>
  <c r="G48" i="20"/>
  <c r="G52" i="20"/>
  <c r="G56" i="20"/>
  <c r="I59" i="20"/>
  <c r="G60" i="20"/>
  <c r="E61" i="20"/>
  <c r="G64" i="20"/>
  <c r="G10" i="20"/>
  <c r="G11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11" i="7"/>
  <c r="K34" i="20" l="1"/>
  <c r="K53" i="20"/>
  <c r="K60" i="20"/>
  <c r="K47" i="20"/>
  <c r="K49" i="20"/>
  <c r="K66" i="20"/>
  <c r="K64" i="20"/>
  <c r="K43" i="20"/>
  <c r="K40" i="20"/>
  <c r="K41" i="20"/>
  <c r="K32" i="20"/>
  <c r="K28" i="20"/>
  <c r="K14" i="20"/>
  <c r="K63" i="20"/>
  <c r="K46" i="20"/>
  <c r="K29" i="20"/>
  <c r="K36" i="20"/>
  <c r="K21" i="20"/>
  <c r="K12" i="20"/>
  <c r="K23" i="20"/>
  <c r="K18" i="20"/>
  <c r="K50" i="20"/>
  <c r="K9" i="20"/>
  <c r="K17" i="20"/>
  <c r="K61" i="20"/>
  <c r="K65" i="20"/>
  <c r="K39" i="20"/>
  <c r="K35" i="20"/>
  <c r="K30" i="20"/>
  <c r="K62" i="20"/>
  <c r="K56" i="20"/>
  <c r="K24" i="20"/>
  <c r="K57" i="20"/>
  <c r="K25" i="20"/>
  <c r="K48" i="20"/>
  <c r="K16" i="20"/>
  <c r="K44" i="20"/>
  <c r="K19" i="20"/>
  <c r="K10" i="20"/>
  <c r="K27" i="20"/>
  <c r="K51" i="20"/>
  <c r="K22" i="20"/>
  <c r="K38" i="20"/>
  <c r="K54" i="20"/>
  <c r="K45" i="20"/>
  <c r="K15" i="20"/>
  <c r="K52" i="20"/>
  <c r="K20" i="20"/>
  <c r="K37" i="20"/>
  <c r="K13" i="20"/>
  <c r="K33" i="20"/>
  <c r="K59" i="20"/>
  <c r="K11" i="20"/>
  <c r="K31" i="20"/>
  <c r="K55" i="20"/>
  <c r="K26" i="20"/>
  <c r="K42" i="20"/>
  <c r="F66" i="19"/>
  <c r="G65" i="19" s="1"/>
  <c r="D66" i="19"/>
  <c r="E65" i="19" s="1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G26" i="19"/>
  <c r="J25" i="19"/>
  <c r="J24" i="19"/>
  <c r="J23" i="19"/>
  <c r="J22" i="19"/>
  <c r="J21" i="19"/>
  <c r="J20" i="19"/>
  <c r="J19" i="19"/>
  <c r="J18" i="19"/>
  <c r="J17" i="19"/>
  <c r="J16" i="19"/>
  <c r="X15" i="19"/>
  <c r="J15" i="19"/>
  <c r="J14" i="19"/>
  <c r="J13" i="19"/>
  <c r="X12" i="19"/>
  <c r="J12" i="19"/>
  <c r="J11" i="19"/>
  <c r="X10" i="19"/>
  <c r="J10" i="19"/>
  <c r="J9" i="19"/>
  <c r="G34" i="19" l="1"/>
  <c r="G42" i="19"/>
  <c r="E35" i="19"/>
  <c r="E44" i="19"/>
  <c r="E11" i="19"/>
  <c r="E21" i="19"/>
  <c r="E30" i="19"/>
  <c r="E14" i="19"/>
  <c r="E19" i="19"/>
  <c r="E28" i="19"/>
  <c r="E9" i="19"/>
  <c r="E17" i="19"/>
  <c r="E37" i="19"/>
  <c r="E46" i="19"/>
  <c r="G14" i="19"/>
  <c r="Z12" i="19"/>
  <c r="AA12" i="19" s="1"/>
  <c r="G22" i="19"/>
  <c r="G30" i="19"/>
  <c r="G38" i="19"/>
  <c r="G46" i="19"/>
  <c r="E23" i="19"/>
  <c r="E32" i="19"/>
  <c r="E34" i="19"/>
  <c r="E39" i="19"/>
  <c r="E41" i="19"/>
  <c r="E48" i="19"/>
  <c r="E50" i="19"/>
  <c r="E52" i="19"/>
  <c r="E54" i="19"/>
  <c r="E56" i="19"/>
  <c r="E58" i="19"/>
  <c r="Z10" i="19"/>
  <c r="AA10" i="19" s="1"/>
  <c r="E12" i="19"/>
  <c r="E13" i="19"/>
  <c r="E16" i="19"/>
  <c r="E18" i="19"/>
  <c r="E20" i="19"/>
  <c r="E22" i="19"/>
  <c r="E27" i="19"/>
  <c r="E29" i="19"/>
  <c r="E36" i="19"/>
  <c r="E38" i="19"/>
  <c r="E43" i="19"/>
  <c r="E45" i="19"/>
  <c r="E10" i="19"/>
  <c r="E15" i="19"/>
  <c r="E24" i="19"/>
  <c r="E26" i="19"/>
  <c r="E31" i="19"/>
  <c r="E33" i="19"/>
  <c r="E40" i="19"/>
  <c r="E42" i="19"/>
  <c r="E47" i="19"/>
  <c r="E49" i="19"/>
  <c r="E51" i="19"/>
  <c r="E53" i="19"/>
  <c r="E55" i="19"/>
  <c r="E57" i="19"/>
  <c r="E59" i="19"/>
  <c r="E25" i="19"/>
  <c r="E60" i="19"/>
  <c r="E63" i="19"/>
  <c r="E62" i="19"/>
  <c r="E64" i="19"/>
  <c r="J66" i="19"/>
  <c r="K13" i="19" s="1"/>
  <c r="G58" i="19"/>
  <c r="G62" i="19"/>
  <c r="G9" i="19"/>
  <c r="G15" i="19"/>
  <c r="G16" i="19"/>
  <c r="G19" i="19"/>
  <c r="G23" i="19"/>
  <c r="G27" i="19"/>
  <c r="G31" i="19"/>
  <c r="G35" i="19"/>
  <c r="G39" i="19"/>
  <c r="G43" i="19"/>
  <c r="G47" i="19"/>
  <c r="G51" i="19"/>
  <c r="G55" i="19"/>
  <c r="G59" i="19"/>
  <c r="G63" i="19"/>
  <c r="H66" i="19"/>
  <c r="G10" i="19"/>
  <c r="G11" i="19"/>
  <c r="G17" i="19"/>
  <c r="G20" i="19"/>
  <c r="G24" i="19"/>
  <c r="G28" i="19"/>
  <c r="G32" i="19"/>
  <c r="G36" i="19"/>
  <c r="G40" i="19"/>
  <c r="G44" i="19"/>
  <c r="G48" i="19"/>
  <c r="G52" i="19"/>
  <c r="G56" i="19"/>
  <c r="G60" i="19"/>
  <c r="E61" i="19"/>
  <c r="G64" i="19"/>
  <c r="G50" i="19"/>
  <c r="G54" i="19"/>
  <c r="G12" i="19"/>
  <c r="G13" i="19"/>
  <c r="G18" i="19"/>
  <c r="G21" i="19"/>
  <c r="G25" i="19"/>
  <c r="G29" i="19"/>
  <c r="G33" i="19"/>
  <c r="G37" i="19"/>
  <c r="G41" i="19"/>
  <c r="G45" i="19"/>
  <c r="G49" i="19"/>
  <c r="G53" i="19"/>
  <c r="G57" i="19"/>
  <c r="G61" i="19"/>
  <c r="J65" i="18"/>
  <c r="K53" i="19" l="1"/>
  <c r="K56" i="19"/>
  <c r="K32" i="19"/>
  <c r="K36" i="19"/>
  <c r="K65" i="19"/>
  <c r="K44" i="19"/>
  <c r="K52" i="19"/>
  <c r="K25" i="19"/>
  <c r="K37" i="19"/>
  <c r="K40" i="19"/>
  <c r="K29" i="19"/>
  <c r="K17" i="19"/>
  <c r="K24" i="19"/>
  <c r="K20" i="19"/>
  <c r="K48" i="19"/>
  <c r="K60" i="19"/>
  <c r="K41" i="19"/>
  <c r="K64" i="19"/>
  <c r="K11" i="19"/>
  <c r="K10" i="19"/>
  <c r="K12" i="19"/>
  <c r="K21" i="19"/>
  <c r="K49" i="19"/>
  <c r="K61" i="19"/>
  <c r="K66" i="19"/>
  <c r="K62" i="19"/>
  <c r="K58" i="19"/>
  <c r="K54" i="19"/>
  <c r="K50" i="19"/>
  <c r="K46" i="19"/>
  <c r="K42" i="19"/>
  <c r="K38" i="19"/>
  <c r="K34" i="19"/>
  <c r="K30" i="19"/>
  <c r="K26" i="19"/>
  <c r="K22" i="19"/>
  <c r="K14" i="19"/>
  <c r="K51" i="19"/>
  <c r="K39" i="19"/>
  <c r="K35" i="19"/>
  <c r="K23" i="19"/>
  <c r="K19" i="19"/>
  <c r="K16" i="19"/>
  <c r="K15" i="19"/>
  <c r="K43" i="19"/>
  <c r="K63" i="19"/>
  <c r="K59" i="19"/>
  <c r="K55" i="19"/>
  <c r="K47" i="19"/>
  <c r="K31" i="19"/>
  <c r="K27" i="19"/>
  <c r="K9" i="19"/>
  <c r="K28" i="19"/>
  <c r="K57" i="19"/>
  <c r="K33" i="19"/>
  <c r="K45" i="19"/>
  <c r="K18" i="19"/>
  <c r="I64" i="19"/>
  <c r="I60" i="19"/>
  <c r="I56" i="19"/>
  <c r="I52" i="19"/>
  <c r="I48" i="19"/>
  <c r="I44" i="19"/>
  <c r="I40" i="19"/>
  <c r="I36" i="19"/>
  <c r="I32" i="19"/>
  <c r="I28" i="19"/>
  <c r="I24" i="19"/>
  <c r="I20" i="19"/>
  <c r="I17" i="19"/>
  <c r="I11" i="19"/>
  <c r="I10" i="19"/>
  <c r="I53" i="19"/>
  <c r="I49" i="19"/>
  <c r="I45" i="19"/>
  <c r="I25" i="19"/>
  <c r="I12" i="19"/>
  <c r="I63" i="19"/>
  <c r="I59" i="19"/>
  <c r="I55" i="19"/>
  <c r="I51" i="19"/>
  <c r="I47" i="19"/>
  <c r="I43" i="19"/>
  <c r="I39" i="19"/>
  <c r="I35" i="19"/>
  <c r="I31" i="19"/>
  <c r="I27" i="19"/>
  <c r="I23" i="19"/>
  <c r="I19" i="19"/>
  <c r="I16" i="19"/>
  <c r="Z15" i="19"/>
  <c r="AA15" i="19" s="1"/>
  <c r="I15" i="19"/>
  <c r="I9" i="19"/>
  <c r="I41" i="19"/>
  <c r="I29" i="19"/>
  <c r="I21" i="19"/>
  <c r="I62" i="19"/>
  <c r="I58" i="19"/>
  <c r="I54" i="19"/>
  <c r="I50" i="19"/>
  <c r="I46" i="19"/>
  <c r="I42" i="19"/>
  <c r="I38" i="19"/>
  <c r="I34" i="19"/>
  <c r="I30" i="19"/>
  <c r="I26" i="19"/>
  <c r="I22" i="19"/>
  <c r="I14" i="19"/>
  <c r="I65" i="19"/>
  <c r="I61" i="19"/>
  <c r="I57" i="19"/>
  <c r="I37" i="19"/>
  <c r="I33" i="19"/>
  <c r="I13" i="19"/>
  <c r="I18" i="19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I20" i="7"/>
  <c r="J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I41" i="7"/>
  <c r="J41" i="7"/>
  <c r="K41" i="7"/>
  <c r="I42" i="7"/>
  <c r="J42" i="7"/>
  <c r="K42" i="7"/>
  <c r="I43" i="7"/>
  <c r="J43" i="7"/>
  <c r="K43" i="7"/>
  <c r="I44" i="7"/>
  <c r="J44" i="7"/>
  <c r="K44" i="7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K49" i="7"/>
  <c r="I50" i="7"/>
  <c r="J50" i="7"/>
  <c r="K50" i="7"/>
  <c r="I51" i="7"/>
  <c r="J51" i="7"/>
  <c r="K51" i="7"/>
  <c r="I52" i="7"/>
  <c r="J52" i="7"/>
  <c r="K52" i="7"/>
  <c r="I53" i="7"/>
  <c r="J53" i="7"/>
  <c r="K53" i="7"/>
  <c r="I54" i="7"/>
  <c r="J54" i="7"/>
  <c r="K54" i="7"/>
  <c r="I55" i="7"/>
  <c r="J55" i="7"/>
  <c r="K55" i="7"/>
  <c r="I56" i="7"/>
  <c r="J56" i="7"/>
  <c r="K56" i="7"/>
  <c r="I57" i="7"/>
  <c r="J57" i="7"/>
  <c r="K57" i="7"/>
  <c r="I58" i="7"/>
  <c r="J58" i="7"/>
  <c r="K58" i="7"/>
  <c r="I59" i="7"/>
  <c r="J59" i="7"/>
  <c r="K59" i="7"/>
  <c r="I60" i="7"/>
  <c r="J60" i="7"/>
  <c r="K60" i="7"/>
  <c r="I61" i="7"/>
  <c r="J61" i="7"/>
  <c r="K61" i="7"/>
  <c r="I62" i="7"/>
  <c r="J62" i="7"/>
  <c r="K62" i="7"/>
  <c r="I63" i="7"/>
  <c r="J63" i="7"/>
  <c r="K63" i="7"/>
  <c r="I64" i="7"/>
  <c r="J64" i="7"/>
  <c r="K64" i="7"/>
  <c r="I65" i="7"/>
  <c r="J65" i="7"/>
  <c r="K65" i="7"/>
  <c r="I66" i="7"/>
  <c r="J66" i="7"/>
  <c r="K66" i="7"/>
  <c r="I67" i="7"/>
  <c r="J67" i="7"/>
  <c r="K67" i="7"/>
  <c r="K11" i="7"/>
  <c r="J11" i="7"/>
  <c r="I11" i="7"/>
  <c r="H18" i="18" l="1"/>
  <c r="K20" i="7" s="1"/>
  <c r="B36" i="7" l="1"/>
  <c r="H66" i="18" l="1"/>
  <c r="I62" i="18" s="1"/>
  <c r="D66" i="18"/>
  <c r="E42" i="18" s="1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I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I34" i="18"/>
  <c r="J33" i="18"/>
  <c r="J32" i="18"/>
  <c r="I32" i="18"/>
  <c r="J31" i="18"/>
  <c r="J30" i="18"/>
  <c r="J29" i="18"/>
  <c r="J28" i="18"/>
  <c r="J27" i="18"/>
  <c r="J26" i="18"/>
  <c r="J25" i="18"/>
  <c r="I25" i="18"/>
  <c r="J24" i="18"/>
  <c r="J23" i="18"/>
  <c r="J22" i="18"/>
  <c r="J21" i="18"/>
  <c r="J20" i="18"/>
  <c r="J19" i="18"/>
  <c r="J18" i="18"/>
  <c r="J17" i="18"/>
  <c r="J16" i="18"/>
  <c r="I16" i="18"/>
  <c r="X15" i="18"/>
  <c r="J15" i="18"/>
  <c r="I15" i="18"/>
  <c r="J14" i="18"/>
  <c r="J13" i="18"/>
  <c r="I13" i="18"/>
  <c r="X12" i="18"/>
  <c r="J12" i="18"/>
  <c r="J11" i="18"/>
  <c r="I11" i="18"/>
  <c r="X10" i="18"/>
  <c r="J10" i="18"/>
  <c r="I9" i="18"/>
  <c r="I41" i="18" l="1"/>
  <c r="I57" i="18"/>
  <c r="I12" i="18"/>
  <c r="I23" i="18"/>
  <c r="I39" i="18"/>
  <c r="I55" i="18"/>
  <c r="I48" i="18"/>
  <c r="I64" i="18"/>
  <c r="I20" i="18"/>
  <c r="Z15" i="18"/>
  <c r="AA15" i="18" s="1"/>
  <c r="I18" i="18"/>
  <c r="E13" i="18"/>
  <c r="E19" i="18"/>
  <c r="E23" i="18"/>
  <c r="E31" i="18"/>
  <c r="E39" i="18"/>
  <c r="E47" i="18"/>
  <c r="E55" i="18"/>
  <c r="E63" i="18"/>
  <c r="E12" i="18"/>
  <c r="E9" i="18"/>
  <c r="E27" i="18"/>
  <c r="E35" i="18"/>
  <c r="E43" i="18"/>
  <c r="E51" i="18"/>
  <c r="E59" i="18"/>
  <c r="I22" i="18"/>
  <c r="I27" i="18"/>
  <c r="I29" i="18"/>
  <c r="I36" i="18"/>
  <c r="I38" i="18"/>
  <c r="I43" i="18"/>
  <c r="I45" i="18"/>
  <c r="I52" i="18"/>
  <c r="I54" i="18"/>
  <c r="I59" i="18"/>
  <c r="I61" i="18"/>
  <c r="I10" i="18"/>
  <c r="I14" i="18"/>
  <c r="I17" i="18"/>
  <c r="I24" i="18"/>
  <c r="I26" i="18"/>
  <c r="I31" i="18"/>
  <c r="I33" i="18"/>
  <c r="I40" i="18"/>
  <c r="I42" i="18"/>
  <c r="I47" i="18"/>
  <c r="I49" i="18"/>
  <c r="I56" i="18"/>
  <c r="I58" i="18"/>
  <c r="I63" i="18"/>
  <c r="I65" i="18"/>
  <c r="I19" i="18"/>
  <c r="I21" i="18"/>
  <c r="I28" i="18"/>
  <c r="I30" i="18"/>
  <c r="I35" i="18"/>
  <c r="I37" i="18"/>
  <c r="I44" i="18"/>
  <c r="I46" i="18"/>
  <c r="I51" i="18"/>
  <c r="I53" i="18"/>
  <c r="I60" i="18"/>
  <c r="E26" i="18"/>
  <c r="E30" i="18"/>
  <c r="E34" i="18"/>
  <c r="E38" i="18"/>
  <c r="E46" i="18"/>
  <c r="E50" i="18"/>
  <c r="E54" i="18"/>
  <c r="E58" i="18"/>
  <c r="E62" i="18"/>
  <c r="E15" i="18"/>
  <c r="E17" i="18"/>
  <c r="E21" i="18"/>
  <c r="E25" i="18"/>
  <c r="E29" i="18"/>
  <c r="E33" i="18"/>
  <c r="E37" i="18"/>
  <c r="E41" i="18"/>
  <c r="E45" i="18"/>
  <c r="E49" i="18"/>
  <c r="E53" i="18"/>
  <c r="E57" i="18"/>
  <c r="E61" i="18"/>
  <c r="E65" i="18"/>
  <c r="E10" i="18"/>
  <c r="Z10" i="18"/>
  <c r="AA10" i="18" s="1"/>
  <c r="E14" i="18"/>
  <c r="E16" i="18"/>
  <c r="E20" i="18"/>
  <c r="E24" i="18"/>
  <c r="E28" i="18"/>
  <c r="E32" i="18"/>
  <c r="E36" i="18"/>
  <c r="E40" i="18"/>
  <c r="E44" i="18"/>
  <c r="E48" i="18"/>
  <c r="E52" i="18"/>
  <c r="E56" i="18"/>
  <c r="E60" i="18"/>
  <c r="E64" i="18"/>
  <c r="E11" i="18"/>
  <c r="E18" i="18"/>
  <c r="E22" i="18"/>
  <c r="F66" i="18"/>
  <c r="J9" i="18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AO65" i="7" s="1"/>
  <c r="H66" i="7"/>
  <c r="AO66" i="7" s="1"/>
  <c r="H67" i="7"/>
  <c r="H11" i="7"/>
  <c r="G22" i="7"/>
  <c r="G26" i="7"/>
  <c r="G30" i="7"/>
  <c r="G34" i="7"/>
  <c r="G38" i="7"/>
  <c r="G42" i="7"/>
  <c r="G46" i="7"/>
  <c r="G50" i="7"/>
  <c r="G54" i="7"/>
  <c r="G58" i="7"/>
  <c r="G62" i="7"/>
  <c r="G66" i="7"/>
  <c r="AN66" i="7" s="1"/>
  <c r="G67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AM65" i="7" s="1"/>
  <c r="F66" i="7"/>
  <c r="AM66" i="7" s="1"/>
  <c r="F67" i="7"/>
  <c r="F11" i="7"/>
  <c r="B12" i="7"/>
  <c r="B14" i="7"/>
  <c r="B16" i="7"/>
  <c r="B17" i="7"/>
  <c r="B18" i="7"/>
  <c r="B20" i="7"/>
  <c r="B21" i="7"/>
  <c r="B23" i="7"/>
  <c r="B25" i="7"/>
  <c r="B26" i="7"/>
  <c r="B27" i="7"/>
  <c r="B28" i="7"/>
  <c r="B29" i="7"/>
  <c r="B30" i="7"/>
  <c r="B31" i="7"/>
  <c r="B33" i="7"/>
  <c r="B34" i="7"/>
  <c r="B35" i="7"/>
  <c r="B37" i="7"/>
  <c r="B38" i="7"/>
  <c r="B39" i="7"/>
  <c r="B40" i="7"/>
  <c r="B41" i="7"/>
  <c r="B42" i="7"/>
  <c r="B44" i="7"/>
  <c r="B46" i="7"/>
  <c r="B47" i="7"/>
  <c r="B48" i="7"/>
  <c r="B50" i="7"/>
  <c r="B51" i="7"/>
  <c r="B52" i="7"/>
  <c r="B53" i="7"/>
  <c r="B54" i="7"/>
  <c r="B55" i="7"/>
  <c r="B56" i="7"/>
  <c r="B57" i="7"/>
  <c r="B58" i="7"/>
  <c r="B59" i="7"/>
  <c r="B60" i="7"/>
  <c r="B61" i="7"/>
  <c r="B63" i="7"/>
  <c r="B64" i="7"/>
  <c r="B65" i="7"/>
  <c r="B66" i="7"/>
  <c r="B67" i="7"/>
  <c r="G20" i="7"/>
  <c r="G21" i="7"/>
  <c r="G23" i="7"/>
  <c r="G24" i="7"/>
  <c r="G25" i="7"/>
  <c r="G27" i="7"/>
  <c r="G28" i="7"/>
  <c r="G29" i="7"/>
  <c r="G31" i="7"/>
  <c r="G32" i="7"/>
  <c r="G33" i="7"/>
  <c r="G35" i="7"/>
  <c r="G36" i="7"/>
  <c r="G37" i="7"/>
  <c r="G39" i="7"/>
  <c r="G40" i="7"/>
  <c r="G41" i="7"/>
  <c r="G43" i="7"/>
  <c r="G44" i="7"/>
  <c r="G45" i="7"/>
  <c r="G47" i="7"/>
  <c r="G48" i="7"/>
  <c r="G49" i="7"/>
  <c r="G51" i="7"/>
  <c r="G52" i="7"/>
  <c r="G53" i="7"/>
  <c r="G55" i="7"/>
  <c r="G56" i="7"/>
  <c r="G57" i="7"/>
  <c r="G59" i="7"/>
  <c r="G60" i="7"/>
  <c r="G61" i="7"/>
  <c r="G63" i="7"/>
  <c r="G64" i="7"/>
  <c r="G12" i="7"/>
  <c r="G13" i="7"/>
  <c r="G14" i="7"/>
  <c r="G15" i="7"/>
  <c r="G16" i="7"/>
  <c r="G17" i="7"/>
  <c r="G18" i="7"/>
  <c r="G19" i="7"/>
  <c r="G65" i="7"/>
  <c r="AN65" i="7" s="1"/>
  <c r="F9" i="17"/>
  <c r="G11" i="7" s="1"/>
  <c r="H66" i="17"/>
  <c r="I65" i="17" s="1"/>
  <c r="D66" i="17"/>
  <c r="E65" i="17" s="1"/>
  <c r="G64" i="18" l="1"/>
  <c r="G60" i="18"/>
  <c r="G56" i="18"/>
  <c r="G52" i="18"/>
  <c r="G48" i="18"/>
  <c r="G44" i="18"/>
  <c r="G40" i="18"/>
  <c r="G36" i="18"/>
  <c r="G32" i="18"/>
  <c r="G28" i="18"/>
  <c r="G24" i="18"/>
  <c r="G20" i="18"/>
  <c r="G16" i="18"/>
  <c r="G15" i="18"/>
  <c r="G65" i="18"/>
  <c r="G57" i="18"/>
  <c r="G49" i="18"/>
  <c r="G37" i="18"/>
  <c r="G33" i="18"/>
  <c r="G29" i="18"/>
  <c r="G63" i="18"/>
  <c r="G59" i="18"/>
  <c r="G55" i="18"/>
  <c r="G51" i="18"/>
  <c r="G47" i="18"/>
  <c r="G43" i="18"/>
  <c r="G39" i="18"/>
  <c r="G35" i="18"/>
  <c r="G31" i="18"/>
  <c r="G27" i="18"/>
  <c r="G23" i="18"/>
  <c r="G19" i="18"/>
  <c r="G14" i="18"/>
  <c r="Z12" i="18"/>
  <c r="AA12" i="18" s="1"/>
  <c r="G25" i="18"/>
  <c r="G17" i="18"/>
  <c r="G11" i="18"/>
  <c r="G62" i="18"/>
  <c r="G58" i="18"/>
  <c r="G54" i="18"/>
  <c r="G50" i="18"/>
  <c r="G46" i="18"/>
  <c r="G42" i="18"/>
  <c r="G38" i="18"/>
  <c r="G34" i="18"/>
  <c r="G30" i="18"/>
  <c r="G26" i="18"/>
  <c r="G22" i="18"/>
  <c r="G18" i="18"/>
  <c r="G13" i="18"/>
  <c r="G12" i="18"/>
  <c r="G61" i="18"/>
  <c r="G53" i="18"/>
  <c r="G45" i="18"/>
  <c r="G41" i="18"/>
  <c r="G21" i="18"/>
  <c r="G10" i="18"/>
  <c r="J66" i="18"/>
  <c r="G9" i="18"/>
  <c r="AP66" i="7"/>
  <c r="AP65" i="7"/>
  <c r="Z10" i="17"/>
  <c r="F66" i="17"/>
  <c r="G65" i="17" s="1"/>
  <c r="K66" i="18" l="1"/>
  <c r="K11" i="18"/>
  <c r="K10" i="18"/>
  <c r="K62" i="18"/>
  <c r="K58" i="18"/>
  <c r="K54" i="18"/>
  <c r="K50" i="18"/>
  <c r="K46" i="18"/>
  <c r="K42" i="18"/>
  <c r="K34" i="18"/>
  <c r="K18" i="18"/>
  <c r="K12" i="18"/>
  <c r="K65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5" i="18"/>
  <c r="K26" i="18"/>
  <c r="K22" i="18"/>
  <c r="K38" i="18"/>
  <c r="K30" i="18"/>
  <c r="K13" i="18"/>
  <c r="K19" i="18"/>
  <c r="K35" i="18"/>
  <c r="K51" i="18"/>
  <c r="K17" i="18"/>
  <c r="K33" i="18"/>
  <c r="K49" i="18"/>
  <c r="K47" i="18"/>
  <c r="K23" i="18"/>
  <c r="K39" i="18"/>
  <c r="K55" i="18"/>
  <c r="K21" i="18"/>
  <c r="K37" i="18"/>
  <c r="K53" i="18"/>
  <c r="K14" i="18"/>
  <c r="K27" i="18"/>
  <c r="K43" i="18"/>
  <c r="K59" i="18"/>
  <c r="K25" i="18"/>
  <c r="K41" i="18"/>
  <c r="K57" i="18"/>
  <c r="K64" i="18"/>
  <c r="K31" i="18"/>
  <c r="K63" i="18"/>
  <c r="K29" i="18"/>
  <c r="K45" i="18"/>
  <c r="K61" i="18"/>
  <c r="K9" i="18"/>
  <c r="J63" i="17"/>
  <c r="J64" i="17"/>
  <c r="E18" i="17"/>
  <c r="J62" i="17"/>
  <c r="J61" i="17"/>
  <c r="J60" i="17"/>
  <c r="J59" i="17"/>
  <c r="J58" i="17"/>
  <c r="J57" i="17"/>
  <c r="J56" i="17"/>
  <c r="G56" i="17"/>
  <c r="J55" i="17"/>
  <c r="J54" i="17"/>
  <c r="J53" i="17"/>
  <c r="J52" i="17"/>
  <c r="G52" i="17"/>
  <c r="J51" i="17"/>
  <c r="J50" i="17"/>
  <c r="J49" i="17"/>
  <c r="J48" i="17"/>
  <c r="G48" i="17"/>
  <c r="J47" i="17"/>
  <c r="J46" i="17"/>
  <c r="J45" i="17"/>
  <c r="J44" i="17"/>
  <c r="G44" i="17"/>
  <c r="J43" i="17"/>
  <c r="J42" i="17"/>
  <c r="J41" i="17"/>
  <c r="J40" i="17"/>
  <c r="G40" i="17"/>
  <c r="J39" i="17"/>
  <c r="J38" i="17"/>
  <c r="J37" i="17"/>
  <c r="J36" i="17"/>
  <c r="G36" i="17"/>
  <c r="J35" i="17"/>
  <c r="J34" i="17"/>
  <c r="J33" i="17"/>
  <c r="J32" i="17"/>
  <c r="G32" i="17"/>
  <c r="J31" i="17"/>
  <c r="J30" i="17"/>
  <c r="J29" i="17"/>
  <c r="J28" i="17"/>
  <c r="G28" i="17"/>
  <c r="J27" i="17"/>
  <c r="J26" i="17"/>
  <c r="J25" i="17"/>
  <c r="J24" i="17"/>
  <c r="G24" i="17"/>
  <c r="J23" i="17"/>
  <c r="J22" i="17"/>
  <c r="J21" i="17"/>
  <c r="J20" i="17"/>
  <c r="G20" i="17"/>
  <c r="J19" i="17"/>
  <c r="J18" i="17"/>
  <c r="I63" i="17"/>
  <c r="J17" i="17"/>
  <c r="G17" i="17"/>
  <c r="J16" i="17"/>
  <c r="X15" i="17"/>
  <c r="J15" i="17"/>
  <c r="G15" i="17"/>
  <c r="J14" i="17"/>
  <c r="J13" i="17"/>
  <c r="X12" i="17"/>
  <c r="J12" i="17"/>
  <c r="J11" i="17"/>
  <c r="G11" i="17"/>
  <c r="X10" i="17"/>
  <c r="J10" i="17"/>
  <c r="G10" i="17"/>
  <c r="J9" i="17"/>
  <c r="G9" i="17"/>
  <c r="J66" i="17" l="1"/>
  <c r="K65" i="17" s="1"/>
  <c r="E17" i="17"/>
  <c r="E31" i="17"/>
  <c r="E64" i="17"/>
  <c r="E13" i="17"/>
  <c r="E47" i="17"/>
  <c r="E24" i="17"/>
  <c r="E29" i="17"/>
  <c r="E40" i="17"/>
  <c r="E45" i="17"/>
  <c r="E60" i="17"/>
  <c r="E22" i="17"/>
  <c r="E38" i="17"/>
  <c r="E63" i="17"/>
  <c r="E12" i="17"/>
  <c r="E10" i="17"/>
  <c r="AA10" i="17"/>
  <c r="I64" i="17"/>
  <c r="G64" i="17"/>
  <c r="G63" i="17"/>
  <c r="E21" i="17"/>
  <c r="E23" i="17"/>
  <c r="E30" i="17"/>
  <c r="E32" i="17"/>
  <c r="E37" i="17"/>
  <c r="E39" i="17"/>
  <c r="E46" i="17"/>
  <c r="E48" i="17"/>
  <c r="E53" i="17"/>
  <c r="E56" i="17"/>
  <c r="E61" i="17"/>
  <c r="E9" i="17"/>
  <c r="E11" i="17"/>
  <c r="E14" i="17"/>
  <c r="E15" i="17"/>
  <c r="E16" i="17"/>
  <c r="E19" i="17"/>
  <c r="E26" i="17"/>
  <c r="E28" i="17"/>
  <c r="E33" i="17"/>
  <c r="E35" i="17"/>
  <c r="E20" i="17"/>
  <c r="E25" i="17"/>
  <c r="E27" i="17"/>
  <c r="E34" i="17"/>
  <c r="E36" i="17"/>
  <c r="E42" i="17"/>
  <c r="E44" i="17"/>
  <c r="E49" i="17"/>
  <c r="E51" i="17"/>
  <c r="E41" i="17"/>
  <c r="E43" i="17"/>
  <c r="E50" i="17"/>
  <c r="E52" i="17"/>
  <c r="E54" i="17"/>
  <c r="E58" i="17"/>
  <c r="E57" i="17"/>
  <c r="I62" i="17"/>
  <c r="I58" i="17"/>
  <c r="I54" i="17"/>
  <c r="I50" i="17"/>
  <c r="I46" i="17"/>
  <c r="I42" i="17"/>
  <c r="I38" i="17"/>
  <c r="I34" i="17"/>
  <c r="I30" i="17"/>
  <c r="I26" i="17"/>
  <c r="I22" i="17"/>
  <c r="I18" i="17"/>
  <c r="I14" i="17"/>
  <c r="I61" i="17"/>
  <c r="I57" i="17"/>
  <c r="I53" i="17"/>
  <c r="I49" i="17"/>
  <c r="I45" i="17"/>
  <c r="I41" i="17"/>
  <c r="I37" i="17"/>
  <c r="I33" i="17"/>
  <c r="I29" i="17"/>
  <c r="I25" i="17"/>
  <c r="I21" i="17"/>
  <c r="I13" i="17"/>
  <c r="I12" i="17"/>
  <c r="I11" i="17"/>
  <c r="I10" i="17"/>
  <c r="I59" i="17"/>
  <c r="I43" i="17"/>
  <c r="I39" i="17"/>
  <c r="I31" i="17"/>
  <c r="I23" i="17"/>
  <c r="I19" i="17"/>
  <c r="I16" i="17"/>
  <c r="I15" i="17"/>
  <c r="I60" i="17"/>
  <c r="I56" i="17"/>
  <c r="I52" i="17"/>
  <c r="I48" i="17"/>
  <c r="I44" i="17"/>
  <c r="I40" i="17"/>
  <c r="I36" i="17"/>
  <c r="I32" i="17"/>
  <c r="I28" i="17"/>
  <c r="I24" i="17"/>
  <c r="I20" i="17"/>
  <c r="I17" i="17"/>
  <c r="I55" i="17"/>
  <c r="I51" i="17"/>
  <c r="I47" i="17"/>
  <c r="I35" i="17"/>
  <c r="I27" i="17"/>
  <c r="Z15" i="17"/>
  <c r="AA15" i="17" s="1"/>
  <c r="I9" i="17"/>
  <c r="G60" i="17"/>
  <c r="G13" i="17"/>
  <c r="G18" i="17"/>
  <c r="G21" i="17"/>
  <c r="G25" i="17"/>
  <c r="G29" i="17"/>
  <c r="G33" i="17"/>
  <c r="G37" i="17"/>
  <c r="G41" i="17"/>
  <c r="G45" i="17"/>
  <c r="G49" i="17"/>
  <c r="G53" i="17"/>
  <c r="G57" i="17"/>
  <c r="G61" i="17"/>
  <c r="E62" i="17"/>
  <c r="G12" i="17"/>
  <c r="Z12" i="17"/>
  <c r="AA12" i="17" s="1"/>
  <c r="G14" i="17"/>
  <c r="G22" i="17"/>
  <c r="G26" i="17"/>
  <c r="G30" i="17"/>
  <c r="G34" i="17"/>
  <c r="G38" i="17"/>
  <c r="G42" i="17"/>
  <c r="G46" i="17"/>
  <c r="G50" i="17"/>
  <c r="G54" i="17"/>
  <c r="E55" i="17"/>
  <c r="G58" i="17"/>
  <c r="E59" i="17"/>
  <c r="G62" i="17"/>
  <c r="G16" i="17"/>
  <c r="G19" i="17"/>
  <c r="G23" i="17"/>
  <c r="G27" i="17"/>
  <c r="G31" i="17"/>
  <c r="G35" i="17"/>
  <c r="G39" i="17"/>
  <c r="G43" i="17"/>
  <c r="G47" i="17"/>
  <c r="G51" i="17"/>
  <c r="G55" i="17"/>
  <c r="G59" i="17"/>
  <c r="X15" i="5"/>
  <c r="X12" i="5"/>
  <c r="X10" i="5"/>
  <c r="K31" i="17" l="1"/>
  <c r="K25" i="17"/>
  <c r="K11" i="17"/>
  <c r="K28" i="17"/>
  <c r="K59" i="17"/>
  <c r="K46" i="17"/>
  <c r="K63" i="17"/>
  <c r="K64" i="17"/>
  <c r="K35" i="17"/>
  <c r="K53" i="17"/>
  <c r="K44" i="17"/>
  <c r="K58" i="17"/>
  <c r="K41" i="17"/>
  <c r="K60" i="17"/>
  <c r="K43" i="17"/>
  <c r="K14" i="17"/>
  <c r="K55" i="17"/>
  <c r="K54" i="17"/>
  <c r="K47" i="17"/>
  <c r="K26" i="17"/>
  <c r="K22" i="17"/>
  <c r="K33" i="17"/>
  <c r="K61" i="17"/>
  <c r="K57" i="17"/>
  <c r="K17" i="17"/>
  <c r="K32" i="17"/>
  <c r="K48" i="17"/>
  <c r="K66" i="17"/>
  <c r="K34" i="17"/>
  <c r="K62" i="17"/>
  <c r="K15" i="17"/>
  <c r="K51" i="17"/>
  <c r="K19" i="17"/>
  <c r="K12" i="17"/>
  <c r="K45" i="17"/>
  <c r="K29" i="17"/>
  <c r="K21" i="17"/>
  <c r="K20" i="17"/>
  <c r="K36" i="17"/>
  <c r="K52" i="17"/>
  <c r="K27" i="17"/>
  <c r="K9" i="17"/>
  <c r="K42" i="17"/>
  <c r="K16" i="17"/>
  <c r="K38" i="17"/>
  <c r="K13" i="17"/>
  <c r="K49" i="17"/>
  <c r="K37" i="17"/>
  <c r="K10" i="17"/>
  <c r="K24" i="17"/>
  <c r="K40" i="17"/>
  <c r="K56" i="17"/>
  <c r="K50" i="17"/>
  <c r="K18" i="17"/>
  <c r="K30" i="17"/>
  <c r="K39" i="17"/>
  <c r="K23" i="17"/>
  <c r="H18" i="5"/>
  <c r="E12" i="7" l="1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AO44" i="7" l="1"/>
  <c r="AN44" i="7"/>
  <c r="AO40" i="7"/>
  <c r="AN40" i="7"/>
  <c r="AO36" i="7"/>
  <c r="AN36" i="7"/>
  <c r="AO32" i="7"/>
  <c r="AN32" i="7"/>
  <c r="AO28" i="7"/>
  <c r="AN28" i="7"/>
  <c r="AO24" i="7"/>
  <c r="AN24" i="7"/>
  <c r="AO20" i="7"/>
  <c r="AN20" i="7"/>
  <c r="AO16" i="7"/>
  <c r="AN16" i="7"/>
  <c r="AO43" i="7"/>
  <c r="AN43" i="7"/>
  <c r="AO39" i="7"/>
  <c r="AN39" i="7"/>
  <c r="AO35" i="7"/>
  <c r="AN35" i="7"/>
  <c r="AO31" i="7"/>
  <c r="AN31" i="7"/>
  <c r="AO27" i="7"/>
  <c r="AN27" i="7"/>
  <c r="AO23" i="7"/>
  <c r="AN23" i="7"/>
  <c r="AO19" i="7"/>
  <c r="AN19" i="7"/>
  <c r="AO15" i="7"/>
  <c r="AN15" i="7"/>
  <c r="AO12" i="7"/>
  <c r="AN12" i="7"/>
  <c r="AO42" i="7"/>
  <c r="AN42" i="7"/>
  <c r="AO38" i="7"/>
  <c r="AN38" i="7"/>
  <c r="AO34" i="7"/>
  <c r="AN34" i="7"/>
  <c r="AO30" i="7"/>
  <c r="AN30" i="7"/>
  <c r="AO26" i="7"/>
  <c r="AN26" i="7"/>
  <c r="AO22" i="7"/>
  <c r="AN22" i="7"/>
  <c r="AO18" i="7"/>
  <c r="AN18" i="7"/>
  <c r="AO14" i="7"/>
  <c r="AN14" i="7"/>
  <c r="AO41" i="7"/>
  <c r="AN41" i="7"/>
  <c r="AO37" i="7"/>
  <c r="AN37" i="7"/>
  <c r="AO33" i="7"/>
  <c r="AN33" i="7"/>
  <c r="AO29" i="7"/>
  <c r="AN29" i="7"/>
  <c r="AO25" i="7"/>
  <c r="AN25" i="7"/>
  <c r="AO21" i="7"/>
  <c r="AN21" i="7"/>
  <c r="AO17" i="7"/>
  <c r="AN17" i="7"/>
  <c r="AO13" i="7"/>
  <c r="AN13" i="7"/>
  <c r="C35" i="7" l="1"/>
  <c r="AM35" i="7" s="1"/>
  <c r="AP35" i="7" s="1"/>
  <c r="C12" i="7"/>
  <c r="C16" i="7"/>
  <c r="AM16" i="7" s="1"/>
  <c r="AP16" i="7" s="1"/>
  <c r="C20" i="7"/>
  <c r="AM20" i="7" s="1"/>
  <c r="AP20" i="7" s="1"/>
  <c r="C24" i="7"/>
  <c r="AM24" i="7" s="1"/>
  <c r="AP24" i="7" s="1"/>
  <c r="C28" i="7"/>
  <c r="AM28" i="7" s="1"/>
  <c r="AP28" i="7" s="1"/>
  <c r="C32" i="7"/>
  <c r="AM32" i="7" s="1"/>
  <c r="AP32" i="7" s="1"/>
  <c r="C36" i="7"/>
  <c r="AM36" i="7" s="1"/>
  <c r="AP36" i="7" s="1"/>
  <c r="C40" i="7"/>
  <c r="AM40" i="7" s="1"/>
  <c r="AP40" i="7" s="1"/>
  <c r="C44" i="7"/>
  <c r="AM44" i="7" s="1"/>
  <c r="AP44" i="7" s="1"/>
  <c r="C23" i="7"/>
  <c r="AM23" i="7" s="1"/>
  <c r="AP23" i="7" s="1"/>
  <c r="C13" i="7"/>
  <c r="AM13" i="7" s="1"/>
  <c r="AP13" i="7" s="1"/>
  <c r="C17" i="7"/>
  <c r="AM17" i="7" s="1"/>
  <c r="AP17" i="7" s="1"/>
  <c r="C21" i="7"/>
  <c r="AM21" i="7" s="1"/>
  <c r="AP21" i="7" s="1"/>
  <c r="C25" i="7"/>
  <c r="AM25" i="7" s="1"/>
  <c r="AP25" i="7" s="1"/>
  <c r="C29" i="7"/>
  <c r="AM29" i="7" s="1"/>
  <c r="AP29" i="7" s="1"/>
  <c r="C33" i="7"/>
  <c r="AM33" i="7" s="1"/>
  <c r="AP33" i="7" s="1"/>
  <c r="C37" i="7"/>
  <c r="AM37" i="7" s="1"/>
  <c r="AP37" i="7" s="1"/>
  <c r="C41" i="7"/>
  <c r="AM41" i="7" s="1"/>
  <c r="AP41" i="7" s="1"/>
  <c r="C19" i="7"/>
  <c r="AM19" i="7" s="1"/>
  <c r="AP19" i="7" s="1"/>
  <c r="C31" i="7"/>
  <c r="AM31" i="7" s="1"/>
  <c r="AP31" i="7" s="1"/>
  <c r="C43" i="7"/>
  <c r="AM43" i="7" s="1"/>
  <c r="AP43" i="7" s="1"/>
  <c r="C14" i="7"/>
  <c r="AM14" i="7" s="1"/>
  <c r="AP14" i="7" s="1"/>
  <c r="C18" i="7"/>
  <c r="AM18" i="7" s="1"/>
  <c r="AP18" i="7" s="1"/>
  <c r="C22" i="7"/>
  <c r="AM22" i="7" s="1"/>
  <c r="AP22" i="7" s="1"/>
  <c r="C26" i="7"/>
  <c r="AM26" i="7" s="1"/>
  <c r="AP26" i="7" s="1"/>
  <c r="C30" i="7"/>
  <c r="AM30" i="7" s="1"/>
  <c r="AP30" i="7" s="1"/>
  <c r="C34" i="7"/>
  <c r="AM34" i="7" s="1"/>
  <c r="AP34" i="7" s="1"/>
  <c r="C38" i="7"/>
  <c r="AM38" i="7" s="1"/>
  <c r="AP38" i="7" s="1"/>
  <c r="C42" i="7"/>
  <c r="AM42" i="7" s="1"/>
  <c r="AP42" i="7" s="1"/>
  <c r="C15" i="7"/>
  <c r="AM15" i="7" s="1"/>
  <c r="AP15" i="7" s="1"/>
  <c r="C27" i="7"/>
  <c r="AM27" i="7" s="1"/>
  <c r="AP27" i="7" s="1"/>
  <c r="C39" i="7"/>
  <c r="AM39" i="7" s="1"/>
  <c r="AP39" i="7" s="1"/>
  <c r="AM12" i="7" l="1"/>
  <c r="AP12" i="7" s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AK68" i="7" l="1"/>
  <c r="AJ68" i="7"/>
  <c r="AL68" i="7"/>
  <c r="AG68" i="7" l="1"/>
  <c r="AI68" i="7"/>
  <c r="AH68" i="7"/>
  <c r="AD68" i="7" l="1"/>
  <c r="AE68" i="7"/>
  <c r="AF68" i="7"/>
  <c r="AB68" i="7" l="1"/>
  <c r="AA68" i="7"/>
  <c r="AC68" i="7"/>
  <c r="Y68" i="7" l="1"/>
  <c r="X68" i="7"/>
  <c r="Z68" i="7"/>
  <c r="U68" i="7" l="1"/>
  <c r="V68" i="7" l="1"/>
  <c r="W68" i="7"/>
  <c r="R68" i="7" l="1"/>
  <c r="T68" i="7"/>
  <c r="S68" i="7"/>
  <c r="AO64" i="7" l="1"/>
  <c r="AO62" i="7"/>
  <c r="AM62" i="7"/>
  <c r="AN64" i="7"/>
  <c r="AN62" i="7"/>
  <c r="AM64" i="7"/>
  <c r="F64" i="5" l="1"/>
  <c r="Z12" i="5" s="1"/>
  <c r="AA12" i="5" s="1"/>
  <c r="G12" i="5" l="1"/>
  <c r="G16" i="5"/>
  <c r="G20" i="5"/>
  <c r="G24" i="5"/>
  <c r="G23" i="5"/>
  <c r="G9" i="5"/>
  <c r="G13" i="5"/>
  <c r="G17" i="5"/>
  <c r="G21" i="5"/>
  <c r="G25" i="5"/>
  <c r="G11" i="5"/>
  <c r="G15" i="5"/>
  <c r="G10" i="5"/>
  <c r="G14" i="5"/>
  <c r="G18" i="5"/>
  <c r="G22" i="5"/>
  <c r="G19" i="5"/>
  <c r="P10" i="7"/>
  <c r="S10" i="7" s="1"/>
  <c r="V10" i="7" s="1"/>
  <c r="Y10" i="7" s="1"/>
  <c r="AB10" i="7" s="1"/>
  <c r="AE10" i="7" s="1"/>
  <c r="AH10" i="7" s="1"/>
  <c r="AK10" i="7" s="1"/>
  <c r="Q10" i="7"/>
  <c r="T10" i="7" s="1"/>
  <c r="W10" i="7" s="1"/>
  <c r="Z10" i="7" s="1"/>
  <c r="AC10" i="7" s="1"/>
  <c r="AF10" i="7" s="1"/>
  <c r="AI10" i="7" s="1"/>
  <c r="AL10" i="7" s="1"/>
  <c r="O10" i="7"/>
  <c r="R10" i="7" s="1"/>
  <c r="U10" i="7" s="1"/>
  <c r="X10" i="7" s="1"/>
  <c r="AA10" i="7" s="1"/>
  <c r="AD10" i="7" s="1"/>
  <c r="AG10" i="7" s="1"/>
  <c r="AJ10" i="7" s="1"/>
  <c r="Q68" i="7" l="1"/>
  <c r="P68" i="7"/>
  <c r="M68" i="7" l="1"/>
  <c r="L68" i="7" l="1"/>
  <c r="AP64" i="7"/>
  <c r="AP62" i="7"/>
  <c r="D45" i="7" l="1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3" i="7"/>
  <c r="D67" i="7"/>
  <c r="D11" i="7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AN67" i="7" l="1"/>
  <c r="AN59" i="7"/>
  <c r="AN55" i="7"/>
  <c r="AN51" i="7"/>
  <c r="AN47" i="7"/>
  <c r="AN63" i="7"/>
  <c r="AN54" i="7"/>
  <c r="AN50" i="7"/>
  <c r="AN61" i="7"/>
  <c r="AN57" i="7"/>
  <c r="AN53" i="7"/>
  <c r="AN49" i="7"/>
  <c r="AN45" i="7"/>
  <c r="AN58" i="7"/>
  <c r="AN46" i="7"/>
  <c r="AN11" i="7"/>
  <c r="AN60" i="7"/>
  <c r="AN56" i="7"/>
  <c r="AN52" i="7"/>
  <c r="AN48" i="7"/>
  <c r="J68" i="7"/>
  <c r="G68" i="7"/>
  <c r="D68" i="7"/>
  <c r="AN68" i="7" l="1"/>
  <c r="E45" i="7"/>
  <c r="AO45" i="7" s="1"/>
  <c r="E46" i="7"/>
  <c r="AO46" i="7" s="1"/>
  <c r="E47" i="7"/>
  <c r="E48" i="7"/>
  <c r="AO48" i="7" s="1"/>
  <c r="E49" i="7"/>
  <c r="AO49" i="7" s="1"/>
  <c r="E50" i="7"/>
  <c r="AO50" i="7" s="1"/>
  <c r="E51" i="7"/>
  <c r="E52" i="7"/>
  <c r="AO52" i="7" s="1"/>
  <c r="E53" i="7"/>
  <c r="AO53" i="7" s="1"/>
  <c r="E54" i="7"/>
  <c r="AO54" i="7" s="1"/>
  <c r="E55" i="7"/>
  <c r="E56" i="7"/>
  <c r="AO56" i="7" s="1"/>
  <c r="E57" i="7"/>
  <c r="AO57" i="7" s="1"/>
  <c r="E58" i="7"/>
  <c r="AO58" i="7" s="1"/>
  <c r="E59" i="7"/>
  <c r="E60" i="7"/>
  <c r="AO60" i="7" s="1"/>
  <c r="E61" i="7"/>
  <c r="AO61" i="7" s="1"/>
  <c r="E63" i="7"/>
  <c r="AO63" i="7" s="1"/>
  <c r="E11" i="7"/>
  <c r="C45" i="7"/>
  <c r="AM45" i="7" s="1"/>
  <c r="C46" i="7"/>
  <c r="AM46" i="7" s="1"/>
  <c r="C48" i="7"/>
  <c r="C49" i="7"/>
  <c r="AM49" i="7" s="1"/>
  <c r="C50" i="7"/>
  <c r="AM50" i="7" s="1"/>
  <c r="C51" i="7"/>
  <c r="C52" i="7"/>
  <c r="C53" i="7"/>
  <c r="AM53" i="7" s="1"/>
  <c r="C54" i="7"/>
  <c r="AM54" i="7" s="1"/>
  <c r="C55" i="7"/>
  <c r="C56" i="7"/>
  <c r="C57" i="7"/>
  <c r="AM57" i="7" s="1"/>
  <c r="C58" i="7"/>
  <c r="AM58" i="7" s="1"/>
  <c r="C59" i="7"/>
  <c r="C60" i="7"/>
  <c r="AM60" i="7" s="1"/>
  <c r="C61" i="7"/>
  <c r="AM61" i="7" s="1"/>
  <c r="C63" i="7"/>
  <c r="AM63" i="7" s="1"/>
  <c r="C67" i="7"/>
  <c r="C11" i="7"/>
  <c r="AM11" i="7" s="1"/>
  <c r="C68" i="7" l="1"/>
  <c r="AM56" i="7"/>
  <c r="AM52" i="7"/>
  <c r="AM48" i="7"/>
  <c r="AO11" i="7"/>
  <c r="AO67" i="7"/>
  <c r="AO59" i="7"/>
  <c r="AO55" i="7"/>
  <c r="AO51" i="7"/>
  <c r="AO47" i="7"/>
  <c r="AM67" i="7"/>
  <c r="AM59" i="7"/>
  <c r="AM55" i="7"/>
  <c r="AM51" i="7"/>
  <c r="AM47" i="7"/>
  <c r="AP63" i="7"/>
  <c r="I68" i="7"/>
  <c r="K68" i="7"/>
  <c r="F68" i="7"/>
  <c r="H68" i="7"/>
  <c r="E68" i="7"/>
  <c r="AM68" i="7" l="1"/>
  <c r="AO68" i="7"/>
  <c r="AP61" i="7"/>
  <c r="AP67" i="7"/>
  <c r="H64" i="5" l="1"/>
  <c r="Z15" i="5" s="1"/>
  <c r="AA15" i="5" s="1"/>
  <c r="D64" i="5"/>
  <c r="Z10" i="5" s="1"/>
  <c r="AA10" i="5" s="1"/>
  <c r="E10" i="5" l="1"/>
  <c r="E12" i="5"/>
  <c r="E14" i="5"/>
  <c r="E16" i="5"/>
  <c r="E18" i="5"/>
  <c r="E20" i="5"/>
  <c r="E22" i="5"/>
  <c r="E24" i="5"/>
  <c r="E9" i="5"/>
  <c r="E11" i="5"/>
  <c r="E13" i="5"/>
  <c r="E15" i="5"/>
  <c r="E17" i="5"/>
  <c r="E19" i="5"/>
  <c r="E21" i="5"/>
  <c r="E23" i="5"/>
  <c r="E25" i="5"/>
  <c r="I11" i="5"/>
  <c r="I15" i="5"/>
  <c r="I19" i="5"/>
  <c r="I23" i="5"/>
  <c r="I12" i="5"/>
  <c r="I16" i="5"/>
  <c r="I20" i="5"/>
  <c r="I24" i="5"/>
  <c r="I10" i="5"/>
  <c r="I22" i="5"/>
  <c r="I9" i="5"/>
  <c r="I13" i="5"/>
  <c r="I17" i="5"/>
  <c r="I21" i="5"/>
  <c r="I25" i="5"/>
  <c r="I14" i="5"/>
  <c r="I18" i="5"/>
  <c r="E26" i="5"/>
  <c r="E34" i="5"/>
  <c r="E42" i="5"/>
  <c r="E50" i="5"/>
  <c r="E58" i="5"/>
  <c r="E27" i="5"/>
  <c r="E35" i="5"/>
  <c r="E43" i="5"/>
  <c r="E51" i="5"/>
  <c r="E59" i="5"/>
  <c r="E36" i="5"/>
  <c r="E52" i="5"/>
  <c r="E60" i="5"/>
  <c r="E29" i="5"/>
  <c r="E37" i="5"/>
  <c r="E45" i="5"/>
  <c r="E53" i="5"/>
  <c r="E61" i="5"/>
  <c r="E30" i="5"/>
  <c r="E38" i="5"/>
  <c r="E46" i="5"/>
  <c r="E54" i="5"/>
  <c r="E62" i="5"/>
  <c r="E39" i="5"/>
  <c r="E47" i="5"/>
  <c r="E55" i="5"/>
  <c r="E63" i="5"/>
  <c r="E31" i="5"/>
  <c r="E32" i="5"/>
  <c r="E40" i="5"/>
  <c r="E48" i="5"/>
  <c r="E56" i="5"/>
  <c r="E33" i="5"/>
  <c r="E41" i="5"/>
  <c r="E49" i="5"/>
  <c r="E57" i="5"/>
  <c r="E28" i="5"/>
  <c r="E44" i="5"/>
  <c r="I33" i="5"/>
  <c r="I41" i="5"/>
  <c r="I49" i="5"/>
  <c r="I57" i="5"/>
  <c r="I26" i="5"/>
  <c r="I34" i="5"/>
  <c r="I42" i="5"/>
  <c r="I50" i="5"/>
  <c r="I58" i="5"/>
  <c r="I27" i="5"/>
  <c r="I35" i="5"/>
  <c r="I51" i="5"/>
  <c r="I59" i="5"/>
  <c r="I28" i="5"/>
  <c r="I36" i="5"/>
  <c r="I44" i="5"/>
  <c r="I52" i="5"/>
  <c r="I60" i="5"/>
  <c r="I29" i="5"/>
  <c r="I37" i="5"/>
  <c r="I45" i="5"/>
  <c r="I53" i="5"/>
  <c r="I61" i="5"/>
  <c r="I30" i="5"/>
  <c r="I38" i="5"/>
  <c r="I46" i="5"/>
  <c r="I54" i="5"/>
  <c r="I62" i="5"/>
  <c r="I31" i="5"/>
  <c r="I39" i="5"/>
  <c r="I47" i="5"/>
  <c r="I55" i="5"/>
  <c r="I63" i="5"/>
  <c r="I32" i="5"/>
  <c r="I40" i="5"/>
  <c r="I48" i="5"/>
  <c r="I56" i="5"/>
  <c r="I43" i="5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8" i="7" l="1"/>
  <c r="J64" i="5"/>
  <c r="K16" i="5" l="1"/>
  <c r="K20" i="5"/>
  <c r="K12" i="5"/>
  <c r="K24" i="5"/>
  <c r="K22" i="5"/>
  <c r="K13" i="5"/>
  <c r="K23" i="5"/>
  <c r="K11" i="5"/>
  <c r="K15" i="5"/>
  <c r="K14" i="5"/>
  <c r="K9" i="5"/>
  <c r="K21" i="5"/>
  <c r="K10" i="5"/>
  <c r="K25" i="5"/>
  <c r="K18" i="5"/>
  <c r="K17" i="5"/>
  <c r="K19" i="5"/>
  <c r="K52" i="5"/>
  <c r="K42" i="5"/>
  <c r="K36" i="5"/>
  <c r="K64" i="5"/>
  <c r="K59" i="5"/>
  <c r="K27" i="5"/>
  <c r="K45" i="5"/>
  <c r="K34" i="5"/>
  <c r="K44" i="5"/>
  <c r="K54" i="5"/>
  <c r="K48" i="5"/>
  <c r="K43" i="5"/>
  <c r="K37" i="5"/>
  <c r="K39" i="5"/>
  <c r="K53" i="5"/>
  <c r="K30" i="5"/>
  <c r="K38" i="5"/>
  <c r="K58" i="5"/>
  <c r="K62" i="5"/>
  <c r="K33" i="5"/>
  <c r="K51" i="5"/>
  <c r="K57" i="5"/>
  <c r="K28" i="5"/>
  <c r="K47" i="5"/>
  <c r="K31" i="5"/>
  <c r="K32" i="5"/>
  <c r="K60" i="5"/>
  <c r="K56" i="5"/>
  <c r="K49" i="5"/>
  <c r="K41" i="5"/>
  <c r="K26" i="5"/>
  <c r="K40" i="5"/>
  <c r="K46" i="5"/>
  <c r="K29" i="5"/>
  <c r="K35" i="5"/>
  <c r="K61" i="5"/>
  <c r="K55" i="5"/>
  <c r="K63" i="5"/>
  <c r="K50" i="5"/>
  <c r="AP11" i="7" l="1"/>
  <c r="O68" i="7"/>
  <c r="AQ67" i="7" l="1"/>
  <c r="AQ15" i="7"/>
  <c r="AQ19" i="7"/>
  <c r="AQ23" i="7"/>
  <c r="AQ27" i="7"/>
  <c r="AQ31" i="7"/>
  <c r="AQ35" i="7"/>
  <c r="AQ39" i="7"/>
  <c r="AQ43" i="7"/>
  <c r="AQ22" i="7"/>
  <c r="AQ30" i="7"/>
  <c r="AQ38" i="7"/>
  <c r="AQ64" i="7"/>
  <c r="AQ12" i="7"/>
  <c r="AQ16" i="7"/>
  <c r="AQ20" i="7"/>
  <c r="AQ24" i="7"/>
  <c r="AQ28" i="7"/>
  <c r="AQ32" i="7"/>
  <c r="AQ36" i="7"/>
  <c r="AQ40" i="7"/>
  <c r="AQ18" i="7"/>
  <c r="AQ13" i="7"/>
  <c r="AQ17" i="7"/>
  <c r="AQ21" i="7"/>
  <c r="AQ25" i="7"/>
  <c r="AQ29" i="7"/>
  <c r="AQ33" i="7"/>
  <c r="AQ37" i="7"/>
  <c r="AQ41" i="7"/>
  <c r="AQ14" i="7"/>
  <c r="AQ26" i="7"/>
  <c r="AQ34" i="7"/>
  <c r="AQ42" i="7"/>
  <c r="AQ66" i="7"/>
  <c r="AQ65" i="7"/>
  <c r="AQ47" i="7"/>
  <c r="AQ53" i="7"/>
  <c r="AQ46" i="7"/>
  <c r="AQ48" i="7"/>
  <c r="AQ49" i="7"/>
  <c r="AQ59" i="7"/>
  <c r="AQ44" i="7"/>
  <c r="AQ63" i="7"/>
  <c r="AQ55" i="7"/>
  <c r="AQ56" i="7"/>
  <c r="AQ45" i="7"/>
  <c r="AQ58" i="7"/>
  <c r="AQ62" i="7"/>
  <c r="AQ54" i="7"/>
  <c r="AQ61" i="7"/>
  <c r="AQ50" i="7"/>
  <c r="AQ52" i="7"/>
  <c r="AQ68" i="7"/>
  <c r="AQ51" i="7"/>
  <c r="AQ11" i="7"/>
  <c r="AQ57" i="7"/>
  <c r="AQ60" i="7"/>
  <c r="J52" i="24" l="1"/>
  <c r="J66" i="24" s="1"/>
  <c r="D66" i="24"/>
  <c r="E58" i="24" s="1"/>
  <c r="E53" i="24" l="1"/>
  <c r="K24" i="24"/>
  <c r="K14" i="24"/>
  <c r="K48" i="24"/>
  <c r="K23" i="24"/>
  <c r="K22" i="24"/>
  <c r="K35" i="24"/>
  <c r="K26" i="24"/>
  <c r="K9" i="24"/>
  <c r="K19" i="24"/>
  <c r="K32" i="24"/>
  <c r="K16" i="24"/>
  <c r="K45" i="24"/>
  <c r="K10" i="24"/>
  <c r="K42" i="24"/>
  <c r="K18" i="24"/>
  <c r="K36" i="24"/>
  <c r="K39" i="24"/>
  <c r="K38" i="24"/>
  <c r="K56" i="24"/>
  <c r="K17" i="24"/>
  <c r="K29" i="24"/>
  <c r="K20" i="24"/>
  <c r="K62" i="24"/>
  <c r="K47" i="24"/>
  <c r="K59" i="24"/>
  <c r="K57" i="24"/>
  <c r="K65" i="24"/>
  <c r="K58" i="24"/>
  <c r="K66" i="24"/>
  <c r="K21" i="24"/>
  <c r="K43" i="24"/>
  <c r="K27" i="24"/>
  <c r="K11" i="24"/>
  <c r="K40" i="24"/>
  <c r="K51" i="24"/>
  <c r="K50" i="24"/>
  <c r="K13" i="24"/>
  <c r="K25" i="24"/>
  <c r="K12" i="24"/>
  <c r="K49" i="24"/>
  <c r="K30" i="24"/>
  <c r="K44" i="24"/>
  <c r="K55" i="24"/>
  <c r="K31" i="24"/>
  <c r="K15" i="24"/>
  <c r="K28" i="24"/>
  <c r="K46" i="24"/>
  <c r="K63" i="24"/>
  <c r="K41" i="24"/>
  <c r="K64" i="24"/>
  <c r="K34" i="24"/>
  <c r="K53" i="24"/>
  <c r="K61" i="24"/>
  <c r="K60" i="24"/>
  <c r="K37" i="24"/>
  <c r="K54" i="24"/>
  <c r="K33" i="24"/>
  <c r="Z10" i="24"/>
  <c r="AA10" i="24" s="1"/>
  <c r="E52" i="24"/>
  <c r="E56" i="24"/>
  <c r="E37" i="24"/>
  <c r="E51" i="24"/>
  <c r="E44" i="24"/>
  <c r="E19" i="24"/>
  <c r="E59" i="24"/>
  <c r="E54" i="24"/>
  <c r="E14" i="24"/>
  <c r="E12" i="24"/>
  <c r="E57" i="24"/>
  <c r="E63" i="24"/>
  <c r="E64" i="24"/>
  <c r="E42" i="24"/>
  <c r="E26" i="24"/>
  <c r="K52" i="24"/>
  <c r="E10" i="24"/>
  <c r="E32" i="24"/>
  <c r="E28" i="24"/>
  <c r="E15" i="24"/>
  <c r="E34" i="24"/>
  <c r="E33" i="24"/>
  <c r="E36" i="24"/>
  <c r="E47" i="24"/>
  <c r="E17" i="24"/>
  <c r="E41" i="24"/>
  <c r="E22" i="24"/>
  <c r="E23" i="24"/>
  <c r="E55" i="24"/>
  <c r="E65" i="24"/>
  <c r="E27" i="24"/>
  <c r="E9" i="24"/>
  <c r="E20" i="24"/>
  <c r="E29" i="24"/>
  <c r="E45" i="24"/>
  <c r="E31" i="24"/>
  <c r="E11" i="24"/>
  <c r="E62" i="24"/>
  <c r="E35" i="24"/>
  <c r="E40" i="24"/>
  <c r="E24" i="24"/>
  <c r="E60" i="24"/>
  <c r="E49" i="24"/>
  <c r="E25" i="24"/>
  <c r="E38" i="24"/>
  <c r="E61" i="24"/>
  <c r="E48" i="24"/>
  <c r="E21" i="24"/>
  <c r="E16" i="24"/>
  <c r="E39" i="24"/>
  <c r="E46" i="24"/>
  <c r="E50" i="24"/>
  <c r="E13" i="24"/>
  <c r="E43" i="24"/>
  <c r="E30" i="24"/>
  <c r="E18" i="24"/>
</calcChain>
</file>

<file path=xl/sharedStrings.xml><?xml version="1.0" encoding="utf-8"?>
<sst xmlns="http://schemas.openxmlformats.org/spreadsheetml/2006/main" count="709" uniqueCount="93">
  <si>
    <t>Фирмы</t>
  </si>
  <si>
    <t xml:space="preserve">Akfa Dream World </t>
  </si>
  <si>
    <t>Crystal Paint</t>
  </si>
  <si>
    <t>Dream City Development</t>
  </si>
  <si>
    <t>Great Stone</t>
  </si>
  <si>
    <t xml:space="preserve">High Land City </t>
  </si>
  <si>
    <t xml:space="preserve">Hokimiyat </t>
  </si>
  <si>
    <t>Manzarali gullar va daraxtlar</t>
  </si>
  <si>
    <t>Milliy Bog</t>
  </si>
  <si>
    <t xml:space="preserve">Olmazor City </t>
  </si>
  <si>
    <t xml:space="preserve">Tukriya Baza </t>
  </si>
  <si>
    <t>Uzun Tashkent Consturction</t>
  </si>
  <si>
    <t>White City</t>
  </si>
  <si>
    <t xml:space="preserve">Yunusobod City </t>
  </si>
  <si>
    <t>Авиабилеты</t>
  </si>
  <si>
    <t>Итог</t>
  </si>
  <si>
    <t>Доля Фирм</t>
  </si>
  <si>
    <t>%</t>
  </si>
  <si>
    <t>ТЕНДЕНЦИИ РАСХОДОВ ПО ФИРМАМ (ЗА ЯНВАРЬ)</t>
  </si>
  <si>
    <t>Виза и Прописка</t>
  </si>
  <si>
    <t>Сумма</t>
  </si>
  <si>
    <t>Гостиница</t>
  </si>
  <si>
    <t>KFC Hotel</t>
  </si>
  <si>
    <t xml:space="preserve">Altair Building </t>
  </si>
  <si>
    <t xml:space="preserve">City Makon </t>
  </si>
  <si>
    <t>Silver Tulp</t>
  </si>
  <si>
    <t>Beruniy City</t>
  </si>
  <si>
    <t>Supreme Quality</t>
  </si>
  <si>
    <t>Bogcha Proekt</t>
  </si>
  <si>
    <t>Gold Moon</t>
  </si>
  <si>
    <t xml:space="preserve">Qurilish Vazriligi </t>
  </si>
  <si>
    <t>Techno Logistics</t>
  </si>
  <si>
    <t xml:space="preserve">AK Ketring </t>
  </si>
  <si>
    <t>Allegro Development</t>
  </si>
  <si>
    <t>Art Invention</t>
  </si>
  <si>
    <t>Bukhara Palace</t>
  </si>
  <si>
    <t>City Net</t>
  </si>
  <si>
    <t xml:space="preserve">Di Construction Management </t>
  </si>
  <si>
    <t>Discover Invest</t>
  </si>
  <si>
    <t>Dubai Baza</t>
  </si>
  <si>
    <t>Durable Beton</t>
  </si>
  <si>
    <t>Gordor-Proplan</t>
  </si>
  <si>
    <t>Grand Road Tashkent</t>
  </si>
  <si>
    <t>Green Zone</t>
  </si>
  <si>
    <t>Green City</t>
  </si>
  <si>
    <t>Green Trade Export</t>
  </si>
  <si>
    <t xml:space="preserve">Mirzo Ulugbek City </t>
  </si>
  <si>
    <t>Olmazor City Savdo bo'limi</t>
  </si>
  <si>
    <t>Oqtepa City</t>
  </si>
  <si>
    <t xml:space="preserve">Premium Village </t>
  </si>
  <si>
    <t xml:space="preserve">Prime Tower </t>
  </si>
  <si>
    <t xml:space="preserve">Sergeli Industrial Park </t>
  </si>
  <si>
    <t>Techno Alliance</t>
  </si>
  <si>
    <t>Constant Cemiels</t>
  </si>
  <si>
    <t>Тип</t>
  </si>
  <si>
    <t>свод</t>
  </si>
  <si>
    <t>Akfa Medline</t>
  </si>
  <si>
    <t>Bir Inshat</t>
  </si>
  <si>
    <t xml:space="preserve">Hilton Hotel </t>
  </si>
  <si>
    <t>Master Pack</t>
  </si>
  <si>
    <t>Media Park</t>
  </si>
  <si>
    <t>Qanotchi</t>
  </si>
  <si>
    <t>Alviero</t>
  </si>
  <si>
    <t xml:space="preserve">Aviatsiya </t>
  </si>
  <si>
    <t>Akfa Dream World</t>
  </si>
  <si>
    <t>Congress Hall</t>
  </si>
  <si>
    <t>Constant Cemeils</t>
  </si>
  <si>
    <t xml:space="preserve">Crafers </t>
  </si>
  <si>
    <t xml:space="preserve">Beruniy Muz Saroy </t>
  </si>
  <si>
    <t>Mutli Mafe</t>
  </si>
  <si>
    <t>Olmazor Savdo Bo'limi</t>
  </si>
  <si>
    <t>Qurulish Vazirligi</t>
  </si>
  <si>
    <t>ТЕНДЕНЦИИ РАСХОДОВ ПО ФИРМАМ (ЗА ФЕВРАЛЬ)</t>
  </si>
  <si>
    <t>Modern Alliance Stroe</t>
  </si>
  <si>
    <t>Mesa Meskani</t>
  </si>
  <si>
    <t>ТЕНДЕНЦИИ РАСХОДОВ ПО ФИРМАМ (ЗА МАЙ)</t>
  </si>
  <si>
    <t>Green ящту</t>
  </si>
  <si>
    <t>Mimar Group</t>
  </si>
  <si>
    <t>Invento</t>
  </si>
  <si>
    <t>Tapoich</t>
  </si>
  <si>
    <t>Technopark</t>
  </si>
  <si>
    <t>ТЕНДЕНЦИИ РАСХОДОВ ПО ФИРМАМ (ЗА ИЮЛЬ)</t>
  </si>
  <si>
    <t>Akbayir Story</t>
  </si>
  <si>
    <t>Durable Group</t>
  </si>
  <si>
    <t>Power Consturction Planet</t>
  </si>
  <si>
    <t>Izayapi Lot 1</t>
  </si>
  <si>
    <t>Profpack</t>
  </si>
  <si>
    <t>Suv Proekti</t>
  </si>
  <si>
    <t>Mesa Mesen Sanayii</t>
  </si>
  <si>
    <t>Suv Proekt</t>
  </si>
  <si>
    <t>ТЕНДЕНЦИИ РАСХОДОВ ПО ФИРМАМ (за сентябрь)</t>
  </si>
  <si>
    <t>Nukus City</t>
  </si>
  <si>
    <t>ТЕНДЕНЦИИ РАСХОДОВ ПО ФИРМАМ (за Октябрь)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</si>
</sst>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22.5"/>
      <color theme="1" tint="0.34998626667073579"/>
      <name val="Segoe UI"/>
      <family val="2"/>
      <charset val="204"/>
    </font>
    <font>
      <sz val="24"/>
      <color theme="1"/>
      <name val="Bahnschrift SemiLight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0">
      <alignment horizontal="left" wrapText="1" indent="1"/>
    </xf>
  </cellStyleXfs>
  <cellXfs count="45">
    <xf numFmtId="0" fontId="0" fillId="0" borderId="0" xfId="0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5" fontId="3" fillId="0" borderId="1" xfId="0" applyNumberFormat="1" applyFont="1" applyBorder="1"/>
    <xf numFmtId="165" fontId="4" fillId="0" borderId="1" xfId="1" applyNumberFormat="1" applyFont="1" applyBorder="1" applyAlignment="1">
      <alignment horizontal="center"/>
    </xf>
    <xf numFmtId="165" fontId="2" fillId="0" borderId="0" xfId="1" applyNumberFormat="1" applyFont="1"/>
    <xf numFmtId="9" fontId="5" fillId="0" borderId="1" xfId="2" applyFont="1" applyBorder="1" applyAlignment="1">
      <alignment horizontal="center"/>
    </xf>
    <xf numFmtId="9" fontId="6" fillId="0" borderId="1" xfId="2" applyFont="1" applyBorder="1" applyAlignment="1">
      <alignment horizontal="center"/>
    </xf>
    <xf numFmtId="9" fontId="6" fillId="0" borderId="0" xfId="2" applyFont="1" applyAlignment="1">
      <alignment horizontal="center"/>
    </xf>
    <xf numFmtId="9" fontId="4" fillId="0" borderId="1" xfId="2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3" fillId="0" borderId="1" xfId="1" applyNumberFormat="1" applyFont="1" applyBorder="1"/>
    <xf numFmtId="0" fontId="10" fillId="0" borderId="0" xfId="3" applyFont="1" applyAlignment="1">
      <alignment vertical="center"/>
    </xf>
    <xf numFmtId="0" fontId="9" fillId="3" borderId="1" xfId="5" applyBorder="1"/>
    <xf numFmtId="165" fontId="9" fillId="3" borderId="1" xfId="5" applyNumberFormat="1" applyBorder="1"/>
    <xf numFmtId="165" fontId="8" fillId="2" borderId="1" xfId="4" applyNumberFormat="1" applyBorder="1"/>
    <xf numFmtId="165" fontId="1" fillId="4" borderId="1" xfId="6" applyNumberFormat="1" applyBorder="1" applyAlignment="1">
      <alignment horizontal="center"/>
    </xf>
    <xf numFmtId="165" fontId="1" fillId="4" borderId="1" xfId="6" applyNumberFormat="1" applyBorder="1"/>
    <xf numFmtId="0" fontId="11" fillId="0" borderId="0" xfId="0" applyFont="1" applyAlignment="1">
      <alignment horizontal="center" vertical="center"/>
    </xf>
    <xf numFmtId="165" fontId="1" fillId="4" borderId="2" xfId="6" applyNumberFormat="1" applyBorder="1"/>
    <xf numFmtId="165" fontId="1" fillId="4" borderId="3" xfId="6" applyNumberFormat="1" applyBorder="1"/>
    <xf numFmtId="165" fontId="1" fillId="4" borderId="4" xfId="6" applyNumberFormat="1" applyBorder="1"/>
    <xf numFmtId="0" fontId="1" fillId="4" borderId="1" xfId="6" applyBorder="1" applyAlignment="1">
      <alignment horizontal="center"/>
    </xf>
    <xf numFmtId="166" fontId="0" fillId="0" borderId="0" xfId="2" applyNumberFormat="1" applyFont="1" applyAlignment="1">
      <alignment horizontal="center"/>
    </xf>
    <xf numFmtId="166" fontId="12" fillId="5" borderId="1" xfId="7" applyNumberFormat="1" applyBorder="1" applyAlignment="1">
      <alignment horizontal="center"/>
    </xf>
    <xf numFmtId="166" fontId="8" fillId="2" borderId="1" xfId="4" applyNumberFormat="1" applyBorder="1" applyAlignment="1">
      <alignment horizontal="center"/>
    </xf>
    <xf numFmtId="165" fontId="3" fillId="0" borderId="5" xfId="1" applyNumberFormat="1" applyFont="1" applyBorder="1"/>
    <xf numFmtId="165" fontId="3" fillId="0" borderId="5" xfId="0" applyNumberFormat="1" applyFont="1" applyBorder="1"/>
    <xf numFmtId="9" fontId="5" fillId="0" borderId="5" xfId="2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2" applyFont="1" applyBorder="1"/>
    <xf numFmtId="165" fontId="0" fillId="0" borderId="0" xfId="0" applyNumberFormat="1"/>
    <xf numFmtId="17" fontId="9" fillId="3" borderId="1" xfId="5" applyNumberFormat="1" applyBorder="1" applyAlignment="1">
      <alignment horizontal="center"/>
    </xf>
    <xf numFmtId="0" fontId="9" fillId="3" borderId="1" xfId="5" applyBorder="1" applyAlignment="1">
      <alignment horizontal="center"/>
    </xf>
    <xf numFmtId="0" fontId="11" fillId="0" borderId="0" xfId="0" applyFont="1" applyAlignment="1">
      <alignment horizontal="center" vertical="center"/>
    </xf>
    <xf numFmtId="17" fontId="8" fillId="2" borderId="1" xfId="4" applyNumberFormat="1" applyBorder="1" applyAlignment="1">
      <alignment horizontal="center"/>
    </xf>
    <xf numFmtId="166" fontId="8" fillId="2" borderId="1" xfId="4" applyNumberFormat="1" applyBorder="1" applyAlignment="1">
      <alignment horizontal="center"/>
    </xf>
  </cellXfs>
  <cellStyles count="9">
    <cellStyle name="40% — акцент2" xfId="6" builtinId="35"/>
    <cellStyle name="60% — акцент2" xfId="7" builtinId="36"/>
    <cellStyle name="Название" xfId="3" builtinId="15"/>
    <cellStyle name="Нейтральный" xfId="5" builtinId="28"/>
    <cellStyle name="Обычный" xfId="0" builtinId="0"/>
    <cellStyle name="Процентный" xfId="2" builtinId="5"/>
    <cellStyle name="Сведения таблицы" xfId="8" xr:uid="{00000000-0005-0000-0000-000006000000}"/>
    <cellStyle name="Финансовый" xfId="1" builtinId="3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Январь!$C$9:$C$63</c:f>
              <c:strCache>
                <c:ptCount val="28"/>
                <c:pt idx="0">
                  <c:v>Akfa Dream World </c:v>
                </c:pt>
                <c:pt idx="1">
                  <c:v>Allegro Development</c:v>
                </c:pt>
                <c:pt idx="2">
                  <c:v>Beruniy City</c:v>
                </c:pt>
                <c:pt idx="3">
                  <c:v>Bogcha Proekt</c:v>
                </c:pt>
                <c:pt idx="4">
                  <c:v>City Makon </c:v>
                </c:pt>
                <c:pt idx="5">
                  <c:v>Constant Cemiels</c:v>
                </c:pt>
                <c:pt idx="6">
                  <c:v>Crystal Paint</c:v>
                </c:pt>
                <c:pt idx="7">
                  <c:v>Di Construction Management </c:v>
                </c:pt>
                <c:pt idx="8">
                  <c:v>Dream City Development</c:v>
                </c:pt>
                <c:pt idx="9">
                  <c:v>Gold Moon</c:v>
                </c:pt>
                <c:pt idx="10">
                  <c:v>Grand Road Tashkent</c:v>
                </c:pt>
                <c:pt idx="11">
                  <c:v>Green Zone</c:v>
                </c:pt>
                <c:pt idx="12">
                  <c:v>Green City</c:v>
                </c:pt>
                <c:pt idx="13">
                  <c:v>Green Trade Export</c:v>
                </c:pt>
                <c:pt idx="14">
                  <c:v>High Land City </c:v>
                </c:pt>
                <c:pt idx="15">
                  <c:v>Hokimiyat </c:v>
                </c:pt>
                <c:pt idx="16">
                  <c:v>Manzarali gullar va daraxtlar</c:v>
                </c:pt>
                <c:pt idx="17">
                  <c:v>Milliy Bog</c:v>
                </c:pt>
                <c:pt idx="18">
                  <c:v>Olmazor City </c:v>
                </c:pt>
                <c:pt idx="19">
                  <c:v>Oqtepa City</c:v>
                </c:pt>
                <c:pt idx="20">
                  <c:v>Prime Tower </c:v>
                </c:pt>
                <c:pt idx="21">
                  <c:v>Qurilish Vazriligi </c:v>
                </c:pt>
                <c:pt idx="22">
                  <c:v>Sergeli Industrial Park </c:v>
                </c:pt>
                <c:pt idx="23">
                  <c:v>Silver Tulp</c:v>
                </c:pt>
                <c:pt idx="24">
                  <c:v>Supreme Quality</c:v>
                </c:pt>
                <c:pt idx="25">
                  <c:v>Techno Logistics</c:v>
                </c:pt>
                <c:pt idx="26">
                  <c:v>Tukriya Baza </c:v>
                </c:pt>
                <c:pt idx="27">
                  <c:v>White City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C-47A9-87D5-DBA35F3D40E9}"/>
            </c:ext>
          </c:extLst>
        </c:ser>
        <c:ser>
          <c:idx val="1"/>
          <c:order val="1"/>
          <c:tx>
            <c:strRef>
              <c:f>Январь!$D$8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Январь!$C$9:$C$63</c:f>
              <c:strCache>
                <c:ptCount val="28"/>
                <c:pt idx="0">
                  <c:v>Akfa Dream World </c:v>
                </c:pt>
                <c:pt idx="1">
                  <c:v>Allegro Development</c:v>
                </c:pt>
                <c:pt idx="2">
                  <c:v>Beruniy City</c:v>
                </c:pt>
                <c:pt idx="3">
                  <c:v>Bogcha Proekt</c:v>
                </c:pt>
                <c:pt idx="4">
                  <c:v>City Makon </c:v>
                </c:pt>
                <c:pt idx="5">
                  <c:v>Constant Cemiels</c:v>
                </c:pt>
                <c:pt idx="6">
                  <c:v>Crystal Paint</c:v>
                </c:pt>
                <c:pt idx="7">
                  <c:v>Di Construction Management </c:v>
                </c:pt>
                <c:pt idx="8">
                  <c:v>Dream City Development</c:v>
                </c:pt>
                <c:pt idx="9">
                  <c:v>Gold Moon</c:v>
                </c:pt>
                <c:pt idx="10">
                  <c:v>Grand Road Tashkent</c:v>
                </c:pt>
                <c:pt idx="11">
                  <c:v>Green Zone</c:v>
                </c:pt>
                <c:pt idx="12">
                  <c:v>Green City</c:v>
                </c:pt>
                <c:pt idx="13">
                  <c:v>Green Trade Export</c:v>
                </c:pt>
                <c:pt idx="14">
                  <c:v>High Land City </c:v>
                </c:pt>
                <c:pt idx="15">
                  <c:v>Hokimiyat </c:v>
                </c:pt>
                <c:pt idx="16">
                  <c:v>Manzarali gullar va daraxtlar</c:v>
                </c:pt>
                <c:pt idx="17">
                  <c:v>Milliy Bog</c:v>
                </c:pt>
                <c:pt idx="18">
                  <c:v>Olmazor City </c:v>
                </c:pt>
                <c:pt idx="19">
                  <c:v>Oqtepa City</c:v>
                </c:pt>
                <c:pt idx="20">
                  <c:v>Prime Tower </c:v>
                </c:pt>
                <c:pt idx="21">
                  <c:v>Qurilish Vazriligi </c:v>
                </c:pt>
                <c:pt idx="22">
                  <c:v>Sergeli Industrial Park </c:v>
                </c:pt>
                <c:pt idx="23">
                  <c:v>Silver Tulp</c:v>
                </c:pt>
                <c:pt idx="24">
                  <c:v>Supreme Quality</c:v>
                </c:pt>
                <c:pt idx="25">
                  <c:v>Techno Logistics</c:v>
                </c:pt>
                <c:pt idx="26">
                  <c:v>Tukriya Baza </c:v>
                </c:pt>
                <c:pt idx="27">
                  <c:v>White City</c:v>
                </c:pt>
              </c:strCache>
            </c:strRef>
          </c:cat>
          <c:val>
            <c:numRef>
              <c:f>Январь!$D$9:$D$63</c:f>
              <c:numCache>
                <c:formatCode>_-* #\ ##0\ _₽_-;\-* #\ ##0\ _₽_-;_-* "-"??\ _₽_-;_-@_-</c:formatCode>
                <c:ptCount val="28"/>
                <c:pt idx="0">
                  <c:v>8343547</c:v>
                </c:pt>
                <c:pt idx="1">
                  <c:v>9980394</c:v>
                </c:pt>
                <c:pt idx="2">
                  <c:v>0</c:v>
                </c:pt>
                <c:pt idx="3">
                  <c:v>66994063</c:v>
                </c:pt>
                <c:pt idx="4">
                  <c:v>295634908</c:v>
                </c:pt>
                <c:pt idx="5">
                  <c:v>0</c:v>
                </c:pt>
                <c:pt idx="6">
                  <c:v>32389244</c:v>
                </c:pt>
                <c:pt idx="7">
                  <c:v>0</c:v>
                </c:pt>
                <c:pt idx="8">
                  <c:v>23410142</c:v>
                </c:pt>
                <c:pt idx="9">
                  <c:v>51399084</c:v>
                </c:pt>
                <c:pt idx="10">
                  <c:v>0</c:v>
                </c:pt>
                <c:pt idx="11">
                  <c:v>10486321</c:v>
                </c:pt>
                <c:pt idx="12">
                  <c:v>8975604</c:v>
                </c:pt>
                <c:pt idx="13">
                  <c:v>10930359</c:v>
                </c:pt>
                <c:pt idx="14">
                  <c:v>60393523</c:v>
                </c:pt>
                <c:pt idx="15">
                  <c:v>3747380</c:v>
                </c:pt>
                <c:pt idx="16">
                  <c:v>0</c:v>
                </c:pt>
                <c:pt idx="17">
                  <c:v>92113144</c:v>
                </c:pt>
                <c:pt idx="18">
                  <c:v>35433293</c:v>
                </c:pt>
                <c:pt idx="19">
                  <c:v>0</c:v>
                </c:pt>
                <c:pt idx="20">
                  <c:v>26175716</c:v>
                </c:pt>
                <c:pt idx="21">
                  <c:v>37877388</c:v>
                </c:pt>
                <c:pt idx="22">
                  <c:v>31501852</c:v>
                </c:pt>
                <c:pt idx="23">
                  <c:v>11187257</c:v>
                </c:pt>
                <c:pt idx="24">
                  <c:v>0</c:v>
                </c:pt>
                <c:pt idx="25">
                  <c:v>30250592</c:v>
                </c:pt>
                <c:pt idx="26">
                  <c:v>17387019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C-47A9-87D5-DBA35F3D40E9}"/>
            </c:ext>
          </c:extLst>
        </c:ser>
        <c:ser>
          <c:idx val="2"/>
          <c:order val="2"/>
          <c:tx>
            <c:strRef>
              <c:f>Январь!$H$8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Январь!$C$9:$C$63</c:f>
              <c:strCache>
                <c:ptCount val="28"/>
                <c:pt idx="0">
                  <c:v>Akfa Dream World </c:v>
                </c:pt>
                <c:pt idx="1">
                  <c:v>Allegro Development</c:v>
                </c:pt>
                <c:pt idx="2">
                  <c:v>Beruniy City</c:v>
                </c:pt>
                <c:pt idx="3">
                  <c:v>Bogcha Proekt</c:v>
                </c:pt>
                <c:pt idx="4">
                  <c:v>City Makon </c:v>
                </c:pt>
                <c:pt idx="5">
                  <c:v>Constant Cemiels</c:v>
                </c:pt>
                <c:pt idx="6">
                  <c:v>Crystal Paint</c:v>
                </c:pt>
                <c:pt idx="7">
                  <c:v>Di Construction Management </c:v>
                </c:pt>
                <c:pt idx="8">
                  <c:v>Dream City Development</c:v>
                </c:pt>
                <c:pt idx="9">
                  <c:v>Gold Moon</c:v>
                </c:pt>
                <c:pt idx="10">
                  <c:v>Grand Road Tashkent</c:v>
                </c:pt>
                <c:pt idx="11">
                  <c:v>Green Zone</c:v>
                </c:pt>
                <c:pt idx="12">
                  <c:v>Green City</c:v>
                </c:pt>
                <c:pt idx="13">
                  <c:v>Green Trade Export</c:v>
                </c:pt>
                <c:pt idx="14">
                  <c:v>High Land City </c:v>
                </c:pt>
                <c:pt idx="15">
                  <c:v>Hokimiyat </c:v>
                </c:pt>
                <c:pt idx="16">
                  <c:v>Manzarali gullar va daraxtlar</c:v>
                </c:pt>
                <c:pt idx="17">
                  <c:v>Milliy Bog</c:v>
                </c:pt>
                <c:pt idx="18">
                  <c:v>Olmazor City </c:v>
                </c:pt>
                <c:pt idx="19">
                  <c:v>Oqtepa City</c:v>
                </c:pt>
                <c:pt idx="20">
                  <c:v>Prime Tower </c:v>
                </c:pt>
                <c:pt idx="21">
                  <c:v>Qurilish Vazriligi </c:v>
                </c:pt>
                <c:pt idx="22">
                  <c:v>Sergeli Industrial Park </c:v>
                </c:pt>
                <c:pt idx="23">
                  <c:v>Silver Tulp</c:v>
                </c:pt>
                <c:pt idx="24">
                  <c:v>Supreme Quality</c:v>
                </c:pt>
                <c:pt idx="25">
                  <c:v>Techno Logistics</c:v>
                </c:pt>
                <c:pt idx="26">
                  <c:v>Tukriya Baza </c:v>
                </c:pt>
                <c:pt idx="27">
                  <c:v>White City</c:v>
                </c:pt>
              </c:strCache>
            </c:strRef>
          </c:cat>
          <c:val>
            <c:numRef>
              <c:f>Январь!$H$9:$H$63</c:f>
              <c:numCache>
                <c:formatCode>_-* #\ ##0\ _₽_-;\-* #\ ##0\ _₽_-;_-* "-"??\ _₽_-;_-@_-</c:formatCode>
                <c:ptCount val="28"/>
                <c:pt idx="0">
                  <c:v>874000</c:v>
                </c:pt>
                <c:pt idx="4">
                  <c:v>4234000</c:v>
                </c:pt>
                <c:pt idx="6">
                  <c:v>405000</c:v>
                </c:pt>
                <c:pt idx="10">
                  <c:v>4800000</c:v>
                </c:pt>
                <c:pt idx="16">
                  <c:v>3840000</c:v>
                </c:pt>
                <c:pt idx="18">
                  <c:v>53184000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C-47A9-87D5-DBA35F3D40E9}"/>
            </c:ext>
          </c:extLst>
        </c:ser>
        <c:ser>
          <c:idx val="3"/>
          <c:order val="3"/>
          <c:tx>
            <c:strRef>
              <c:f>Январь!$J$8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Январь!$C$9:$C$63</c:f>
              <c:strCache>
                <c:ptCount val="28"/>
                <c:pt idx="0">
                  <c:v>Akfa Dream World </c:v>
                </c:pt>
                <c:pt idx="1">
                  <c:v>Allegro Development</c:v>
                </c:pt>
                <c:pt idx="2">
                  <c:v>Beruniy City</c:v>
                </c:pt>
                <c:pt idx="3">
                  <c:v>Bogcha Proekt</c:v>
                </c:pt>
                <c:pt idx="4">
                  <c:v>City Makon </c:v>
                </c:pt>
                <c:pt idx="5">
                  <c:v>Constant Cemiels</c:v>
                </c:pt>
                <c:pt idx="6">
                  <c:v>Crystal Paint</c:v>
                </c:pt>
                <c:pt idx="7">
                  <c:v>Di Construction Management </c:v>
                </c:pt>
                <c:pt idx="8">
                  <c:v>Dream City Development</c:v>
                </c:pt>
                <c:pt idx="9">
                  <c:v>Gold Moon</c:v>
                </c:pt>
                <c:pt idx="10">
                  <c:v>Grand Road Tashkent</c:v>
                </c:pt>
                <c:pt idx="11">
                  <c:v>Green Zone</c:v>
                </c:pt>
                <c:pt idx="12">
                  <c:v>Green City</c:v>
                </c:pt>
                <c:pt idx="13">
                  <c:v>Green Trade Export</c:v>
                </c:pt>
                <c:pt idx="14">
                  <c:v>High Land City </c:v>
                </c:pt>
                <c:pt idx="15">
                  <c:v>Hokimiyat </c:v>
                </c:pt>
                <c:pt idx="16">
                  <c:v>Manzarali gullar va daraxtlar</c:v>
                </c:pt>
                <c:pt idx="17">
                  <c:v>Milliy Bog</c:v>
                </c:pt>
                <c:pt idx="18">
                  <c:v>Olmazor City </c:v>
                </c:pt>
                <c:pt idx="19">
                  <c:v>Oqtepa City</c:v>
                </c:pt>
                <c:pt idx="20">
                  <c:v>Prime Tower </c:v>
                </c:pt>
                <c:pt idx="21">
                  <c:v>Qurilish Vazriligi </c:v>
                </c:pt>
                <c:pt idx="22">
                  <c:v>Sergeli Industrial Park </c:v>
                </c:pt>
                <c:pt idx="23">
                  <c:v>Silver Tulp</c:v>
                </c:pt>
                <c:pt idx="24">
                  <c:v>Supreme Quality</c:v>
                </c:pt>
                <c:pt idx="25">
                  <c:v>Techno Logistics</c:v>
                </c:pt>
                <c:pt idx="26">
                  <c:v>Tukriya Baza </c:v>
                </c:pt>
                <c:pt idx="27">
                  <c:v>White City</c:v>
                </c:pt>
              </c:strCache>
            </c:strRef>
          </c:cat>
          <c:val>
            <c:numRef>
              <c:f>Январь!$J$9:$J$63</c:f>
              <c:numCache>
                <c:formatCode>_-* #\ ##0\ _₽_-;\-* #\ ##0\ _₽_-;_-* "-"??\ _₽_-;_-@_-</c:formatCode>
                <c:ptCount val="28"/>
                <c:pt idx="0">
                  <c:v>13227547</c:v>
                </c:pt>
                <c:pt idx="1">
                  <c:v>9980394</c:v>
                </c:pt>
                <c:pt idx="2">
                  <c:v>18134900</c:v>
                </c:pt>
                <c:pt idx="3">
                  <c:v>127358463</c:v>
                </c:pt>
                <c:pt idx="4">
                  <c:v>357093508</c:v>
                </c:pt>
                <c:pt idx="5">
                  <c:v>10290000</c:v>
                </c:pt>
                <c:pt idx="6">
                  <c:v>35427644</c:v>
                </c:pt>
                <c:pt idx="7">
                  <c:v>4027875</c:v>
                </c:pt>
                <c:pt idx="8">
                  <c:v>42255142</c:v>
                </c:pt>
                <c:pt idx="9">
                  <c:v>51399084</c:v>
                </c:pt>
                <c:pt idx="10">
                  <c:v>4800000</c:v>
                </c:pt>
                <c:pt idx="11">
                  <c:v>10486321</c:v>
                </c:pt>
                <c:pt idx="12">
                  <c:v>8975604</c:v>
                </c:pt>
                <c:pt idx="13">
                  <c:v>10930359</c:v>
                </c:pt>
                <c:pt idx="14">
                  <c:v>60393523</c:v>
                </c:pt>
                <c:pt idx="15">
                  <c:v>9597380</c:v>
                </c:pt>
                <c:pt idx="16">
                  <c:v>3840000</c:v>
                </c:pt>
                <c:pt idx="17">
                  <c:v>120920144</c:v>
                </c:pt>
                <c:pt idx="18">
                  <c:v>100797293</c:v>
                </c:pt>
                <c:pt idx="19">
                  <c:v>32150000</c:v>
                </c:pt>
                <c:pt idx="20">
                  <c:v>26175716</c:v>
                </c:pt>
                <c:pt idx="21">
                  <c:v>39298388</c:v>
                </c:pt>
                <c:pt idx="22">
                  <c:v>31501852</c:v>
                </c:pt>
                <c:pt idx="23">
                  <c:v>11187257</c:v>
                </c:pt>
                <c:pt idx="24">
                  <c:v>6620000</c:v>
                </c:pt>
                <c:pt idx="25">
                  <c:v>31325792</c:v>
                </c:pt>
                <c:pt idx="26">
                  <c:v>17387019</c:v>
                </c:pt>
                <c:pt idx="27">
                  <c:v>67785000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C-47A9-87D5-DBA35F3D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493568"/>
        <c:axId val="467498272"/>
      </c:barChart>
      <c:catAx>
        <c:axId val="4674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8272"/>
        <c:crosses val="autoZero"/>
        <c:auto val="1"/>
        <c:lblAlgn val="ctr"/>
        <c:lblOffset val="100"/>
        <c:noMultiLvlLbl val="0"/>
      </c:catAx>
      <c:valAx>
        <c:axId val="4674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22-4734-B480-71E93461CF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22-4734-B480-71E93461CF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22-4734-B480-71E93461CF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(Май!$D$8,Май!$F$8,Май!$H$8)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(Май!$D$66,Май!$F$66,Май!$H$66)</c:f>
              <c:numCache>
                <c:formatCode>_-* #\ ##0\ _₽_-;\-* #\ ##0\ _₽_-;_-* "-"??\ _₽_-;_-@_-</c:formatCode>
                <c:ptCount val="3"/>
                <c:pt idx="0">
                  <c:v>88021272</c:v>
                </c:pt>
                <c:pt idx="1">
                  <c:v>190641200</c:v>
                </c:pt>
                <c:pt idx="2">
                  <c:v>30029486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22-4734-B480-71E93461CF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Июнь!$C$9:$C$64</c:f>
              <c:strCache>
                <c:ptCount val="9"/>
                <c:pt idx="0">
                  <c:v>Akfa Dream World</c:v>
                </c:pt>
                <c:pt idx="1">
                  <c:v>City Net</c:v>
                </c:pt>
                <c:pt idx="2">
                  <c:v>Discover Invest</c:v>
                </c:pt>
                <c:pt idx="3">
                  <c:v>Grand Road Tashkent</c:v>
                </c:pt>
                <c:pt idx="4">
                  <c:v>Mesa Meskani</c:v>
                </c:pt>
                <c:pt idx="5">
                  <c:v>Prime Tower </c:v>
                </c:pt>
                <c:pt idx="6">
                  <c:v>Qurulish Vazirligi</c:v>
                </c:pt>
                <c:pt idx="7">
                  <c:v>Techno Logistics</c:v>
                </c:pt>
                <c:pt idx="8">
                  <c:v>White City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207-8B06-0F5E286281FD}"/>
            </c:ext>
          </c:extLst>
        </c:ser>
        <c:ser>
          <c:idx val="1"/>
          <c:order val="1"/>
          <c:tx>
            <c:strRef>
              <c:f>Июнь!$D$8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Июнь!$C$9:$C$64</c:f>
              <c:strCache>
                <c:ptCount val="9"/>
                <c:pt idx="0">
                  <c:v>Akfa Dream World</c:v>
                </c:pt>
                <c:pt idx="1">
                  <c:v>City Net</c:v>
                </c:pt>
                <c:pt idx="2">
                  <c:v>Discover Invest</c:v>
                </c:pt>
                <c:pt idx="3">
                  <c:v>Grand Road Tashkent</c:v>
                </c:pt>
                <c:pt idx="4">
                  <c:v>Mesa Meskani</c:v>
                </c:pt>
                <c:pt idx="5">
                  <c:v>Prime Tower </c:v>
                </c:pt>
                <c:pt idx="6">
                  <c:v>Qurulish Vazirligi</c:v>
                </c:pt>
                <c:pt idx="7">
                  <c:v>Techno Logistics</c:v>
                </c:pt>
                <c:pt idx="8">
                  <c:v>White City</c:v>
                </c:pt>
              </c:strCache>
            </c:strRef>
          </c:cat>
          <c:val>
            <c:numRef>
              <c:f>Июнь!$D$9:$D$64</c:f>
              <c:numCache>
                <c:formatCode>_-* #\ ##0\ _₽_-;\-* #\ ##0\ _₽_-;_-* "-"??\ _₽_-;_-@_-</c:formatCode>
                <c:ptCount val="9"/>
                <c:pt idx="1">
                  <c:v>2616562</c:v>
                </c:pt>
                <c:pt idx="2">
                  <c:v>18423168</c:v>
                </c:pt>
                <c:pt idx="6">
                  <c:v>5001370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207-8B06-0F5E286281FD}"/>
            </c:ext>
          </c:extLst>
        </c:ser>
        <c:ser>
          <c:idx val="2"/>
          <c:order val="2"/>
          <c:tx>
            <c:strRef>
              <c:f>Июнь!$H$8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Июнь!$C$9:$C$64</c:f>
              <c:strCache>
                <c:ptCount val="9"/>
                <c:pt idx="0">
                  <c:v>Akfa Dream World</c:v>
                </c:pt>
                <c:pt idx="1">
                  <c:v>City Net</c:v>
                </c:pt>
                <c:pt idx="2">
                  <c:v>Discover Invest</c:v>
                </c:pt>
                <c:pt idx="3">
                  <c:v>Grand Road Tashkent</c:v>
                </c:pt>
                <c:pt idx="4">
                  <c:v>Mesa Meskani</c:v>
                </c:pt>
                <c:pt idx="5">
                  <c:v>Prime Tower </c:v>
                </c:pt>
                <c:pt idx="6">
                  <c:v>Qurulish Vazirligi</c:v>
                </c:pt>
                <c:pt idx="7">
                  <c:v>Techno Logistics</c:v>
                </c:pt>
                <c:pt idx="8">
                  <c:v>White City</c:v>
                </c:pt>
              </c:strCache>
            </c:strRef>
          </c:cat>
          <c:val>
            <c:numRef>
              <c:f>Июнь!$H$9:$H$64</c:f>
              <c:numCache>
                <c:formatCode>_-* #\ ##0\ _₽_-;\-* #\ ##0\ _₽_-;_-* "-"??\ _₽_-;_-@_-</c:formatCode>
                <c:ptCount val="9"/>
                <c:pt idx="4">
                  <c:v>9798840</c:v>
                </c:pt>
                <c:pt idx="7">
                  <c:v>53432120</c:v>
                </c:pt>
                <c:pt idx="8">
                  <c:v>14416000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E-4207-8B06-0F5E286281FD}"/>
            </c:ext>
          </c:extLst>
        </c:ser>
        <c:ser>
          <c:idx val="3"/>
          <c:order val="3"/>
          <c:tx>
            <c:strRef>
              <c:f>Июнь!$J$8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Июнь!$C$9:$C$64</c:f>
              <c:strCache>
                <c:ptCount val="9"/>
                <c:pt idx="0">
                  <c:v>Akfa Dream World</c:v>
                </c:pt>
                <c:pt idx="1">
                  <c:v>City Net</c:v>
                </c:pt>
                <c:pt idx="2">
                  <c:v>Discover Invest</c:v>
                </c:pt>
                <c:pt idx="3">
                  <c:v>Grand Road Tashkent</c:v>
                </c:pt>
                <c:pt idx="4">
                  <c:v>Mesa Meskani</c:v>
                </c:pt>
                <c:pt idx="5">
                  <c:v>Prime Tower </c:v>
                </c:pt>
                <c:pt idx="6">
                  <c:v>Qurulish Vazirligi</c:v>
                </c:pt>
                <c:pt idx="7">
                  <c:v>Techno Logistics</c:v>
                </c:pt>
                <c:pt idx="8">
                  <c:v>White City</c:v>
                </c:pt>
              </c:strCache>
            </c:strRef>
          </c:cat>
          <c:val>
            <c:numRef>
              <c:f>Июнь!$J$9:$J$64</c:f>
              <c:numCache>
                <c:formatCode>_-* #\ ##0\ _₽_-;\-* #\ ##0\ _₽_-;_-* "-"??\ _₽_-;_-@_-</c:formatCode>
                <c:ptCount val="9"/>
                <c:pt idx="0">
                  <c:v>5852000</c:v>
                </c:pt>
                <c:pt idx="1">
                  <c:v>2616562</c:v>
                </c:pt>
                <c:pt idx="2">
                  <c:v>140520168</c:v>
                </c:pt>
                <c:pt idx="3">
                  <c:v>26628000</c:v>
                </c:pt>
                <c:pt idx="4">
                  <c:v>9798840</c:v>
                </c:pt>
                <c:pt idx="5">
                  <c:v>43484600</c:v>
                </c:pt>
                <c:pt idx="6">
                  <c:v>5001370</c:v>
                </c:pt>
                <c:pt idx="7">
                  <c:v>53432120</c:v>
                </c:pt>
                <c:pt idx="8">
                  <c:v>20086000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9E-4207-8B06-0F5E2862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6872"/>
        <c:axId val="474839616"/>
      </c:barChart>
      <c:catAx>
        <c:axId val="474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9616"/>
        <c:crosses val="autoZero"/>
        <c:auto val="1"/>
        <c:lblAlgn val="ctr"/>
        <c:lblOffset val="100"/>
        <c:noMultiLvlLbl val="0"/>
      </c:catAx>
      <c:valAx>
        <c:axId val="47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13-4A6C-8AD8-48875EC53D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13-4A6C-8AD8-48875EC53D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13-4A6C-8AD8-48875EC53D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(Июнь!$D$8,Июнь!$F$8,Июнь!$H$8)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(Июнь!$D$66,Июнь!$F$66,Июнь!$H$66)</c:f>
              <c:numCache>
                <c:formatCode>_-* #\ ##0\ _₽_-;\-* #\ ##0\ _₽_-;_-* "-"??\ _₽_-;_-@_-</c:formatCode>
                <c:ptCount val="3"/>
                <c:pt idx="0">
                  <c:v>26041100</c:v>
                </c:pt>
                <c:pt idx="1">
                  <c:v>203731600</c:v>
                </c:pt>
                <c:pt idx="2">
                  <c:v>77646960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3-4A6C-8AD8-48875EC53DF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Mesa Meskani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A-4B92-B039-F70293C69CAD}"/>
            </c:ext>
          </c:extLst>
        </c:ser>
        <c:ser>
          <c:idx val="1"/>
          <c:order val="1"/>
          <c:tx>
            <c:strRef>
              <c:f>Июль!$D$8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Mesa Meskani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Июль!$D$9:$D$64</c:f>
              <c:numCache>
                <c:formatCode>_-* #\ ##0\ _₽_-;\-* #\ ##0\ _₽_-;_-* "-"??\ _₽_-;_-@_-</c:formatCode>
                <c:ptCount val="56"/>
                <c:pt idx="16">
                  <c:v>45326322</c:v>
                </c:pt>
                <c:pt idx="20">
                  <c:v>4989197</c:v>
                </c:pt>
                <c:pt idx="22">
                  <c:v>119357883</c:v>
                </c:pt>
                <c:pt idx="24">
                  <c:v>37393693</c:v>
                </c:pt>
                <c:pt idx="39">
                  <c:v>13325000</c:v>
                </c:pt>
                <c:pt idx="45">
                  <c:v>1791601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A-4B92-B039-F70293C69CAD}"/>
            </c:ext>
          </c:extLst>
        </c:ser>
        <c:ser>
          <c:idx val="2"/>
          <c:order val="2"/>
          <c:tx>
            <c:strRef>
              <c:f>Июль!$H$8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Mesa Meskani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Июль!$H$9:$H$64</c:f>
              <c:numCache>
                <c:formatCode>_-* #\ ##0\ _₽_-;\-* #\ ##0\ _₽_-;_-* "-"??\ _₽_-;_-@_-</c:formatCode>
                <c:ptCount val="56"/>
                <c:pt idx="20">
                  <c:v>2780000</c:v>
                </c:pt>
                <c:pt idx="22">
                  <c:v>68880000</c:v>
                </c:pt>
                <c:pt idx="47">
                  <c:v>25830000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A-4B92-B039-F70293C69CAD}"/>
            </c:ext>
          </c:extLst>
        </c:ser>
        <c:ser>
          <c:idx val="3"/>
          <c:order val="3"/>
          <c:tx>
            <c:strRef>
              <c:f>Июль!$J$8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Июль!$C$9:$C$64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Mesa Meskani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Июль!$J$9:$J$64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35985000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25455800</c:v>
                </c:pt>
                <c:pt idx="11">
                  <c:v>0</c:v>
                </c:pt>
                <c:pt idx="12">
                  <c:v>0</c:v>
                </c:pt>
                <c:pt idx="13">
                  <c:v>46003000</c:v>
                </c:pt>
                <c:pt idx="14">
                  <c:v>0</c:v>
                </c:pt>
                <c:pt idx="15">
                  <c:v>0</c:v>
                </c:pt>
                <c:pt idx="16">
                  <c:v>156714822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15911697</c:v>
                </c:pt>
                <c:pt idx="21">
                  <c:v>0</c:v>
                </c:pt>
                <c:pt idx="22">
                  <c:v>256782883</c:v>
                </c:pt>
                <c:pt idx="23">
                  <c:v>0</c:v>
                </c:pt>
                <c:pt idx="24">
                  <c:v>43810693</c:v>
                </c:pt>
                <c:pt idx="25">
                  <c:v>0</c:v>
                </c:pt>
                <c:pt idx="26">
                  <c:v>10559000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42742500</c:v>
                </c:pt>
                <c:pt idx="39">
                  <c:v>13325000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1791601</c:v>
                </c:pt>
                <c:pt idx="46">
                  <c:v>0</c:v>
                </c:pt>
                <c:pt idx="47">
                  <c:v>25830000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36463500</c:v>
                </c:pt>
                <c:pt idx="52">
                  <c:v>0</c:v>
                </c:pt>
                <c:pt idx="53">
                  <c:v>75635500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A-4B92-B039-F70293C6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6872"/>
        <c:axId val="474839616"/>
      </c:barChart>
      <c:catAx>
        <c:axId val="474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9616"/>
        <c:crosses val="autoZero"/>
        <c:auto val="1"/>
        <c:lblAlgn val="ctr"/>
        <c:lblOffset val="100"/>
        <c:noMultiLvlLbl val="0"/>
      </c:catAx>
      <c:valAx>
        <c:axId val="47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F4-4B36-9803-404B94A332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F4-4B36-9803-404B94A332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F4-4B36-9803-404B94A332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(Июль!$D$8,Июль!$F$8,Июль!$H$8)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(Июль!$D$66,Июль!$F$66,Июль!$H$66)</c:f>
              <c:numCache>
                <c:formatCode>_-* #\ ##0\ _₽_-;\-* #\ ##0\ _₽_-;_-* "-"??\ _₽_-;_-@_-</c:formatCode>
                <c:ptCount val="3"/>
                <c:pt idx="0">
                  <c:v>222183696</c:v>
                </c:pt>
                <c:pt idx="1">
                  <c:v>467337300</c:v>
                </c:pt>
                <c:pt idx="2">
                  <c:v>97490000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4-4B36-9803-404B94A332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Август!$C$9:$C$64</c:f>
              <c:strCache>
                <c:ptCount val="13"/>
                <c:pt idx="0">
                  <c:v>Akbayir Story</c:v>
                </c:pt>
                <c:pt idx="1">
                  <c:v>Akfa Dream World</c:v>
                </c:pt>
                <c:pt idx="2">
                  <c:v>Allegro Development</c:v>
                </c:pt>
                <c:pt idx="3">
                  <c:v>Bogcha Proekt</c:v>
                </c:pt>
                <c:pt idx="4">
                  <c:v>Durable Group</c:v>
                </c:pt>
                <c:pt idx="5">
                  <c:v>Mimar Group</c:v>
                </c:pt>
                <c:pt idx="6">
                  <c:v>Gold Moon</c:v>
                </c:pt>
                <c:pt idx="7">
                  <c:v>Power Consturction Planet</c:v>
                </c:pt>
                <c:pt idx="8">
                  <c:v>Invento</c:v>
                </c:pt>
                <c:pt idx="9">
                  <c:v>High Land City </c:v>
                </c:pt>
                <c:pt idx="10">
                  <c:v>Izayapi Lot 1</c:v>
                </c:pt>
                <c:pt idx="11">
                  <c:v>Milliy Bog</c:v>
                </c:pt>
                <c:pt idx="12">
                  <c:v>Technopark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4-47E9-8407-773FEF9780C7}"/>
            </c:ext>
          </c:extLst>
        </c:ser>
        <c:ser>
          <c:idx val="1"/>
          <c:order val="1"/>
          <c:tx>
            <c:strRef>
              <c:f>Август!$D$8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Август!$C$9:$C$64</c:f>
              <c:strCache>
                <c:ptCount val="13"/>
                <c:pt idx="0">
                  <c:v>Akbayir Story</c:v>
                </c:pt>
                <c:pt idx="1">
                  <c:v>Akfa Dream World</c:v>
                </c:pt>
                <c:pt idx="2">
                  <c:v>Allegro Development</c:v>
                </c:pt>
                <c:pt idx="3">
                  <c:v>Bogcha Proekt</c:v>
                </c:pt>
                <c:pt idx="4">
                  <c:v>Durable Group</c:v>
                </c:pt>
                <c:pt idx="5">
                  <c:v>Mimar Group</c:v>
                </c:pt>
                <c:pt idx="6">
                  <c:v>Gold Moon</c:v>
                </c:pt>
                <c:pt idx="7">
                  <c:v>Power Consturction Planet</c:v>
                </c:pt>
                <c:pt idx="8">
                  <c:v>Invento</c:v>
                </c:pt>
                <c:pt idx="9">
                  <c:v>High Land City </c:v>
                </c:pt>
                <c:pt idx="10">
                  <c:v>Izayapi Lot 1</c:v>
                </c:pt>
                <c:pt idx="11">
                  <c:v>Milliy Bog</c:v>
                </c:pt>
                <c:pt idx="12">
                  <c:v>Technopark</c:v>
                </c:pt>
              </c:strCache>
            </c:strRef>
          </c:cat>
          <c:val>
            <c:numRef>
              <c:f>Август!$D$9:$D$64</c:f>
              <c:numCache>
                <c:formatCode>_-* #\ ##0\ _₽_-;\-* #\ ##0\ _₽_-;_-* "-"??\ _₽_-;_-@_-</c:formatCode>
                <c:ptCount val="13"/>
                <c:pt idx="0">
                  <c:v>13940000</c:v>
                </c:pt>
                <c:pt idx="1">
                  <c:v>13150000</c:v>
                </c:pt>
                <c:pt idx="4">
                  <c:v>412206000</c:v>
                </c:pt>
                <c:pt idx="5">
                  <c:v>434510000</c:v>
                </c:pt>
                <c:pt idx="6">
                  <c:v>97230000</c:v>
                </c:pt>
                <c:pt idx="7">
                  <c:v>150124000</c:v>
                </c:pt>
                <c:pt idx="8">
                  <c:v>39242390</c:v>
                </c:pt>
                <c:pt idx="9">
                  <c:v>41060000</c:v>
                </c:pt>
                <c:pt idx="12">
                  <c:v>18852390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4-47E9-8407-773FEF9780C7}"/>
            </c:ext>
          </c:extLst>
        </c:ser>
        <c:ser>
          <c:idx val="2"/>
          <c:order val="2"/>
          <c:tx>
            <c:strRef>
              <c:f>Август!$H$8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Август!$C$9:$C$64</c:f>
              <c:strCache>
                <c:ptCount val="13"/>
                <c:pt idx="0">
                  <c:v>Akbayir Story</c:v>
                </c:pt>
                <c:pt idx="1">
                  <c:v>Akfa Dream World</c:v>
                </c:pt>
                <c:pt idx="2">
                  <c:v>Allegro Development</c:v>
                </c:pt>
                <c:pt idx="3">
                  <c:v>Bogcha Proekt</c:v>
                </c:pt>
                <c:pt idx="4">
                  <c:v>Durable Group</c:v>
                </c:pt>
                <c:pt idx="5">
                  <c:v>Mimar Group</c:v>
                </c:pt>
                <c:pt idx="6">
                  <c:v>Gold Moon</c:v>
                </c:pt>
                <c:pt idx="7">
                  <c:v>Power Consturction Planet</c:v>
                </c:pt>
                <c:pt idx="8">
                  <c:v>Invento</c:v>
                </c:pt>
                <c:pt idx="9">
                  <c:v>High Land City </c:v>
                </c:pt>
                <c:pt idx="10">
                  <c:v>Izayapi Lot 1</c:v>
                </c:pt>
                <c:pt idx="11">
                  <c:v>Milliy Bog</c:v>
                </c:pt>
                <c:pt idx="12">
                  <c:v>Technopark</c:v>
                </c:pt>
              </c:strCache>
            </c:strRef>
          </c:cat>
          <c:val>
            <c:numRef>
              <c:f>Август!$H$9:$H$64</c:f>
              <c:numCache>
                <c:formatCode>_-* #\ ##0\ _₽_-;\-* #\ ##0\ _₽_-;_-* "-"??\ _₽_-;_-@_-</c:formatCode>
                <c:ptCount val="13"/>
                <c:pt idx="0">
                  <c:v>5768000</c:v>
                </c:pt>
                <c:pt idx="2">
                  <c:v>8108280</c:v>
                </c:pt>
                <c:pt idx="3">
                  <c:v>4891840</c:v>
                </c:pt>
                <c:pt idx="4">
                  <c:v>20850240</c:v>
                </c:pt>
                <c:pt idx="5">
                  <c:v>152903500</c:v>
                </c:pt>
                <c:pt idx="6">
                  <c:v>64154048</c:v>
                </c:pt>
                <c:pt idx="7">
                  <c:v>29640268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4-47E9-8407-773FEF9780C7}"/>
            </c:ext>
          </c:extLst>
        </c:ser>
        <c:ser>
          <c:idx val="3"/>
          <c:order val="3"/>
          <c:tx>
            <c:strRef>
              <c:f>Август!$J$8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Август!$C$9:$C$64</c:f>
              <c:strCache>
                <c:ptCount val="13"/>
                <c:pt idx="0">
                  <c:v>Akbayir Story</c:v>
                </c:pt>
                <c:pt idx="1">
                  <c:v>Akfa Dream World</c:v>
                </c:pt>
                <c:pt idx="2">
                  <c:v>Allegro Development</c:v>
                </c:pt>
                <c:pt idx="3">
                  <c:v>Bogcha Proekt</c:v>
                </c:pt>
                <c:pt idx="4">
                  <c:v>Durable Group</c:v>
                </c:pt>
                <c:pt idx="5">
                  <c:v>Mimar Group</c:v>
                </c:pt>
                <c:pt idx="6">
                  <c:v>Gold Moon</c:v>
                </c:pt>
                <c:pt idx="7">
                  <c:v>Power Consturction Planet</c:v>
                </c:pt>
                <c:pt idx="8">
                  <c:v>Invento</c:v>
                </c:pt>
                <c:pt idx="9">
                  <c:v>High Land City </c:v>
                </c:pt>
                <c:pt idx="10">
                  <c:v>Izayapi Lot 1</c:v>
                </c:pt>
                <c:pt idx="11">
                  <c:v>Milliy Bog</c:v>
                </c:pt>
                <c:pt idx="12">
                  <c:v>Technopark</c:v>
                </c:pt>
              </c:strCache>
            </c:strRef>
          </c:cat>
          <c:val>
            <c:numRef>
              <c:f>Август!$J$9:$J$64</c:f>
              <c:numCache>
                <c:formatCode>_-* #\ ##0\ _₽_-;\-* #\ ##0\ _₽_-;_-* "-"??\ _₽_-;_-@_-</c:formatCode>
                <c:ptCount val="13"/>
                <c:pt idx="0">
                  <c:v>37033000</c:v>
                </c:pt>
                <c:pt idx="1">
                  <c:v>27255000</c:v>
                </c:pt>
                <c:pt idx="2">
                  <c:v>8108280</c:v>
                </c:pt>
                <c:pt idx="3">
                  <c:v>4891840</c:v>
                </c:pt>
                <c:pt idx="4">
                  <c:v>653035240</c:v>
                </c:pt>
                <c:pt idx="5">
                  <c:v>832846497</c:v>
                </c:pt>
                <c:pt idx="6">
                  <c:v>170184048</c:v>
                </c:pt>
                <c:pt idx="7">
                  <c:v>273420768</c:v>
                </c:pt>
                <c:pt idx="8">
                  <c:v>44742390</c:v>
                </c:pt>
                <c:pt idx="9">
                  <c:v>70035000</c:v>
                </c:pt>
                <c:pt idx="10">
                  <c:v>8675000</c:v>
                </c:pt>
                <c:pt idx="11">
                  <c:v>7650000</c:v>
                </c:pt>
                <c:pt idx="12">
                  <c:v>142831790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4-47E9-8407-773FEF97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6872"/>
        <c:axId val="474839616"/>
      </c:barChart>
      <c:catAx>
        <c:axId val="474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9616"/>
        <c:crosses val="autoZero"/>
        <c:auto val="1"/>
        <c:lblAlgn val="ctr"/>
        <c:lblOffset val="100"/>
        <c:noMultiLvlLbl val="0"/>
      </c:catAx>
      <c:valAx>
        <c:axId val="47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7-49A6-BA4E-4F0DDB090D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7-49A6-BA4E-4F0DDB090D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7-49A6-BA4E-4F0DDB090D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(Август!$D$8,Август!$F$8,Август!$H$8)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(Август!$D$66,Август!$F$66,Август!$H$66)</c:f>
              <c:numCache>
                <c:formatCode>_-* #\ ##0\ _₽_-;\-* #\ ##0\ _₽_-;_-* "-"??\ _₽_-;_-@_-</c:formatCode>
                <c:ptCount val="3"/>
                <c:pt idx="0">
                  <c:v>1220314780</c:v>
                </c:pt>
                <c:pt idx="1">
                  <c:v>774077897</c:v>
                </c:pt>
                <c:pt idx="2">
                  <c:v>286316176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7-49A6-BA4E-4F0DDB090D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Сентябрь!$C$9:$C$64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5-4948-B788-6F1CDCC9E9B3}"/>
            </c:ext>
          </c:extLst>
        </c:ser>
        <c:ser>
          <c:idx val="1"/>
          <c:order val="1"/>
          <c:tx>
            <c:strRef>
              <c:f>Сентябрь!$D$8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Сентябрь!$C$9:$C$64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Сентябрь!$D$9:$D$64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4090917</c:v>
                </c:pt>
                <c:pt idx="2">
                  <c:v>0</c:v>
                </c:pt>
                <c:pt idx="3">
                  <c:v>6222586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23662336</c:v>
                </c:pt>
                <c:pt idx="9">
                  <c:v>158146114</c:v>
                </c:pt>
                <c:pt idx="10">
                  <c:v>39374842</c:v>
                </c:pt>
                <c:pt idx="11">
                  <c:v>0</c:v>
                </c:pt>
                <c:pt idx="12">
                  <c:v>0</c:v>
                </c:pt>
                <c:pt idx="13">
                  <c:v>333714857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28139970</c:v>
                </c:pt>
                <c:pt idx="18">
                  <c:v>0</c:v>
                </c:pt>
                <c:pt idx="19">
                  <c:v>0</c:v>
                </c:pt>
                <c:pt idx="20">
                  <c:v>13926484</c:v>
                </c:pt>
                <c:pt idx="21">
                  <c:v>104794610</c:v>
                </c:pt>
                <c:pt idx="22">
                  <c:v>236799613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39008714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3692403</c:v>
                </c:pt>
                <c:pt idx="34">
                  <c:v>128850025.58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4812839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5-4948-B788-6F1CDCC9E9B3}"/>
            </c:ext>
          </c:extLst>
        </c:ser>
        <c:ser>
          <c:idx val="2"/>
          <c:order val="2"/>
          <c:tx>
            <c:strRef>
              <c:f>Сентябрь!$H$8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Сентябрь!$C$9:$C$64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Сентябрь!$H$9:$H$64</c:f>
              <c:numCache>
                <c:formatCode>_-* #\ ##0\ _₽_-;\-* #\ ##0\ _₽_-;_-* "-"??\ _₽_-;_-@_-</c:formatCode>
                <c:ptCount val="56"/>
                <c:pt idx="10">
                  <c:v>2871000</c:v>
                </c:pt>
                <c:pt idx="13">
                  <c:v>16731560</c:v>
                </c:pt>
                <c:pt idx="21">
                  <c:v>18018400</c:v>
                </c:pt>
                <c:pt idx="29">
                  <c:v>150000</c:v>
                </c:pt>
                <c:pt idx="42">
                  <c:v>300000</c:v>
                </c:pt>
                <c:pt idx="50">
                  <c:v>1801840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5-4948-B788-6F1CDCC9E9B3}"/>
            </c:ext>
          </c:extLst>
        </c:ser>
        <c:ser>
          <c:idx val="3"/>
          <c:order val="3"/>
          <c:tx>
            <c:strRef>
              <c:f>Сентябрь!$J$8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Сентябрь!$C$9:$C$64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Сентябрь!$J$9:$J$64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4090917</c:v>
                </c:pt>
                <c:pt idx="2">
                  <c:v>2800000</c:v>
                </c:pt>
                <c:pt idx="3">
                  <c:v>6222586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23662336</c:v>
                </c:pt>
                <c:pt idx="9">
                  <c:v>224785114</c:v>
                </c:pt>
                <c:pt idx="10">
                  <c:v>42245842</c:v>
                </c:pt>
                <c:pt idx="11">
                  <c:v>0</c:v>
                </c:pt>
                <c:pt idx="12">
                  <c:v>0</c:v>
                </c:pt>
                <c:pt idx="13">
                  <c:v>479097917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31989970</c:v>
                </c:pt>
                <c:pt idx="18">
                  <c:v>0</c:v>
                </c:pt>
                <c:pt idx="19">
                  <c:v>0</c:v>
                </c:pt>
                <c:pt idx="20">
                  <c:v>19729484</c:v>
                </c:pt>
                <c:pt idx="21">
                  <c:v>128038010</c:v>
                </c:pt>
                <c:pt idx="22">
                  <c:v>342484613</c:v>
                </c:pt>
                <c:pt idx="23">
                  <c:v>0</c:v>
                </c:pt>
                <c:pt idx="24">
                  <c:v>3300000</c:v>
                </c:pt>
                <c:pt idx="25">
                  <c:v>0</c:v>
                </c:pt>
                <c:pt idx="26">
                  <c:v>39008714</c:v>
                </c:pt>
                <c:pt idx="27">
                  <c:v>0</c:v>
                </c:pt>
                <c:pt idx="28">
                  <c:v>0</c:v>
                </c:pt>
                <c:pt idx="29">
                  <c:v>150000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3692403</c:v>
                </c:pt>
                <c:pt idx="34">
                  <c:v>136445025.57999998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28291000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4812839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1801840</c:v>
                </c:pt>
                <c:pt idx="51">
                  <c:v>0</c:v>
                </c:pt>
                <c:pt idx="52">
                  <c:v>0</c:v>
                </c:pt>
                <c:pt idx="53">
                  <c:v>15500000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5-4948-B788-6F1CDCC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6872"/>
        <c:axId val="474839616"/>
      </c:barChart>
      <c:catAx>
        <c:axId val="474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9616"/>
        <c:crosses val="autoZero"/>
        <c:auto val="1"/>
        <c:lblAlgn val="ctr"/>
        <c:lblOffset val="100"/>
        <c:noMultiLvlLbl val="0"/>
      </c:catAx>
      <c:valAx>
        <c:axId val="47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32-4F4E-9134-295D8A1707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32-4F4E-9134-295D8A1707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32-4F4E-9134-295D8A170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(Сентябрь!$D$8,Сентябрь!$F$8,Сентябрь!$H$8)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(Сентябрь!$D$66,Сентябрь!$F$66,Сентябрь!$H$66)</c:f>
              <c:numCache>
                <c:formatCode>_-* #\ ##0\ _₽_-;\-* #\ ##0\ _₽_-;_-* "-"??\ _₽_-;_-@_-</c:formatCode>
                <c:ptCount val="3"/>
                <c:pt idx="0">
                  <c:v>1125236310.5799999</c:v>
                </c:pt>
                <c:pt idx="1">
                  <c:v>373339500</c:v>
                </c:pt>
                <c:pt idx="2">
                  <c:v>39872800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2-4F4E-9134-295D8A1707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Октябрь!$C$9:$C$64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Nukus City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42C7-9C67-42097B3AAC6D}"/>
            </c:ext>
          </c:extLst>
        </c:ser>
        <c:ser>
          <c:idx val="1"/>
          <c:order val="1"/>
          <c:tx>
            <c:strRef>
              <c:f>Октябрь!$D$8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Октябрь!$C$9:$C$64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Nukus City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Октябрь!$D$9:$D$64</c:f>
              <c:numCache>
                <c:formatCode>_-* #\ ##0\ _₽_-;\-* #\ ##0\ _₽_-;_-* "-"??\ _₽_-;_-@_-</c:formatCode>
                <c:ptCount val="56"/>
                <c:pt idx="1">
                  <c:v>32172449</c:v>
                </c:pt>
                <c:pt idx="4">
                  <c:v>57846214</c:v>
                </c:pt>
                <c:pt idx="9">
                  <c:v>241087491</c:v>
                </c:pt>
                <c:pt idx="10">
                  <c:v>9238026</c:v>
                </c:pt>
                <c:pt idx="13">
                  <c:v>178902199</c:v>
                </c:pt>
                <c:pt idx="17">
                  <c:v>18415727</c:v>
                </c:pt>
                <c:pt idx="19">
                  <c:v>90348536</c:v>
                </c:pt>
                <c:pt idx="20">
                  <c:v>55978300</c:v>
                </c:pt>
                <c:pt idx="21">
                  <c:v>201390838</c:v>
                </c:pt>
                <c:pt idx="22">
                  <c:v>29564798</c:v>
                </c:pt>
                <c:pt idx="24">
                  <c:v>14258211</c:v>
                </c:pt>
                <c:pt idx="26">
                  <c:v>10197352</c:v>
                </c:pt>
                <c:pt idx="33">
                  <c:v>16562469</c:v>
                </c:pt>
                <c:pt idx="34">
                  <c:v>127561059</c:v>
                </c:pt>
                <c:pt idx="43">
                  <c:v>68831201</c:v>
                </c:pt>
                <c:pt idx="50">
                  <c:v>36483909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2-42C7-9C67-42097B3AAC6D}"/>
            </c:ext>
          </c:extLst>
        </c:ser>
        <c:ser>
          <c:idx val="2"/>
          <c:order val="2"/>
          <c:tx>
            <c:strRef>
              <c:f>Октябрь!$H$8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Октябрь!$C$9:$C$64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Nukus City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Октябрь!$H$9:$H$64</c:f>
              <c:numCache>
                <c:formatCode>_-* #\ ##0\ _₽_-;\-* #\ ##0\ _₽_-;_-* "-"??\ _₽_-;_-@_-</c:formatCode>
                <c:ptCount val="56"/>
                <c:pt idx="3">
                  <c:v>2702760</c:v>
                </c:pt>
                <c:pt idx="13">
                  <c:v>31532200</c:v>
                </c:pt>
                <c:pt idx="21">
                  <c:v>18018380</c:v>
                </c:pt>
                <c:pt idx="24">
                  <c:v>4504600</c:v>
                </c:pt>
                <c:pt idx="26">
                  <c:v>3603680</c:v>
                </c:pt>
                <c:pt idx="34">
                  <c:v>22072540</c:v>
                </c:pt>
                <c:pt idx="50">
                  <c:v>4054140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2-42C7-9C67-42097B3AAC6D}"/>
            </c:ext>
          </c:extLst>
        </c:ser>
        <c:ser>
          <c:idx val="3"/>
          <c:order val="3"/>
          <c:tx>
            <c:strRef>
              <c:f>Октябрь!$J$8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Октябрь!$C$9:$C$64</c:f>
              <c:strCache>
                <c:ptCount val="56"/>
                <c:pt idx="0">
                  <c:v>Akbayir Story</c:v>
                </c:pt>
                <c:pt idx="1">
                  <c:v>Akfa Dream World</c:v>
                </c:pt>
                <c:pt idx="2">
                  <c:v>Profpack</c:v>
                </c:pt>
                <c:pt idx="3">
                  <c:v>Allegro Development</c:v>
                </c:pt>
                <c:pt idx="4">
                  <c:v>Nukus City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Suv Proekt</c:v>
                </c:pt>
                <c:pt idx="9">
                  <c:v>City Makon </c:v>
                </c:pt>
                <c:pt idx="10">
                  <c:v>City Net</c:v>
                </c:pt>
                <c:pt idx="11">
                  <c:v>Durable Group</c:v>
                </c:pt>
                <c:pt idx="12">
                  <c:v>Constant Cemeils</c:v>
                </c:pt>
                <c:pt idx="13">
                  <c:v>Mimar Group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Power Consturction Planet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Invento</c:v>
                </c:pt>
                <c:pt idx="27">
                  <c:v>Green ящту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Izayapi Lot 1</c:v>
                </c:pt>
                <c:pt idx="33">
                  <c:v>Manzarali gullar va daraxtlar</c:v>
                </c:pt>
                <c:pt idx="34">
                  <c:v>Mesa Mesen Sanayii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Tapoich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Technopark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Октябрь!$J$9:$J$64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32172449</c:v>
                </c:pt>
                <c:pt idx="2">
                  <c:v>0</c:v>
                </c:pt>
                <c:pt idx="3">
                  <c:v>2702760</c:v>
                </c:pt>
                <c:pt idx="4">
                  <c:v>57846214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247357491</c:v>
                </c:pt>
                <c:pt idx="10">
                  <c:v>14738026</c:v>
                </c:pt>
                <c:pt idx="11">
                  <c:v>0</c:v>
                </c:pt>
                <c:pt idx="12">
                  <c:v>0</c:v>
                </c:pt>
                <c:pt idx="13">
                  <c:v>330637399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18415727</c:v>
                </c:pt>
                <c:pt idx="18">
                  <c:v>0</c:v>
                </c:pt>
                <c:pt idx="19">
                  <c:v>91448536</c:v>
                </c:pt>
                <c:pt idx="20">
                  <c:v>55978300</c:v>
                </c:pt>
                <c:pt idx="21">
                  <c:v>239759218</c:v>
                </c:pt>
                <c:pt idx="22">
                  <c:v>30664798</c:v>
                </c:pt>
                <c:pt idx="23">
                  <c:v>0</c:v>
                </c:pt>
                <c:pt idx="24">
                  <c:v>18762811</c:v>
                </c:pt>
                <c:pt idx="25">
                  <c:v>0</c:v>
                </c:pt>
                <c:pt idx="26">
                  <c:v>31671332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16562469</c:v>
                </c:pt>
                <c:pt idx="34">
                  <c:v>149633599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68831201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42738049</c:v>
                </c:pt>
                <c:pt idx="51">
                  <c:v>0</c:v>
                </c:pt>
                <c:pt idx="52">
                  <c:v>0</c:v>
                </c:pt>
                <c:pt idx="53">
                  <c:v>26700000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2-42C7-9C67-42097B3A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6872"/>
        <c:axId val="474839616"/>
      </c:barChart>
      <c:catAx>
        <c:axId val="474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9616"/>
        <c:crosses val="autoZero"/>
        <c:auto val="1"/>
        <c:lblAlgn val="ctr"/>
        <c:lblOffset val="100"/>
        <c:noMultiLvlLbl val="0"/>
      </c:catAx>
      <c:valAx>
        <c:axId val="47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5B-4503-827F-6C8EF0A1FC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1C-4245-B3D7-B13DF77C18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1C-4245-B3D7-B13DF77C18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(Январь!$D$8,Январь!$F$8,Январь!$H$8)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(Январь!$D$64,Январь!$F$64,Январь!$H$64)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331418375</c:v>
                </c:pt>
                <c:pt idx="2">
                  <c:v>67337000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B-4503-827F-6C8EF0A1FC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09-46A6-9485-70D4534FB2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09-46A6-9485-70D4534FB2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09-46A6-9485-70D4534FB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(Октябрь!$D$8,Октябрь!$F$8,Октябрь!$H$8)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(Октябрь!$D$66,Октябрь!$F$66,Октябрь!$H$66)</c:f>
              <c:numCache>
                <c:formatCode>_-* #\ ##0\ _₽_-;\-* #\ ##0\ _₽_-;_-* "-"??\ _₽_-;_-@_-</c:formatCode>
                <c:ptCount val="3"/>
                <c:pt idx="0">
                  <c:v>1188838779</c:v>
                </c:pt>
                <c:pt idx="1">
                  <c:v>201293300</c:v>
                </c:pt>
                <c:pt idx="2">
                  <c:v>86488300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09-46A6-9485-70D4534FB2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Февраль!$C$9:$C$64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E-4002-AF57-300036F9DF55}"/>
            </c:ext>
          </c:extLst>
        </c:ser>
        <c:ser>
          <c:idx val="1"/>
          <c:order val="1"/>
          <c:tx>
            <c:strRef>
              <c:f>Февраль!$D$8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Февраль!$C$9:$C$64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Февраль!$D$9:$D$64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5231052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33480290</c:v>
                </c:pt>
                <c:pt idx="8">
                  <c:v>0</c:v>
                </c:pt>
                <c:pt idx="9">
                  <c:v>299739427</c:v>
                </c:pt>
                <c:pt idx="10">
                  <c:v>60787877</c:v>
                </c:pt>
                <c:pt idx="12">
                  <c:v>14354087</c:v>
                </c:pt>
                <c:pt idx="14">
                  <c:v>9220436</c:v>
                </c:pt>
                <c:pt idx="15">
                  <c:v>44644004</c:v>
                </c:pt>
                <c:pt idx="16">
                  <c:v>2831648</c:v>
                </c:pt>
                <c:pt idx="17">
                  <c:v>36908052</c:v>
                </c:pt>
                <c:pt idx="18">
                  <c:v>0</c:v>
                </c:pt>
                <c:pt idx="19">
                  <c:v>10564401</c:v>
                </c:pt>
                <c:pt idx="20">
                  <c:v>36921155</c:v>
                </c:pt>
                <c:pt idx="21">
                  <c:v>0</c:v>
                </c:pt>
                <c:pt idx="22">
                  <c:v>0</c:v>
                </c:pt>
                <c:pt idx="23">
                  <c:v>19555624</c:v>
                </c:pt>
                <c:pt idx="24">
                  <c:v>32060014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9092476</c:v>
                </c:pt>
                <c:pt idx="31">
                  <c:v>23655998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67947318</c:v>
                </c:pt>
                <c:pt idx="37">
                  <c:v>0</c:v>
                </c:pt>
                <c:pt idx="39">
                  <c:v>36132933</c:v>
                </c:pt>
                <c:pt idx="40">
                  <c:v>45349028</c:v>
                </c:pt>
                <c:pt idx="41">
                  <c:v>0</c:v>
                </c:pt>
                <c:pt idx="42">
                  <c:v>15856672</c:v>
                </c:pt>
                <c:pt idx="43">
                  <c:v>14590085</c:v>
                </c:pt>
                <c:pt idx="44">
                  <c:v>0</c:v>
                </c:pt>
                <c:pt idx="45">
                  <c:v>20409650</c:v>
                </c:pt>
                <c:pt idx="46">
                  <c:v>14672214</c:v>
                </c:pt>
                <c:pt idx="47">
                  <c:v>5476974</c:v>
                </c:pt>
                <c:pt idx="48">
                  <c:v>0</c:v>
                </c:pt>
                <c:pt idx="49">
                  <c:v>0</c:v>
                </c:pt>
                <c:pt idx="50">
                  <c:v>27725997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40838018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E-4002-AF57-300036F9DF55}"/>
            </c:ext>
          </c:extLst>
        </c:ser>
        <c:ser>
          <c:idx val="2"/>
          <c:order val="2"/>
          <c:tx>
            <c:strRef>
              <c:f>Февраль!$H$8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Февраль!$C$9:$C$64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Февраль!$H$9:$H$64</c:f>
              <c:numCache>
                <c:formatCode>_-* #\ ##0\ _₽_-;\-* #\ ##0\ _₽_-;_-* "-"??\ _₽_-;_-@_-</c:formatCode>
                <c:ptCount val="56"/>
                <c:pt idx="1">
                  <c:v>874000</c:v>
                </c:pt>
                <c:pt idx="7">
                  <c:v>1008000</c:v>
                </c:pt>
                <c:pt idx="9">
                  <c:v>2266000</c:v>
                </c:pt>
                <c:pt idx="16">
                  <c:v>13870500</c:v>
                </c:pt>
                <c:pt idx="33">
                  <c:v>3168000</c:v>
                </c:pt>
                <c:pt idx="35">
                  <c:v>1111472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E-4002-AF57-300036F9DF55}"/>
            </c:ext>
          </c:extLst>
        </c:ser>
        <c:ser>
          <c:idx val="3"/>
          <c:order val="3"/>
          <c:tx>
            <c:strRef>
              <c:f>Февраль!$J$8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Февраль!$C$9:$C$64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Февраль!$J$9:$J$64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6105052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36093290</c:v>
                </c:pt>
                <c:pt idx="8">
                  <c:v>0</c:v>
                </c:pt>
                <c:pt idx="9">
                  <c:v>302005427</c:v>
                </c:pt>
                <c:pt idx="10">
                  <c:v>130447378</c:v>
                </c:pt>
                <c:pt idx="11">
                  <c:v>0</c:v>
                </c:pt>
                <c:pt idx="12">
                  <c:v>14354087</c:v>
                </c:pt>
                <c:pt idx="13">
                  <c:v>0</c:v>
                </c:pt>
                <c:pt idx="14">
                  <c:v>9220436</c:v>
                </c:pt>
                <c:pt idx="15">
                  <c:v>72294004</c:v>
                </c:pt>
                <c:pt idx="16">
                  <c:v>52582148</c:v>
                </c:pt>
                <c:pt idx="17">
                  <c:v>36908052</c:v>
                </c:pt>
                <c:pt idx="18">
                  <c:v>40642500</c:v>
                </c:pt>
                <c:pt idx="19">
                  <c:v>10564401</c:v>
                </c:pt>
                <c:pt idx="20">
                  <c:v>50562655</c:v>
                </c:pt>
                <c:pt idx="21">
                  <c:v>0</c:v>
                </c:pt>
                <c:pt idx="22">
                  <c:v>0</c:v>
                </c:pt>
                <c:pt idx="23">
                  <c:v>19555624</c:v>
                </c:pt>
                <c:pt idx="24">
                  <c:v>32895214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10562476</c:v>
                </c:pt>
                <c:pt idx="30">
                  <c:v>0</c:v>
                </c:pt>
                <c:pt idx="31">
                  <c:v>66680998</c:v>
                </c:pt>
                <c:pt idx="32">
                  <c:v>0</c:v>
                </c:pt>
                <c:pt idx="33">
                  <c:v>3168000</c:v>
                </c:pt>
                <c:pt idx="34">
                  <c:v>0</c:v>
                </c:pt>
                <c:pt idx="35">
                  <c:v>42507672</c:v>
                </c:pt>
                <c:pt idx="36">
                  <c:v>67947318</c:v>
                </c:pt>
                <c:pt idx="37">
                  <c:v>0</c:v>
                </c:pt>
                <c:pt idx="38">
                  <c:v>0</c:v>
                </c:pt>
                <c:pt idx="39">
                  <c:v>39332933</c:v>
                </c:pt>
                <c:pt idx="40">
                  <c:v>76729028</c:v>
                </c:pt>
                <c:pt idx="41">
                  <c:v>5184000</c:v>
                </c:pt>
                <c:pt idx="42">
                  <c:v>30556672</c:v>
                </c:pt>
                <c:pt idx="43">
                  <c:v>14590085</c:v>
                </c:pt>
                <c:pt idx="44">
                  <c:v>0</c:v>
                </c:pt>
                <c:pt idx="45">
                  <c:v>20409650</c:v>
                </c:pt>
                <c:pt idx="46">
                  <c:v>14672214</c:v>
                </c:pt>
                <c:pt idx="47">
                  <c:v>5476974</c:v>
                </c:pt>
                <c:pt idx="48">
                  <c:v>0</c:v>
                </c:pt>
                <c:pt idx="49">
                  <c:v>0</c:v>
                </c:pt>
                <c:pt idx="50">
                  <c:v>27725997</c:v>
                </c:pt>
                <c:pt idx="51">
                  <c:v>0</c:v>
                </c:pt>
                <c:pt idx="52">
                  <c:v>56962000</c:v>
                </c:pt>
                <c:pt idx="53">
                  <c:v>0</c:v>
                </c:pt>
                <c:pt idx="54">
                  <c:v>0</c:v>
                </c:pt>
                <c:pt idx="55">
                  <c:v>54350018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E-4002-AF57-300036F9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497880"/>
        <c:axId val="467498664"/>
      </c:barChart>
      <c:catAx>
        <c:axId val="4674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8664"/>
        <c:crosses val="autoZero"/>
        <c:auto val="1"/>
        <c:lblAlgn val="ctr"/>
        <c:lblOffset val="100"/>
        <c:noMultiLvlLbl val="0"/>
      </c:catAx>
      <c:valAx>
        <c:axId val="4674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87-45DF-8BB3-5B57C6924B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87-45DF-8BB3-5B57C6924B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87-45DF-8BB3-5B57C6924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(Февраль!$D$8,Февраль!$F$8,Февраль!$H$8)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(Февраль!$D$66,Февраль!$F$66,Февраль!$H$66)</c:f>
              <c:numCache>
                <c:formatCode>_-* #\ ##0\ _₽_-;\-* #\ ##0\ _₽_-;_-* "-"??\ _₽_-;_-@_-</c:formatCode>
                <c:ptCount val="3"/>
                <c:pt idx="0">
                  <c:v>928045430</c:v>
                </c:pt>
                <c:pt idx="1">
                  <c:v>400742901</c:v>
                </c:pt>
                <c:pt idx="2">
                  <c:v>22297972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87-45DF-8BB3-5B57C6924B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Март!$C$9:$C$64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834-BF04-BB20A1B67DAB}"/>
            </c:ext>
          </c:extLst>
        </c:ser>
        <c:ser>
          <c:idx val="1"/>
          <c:order val="1"/>
          <c:tx>
            <c:strRef>
              <c:f>Март!$D$8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Март!$C$9:$C$64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Март!$D$9:$D$64</c:f>
              <c:numCache>
                <c:formatCode>_-* #\ ##0\ _₽_-;\-* #\ ##0\ _₽_-;_-* "-"??\ _₽_-;_-@_-</c:formatCode>
                <c:ptCount val="56"/>
                <c:pt idx="1">
                  <c:v>17918226</c:v>
                </c:pt>
                <c:pt idx="9">
                  <c:v>74751243</c:v>
                </c:pt>
                <c:pt idx="10">
                  <c:v>1093578</c:v>
                </c:pt>
                <c:pt idx="14">
                  <c:v>13916388</c:v>
                </c:pt>
                <c:pt idx="15">
                  <c:v>9167396</c:v>
                </c:pt>
                <c:pt idx="17">
                  <c:v>12015077</c:v>
                </c:pt>
                <c:pt idx="19">
                  <c:v>9833543</c:v>
                </c:pt>
                <c:pt idx="20">
                  <c:v>3398439</c:v>
                </c:pt>
                <c:pt idx="23">
                  <c:v>63834450</c:v>
                </c:pt>
                <c:pt idx="24">
                  <c:v>3298330</c:v>
                </c:pt>
                <c:pt idx="25">
                  <c:v>7099185</c:v>
                </c:pt>
                <c:pt idx="33">
                  <c:v>8286232</c:v>
                </c:pt>
                <c:pt idx="36">
                  <c:v>6610575</c:v>
                </c:pt>
                <c:pt idx="39">
                  <c:v>23665130</c:v>
                </c:pt>
                <c:pt idx="43">
                  <c:v>4006999</c:v>
                </c:pt>
                <c:pt idx="48">
                  <c:v>14975313</c:v>
                </c:pt>
                <c:pt idx="50">
                  <c:v>38405537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A-4834-BF04-BB20A1B67DAB}"/>
            </c:ext>
          </c:extLst>
        </c:ser>
        <c:ser>
          <c:idx val="2"/>
          <c:order val="2"/>
          <c:tx>
            <c:strRef>
              <c:f>Март!$H$8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Март!$C$9:$C$64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Март!$H$9:$H$64</c:f>
              <c:numCache>
                <c:formatCode>_-* #\ ##0\ _₽_-;\-* #\ ##0\ _₽_-;_-* "-"??\ _₽_-;_-@_-</c:formatCode>
                <c:ptCount val="56"/>
                <c:pt idx="9">
                  <c:v>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A-4834-BF04-BB20A1B67DAB}"/>
            </c:ext>
          </c:extLst>
        </c:ser>
        <c:ser>
          <c:idx val="3"/>
          <c:order val="3"/>
          <c:tx>
            <c:strRef>
              <c:f>Март!$J$8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Март!$C$9:$C$64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Март!$J$9:$J$64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27059226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189307843</c:v>
                </c:pt>
                <c:pt idx="10">
                  <c:v>1093578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28901988</c:v>
                </c:pt>
                <c:pt idx="15">
                  <c:v>15967396</c:v>
                </c:pt>
                <c:pt idx="16">
                  <c:v>0</c:v>
                </c:pt>
                <c:pt idx="17">
                  <c:v>15215077</c:v>
                </c:pt>
                <c:pt idx="18">
                  <c:v>0</c:v>
                </c:pt>
                <c:pt idx="19">
                  <c:v>12617543</c:v>
                </c:pt>
                <c:pt idx="20">
                  <c:v>3398439</c:v>
                </c:pt>
                <c:pt idx="21">
                  <c:v>0</c:v>
                </c:pt>
                <c:pt idx="22">
                  <c:v>0</c:v>
                </c:pt>
                <c:pt idx="23">
                  <c:v>63834450</c:v>
                </c:pt>
                <c:pt idx="24">
                  <c:v>3298330</c:v>
                </c:pt>
                <c:pt idx="25">
                  <c:v>7099185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4680000</c:v>
                </c:pt>
                <c:pt idx="32">
                  <c:v>0</c:v>
                </c:pt>
                <c:pt idx="33">
                  <c:v>8286232</c:v>
                </c:pt>
                <c:pt idx="34">
                  <c:v>0</c:v>
                </c:pt>
                <c:pt idx="35">
                  <c:v>0</c:v>
                </c:pt>
                <c:pt idx="36">
                  <c:v>6610575</c:v>
                </c:pt>
                <c:pt idx="37">
                  <c:v>0</c:v>
                </c:pt>
                <c:pt idx="38">
                  <c:v>0</c:v>
                </c:pt>
                <c:pt idx="39">
                  <c:v>27665130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4006999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14975313</c:v>
                </c:pt>
                <c:pt idx="49">
                  <c:v>0</c:v>
                </c:pt>
                <c:pt idx="50">
                  <c:v>38405537</c:v>
                </c:pt>
                <c:pt idx="51">
                  <c:v>0</c:v>
                </c:pt>
                <c:pt idx="52">
                  <c:v>0</c:v>
                </c:pt>
                <c:pt idx="53">
                  <c:v>34618100</c:v>
                </c:pt>
                <c:pt idx="54">
                  <c:v>0</c:v>
                </c:pt>
                <c:pt idx="55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A-4834-BF04-BB20A1B6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492000"/>
        <c:axId val="467492392"/>
      </c:barChart>
      <c:catAx>
        <c:axId val="4674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2392"/>
        <c:crosses val="autoZero"/>
        <c:auto val="1"/>
        <c:lblAlgn val="ctr"/>
        <c:lblOffset val="100"/>
        <c:noMultiLvlLbl val="0"/>
      </c:catAx>
      <c:valAx>
        <c:axId val="4674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8B-4388-B344-F0C286BE48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8B-4388-B344-F0C286BE48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8B-4388-B344-F0C286BE48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(Март!$D$8,Март!$F$8,Март!$H$8)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(Март!$D$66,Март!$F$66,Март!$H$66)</c:f>
              <c:numCache>
                <c:formatCode>_-* #\ ##0\ _₽_-;\-* #\ ##0\ _₽_-;_-* "-"??\ _₽_-;_-@_-</c:formatCode>
                <c:ptCount val="3"/>
                <c:pt idx="0">
                  <c:v>312275641</c:v>
                </c:pt>
                <c:pt idx="1">
                  <c:v>198845300</c:v>
                </c:pt>
                <c:pt idx="2">
                  <c:v>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8B-4388-B344-F0C286BE48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Апрель!$C$9:$C$64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4AC-BC25-62A307450561}"/>
            </c:ext>
          </c:extLst>
        </c:ser>
        <c:ser>
          <c:idx val="1"/>
          <c:order val="1"/>
          <c:tx>
            <c:strRef>
              <c:f>Апрель!$D$8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Апрель!$C$9:$C$64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Апрель!$D$9:$D$64</c:f>
              <c:numCache>
                <c:formatCode>_-* #\ ##0\ _₽_-;\-* #\ ##0\ _₽_-;_-* "-"??\ _₽_-;_-@_-</c:formatCode>
                <c:ptCount val="56"/>
                <c:pt idx="1">
                  <c:v>19992000</c:v>
                </c:pt>
                <c:pt idx="23">
                  <c:v>42338</c:v>
                </c:pt>
                <c:pt idx="47">
                  <c:v>64974000</c:v>
                </c:pt>
                <c:pt idx="50">
                  <c:v>9996000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4AC-BC25-62A307450561}"/>
            </c:ext>
          </c:extLst>
        </c:ser>
        <c:ser>
          <c:idx val="2"/>
          <c:order val="2"/>
          <c:tx>
            <c:strRef>
              <c:f>Апрель!$H$8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Апрель!$C$9:$C$64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Апрель!$H$9:$H$64</c:f>
              <c:numCache>
                <c:formatCode>_-* #\ ##0\ _₽_-;\-* #\ ##0\ _₽_-;_-* "-"??\ _₽_-;_-@_-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2-E2AB-44AC-BC25-62A307450561}"/>
            </c:ext>
          </c:extLst>
        </c:ser>
        <c:ser>
          <c:idx val="3"/>
          <c:order val="3"/>
          <c:tx>
            <c:strRef>
              <c:f>Апрель!$J$8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Апрель!$C$9:$C$64</c:f>
              <c:strCache>
                <c:ptCount val="56"/>
                <c:pt idx="0">
                  <c:v>AK Ketring </c:v>
                </c:pt>
                <c:pt idx="1">
                  <c:v>Akfa Dream World</c:v>
                </c:pt>
                <c:pt idx="2">
                  <c:v>Akfa Medline</c:v>
                </c:pt>
                <c:pt idx="3">
                  <c:v>Allegro Development</c:v>
                </c:pt>
                <c:pt idx="4">
                  <c:v>Altair Building </c:v>
                </c:pt>
                <c:pt idx="5">
                  <c:v>Art Invention</c:v>
                </c:pt>
                <c:pt idx="6">
                  <c:v>Bir Inshat</c:v>
                </c:pt>
                <c:pt idx="7">
                  <c:v>Bogcha Proekt</c:v>
                </c:pt>
                <c:pt idx="8">
                  <c:v>Bukhara Palace</c:v>
                </c:pt>
                <c:pt idx="9">
                  <c:v>City Makon </c:v>
                </c:pt>
                <c:pt idx="10">
                  <c:v>City Net</c:v>
                </c:pt>
                <c:pt idx="11">
                  <c:v>Congress Hall</c:v>
                </c:pt>
                <c:pt idx="12">
                  <c:v>Constant Cemeils</c:v>
                </c:pt>
                <c:pt idx="13">
                  <c:v>Crafers </c:v>
                </c:pt>
                <c:pt idx="14">
                  <c:v>Crystal Paint</c:v>
                </c:pt>
                <c:pt idx="15">
                  <c:v>Di Construction Management </c:v>
                </c:pt>
                <c:pt idx="16">
                  <c:v>Discover Invest</c:v>
                </c:pt>
                <c:pt idx="17">
                  <c:v>Dream City Development</c:v>
                </c:pt>
                <c:pt idx="18">
                  <c:v>Dubai Baza</c:v>
                </c:pt>
                <c:pt idx="19">
                  <c:v>Durable Beton</c:v>
                </c:pt>
                <c:pt idx="20">
                  <c:v>Gold Moon</c:v>
                </c:pt>
                <c:pt idx="21">
                  <c:v>Gordor-Proplan</c:v>
                </c:pt>
                <c:pt idx="22">
                  <c:v>Grand Road Tashkent</c:v>
                </c:pt>
                <c:pt idx="23">
                  <c:v>Beruniy Muz Saroy </c:v>
                </c:pt>
                <c:pt idx="24">
                  <c:v>Green Zone</c:v>
                </c:pt>
                <c:pt idx="25">
                  <c:v>Modern Alliance Stroe</c:v>
                </c:pt>
                <c:pt idx="26">
                  <c:v>Great Stone</c:v>
                </c:pt>
                <c:pt idx="27">
                  <c:v>Green City</c:v>
                </c:pt>
                <c:pt idx="28">
                  <c:v>Green Trade Export</c:v>
                </c:pt>
                <c:pt idx="29">
                  <c:v>High Land City </c:v>
                </c:pt>
                <c:pt idx="30">
                  <c:v>Hilton Hotel </c:v>
                </c:pt>
                <c:pt idx="31">
                  <c:v>Hokimiyat </c:v>
                </c:pt>
                <c:pt idx="32">
                  <c:v>KFC Hotel</c:v>
                </c:pt>
                <c:pt idx="33">
                  <c:v>Manzarali gullar va daraxtlar</c:v>
                </c:pt>
                <c:pt idx="34">
                  <c:v>Media Park</c:v>
                </c:pt>
                <c:pt idx="35">
                  <c:v>Master Pack</c:v>
                </c:pt>
                <c:pt idx="36">
                  <c:v>Milliy Bog</c:v>
                </c:pt>
                <c:pt idx="37">
                  <c:v>Mirzo Ulugbek City </c:v>
                </c:pt>
                <c:pt idx="38">
                  <c:v>Mutli Mafe</c:v>
                </c:pt>
                <c:pt idx="39">
                  <c:v>Olmazor City </c:v>
                </c:pt>
                <c:pt idx="40">
                  <c:v>Olmazor Savdo Bo'limi</c:v>
                </c:pt>
                <c:pt idx="41">
                  <c:v>Oqtepa City</c:v>
                </c:pt>
                <c:pt idx="42">
                  <c:v>Premium Village </c:v>
                </c:pt>
                <c:pt idx="43">
                  <c:v>Prime Tower </c:v>
                </c:pt>
                <c:pt idx="44">
                  <c:v>Qanotchi</c:v>
                </c:pt>
                <c:pt idx="45">
                  <c:v>Qurulish Vazirligi</c:v>
                </c:pt>
                <c:pt idx="46">
                  <c:v>Sergeli Industrial Park </c:v>
                </c:pt>
                <c:pt idx="47">
                  <c:v>Silver Tulp</c:v>
                </c:pt>
                <c:pt idx="48">
                  <c:v>Supreme Quality</c:v>
                </c:pt>
                <c:pt idx="49">
                  <c:v>Techno Alliance</c:v>
                </c:pt>
                <c:pt idx="50">
                  <c:v>Techno Logistics</c:v>
                </c:pt>
                <c:pt idx="51">
                  <c:v>Tukriya Baza </c:v>
                </c:pt>
                <c:pt idx="52">
                  <c:v>Uzun Tashkent Consturction</c:v>
                </c:pt>
                <c:pt idx="53">
                  <c:v>White City</c:v>
                </c:pt>
                <c:pt idx="54">
                  <c:v>Alviero</c:v>
                </c:pt>
                <c:pt idx="55">
                  <c:v>Aviatsiya </c:v>
                </c:pt>
              </c:strCache>
            </c:strRef>
          </c:cat>
          <c:val>
            <c:numRef>
              <c:f>Апрель!$J$9:$J$64</c:f>
              <c:numCache>
                <c:formatCode>_-* #\ ##0\ _₽_-;\-* #\ ##0\ _₽_-;_-* "-"??\ _₽_-;_-@_-</c:formatCode>
                <c:ptCount val="56"/>
                <c:pt idx="0">
                  <c:v>0</c:v>
                </c:pt>
                <c:pt idx="1">
                  <c:v>80199700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1872500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42338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146084600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64974000</c:v>
                </c:pt>
                <c:pt idx="48">
                  <c:v>0</c:v>
                </c:pt>
                <c:pt idx="49">
                  <c:v>0</c:v>
                </c:pt>
                <c:pt idx="50">
                  <c:v>9996000</c:v>
                </c:pt>
                <c:pt idx="51">
                  <c:v>0</c:v>
                </c:pt>
                <c:pt idx="52">
                  <c:v>25898400</c:v>
                </c:pt>
                <c:pt idx="53">
                  <c:v>90234300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B-44AC-BC25-62A30745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4128"/>
        <c:axId val="474838440"/>
      </c:barChart>
      <c:catAx>
        <c:axId val="4748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8440"/>
        <c:crosses val="autoZero"/>
        <c:auto val="1"/>
        <c:lblAlgn val="ctr"/>
        <c:lblOffset val="100"/>
        <c:noMultiLvlLbl val="0"/>
      </c:catAx>
      <c:valAx>
        <c:axId val="4748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 Направлений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29-4DDA-9194-8C50FB90AE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29-4DDA-9194-8C50FB90AE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29-4DDA-9194-8C50FB90AE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(Апрель!$D$8,Апрель!$F$8,Апрель!$H$8)</c:f>
              <c:strCache>
                <c:ptCount val="3"/>
                <c:pt idx="0">
                  <c:v> Авиабилеты </c:v>
                </c:pt>
                <c:pt idx="1">
                  <c:v> Гостиница </c:v>
                </c:pt>
                <c:pt idx="2">
                  <c:v> Виза и Прописка </c:v>
                </c:pt>
              </c:strCache>
            </c:strRef>
          </c:cat>
          <c:val>
            <c:numRef>
              <c:f>(Апрель!$D$66,Апрель!$F$66,Апрель!$H$66)</c:f>
              <c:numCache>
                <c:formatCode>_-* #\ ##0\ _₽_-;\-* #\ ##0\ _₽_-;_-* "-"??\ _₽_-;_-@_-</c:formatCode>
                <c:ptCount val="3"/>
                <c:pt idx="0">
                  <c:v>95004338</c:v>
                </c:pt>
                <c:pt idx="1">
                  <c:v>324297500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29-4DDA-9194-8C50FB90AE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Группировка Расходов </a:t>
            </a:r>
            <a:r>
              <a:rPr lang="en-US"/>
              <a:t>Discover</a:t>
            </a:r>
            <a:r>
              <a:rPr lang="en-US" baseline="0"/>
              <a:t> Invest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Май!$C$9:$C$64</c:f>
              <c:strCache>
                <c:ptCount val="11"/>
                <c:pt idx="0">
                  <c:v>Akfa Dream World</c:v>
                </c:pt>
                <c:pt idx="1">
                  <c:v>City Makon </c:v>
                </c:pt>
                <c:pt idx="2">
                  <c:v>Dream City Development</c:v>
                </c:pt>
                <c:pt idx="3">
                  <c:v>Grand Road Tashkent</c:v>
                </c:pt>
                <c:pt idx="4">
                  <c:v>High Land City </c:v>
                </c:pt>
                <c:pt idx="5">
                  <c:v>Mesa Meskani</c:v>
                </c:pt>
                <c:pt idx="6">
                  <c:v>Prime Tower </c:v>
                </c:pt>
                <c:pt idx="7">
                  <c:v>Silver Tulp</c:v>
                </c:pt>
                <c:pt idx="8">
                  <c:v>Supreme Quality</c:v>
                </c:pt>
                <c:pt idx="9">
                  <c:v>Techno Logistics</c:v>
                </c:pt>
                <c:pt idx="10">
                  <c:v>White City</c:v>
                </c:pt>
              </c:strCache>
            </c:strRef>
          </c:cat>
          <c:val>
            <c:numRef>
              <c:f>Январь!#REF!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1-4820-9F03-6C6115844FB3}"/>
            </c:ext>
          </c:extLst>
        </c:ser>
        <c:ser>
          <c:idx val="1"/>
          <c:order val="1"/>
          <c:tx>
            <c:strRef>
              <c:f>Май!$D$8</c:f>
              <c:strCache>
                <c:ptCount val="1"/>
                <c:pt idx="0">
                  <c:v> Авиабилеты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Май!$C$9:$C$64</c:f>
              <c:strCache>
                <c:ptCount val="11"/>
                <c:pt idx="0">
                  <c:v>Akfa Dream World</c:v>
                </c:pt>
                <c:pt idx="1">
                  <c:v>City Makon </c:v>
                </c:pt>
                <c:pt idx="2">
                  <c:v>Dream City Development</c:v>
                </c:pt>
                <c:pt idx="3">
                  <c:v>Grand Road Tashkent</c:v>
                </c:pt>
                <c:pt idx="4">
                  <c:v>High Land City </c:v>
                </c:pt>
                <c:pt idx="5">
                  <c:v>Mesa Meskani</c:v>
                </c:pt>
                <c:pt idx="6">
                  <c:v>Prime Tower </c:v>
                </c:pt>
                <c:pt idx="7">
                  <c:v>Silver Tulp</c:v>
                </c:pt>
                <c:pt idx="8">
                  <c:v>Supreme Quality</c:v>
                </c:pt>
                <c:pt idx="9">
                  <c:v>Techno Logistics</c:v>
                </c:pt>
                <c:pt idx="10">
                  <c:v>White City</c:v>
                </c:pt>
              </c:strCache>
            </c:strRef>
          </c:cat>
          <c:val>
            <c:numRef>
              <c:f>Май!$D$9:$D$64</c:f>
              <c:numCache>
                <c:formatCode>_-* #\ ##0\ _₽_-;\-* #\ ##0\ _₽_-;_-* "-"??\ _₽_-;_-@_-</c:formatCode>
                <c:ptCount val="11"/>
                <c:pt idx="2">
                  <c:v>7391000</c:v>
                </c:pt>
                <c:pt idx="4">
                  <c:v>17528320</c:v>
                </c:pt>
                <c:pt idx="10">
                  <c:v>63101952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1-4820-9F03-6C6115844FB3}"/>
            </c:ext>
          </c:extLst>
        </c:ser>
        <c:ser>
          <c:idx val="2"/>
          <c:order val="2"/>
          <c:tx>
            <c:strRef>
              <c:f>Май!$H$8</c:f>
              <c:strCache>
                <c:ptCount val="1"/>
                <c:pt idx="0">
                  <c:v> Виза и Прописка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Май!$C$9:$C$64</c:f>
              <c:strCache>
                <c:ptCount val="11"/>
                <c:pt idx="0">
                  <c:v>Akfa Dream World</c:v>
                </c:pt>
                <c:pt idx="1">
                  <c:v>City Makon </c:v>
                </c:pt>
                <c:pt idx="2">
                  <c:v>Dream City Development</c:v>
                </c:pt>
                <c:pt idx="3">
                  <c:v>Grand Road Tashkent</c:v>
                </c:pt>
                <c:pt idx="4">
                  <c:v>High Land City </c:v>
                </c:pt>
                <c:pt idx="5">
                  <c:v>Mesa Meskani</c:v>
                </c:pt>
                <c:pt idx="6">
                  <c:v>Prime Tower </c:v>
                </c:pt>
                <c:pt idx="7">
                  <c:v>Silver Tulp</c:v>
                </c:pt>
                <c:pt idx="8">
                  <c:v>Supreme Quality</c:v>
                </c:pt>
                <c:pt idx="9">
                  <c:v>Techno Logistics</c:v>
                </c:pt>
                <c:pt idx="10">
                  <c:v>White City</c:v>
                </c:pt>
              </c:strCache>
            </c:strRef>
          </c:cat>
          <c:val>
            <c:numRef>
              <c:f>Май!$H$9:$H$64</c:f>
              <c:numCache>
                <c:formatCode>_-* #\ ##0\ _₽_-;\-* #\ ##0\ _₽_-;_-* "-"??\ _₽_-;_-@_-</c:formatCode>
                <c:ptCount val="11"/>
                <c:pt idx="3">
                  <c:v>3603680</c:v>
                </c:pt>
                <c:pt idx="5">
                  <c:v>11531776</c:v>
                </c:pt>
                <c:pt idx="7">
                  <c:v>1155000</c:v>
                </c:pt>
                <c:pt idx="8">
                  <c:v>10135350</c:v>
                </c:pt>
                <c:pt idx="9">
                  <c:v>3603680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1-4820-9F03-6C6115844FB3}"/>
            </c:ext>
          </c:extLst>
        </c:ser>
        <c:ser>
          <c:idx val="3"/>
          <c:order val="3"/>
          <c:tx>
            <c:strRef>
              <c:f>Май!$J$8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Май!$C$9:$C$64</c:f>
              <c:strCache>
                <c:ptCount val="11"/>
                <c:pt idx="0">
                  <c:v>Akfa Dream World</c:v>
                </c:pt>
                <c:pt idx="1">
                  <c:v>City Makon </c:v>
                </c:pt>
                <c:pt idx="2">
                  <c:v>Dream City Development</c:v>
                </c:pt>
                <c:pt idx="3">
                  <c:v>Grand Road Tashkent</c:v>
                </c:pt>
                <c:pt idx="4">
                  <c:v>High Land City </c:v>
                </c:pt>
                <c:pt idx="5">
                  <c:v>Mesa Meskani</c:v>
                </c:pt>
                <c:pt idx="6">
                  <c:v>Prime Tower </c:v>
                </c:pt>
                <c:pt idx="7">
                  <c:v>Silver Tulp</c:v>
                </c:pt>
                <c:pt idx="8">
                  <c:v>Supreme Quality</c:v>
                </c:pt>
                <c:pt idx="9">
                  <c:v>Techno Logistics</c:v>
                </c:pt>
                <c:pt idx="10">
                  <c:v>White City</c:v>
                </c:pt>
              </c:strCache>
            </c:strRef>
          </c:cat>
          <c:val>
            <c:numRef>
              <c:f>Май!$J$9:$J$64</c:f>
              <c:numCache>
                <c:formatCode>_-* #\ ##0\ _₽_-;\-* #\ ##0\ _₽_-;_-* "-"??\ _₽_-;_-@_-</c:formatCode>
                <c:ptCount val="11"/>
                <c:pt idx="0">
                  <c:v>7448000</c:v>
                </c:pt>
                <c:pt idx="1">
                  <c:v>0</c:v>
                </c:pt>
                <c:pt idx="2">
                  <c:v>19991000</c:v>
                </c:pt>
                <c:pt idx="3">
                  <c:v>3603680</c:v>
                </c:pt>
                <c:pt idx="4">
                  <c:v>49028320</c:v>
                </c:pt>
                <c:pt idx="5">
                  <c:v>18531776</c:v>
                </c:pt>
                <c:pt idx="6">
                  <c:v>83345200</c:v>
                </c:pt>
                <c:pt idx="7">
                  <c:v>1155000</c:v>
                </c:pt>
                <c:pt idx="8">
                  <c:v>10135350</c:v>
                </c:pt>
                <c:pt idx="9">
                  <c:v>3603680</c:v>
                </c:pt>
                <c:pt idx="10">
                  <c:v>111849952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1-4820-9F03-6C611584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836872"/>
        <c:axId val="474839616"/>
      </c:barChart>
      <c:catAx>
        <c:axId val="4748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9616"/>
        <c:crosses val="autoZero"/>
        <c:auto val="1"/>
        <c:lblAlgn val="ctr"/>
        <c:lblOffset val="100"/>
        <c:noMultiLvlLbl val="0"/>
      </c:catAx>
      <c:valAx>
        <c:axId val="47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65</xdr:row>
      <xdr:rowOff>96930</xdr:rowOff>
    </xdr:from>
    <xdr:to>
      <xdr:col>21</xdr:col>
      <xdr:colOff>481853</xdr:colOff>
      <xdr:row>104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64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178806</xdr:colOff>
      <xdr:row>7</xdr:row>
      <xdr:rowOff>23289</xdr:rowOff>
    </xdr:from>
    <xdr:to>
      <xdr:col>21</xdr:col>
      <xdr:colOff>156394</xdr:colOff>
      <xdr:row>65</xdr:row>
      <xdr:rowOff>50183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513229</xdr:colOff>
      <xdr:row>66</xdr:row>
      <xdr:rowOff>96930</xdr:rowOff>
    </xdr:from>
    <xdr:to>
      <xdr:col>21</xdr:col>
      <xdr:colOff>481853</xdr:colOff>
      <xdr:row>105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7</xdr:row>
      <xdr:rowOff>6724</xdr:rowOff>
    </xdr:from>
    <xdr:to>
      <xdr:col>21</xdr:col>
      <xdr:colOff>504263</xdr:colOff>
      <xdr:row>65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evral%201/2020/Sardor/Hotel%20New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ка"/>
      <sheetName val="янв"/>
      <sheetName val="фев"/>
      <sheetName val="мар"/>
      <sheetName val="апр"/>
      <sheetName val="май"/>
      <sheetName val="июн"/>
      <sheetName val="июл"/>
      <sheetName val="авг"/>
      <sheetName val="сен"/>
      <sheetName val="окт"/>
      <sheetName val="ноя"/>
      <sheetName val="дек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AA64"/>
  <sheetViews>
    <sheetView showGridLines="0" zoomScale="70" zoomScaleNormal="70" workbookViewId="0">
      <selection activeCell="H10" sqref="H10:H50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4.28515625" bestFit="1" customWidth="1"/>
  </cols>
  <sheetData>
    <row r="3" spans="3:27" ht="33.75" x14ac:dyDescent="0.25">
      <c r="E3" s="19" t="s">
        <v>18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43466</v>
      </c>
      <c r="Z8" s="36">
        <v>43831</v>
      </c>
      <c r="AA8" s="37" t="s">
        <v>55</v>
      </c>
    </row>
    <row r="9" spans="3:27" hidden="1" x14ac:dyDescent="0.25">
      <c r="C9" s="5" t="s">
        <v>32</v>
      </c>
      <c r="D9" s="7">
        <v>0</v>
      </c>
      <c r="E9" s="16">
        <f t="shared" ref="E9:E40" si="0">+IFERROR(D9/$D$64,0)</f>
        <v>0</v>
      </c>
      <c r="F9" s="6">
        <v>0</v>
      </c>
      <c r="G9" s="16">
        <f t="shared" ref="G9:G40" si="1">+IFERROR(F9/$F$64,0)</f>
        <v>0</v>
      </c>
      <c r="H9" s="7"/>
      <c r="I9" s="16">
        <f t="shared" ref="I9:I40" si="2">+IFERROR(H9/$H$64,0)</f>
        <v>0</v>
      </c>
      <c r="J9" s="8">
        <f t="shared" ref="J9:J25" si="3">+D9+F9+H9</f>
        <v>0</v>
      </c>
      <c r="K9" s="13">
        <f t="shared" ref="K9:K40" si="4">+IFERROR(J9/$J$64,0)</f>
        <v>0</v>
      </c>
    </row>
    <row r="10" spans="3:27" x14ac:dyDescent="0.25">
      <c r="C10" s="5" t="s">
        <v>1</v>
      </c>
      <c r="D10" s="7">
        <v>8343547</v>
      </c>
      <c r="E10" s="16">
        <f t="shared" si="0"/>
        <v>9.6500607099728325E-3</v>
      </c>
      <c r="F10" s="6">
        <v>4010000</v>
      </c>
      <c r="G10" s="16">
        <f t="shared" si="1"/>
        <v>1.2099510173508032E-2</v>
      </c>
      <c r="H10" s="7">
        <v>874000</v>
      </c>
      <c r="I10" s="16">
        <f t="shared" si="2"/>
        <v>1.2979491215824882E-2</v>
      </c>
      <c r="J10" s="8">
        <f t="shared" si="3"/>
        <v>13227547</v>
      </c>
      <c r="K10" s="13">
        <f t="shared" si="4"/>
        <v>1.0470081396549626E-2</v>
      </c>
      <c r="X10" s="8" t="str">
        <f>+D8</f>
        <v>Авиабилеты</v>
      </c>
      <c r="Y10" s="7">
        <v>682148000</v>
      </c>
      <c r="Z10" s="7">
        <f>+D64</f>
        <v>864610830</v>
      </c>
      <c r="AA10" s="38">
        <f>IFERROR(+(Z10/Y10)-1,0)</f>
        <v>0.26748276033939855</v>
      </c>
    </row>
    <row r="11" spans="3:27" hidden="1" x14ac:dyDescent="0.25">
      <c r="C11" s="5"/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x14ac:dyDescent="0.25">
      <c r="C12" s="5" t="s">
        <v>33</v>
      </c>
      <c r="D12" s="7">
        <v>9980394</v>
      </c>
      <c r="E12" s="16">
        <f t="shared" si="0"/>
        <v>1.1543221127591012E-2</v>
      </c>
      <c r="F12" s="6">
        <v>0</v>
      </c>
      <c r="G12" s="16">
        <f t="shared" si="1"/>
        <v>0</v>
      </c>
      <c r="H12" s="7"/>
      <c r="I12" s="16">
        <f t="shared" si="2"/>
        <v>0</v>
      </c>
      <c r="J12" s="8">
        <f t="shared" si="3"/>
        <v>9980394</v>
      </c>
      <c r="K12" s="13">
        <f t="shared" si="4"/>
        <v>7.8998424688746516E-3</v>
      </c>
      <c r="X12" s="8" t="str">
        <f>+F8</f>
        <v>Гостиница</v>
      </c>
      <c r="Y12" s="7">
        <v>333145500</v>
      </c>
      <c r="Z12" s="7">
        <f>+F64</f>
        <v>331418375</v>
      </c>
      <c r="AA12" s="38">
        <f>IFERROR(+(Z12/Y12)-1,0)</f>
        <v>-5.1842963509938222E-3</v>
      </c>
    </row>
    <row r="13" spans="3:27" hidden="1" x14ac:dyDescent="0.25">
      <c r="C13" s="5" t="s">
        <v>23</v>
      </c>
      <c r="D13" s="7">
        <v>0</v>
      </c>
      <c r="E13" s="16">
        <f t="shared" si="0"/>
        <v>0</v>
      </c>
      <c r="F13" s="6">
        <v>0</v>
      </c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hidden="1" x14ac:dyDescent="0.25">
      <c r="C14" s="5" t="s">
        <v>34</v>
      </c>
      <c r="D14" s="7">
        <v>0</v>
      </c>
      <c r="E14" s="16">
        <f t="shared" si="0"/>
        <v>0</v>
      </c>
      <c r="F14" s="6">
        <v>0</v>
      </c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x14ac:dyDescent="0.25">
      <c r="C15" s="5" t="s">
        <v>26</v>
      </c>
      <c r="D15" s="7">
        <v>0</v>
      </c>
      <c r="E15" s="16">
        <f t="shared" si="0"/>
        <v>0</v>
      </c>
      <c r="F15" s="6">
        <v>18134900</v>
      </c>
      <c r="G15" s="16">
        <f t="shared" si="1"/>
        <v>5.4719054126072524E-2</v>
      </c>
      <c r="H15" s="7"/>
      <c r="I15" s="16">
        <f t="shared" si="2"/>
        <v>0</v>
      </c>
      <c r="J15" s="8">
        <f t="shared" si="3"/>
        <v>18134900</v>
      </c>
      <c r="K15" s="13">
        <f t="shared" si="4"/>
        <v>1.4354428611615426E-2</v>
      </c>
      <c r="X15" s="8" t="str">
        <f>+H8</f>
        <v>Виза и Прописка</v>
      </c>
      <c r="Y15" s="7">
        <v>31081000</v>
      </c>
      <c r="Z15" s="7">
        <f>+H64</f>
        <v>67337000</v>
      </c>
      <c r="AA15" s="38">
        <f>IFERROR(+(Z15/Y15)-1,0)</f>
        <v>1.1665004343489591</v>
      </c>
    </row>
    <row r="16" spans="3:27" x14ac:dyDescent="0.25">
      <c r="C16" s="5" t="s">
        <v>28</v>
      </c>
      <c r="D16" s="7">
        <v>66994063</v>
      </c>
      <c r="E16" s="16">
        <f t="shared" si="0"/>
        <v>7.7484644738951516E-2</v>
      </c>
      <c r="F16" s="6">
        <v>60364400</v>
      </c>
      <c r="G16" s="16">
        <f t="shared" si="1"/>
        <v>0.18213956905678511</v>
      </c>
      <c r="H16" s="7"/>
      <c r="I16" s="16">
        <f t="shared" si="2"/>
        <v>0</v>
      </c>
      <c r="J16" s="8">
        <f t="shared" si="3"/>
        <v>127358463</v>
      </c>
      <c r="K16" s="13">
        <f t="shared" si="4"/>
        <v>0.10080882526060606</v>
      </c>
    </row>
    <row r="17" spans="3:11" hidden="1" x14ac:dyDescent="0.25">
      <c r="C17" s="5" t="s">
        <v>35</v>
      </c>
      <c r="D17" s="7">
        <v>0</v>
      </c>
      <c r="E17" s="16">
        <f t="shared" si="0"/>
        <v>0</v>
      </c>
      <c r="F17" s="6">
        <v>0</v>
      </c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x14ac:dyDescent="0.25">
      <c r="C18" s="5" t="s">
        <v>24</v>
      </c>
      <c r="D18" s="7">
        <v>295634908</v>
      </c>
      <c r="E18" s="16">
        <f t="shared" si="0"/>
        <v>0.34192829622548215</v>
      </c>
      <c r="F18" s="6">
        <v>57224600</v>
      </c>
      <c r="G18" s="16">
        <f t="shared" si="1"/>
        <v>0.17266574311095453</v>
      </c>
      <c r="H18" s="7">
        <f>874000+3360000</f>
        <v>4234000</v>
      </c>
      <c r="I18" s="16">
        <f t="shared" si="2"/>
        <v>6.2877764082153939E-2</v>
      </c>
      <c r="J18" s="8">
        <f t="shared" si="3"/>
        <v>357093508</v>
      </c>
      <c r="K18" s="13">
        <f t="shared" si="4"/>
        <v>0.28265241430927779</v>
      </c>
    </row>
    <row r="19" spans="3:11" hidden="1" x14ac:dyDescent="0.25">
      <c r="C19" s="5" t="s">
        <v>36</v>
      </c>
      <c r="D19" s="7">
        <v>0</v>
      </c>
      <c r="E19" s="16">
        <f t="shared" si="0"/>
        <v>0</v>
      </c>
      <c r="F19" s="6">
        <v>0</v>
      </c>
      <c r="G19" s="16">
        <f t="shared" si="1"/>
        <v>0</v>
      </c>
      <c r="H19" s="7"/>
      <c r="I19" s="16">
        <f t="shared" si="2"/>
        <v>0</v>
      </c>
      <c r="J19" s="8">
        <f t="shared" si="3"/>
        <v>0</v>
      </c>
      <c r="K19" s="13">
        <f t="shared" si="4"/>
        <v>0</v>
      </c>
    </row>
    <row r="20" spans="3:11" hidden="1" x14ac:dyDescent="0.25">
      <c r="C20" s="5"/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x14ac:dyDescent="0.25">
      <c r="C21" s="5" t="s">
        <v>53</v>
      </c>
      <c r="D21" s="7">
        <v>0</v>
      </c>
      <c r="E21" s="16">
        <f t="shared" si="0"/>
        <v>0</v>
      </c>
      <c r="F21" s="6">
        <v>10290000</v>
      </c>
      <c r="G21" s="16">
        <f t="shared" si="1"/>
        <v>3.1048368998852282E-2</v>
      </c>
      <c r="H21" s="7"/>
      <c r="I21" s="16">
        <f t="shared" si="2"/>
        <v>0</v>
      </c>
      <c r="J21" s="8">
        <f t="shared" si="3"/>
        <v>10290000</v>
      </c>
      <c r="K21" s="13">
        <f t="shared" si="4"/>
        <v>8.1449068047534171E-3</v>
      </c>
    </row>
    <row r="22" spans="3:11" hidden="1" x14ac:dyDescent="0.25">
      <c r="C22" s="5"/>
      <c r="D22" s="7"/>
      <c r="E22" s="16">
        <f t="shared" si="0"/>
        <v>0</v>
      </c>
      <c r="F22" s="6"/>
      <c r="G22" s="16">
        <f t="shared" si="1"/>
        <v>0</v>
      </c>
      <c r="H22" s="7"/>
      <c r="I22" s="16">
        <f t="shared" si="2"/>
        <v>0</v>
      </c>
      <c r="J22" s="8">
        <f t="shared" si="3"/>
        <v>0</v>
      </c>
      <c r="K22" s="13">
        <f t="shared" si="4"/>
        <v>0</v>
      </c>
    </row>
    <row r="23" spans="3:11" x14ac:dyDescent="0.25">
      <c r="C23" s="5" t="s">
        <v>2</v>
      </c>
      <c r="D23" s="7">
        <v>32389244</v>
      </c>
      <c r="E23" s="16">
        <f t="shared" si="0"/>
        <v>3.7461066732185161E-2</v>
      </c>
      <c r="F23" s="6">
        <v>2633400</v>
      </c>
      <c r="G23" s="16">
        <f t="shared" si="1"/>
        <v>7.9458479029715836E-3</v>
      </c>
      <c r="H23" s="7">
        <v>405000</v>
      </c>
      <c r="I23" s="16">
        <f t="shared" si="2"/>
        <v>6.0145239615664496E-3</v>
      </c>
      <c r="J23" s="8">
        <f t="shared" si="3"/>
        <v>35427644</v>
      </c>
      <c r="K23" s="13">
        <f t="shared" si="4"/>
        <v>2.8042260319920461E-2</v>
      </c>
    </row>
    <row r="24" spans="3:11" x14ac:dyDescent="0.25">
      <c r="C24" s="5" t="s">
        <v>37</v>
      </c>
      <c r="D24" s="7">
        <v>0</v>
      </c>
      <c r="E24" s="16">
        <f t="shared" si="0"/>
        <v>0</v>
      </c>
      <c r="F24" s="6">
        <v>4027875</v>
      </c>
      <c r="G24" s="16">
        <f t="shared" si="1"/>
        <v>1.2153445022473482E-2</v>
      </c>
      <c r="H24" s="7"/>
      <c r="I24" s="16">
        <f t="shared" si="2"/>
        <v>0</v>
      </c>
      <c r="J24" s="8">
        <f t="shared" si="3"/>
        <v>4027875</v>
      </c>
      <c r="K24" s="13">
        <f t="shared" si="4"/>
        <v>3.1882086002134272E-3</v>
      </c>
    </row>
    <row r="25" spans="3:11" hidden="1" x14ac:dyDescent="0.25">
      <c r="C25" s="5" t="s">
        <v>38</v>
      </c>
      <c r="D25" s="7">
        <v>0</v>
      </c>
      <c r="E25" s="16">
        <f t="shared" si="0"/>
        <v>0</v>
      </c>
      <c r="F25" s="6">
        <v>0</v>
      </c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3:11" x14ac:dyDescent="0.25">
      <c r="C26" s="5" t="s">
        <v>3</v>
      </c>
      <c r="D26" s="7">
        <v>23410142</v>
      </c>
      <c r="E26" s="16">
        <f t="shared" si="0"/>
        <v>2.7075929641084878E-2</v>
      </c>
      <c r="F26" s="6">
        <v>18845000</v>
      </c>
      <c r="G26" s="16">
        <f t="shared" si="1"/>
        <v>5.6861663147072035E-2</v>
      </c>
      <c r="H26" s="7"/>
      <c r="I26" s="16">
        <f t="shared" si="2"/>
        <v>0</v>
      </c>
      <c r="J26" s="8">
        <f t="shared" ref="J26:J63" si="5">+D26+F26+H26</f>
        <v>42255142</v>
      </c>
      <c r="K26" s="13">
        <f t="shared" si="4"/>
        <v>3.3446471682373365E-2</v>
      </c>
    </row>
    <row r="27" spans="3:11" hidden="1" x14ac:dyDescent="0.25">
      <c r="C27" s="5" t="s">
        <v>39</v>
      </c>
      <c r="D27" s="7">
        <v>0</v>
      </c>
      <c r="E27" s="16">
        <f t="shared" si="0"/>
        <v>0</v>
      </c>
      <c r="F27" s="6">
        <v>0</v>
      </c>
      <c r="G27" s="16">
        <f t="shared" si="1"/>
        <v>0</v>
      </c>
      <c r="H27" s="7"/>
      <c r="I27" s="16">
        <f t="shared" si="2"/>
        <v>0</v>
      </c>
      <c r="J27" s="8">
        <f t="shared" si="5"/>
        <v>0</v>
      </c>
      <c r="K27" s="13">
        <f t="shared" si="4"/>
        <v>0</v>
      </c>
    </row>
    <row r="28" spans="3:11" hidden="1" x14ac:dyDescent="0.25">
      <c r="C28" s="5" t="s">
        <v>40</v>
      </c>
      <c r="D28" s="7">
        <v>0</v>
      </c>
      <c r="E28" s="16">
        <f t="shared" si="0"/>
        <v>0</v>
      </c>
      <c r="F28" s="6">
        <v>0</v>
      </c>
      <c r="G28" s="16">
        <f t="shared" si="1"/>
        <v>0</v>
      </c>
      <c r="H28" s="7"/>
      <c r="I28" s="16">
        <f t="shared" si="2"/>
        <v>0</v>
      </c>
      <c r="J28" s="8">
        <f t="shared" si="5"/>
        <v>0</v>
      </c>
      <c r="K28" s="13">
        <f t="shared" si="4"/>
        <v>0</v>
      </c>
    </row>
    <row r="29" spans="3:11" x14ac:dyDescent="0.25">
      <c r="C29" s="5" t="s">
        <v>29</v>
      </c>
      <c r="D29" s="7">
        <v>51399084</v>
      </c>
      <c r="E29" s="16">
        <f t="shared" si="0"/>
        <v>5.9447652303869475E-2</v>
      </c>
      <c r="F29" s="6">
        <v>0</v>
      </c>
      <c r="G29" s="16">
        <f t="shared" si="1"/>
        <v>0</v>
      </c>
      <c r="H29" s="7"/>
      <c r="I29" s="16">
        <f t="shared" si="2"/>
        <v>0</v>
      </c>
      <c r="J29" s="8">
        <f t="shared" si="5"/>
        <v>51399084</v>
      </c>
      <c r="K29" s="13">
        <f t="shared" si="4"/>
        <v>4.0684232170038137E-2</v>
      </c>
    </row>
    <row r="30" spans="3:11" hidden="1" x14ac:dyDescent="0.25">
      <c r="C30" s="5" t="s">
        <v>41</v>
      </c>
      <c r="D30" s="7">
        <v>0</v>
      </c>
      <c r="E30" s="16">
        <f t="shared" si="0"/>
        <v>0</v>
      </c>
      <c r="F30" s="6">
        <v>0</v>
      </c>
      <c r="G30" s="16">
        <f t="shared" si="1"/>
        <v>0</v>
      </c>
      <c r="H30" s="7"/>
      <c r="I30" s="16">
        <f t="shared" si="2"/>
        <v>0</v>
      </c>
      <c r="J30" s="8">
        <f t="shared" si="5"/>
        <v>0</v>
      </c>
      <c r="K30" s="13">
        <f t="shared" si="4"/>
        <v>0</v>
      </c>
    </row>
    <row r="31" spans="3:11" x14ac:dyDescent="0.25">
      <c r="C31" s="5" t="s">
        <v>42</v>
      </c>
      <c r="D31" s="7">
        <v>0</v>
      </c>
      <c r="E31" s="16">
        <f t="shared" si="0"/>
        <v>0</v>
      </c>
      <c r="F31" s="6">
        <v>0</v>
      </c>
      <c r="G31" s="16">
        <f t="shared" si="1"/>
        <v>0</v>
      </c>
      <c r="H31" s="7">
        <v>4800000</v>
      </c>
      <c r="I31" s="16">
        <f t="shared" si="2"/>
        <v>7.1283246951898666E-2</v>
      </c>
      <c r="J31" s="8">
        <f t="shared" si="5"/>
        <v>4800000</v>
      </c>
      <c r="K31" s="13">
        <f t="shared" si="4"/>
        <v>3.7993734366196697E-3</v>
      </c>
    </row>
    <row r="32" spans="3:11" hidden="1" x14ac:dyDescent="0.25">
      <c r="C32" s="5"/>
      <c r="D32" s="7">
        <v>0</v>
      </c>
      <c r="E32" s="16">
        <f t="shared" si="0"/>
        <v>0</v>
      </c>
      <c r="F32" s="6">
        <v>0</v>
      </c>
      <c r="G32" s="16">
        <f t="shared" si="1"/>
        <v>0</v>
      </c>
      <c r="H32" s="7"/>
      <c r="I32" s="16">
        <f t="shared" si="2"/>
        <v>0</v>
      </c>
      <c r="J32" s="8">
        <f t="shared" si="5"/>
        <v>0</v>
      </c>
      <c r="K32" s="13">
        <f t="shared" si="4"/>
        <v>0</v>
      </c>
    </row>
    <row r="33" spans="3:11" x14ac:dyDescent="0.25">
      <c r="C33" s="5" t="s">
        <v>43</v>
      </c>
      <c r="D33" s="7">
        <v>10486321</v>
      </c>
      <c r="E33" s="16">
        <f t="shared" si="0"/>
        <v>1.2128371096161264E-2</v>
      </c>
      <c r="F33" s="6">
        <v>0</v>
      </c>
      <c r="G33" s="16">
        <f t="shared" si="1"/>
        <v>0</v>
      </c>
      <c r="H33" s="7"/>
      <c r="I33" s="16">
        <f t="shared" si="2"/>
        <v>0</v>
      </c>
      <c r="J33" s="8">
        <f t="shared" si="5"/>
        <v>10486321</v>
      </c>
      <c r="K33" s="13">
        <f t="shared" si="4"/>
        <v>8.300301969847294E-3</v>
      </c>
    </row>
    <row r="34" spans="3:11" hidden="1" x14ac:dyDescent="0.25">
      <c r="C34" s="5" t="s">
        <v>4</v>
      </c>
      <c r="D34" s="7">
        <v>0</v>
      </c>
      <c r="E34" s="16">
        <f t="shared" si="0"/>
        <v>0</v>
      </c>
      <c r="F34" s="6">
        <v>0</v>
      </c>
      <c r="G34" s="16">
        <f t="shared" si="1"/>
        <v>0</v>
      </c>
      <c r="H34" s="7"/>
      <c r="I34" s="16">
        <f t="shared" si="2"/>
        <v>0</v>
      </c>
      <c r="J34" s="8">
        <f t="shared" si="5"/>
        <v>0</v>
      </c>
      <c r="K34" s="13">
        <f t="shared" si="4"/>
        <v>0</v>
      </c>
    </row>
    <row r="35" spans="3:11" hidden="1" x14ac:dyDescent="0.25">
      <c r="C35" s="5" t="s">
        <v>4</v>
      </c>
      <c r="D35" s="7">
        <v>0</v>
      </c>
      <c r="E35" s="16">
        <f t="shared" si="0"/>
        <v>0</v>
      </c>
      <c r="F35" s="6">
        <v>0</v>
      </c>
      <c r="G35" s="16">
        <f t="shared" si="1"/>
        <v>0</v>
      </c>
      <c r="H35" s="7"/>
      <c r="I35" s="16">
        <f t="shared" si="2"/>
        <v>0</v>
      </c>
      <c r="J35" s="8">
        <f t="shared" si="5"/>
        <v>0</v>
      </c>
      <c r="K35" s="13">
        <f t="shared" si="4"/>
        <v>0</v>
      </c>
    </row>
    <row r="36" spans="3:11" x14ac:dyDescent="0.25">
      <c r="C36" s="5" t="s">
        <v>44</v>
      </c>
      <c r="D36" s="7">
        <v>8975604</v>
      </c>
      <c r="E36" s="16">
        <f t="shared" si="0"/>
        <v>1.0381091340250734E-2</v>
      </c>
      <c r="F36" s="6">
        <v>0</v>
      </c>
      <c r="G36" s="16">
        <f t="shared" si="1"/>
        <v>0</v>
      </c>
      <c r="H36" s="7"/>
      <c r="I36" s="16">
        <f t="shared" si="2"/>
        <v>0</v>
      </c>
      <c r="J36" s="8">
        <f t="shared" si="5"/>
        <v>8975604</v>
      </c>
      <c r="K36" s="13">
        <f t="shared" si="4"/>
        <v>7.1045148781702606E-3</v>
      </c>
    </row>
    <row r="37" spans="3:11" x14ac:dyDescent="0.25">
      <c r="C37" s="5" t="s">
        <v>45</v>
      </c>
      <c r="D37" s="7">
        <v>10930359</v>
      </c>
      <c r="E37" s="16">
        <f t="shared" si="0"/>
        <v>1.2641940883391434E-2</v>
      </c>
      <c r="F37" s="6">
        <v>0</v>
      </c>
      <c r="G37" s="16">
        <f t="shared" si="1"/>
        <v>0</v>
      </c>
      <c r="H37" s="7"/>
      <c r="I37" s="16">
        <f t="shared" si="2"/>
        <v>0</v>
      </c>
      <c r="J37" s="8">
        <f t="shared" si="5"/>
        <v>10930359</v>
      </c>
      <c r="K37" s="13">
        <f t="shared" si="4"/>
        <v>8.6517740911076536E-3</v>
      </c>
    </row>
    <row r="38" spans="3:11" x14ac:dyDescent="0.25">
      <c r="C38" s="5" t="s">
        <v>5</v>
      </c>
      <c r="D38" s="7">
        <v>60393523</v>
      </c>
      <c r="E38" s="16">
        <f t="shared" si="0"/>
        <v>6.9850528011544802E-2</v>
      </c>
      <c r="F38" s="6">
        <v>0</v>
      </c>
      <c r="G38" s="16">
        <f t="shared" si="1"/>
        <v>0</v>
      </c>
      <c r="H38" s="7"/>
      <c r="I38" s="16">
        <f t="shared" si="2"/>
        <v>0</v>
      </c>
      <c r="J38" s="8">
        <f t="shared" si="5"/>
        <v>60393523</v>
      </c>
      <c r="K38" s="16">
        <f t="shared" si="4"/>
        <v>4.780365563126647E-2</v>
      </c>
    </row>
    <row r="39" spans="3:11" hidden="1" x14ac:dyDescent="0.25">
      <c r="C39" s="5"/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5"/>
        <v>0</v>
      </c>
      <c r="K39" s="13">
        <f t="shared" si="4"/>
        <v>0</v>
      </c>
    </row>
    <row r="40" spans="3:11" x14ac:dyDescent="0.25">
      <c r="C40" s="5" t="s">
        <v>6</v>
      </c>
      <c r="D40" s="7">
        <v>3747380</v>
      </c>
      <c r="E40" s="16">
        <f t="shared" si="0"/>
        <v>4.3341811945612572E-3</v>
      </c>
      <c r="F40" s="6">
        <v>5850000</v>
      </c>
      <c r="G40" s="16">
        <f t="shared" si="1"/>
        <v>1.7651405115965583E-2</v>
      </c>
      <c r="H40" s="7"/>
      <c r="I40" s="16">
        <f t="shared" si="2"/>
        <v>0</v>
      </c>
      <c r="J40" s="8">
        <f t="shared" si="5"/>
        <v>9597380</v>
      </c>
      <c r="K40" s="13">
        <f t="shared" si="4"/>
        <v>7.5966730485718514E-3</v>
      </c>
    </row>
    <row r="41" spans="3:11" hidden="1" x14ac:dyDescent="0.25">
      <c r="C41" s="5" t="s">
        <v>22</v>
      </c>
      <c r="D41" s="7">
        <v>0</v>
      </c>
      <c r="E41" s="16">
        <f t="shared" ref="E41:E63" si="6">+IFERROR(D41/$D$64,0)</f>
        <v>0</v>
      </c>
      <c r="F41" s="6">
        <v>0</v>
      </c>
      <c r="G41" s="16">
        <f t="shared" ref="G41:G63" si="7">+IFERROR(F41/$F$64,0)</f>
        <v>0</v>
      </c>
      <c r="H41" s="7"/>
      <c r="I41" s="16">
        <f t="shared" ref="I41:I63" si="8">+IFERROR(H41/$H$64,0)</f>
        <v>0</v>
      </c>
      <c r="J41" s="8">
        <f t="shared" si="5"/>
        <v>0</v>
      </c>
      <c r="K41" s="13">
        <f t="shared" ref="K41:K64" si="9">+IFERROR(J41/$J$64,0)</f>
        <v>0</v>
      </c>
    </row>
    <row r="42" spans="3:11" x14ac:dyDescent="0.25">
      <c r="C42" s="5" t="s">
        <v>7</v>
      </c>
      <c r="D42" s="7">
        <v>0</v>
      </c>
      <c r="E42" s="16">
        <f t="shared" si="6"/>
        <v>0</v>
      </c>
      <c r="F42" s="6">
        <v>0</v>
      </c>
      <c r="G42" s="16">
        <f t="shared" si="7"/>
        <v>0</v>
      </c>
      <c r="H42" s="7">
        <v>3840000</v>
      </c>
      <c r="I42" s="16">
        <f t="shared" si="8"/>
        <v>5.7026597561518927E-2</v>
      </c>
      <c r="J42" s="8">
        <f t="shared" si="5"/>
        <v>3840000</v>
      </c>
      <c r="K42" s="13">
        <f t="shared" si="9"/>
        <v>3.0394987492957356E-3</v>
      </c>
    </row>
    <row r="43" spans="3:11" hidden="1" x14ac:dyDescent="0.25">
      <c r="C43" s="5"/>
      <c r="D43" s="7"/>
      <c r="E43" s="16">
        <f t="shared" si="6"/>
        <v>0</v>
      </c>
      <c r="F43" s="6"/>
      <c r="G43" s="16">
        <f t="shared" si="7"/>
        <v>0</v>
      </c>
      <c r="H43" s="7"/>
      <c r="I43" s="16">
        <f t="shared" si="8"/>
        <v>0</v>
      </c>
      <c r="J43" s="8">
        <f t="shared" si="5"/>
        <v>0</v>
      </c>
      <c r="K43" s="13">
        <f t="shared" si="9"/>
        <v>0</v>
      </c>
    </row>
    <row r="44" spans="3:11" hidden="1" x14ac:dyDescent="0.25">
      <c r="C44" s="5"/>
      <c r="D44" s="7"/>
      <c r="E44" s="16">
        <f t="shared" si="6"/>
        <v>0</v>
      </c>
      <c r="F44" s="6"/>
      <c r="G44" s="16">
        <f t="shared" si="7"/>
        <v>0</v>
      </c>
      <c r="H44" s="7"/>
      <c r="I44" s="16">
        <f t="shared" si="8"/>
        <v>0</v>
      </c>
      <c r="J44" s="8">
        <f t="shared" si="5"/>
        <v>0</v>
      </c>
      <c r="K44" s="13">
        <f t="shared" si="9"/>
        <v>0</v>
      </c>
    </row>
    <row r="45" spans="3:11" x14ac:dyDescent="0.25">
      <c r="C45" s="5" t="s">
        <v>8</v>
      </c>
      <c r="D45" s="7">
        <v>92113144</v>
      </c>
      <c r="E45" s="16">
        <f t="shared" si="6"/>
        <v>0.10653711566393402</v>
      </c>
      <c r="F45" s="6">
        <v>28807000</v>
      </c>
      <c r="G45" s="16">
        <f t="shared" si="7"/>
        <v>8.6920346525747108E-2</v>
      </c>
      <c r="H45" s="7"/>
      <c r="I45" s="16">
        <f t="shared" si="8"/>
        <v>0</v>
      </c>
      <c r="J45" s="8">
        <f t="shared" si="5"/>
        <v>120920144</v>
      </c>
      <c r="K45" s="13">
        <f t="shared" si="9"/>
        <v>9.5712663138713613E-2</v>
      </c>
    </row>
    <row r="46" spans="3:11" hidden="1" x14ac:dyDescent="0.25">
      <c r="C46" s="5" t="s">
        <v>46</v>
      </c>
      <c r="D46" s="7">
        <v>0</v>
      </c>
      <c r="E46" s="16">
        <f t="shared" si="6"/>
        <v>0</v>
      </c>
      <c r="F46" s="6">
        <v>0</v>
      </c>
      <c r="G46" s="16">
        <f t="shared" si="7"/>
        <v>0</v>
      </c>
      <c r="H46" s="7"/>
      <c r="I46" s="16">
        <f t="shared" si="8"/>
        <v>0</v>
      </c>
      <c r="J46" s="8">
        <f t="shared" si="5"/>
        <v>0</v>
      </c>
      <c r="K46" s="13">
        <f t="shared" si="9"/>
        <v>0</v>
      </c>
    </row>
    <row r="47" spans="3:11" hidden="1" x14ac:dyDescent="0.25">
      <c r="C47" s="5"/>
      <c r="D47" s="7"/>
      <c r="E47" s="16">
        <f t="shared" si="6"/>
        <v>0</v>
      </c>
      <c r="F47" s="6"/>
      <c r="G47" s="16">
        <f t="shared" si="7"/>
        <v>0</v>
      </c>
      <c r="H47" s="7"/>
      <c r="I47" s="16">
        <f t="shared" si="8"/>
        <v>0</v>
      </c>
      <c r="J47" s="8">
        <f t="shared" si="5"/>
        <v>0</v>
      </c>
      <c r="K47" s="13">
        <f t="shared" si="9"/>
        <v>0</v>
      </c>
    </row>
    <row r="48" spans="3:11" x14ac:dyDescent="0.25">
      <c r="C48" s="5" t="s">
        <v>9</v>
      </c>
      <c r="D48" s="7">
        <v>35433293</v>
      </c>
      <c r="E48" s="16">
        <f t="shared" si="6"/>
        <v>4.098178252058212E-2</v>
      </c>
      <c r="F48" s="6">
        <v>12180000</v>
      </c>
      <c r="G48" s="16">
        <f t="shared" si="7"/>
        <v>3.6751130651702699E-2</v>
      </c>
      <c r="H48" s="7">
        <v>53184000</v>
      </c>
      <c r="I48" s="16">
        <f t="shared" si="8"/>
        <v>0.7898183762270371</v>
      </c>
      <c r="J48" s="8">
        <f t="shared" si="5"/>
        <v>100797293</v>
      </c>
      <c r="K48" s="13">
        <f t="shared" si="9"/>
        <v>7.9784699480702034E-2</v>
      </c>
    </row>
    <row r="49" spans="3:11" hidden="1" x14ac:dyDescent="0.25">
      <c r="C49" s="5" t="s">
        <v>47</v>
      </c>
      <c r="D49" s="7">
        <v>0</v>
      </c>
      <c r="E49" s="16">
        <f t="shared" si="6"/>
        <v>0</v>
      </c>
      <c r="F49" s="6">
        <v>0</v>
      </c>
      <c r="G49" s="16">
        <f t="shared" si="7"/>
        <v>0</v>
      </c>
      <c r="H49" s="7"/>
      <c r="I49" s="16">
        <f t="shared" si="8"/>
        <v>0</v>
      </c>
      <c r="J49" s="8">
        <f t="shared" si="5"/>
        <v>0</v>
      </c>
      <c r="K49" s="13">
        <f t="shared" si="9"/>
        <v>0</v>
      </c>
    </row>
    <row r="50" spans="3:11" x14ac:dyDescent="0.25">
      <c r="C50" s="5" t="s">
        <v>48</v>
      </c>
      <c r="D50" s="7">
        <v>0</v>
      </c>
      <c r="E50" s="16">
        <f t="shared" si="6"/>
        <v>0</v>
      </c>
      <c r="F50" s="6">
        <v>32150000</v>
      </c>
      <c r="G50" s="16">
        <f t="shared" si="7"/>
        <v>9.7007294782614273E-2</v>
      </c>
      <c r="H50" s="7"/>
      <c r="I50" s="16">
        <f t="shared" si="8"/>
        <v>0</v>
      </c>
      <c r="J50" s="8">
        <f t="shared" si="5"/>
        <v>32150000</v>
      </c>
      <c r="K50" s="13">
        <f t="shared" si="9"/>
        <v>2.5447886664025494E-2</v>
      </c>
    </row>
    <row r="51" spans="3:11" hidden="1" x14ac:dyDescent="0.25">
      <c r="C51" s="5" t="s">
        <v>49</v>
      </c>
      <c r="D51" s="7">
        <v>0</v>
      </c>
      <c r="E51" s="16">
        <f t="shared" si="6"/>
        <v>0</v>
      </c>
      <c r="F51" s="6">
        <v>0</v>
      </c>
      <c r="G51" s="16">
        <f t="shared" si="7"/>
        <v>0</v>
      </c>
      <c r="H51" s="7"/>
      <c r="I51" s="16">
        <f t="shared" si="8"/>
        <v>0</v>
      </c>
      <c r="J51" s="8">
        <f t="shared" si="5"/>
        <v>0</v>
      </c>
      <c r="K51" s="13">
        <f t="shared" si="9"/>
        <v>0</v>
      </c>
    </row>
    <row r="52" spans="3:11" x14ac:dyDescent="0.25">
      <c r="C52" s="5" t="s">
        <v>50</v>
      </c>
      <c r="D52" s="7">
        <v>26175716</v>
      </c>
      <c r="E52" s="16">
        <f t="shared" si="6"/>
        <v>3.0274564106489391E-2</v>
      </c>
      <c r="F52" s="6">
        <v>0</v>
      </c>
      <c r="G52" s="16">
        <f t="shared" si="7"/>
        <v>0</v>
      </c>
      <c r="H52" s="7"/>
      <c r="I52" s="16">
        <f t="shared" si="8"/>
        <v>0</v>
      </c>
      <c r="J52" s="8">
        <f t="shared" si="5"/>
        <v>26175716</v>
      </c>
      <c r="K52" s="13">
        <f t="shared" si="9"/>
        <v>2.0719025011437599E-2</v>
      </c>
    </row>
    <row r="53" spans="3:11" hidden="1" x14ac:dyDescent="0.25">
      <c r="C53" s="5"/>
      <c r="D53" s="7"/>
      <c r="E53" s="16">
        <f t="shared" si="6"/>
        <v>0</v>
      </c>
      <c r="F53" s="6"/>
      <c r="G53" s="16">
        <f t="shared" si="7"/>
        <v>0</v>
      </c>
      <c r="H53" s="7"/>
      <c r="I53" s="16">
        <f t="shared" si="8"/>
        <v>0</v>
      </c>
      <c r="J53" s="8">
        <f t="shared" si="5"/>
        <v>0</v>
      </c>
      <c r="K53" s="13">
        <f t="shared" si="9"/>
        <v>0</v>
      </c>
    </row>
    <row r="54" spans="3:11" x14ac:dyDescent="0.25">
      <c r="C54" s="5" t="s">
        <v>30</v>
      </c>
      <c r="D54" s="7">
        <v>37877388</v>
      </c>
      <c r="E54" s="16">
        <f t="shared" si="6"/>
        <v>4.380859767856482E-2</v>
      </c>
      <c r="F54" s="6">
        <v>1421000</v>
      </c>
      <c r="G54" s="16">
        <f t="shared" si="7"/>
        <v>4.2876319093653149E-3</v>
      </c>
      <c r="H54" s="7"/>
      <c r="I54" s="16">
        <f t="shared" si="8"/>
        <v>0</v>
      </c>
      <c r="J54" s="8">
        <f t="shared" si="5"/>
        <v>39298388</v>
      </c>
      <c r="K54" s="13">
        <f t="shared" si="9"/>
        <v>3.1106094056077747E-2</v>
      </c>
    </row>
    <row r="55" spans="3:11" x14ac:dyDescent="0.25">
      <c r="C55" s="5" t="s">
        <v>51</v>
      </c>
      <c r="D55" s="7">
        <v>31501852</v>
      </c>
      <c r="E55" s="16">
        <f t="shared" si="6"/>
        <v>3.6434718265095062E-2</v>
      </c>
      <c r="F55" s="6">
        <v>0</v>
      </c>
      <c r="G55" s="16">
        <f t="shared" si="7"/>
        <v>0</v>
      </c>
      <c r="H55" s="7"/>
      <c r="I55" s="16">
        <f t="shared" si="8"/>
        <v>0</v>
      </c>
      <c r="J55" s="8">
        <f t="shared" si="5"/>
        <v>31501852</v>
      </c>
      <c r="K55" s="13">
        <f t="shared" si="9"/>
        <v>2.4934854102734209E-2</v>
      </c>
    </row>
    <row r="56" spans="3:11" x14ac:dyDescent="0.25">
      <c r="C56" s="5" t="s">
        <v>25</v>
      </c>
      <c r="D56" s="7">
        <v>11187257</v>
      </c>
      <c r="E56" s="16">
        <f t="shared" si="6"/>
        <v>1.2939066469940008E-2</v>
      </c>
      <c r="F56" s="6">
        <v>0</v>
      </c>
      <c r="G56" s="16">
        <f t="shared" si="7"/>
        <v>0</v>
      </c>
      <c r="H56" s="7"/>
      <c r="I56" s="16">
        <f t="shared" si="8"/>
        <v>0</v>
      </c>
      <c r="J56" s="8">
        <f t="shared" si="5"/>
        <v>11187257</v>
      </c>
      <c r="K56" s="13">
        <f t="shared" si="9"/>
        <v>8.8551181405078037E-3</v>
      </c>
    </row>
    <row r="57" spans="3:11" x14ac:dyDescent="0.25">
      <c r="C57" s="5" t="s">
        <v>27</v>
      </c>
      <c r="D57" s="7">
        <v>0</v>
      </c>
      <c r="E57" s="16">
        <f t="shared" si="6"/>
        <v>0</v>
      </c>
      <c r="F57" s="6">
        <v>6620000</v>
      </c>
      <c r="G57" s="16">
        <f t="shared" si="7"/>
        <v>1.9974752456015755E-2</v>
      </c>
      <c r="H57" s="7"/>
      <c r="I57" s="16">
        <f t="shared" si="8"/>
        <v>0</v>
      </c>
      <c r="J57" s="8">
        <f t="shared" si="5"/>
        <v>6620000</v>
      </c>
      <c r="K57" s="13">
        <f t="shared" si="9"/>
        <v>5.239969198004628E-3</v>
      </c>
    </row>
    <row r="58" spans="3:11" hidden="1" x14ac:dyDescent="0.25">
      <c r="C58" s="5" t="s">
        <v>52</v>
      </c>
      <c r="D58" s="7">
        <v>0</v>
      </c>
      <c r="E58" s="16">
        <f t="shared" si="6"/>
        <v>0</v>
      </c>
      <c r="F58" s="6">
        <v>0</v>
      </c>
      <c r="G58" s="16">
        <f t="shared" si="7"/>
        <v>0</v>
      </c>
      <c r="H58" s="7"/>
      <c r="I58" s="16">
        <f t="shared" si="8"/>
        <v>0</v>
      </c>
      <c r="J58" s="8">
        <f t="shared" si="5"/>
        <v>0</v>
      </c>
      <c r="K58" s="13">
        <f t="shared" si="9"/>
        <v>0</v>
      </c>
    </row>
    <row r="59" spans="3:11" x14ac:dyDescent="0.25">
      <c r="C59" s="5" t="s">
        <v>31</v>
      </c>
      <c r="D59" s="7">
        <v>30250592</v>
      </c>
      <c r="E59" s="16">
        <f t="shared" si="6"/>
        <v>3.498752380883316E-2</v>
      </c>
      <c r="F59" s="6">
        <v>1075200</v>
      </c>
      <c r="G59" s="16">
        <f t="shared" si="7"/>
        <v>3.2442377402882383E-3</v>
      </c>
      <c r="H59" s="7"/>
      <c r="I59" s="16">
        <f t="shared" si="8"/>
        <v>0</v>
      </c>
      <c r="J59" s="8">
        <f t="shared" si="5"/>
        <v>31325792</v>
      </c>
      <c r="K59" s="13">
        <f t="shared" si="9"/>
        <v>2.4795496251223532E-2</v>
      </c>
    </row>
    <row r="60" spans="3:11" x14ac:dyDescent="0.25">
      <c r="C60" s="5" t="s">
        <v>10</v>
      </c>
      <c r="D60" s="7">
        <v>17387019</v>
      </c>
      <c r="E60" s="16">
        <f t="shared" si="6"/>
        <v>2.0109647481514892E-2</v>
      </c>
      <c r="F60" s="6">
        <v>0</v>
      </c>
      <c r="G60" s="16">
        <f t="shared" si="7"/>
        <v>0</v>
      </c>
      <c r="H60" s="7"/>
      <c r="I60" s="16">
        <f t="shared" si="8"/>
        <v>0</v>
      </c>
      <c r="J60" s="8">
        <f t="shared" si="5"/>
        <v>17387019</v>
      </c>
      <c r="K60" s="13">
        <f t="shared" si="9"/>
        <v>1.3762453777208644E-2</v>
      </c>
    </row>
    <row r="61" spans="3:11" hidden="1" x14ac:dyDescent="0.25">
      <c r="C61" s="5" t="s">
        <v>11</v>
      </c>
      <c r="D61" s="7">
        <v>0</v>
      </c>
      <c r="E61" s="16">
        <f t="shared" si="6"/>
        <v>0</v>
      </c>
      <c r="F61" s="6">
        <v>0</v>
      </c>
      <c r="G61" s="16">
        <f t="shared" si="7"/>
        <v>0</v>
      </c>
      <c r="H61" s="7"/>
      <c r="I61" s="16">
        <f t="shared" si="8"/>
        <v>0</v>
      </c>
      <c r="J61" s="8">
        <f t="shared" si="5"/>
        <v>0</v>
      </c>
      <c r="K61" s="13">
        <f t="shared" si="9"/>
        <v>0</v>
      </c>
    </row>
    <row r="62" spans="3:11" x14ac:dyDescent="0.25">
      <c r="C62" s="5" t="s">
        <v>12</v>
      </c>
      <c r="D62" s="7">
        <v>0</v>
      </c>
      <c r="E62" s="16">
        <f t="shared" si="6"/>
        <v>0</v>
      </c>
      <c r="F62" s="6">
        <v>67785000</v>
      </c>
      <c r="G62" s="16">
        <f t="shared" si="7"/>
        <v>0.20452999927961146</v>
      </c>
      <c r="H62" s="7"/>
      <c r="I62" s="16">
        <f t="shared" si="8"/>
        <v>0</v>
      </c>
      <c r="J62" s="8">
        <f t="shared" si="5"/>
        <v>67785000</v>
      </c>
      <c r="K62" s="13">
        <f t="shared" si="9"/>
        <v>5.3654276750263394E-2</v>
      </c>
    </row>
    <row r="63" spans="3:11" hidden="1" x14ac:dyDescent="0.25">
      <c r="C63" s="5" t="s">
        <v>13</v>
      </c>
      <c r="D63" s="7">
        <v>0</v>
      </c>
      <c r="E63" s="16">
        <f t="shared" si="6"/>
        <v>0</v>
      </c>
      <c r="F63" s="6">
        <v>0</v>
      </c>
      <c r="G63" s="16">
        <f t="shared" si="7"/>
        <v>0</v>
      </c>
      <c r="H63" s="7"/>
      <c r="I63" s="16">
        <f t="shared" si="8"/>
        <v>0</v>
      </c>
      <c r="J63" s="8">
        <f t="shared" si="5"/>
        <v>0</v>
      </c>
      <c r="K63" s="13">
        <f t="shared" si="9"/>
        <v>0</v>
      </c>
    </row>
    <row r="64" spans="3:11" x14ac:dyDescent="0.25">
      <c r="D64" s="18">
        <f>SUBTOTAL(9,D9:D63)</f>
        <v>864610830</v>
      </c>
      <c r="E64" s="1"/>
      <c r="F64" s="18">
        <f>SUM(F9:F63)</f>
        <v>331418375</v>
      </c>
      <c r="G64" s="1"/>
      <c r="H64" s="18">
        <f>SUBTOTAL(9,H9:H63)</f>
        <v>67337000</v>
      </c>
      <c r="I64" s="1"/>
      <c r="J64" s="9">
        <f>SUM(J9:J63)</f>
        <v>1263366205</v>
      </c>
      <c r="K64" s="12">
        <f t="shared" si="9"/>
        <v>1</v>
      </c>
    </row>
  </sheetData>
  <autoFilter ref="C8:K63" xr:uid="{00000000-0009-0000-0000-000000000000}">
    <filterColumn colId="7">
      <filters>
        <filter val="10 290 000"/>
        <filter val="10 486 321"/>
        <filter val="10 930 359"/>
        <filter val="100 797 293"/>
        <filter val="11 187 257"/>
        <filter val="111 756 540"/>
        <filter val="120 920 144"/>
        <filter val="127 358 463"/>
        <filter val="13 227 547"/>
        <filter val="130 381 019"/>
        <filter val="17 387 019"/>
        <filter val="18 134 900"/>
        <filter val="2 685 068"/>
        <filter val="21 067 617"/>
        <filter val="219 363 088"/>
        <filter val="26 175 716"/>
        <filter val="3 840 000"/>
        <filter val="31 325 792"/>
        <filter val="31 501 852"/>
        <filter val="32 150 000"/>
        <filter val="35 427 644"/>
        <filter val="357 093 508"/>
        <filter val="38 176 895"/>
        <filter val="39 298 388"/>
        <filter val="39 516 815"/>
        <filter val="4 027 875"/>
        <filter val="4 800 000"/>
        <filter val="42 255 142"/>
        <filter val="43 966 905"/>
        <filter val="51 399 084"/>
        <filter val="6 620 000"/>
        <filter val="60 393 523"/>
        <filter val="67 785 000"/>
        <filter val="8 975 604"/>
        <filter val="9 597 380"/>
        <filter val="9 980 394"/>
      </filters>
    </filterColumn>
  </autoFilter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0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AA66"/>
  <sheetViews>
    <sheetView showGridLines="0" topLeftCell="A111" zoomScale="87" zoomScaleNormal="115" workbookViewId="0">
      <selection activeCell="Y15" sqref="Y15"/>
    </sheetView>
  </sheetViews>
  <sheetFormatPr defaultRowHeight="15" x14ac:dyDescent="0.25"/>
  <cols>
    <col min="2" max="2" width="12" bestFit="1" customWidth="1"/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22.42578125" style="1" bestFit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2:27" ht="33.75" x14ac:dyDescent="0.25">
      <c r="E3" s="19" t="s">
        <v>92</v>
      </c>
      <c r="F3" s="19"/>
      <c r="G3" s="19"/>
    </row>
    <row r="8" spans="2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43739</v>
      </c>
      <c r="Z8" s="36">
        <v>44105</v>
      </c>
      <c r="AA8" s="37" t="s">
        <v>55</v>
      </c>
    </row>
    <row r="9" spans="2:27" x14ac:dyDescent="0.25">
      <c r="C9" s="5" t="s">
        <v>82</v>
      </c>
      <c r="D9" s="7"/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2:27" x14ac:dyDescent="0.25">
      <c r="C10" s="5" t="s">
        <v>64</v>
      </c>
      <c r="D10" s="7">
        <v>32172449</v>
      </c>
      <c r="E10" s="16">
        <f t="shared" si="0"/>
        <v>2.706207903737972E-2</v>
      </c>
      <c r="F10" s="6"/>
      <c r="G10" s="16">
        <f t="shared" si="1"/>
        <v>0</v>
      </c>
      <c r="H10" s="7"/>
      <c r="I10" s="16">
        <f t="shared" si="2"/>
        <v>0</v>
      </c>
      <c r="J10" s="8">
        <f t="shared" si="3"/>
        <v>32172449</v>
      </c>
      <c r="K10" s="13">
        <f t="shared" si="4"/>
        <v>2.1787894476837637E-2</v>
      </c>
      <c r="X10" s="8" t="str">
        <f>+D8</f>
        <v>Авиабилеты</v>
      </c>
      <c r="Y10" s="7">
        <v>769430129</v>
      </c>
      <c r="Z10" s="7">
        <f>+D66</f>
        <v>1188838779</v>
      </c>
      <c r="AA10" s="38">
        <f>IFERROR(+(Z10/Y10)-1,0)</f>
        <v>0.5450899752848124</v>
      </c>
    </row>
    <row r="11" spans="2:27" x14ac:dyDescent="0.25">
      <c r="C11" s="5" t="s">
        <v>86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2:27" x14ac:dyDescent="0.25">
      <c r="C12" s="5" t="s">
        <v>33</v>
      </c>
      <c r="D12" s="7"/>
      <c r="E12" s="16">
        <f t="shared" si="0"/>
        <v>0</v>
      </c>
      <c r="F12" s="6"/>
      <c r="G12" s="16">
        <f t="shared" si="1"/>
        <v>0</v>
      </c>
      <c r="H12" s="7">
        <v>2702760</v>
      </c>
      <c r="I12" s="16">
        <f t="shared" si="2"/>
        <v>3.125000722641097E-2</v>
      </c>
      <c r="J12" s="8">
        <f t="shared" si="3"/>
        <v>2702760</v>
      </c>
      <c r="K12" s="13">
        <f t="shared" si="4"/>
        <v>1.8303688872493883E-3</v>
      </c>
      <c r="X12" s="8" t="str">
        <f>+F8</f>
        <v>Гостиница</v>
      </c>
      <c r="Y12" s="7">
        <v>368432720</v>
      </c>
      <c r="Z12" s="7">
        <f>+F66</f>
        <v>201293300</v>
      </c>
      <c r="AA12" s="38">
        <f>IFERROR(+(Z12/Y12)-1,0)</f>
        <v>-0.45364977355974245</v>
      </c>
    </row>
    <row r="13" spans="2:27" x14ac:dyDescent="0.25">
      <c r="C13" s="5" t="s">
        <v>91</v>
      </c>
      <c r="D13" s="7">
        <v>57846214</v>
      </c>
      <c r="E13" s="16">
        <f t="shared" si="0"/>
        <v>4.8657744869878609E-2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57846214</v>
      </c>
      <c r="K13" s="13">
        <f t="shared" si="4"/>
        <v>3.9174736325374798E-2</v>
      </c>
    </row>
    <row r="14" spans="2:27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2:27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10475000</v>
      </c>
      <c r="Z15" s="7">
        <f>+H66</f>
        <v>86488300</v>
      </c>
      <c r="AA15" s="38">
        <f>IFERROR(+(Z15/Y15)-1,0)</f>
        <v>7.2566396181384256</v>
      </c>
    </row>
    <row r="16" spans="2:27" x14ac:dyDescent="0.25">
      <c r="B16" s="39"/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2:11" x14ac:dyDescent="0.25">
      <c r="C17" s="5" t="s">
        <v>89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2:11" x14ac:dyDescent="0.25">
      <c r="C18" s="5" t="s">
        <v>24</v>
      </c>
      <c r="D18" s="7">
        <v>241087491</v>
      </c>
      <c r="E18" s="16">
        <f t="shared" si="0"/>
        <v>0.20279241833177111</v>
      </c>
      <c r="F18" s="6">
        <v>6270000</v>
      </c>
      <c r="G18" s="16">
        <f t="shared" si="1"/>
        <v>3.1148577722159655E-2</v>
      </c>
      <c r="H18" s="7"/>
      <c r="I18" s="16">
        <f t="shared" si="2"/>
        <v>0</v>
      </c>
      <c r="J18" s="8">
        <f t="shared" si="3"/>
        <v>247357491</v>
      </c>
      <c r="K18" s="13">
        <f t="shared" si="4"/>
        <v>0.16751596721664913</v>
      </c>
    </row>
    <row r="19" spans="2:11" x14ac:dyDescent="0.25">
      <c r="C19" s="5" t="s">
        <v>36</v>
      </c>
      <c r="D19" s="7">
        <v>9238026</v>
      </c>
      <c r="E19" s="16">
        <f t="shared" si="0"/>
        <v>7.7706297634155489E-3</v>
      </c>
      <c r="F19" s="6">
        <v>5500000</v>
      </c>
      <c r="G19" s="16">
        <f t="shared" si="1"/>
        <v>2.7323313791368119E-2</v>
      </c>
      <c r="H19" s="7"/>
      <c r="I19" s="16">
        <f t="shared" si="2"/>
        <v>0</v>
      </c>
      <c r="J19" s="8">
        <f t="shared" si="3"/>
        <v>14738026</v>
      </c>
      <c r="K19" s="13">
        <f t="shared" si="4"/>
        <v>9.9809173770044526E-3</v>
      </c>
    </row>
    <row r="20" spans="2:11" x14ac:dyDescent="0.25">
      <c r="C20" s="5" t="s">
        <v>83</v>
      </c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2:11" x14ac:dyDescent="0.25">
      <c r="B21" s="39"/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2:11" x14ac:dyDescent="0.25">
      <c r="C22" s="5" t="s">
        <v>77</v>
      </c>
      <c r="D22" s="7">
        <v>178902199</v>
      </c>
      <c r="E22" s="16">
        <f t="shared" si="0"/>
        <v>0.15048482785065678</v>
      </c>
      <c r="F22" s="6">
        <v>120203000</v>
      </c>
      <c r="G22" s="16">
        <f t="shared" si="1"/>
        <v>0.59715350684796764</v>
      </c>
      <c r="H22" s="7">
        <v>31532200</v>
      </c>
      <c r="I22" s="16">
        <f t="shared" si="2"/>
        <v>0.36458341764146135</v>
      </c>
      <c r="J22" s="8">
        <f t="shared" si="3"/>
        <v>330637399</v>
      </c>
      <c r="K22" s="13">
        <f t="shared" si="4"/>
        <v>0.22391496399630823</v>
      </c>
    </row>
    <row r="23" spans="2:11" x14ac:dyDescent="0.25">
      <c r="C23" s="5" t="s">
        <v>2</v>
      </c>
      <c r="D23" s="7"/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2:11" x14ac:dyDescent="0.25">
      <c r="C24" s="5" t="s">
        <v>37</v>
      </c>
      <c r="D24" s="7"/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2:11" x14ac:dyDescent="0.25">
      <c r="C25" s="5" t="s">
        <v>38</v>
      </c>
      <c r="D25" s="7"/>
      <c r="E25" s="16">
        <f t="shared" si="0"/>
        <v>0</v>
      </c>
      <c r="F25" s="6"/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2:11" x14ac:dyDescent="0.25">
      <c r="C26" s="5" t="s">
        <v>3</v>
      </c>
      <c r="D26" s="7">
        <v>18415727</v>
      </c>
      <c r="E26" s="16">
        <f t="shared" si="0"/>
        <v>1.5490516733892646E-2</v>
      </c>
      <c r="F26" s="6"/>
      <c r="G26" s="16">
        <f t="shared" si="1"/>
        <v>0</v>
      </c>
      <c r="H26" s="7"/>
      <c r="I26" s="16">
        <f t="shared" si="2"/>
        <v>0</v>
      </c>
      <c r="J26" s="8">
        <f t="shared" si="3"/>
        <v>18415727</v>
      </c>
      <c r="K26" s="13">
        <f t="shared" si="4"/>
        <v>1.2471537886041866E-2</v>
      </c>
    </row>
    <row r="27" spans="2:1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2:11" x14ac:dyDescent="0.25">
      <c r="C28" s="5" t="s">
        <v>40</v>
      </c>
      <c r="D28" s="7">
        <v>90348536</v>
      </c>
      <c r="E28" s="16">
        <f t="shared" si="0"/>
        <v>7.5997298873441269E-2</v>
      </c>
      <c r="F28" s="6">
        <v>1100000</v>
      </c>
      <c r="G28" s="16">
        <f t="shared" si="1"/>
        <v>5.4646627582736239E-3</v>
      </c>
      <c r="H28" s="7"/>
      <c r="I28" s="16">
        <f t="shared" si="2"/>
        <v>0</v>
      </c>
      <c r="J28" s="8">
        <f t="shared" si="3"/>
        <v>91448536</v>
      </c>
      <c r="K28" s="13">
        <f t="shared" si="4"/>
        <v>6.19309724425793E-2</v>
      </c>
    </row>
    <row r="29" spans="2:11" x14ac:dyDescent="0.25">
      <c r="C29" s="5" t="s">
        <v>29</v>
      </c>
      <c r="D29" s="7">
        <v>55978300</v>
      </c>
      <c r="E29" s="16">
        <f t="shared" si="0"/>
        <v>4.7086536028953005E-2</v>
      </c>
      <c r="F29" s="6"/>
      <c r="G29" s="16">
        <f t="shared" si="1"/>
        <v>0</v>
      </c>
      <c r="H29" s="7"/>
      <c r="I29" s="16">
        <f t="shared" si="2"/>
        <v>0</v>
      </c>
      <c r="J29" s="8">
        <f t="shared" si="3"/>
        <v>55978300</v>
      </c>
      <c r="K29" s="13">
        <f t="shared" si="4"/>
        <v>3.7909743625446739E-2</v>
      </c>
    </row>
    <row r="30" spans="2:11" x14ac:dyDescent="0.25">
      <c r="C30" s="5" t="s">
        <v>84</v>
      </c>
      <c r="D30" s="7">
        <v>201390838</v>
      </c>
      <c r="E30" s="16">
        <f t="shared" si="0"/>
        <v>0.16940130281534163</v>
      </c>
      <c r="F30" s="6">
        <v>20350000</v>
      </c>
      <c r="G30" s="16">
        <f t="shared" si="1"/>
        <v>0.10109626102806203</v>
      </c>
      <c r="H30" s="7">
        <v>18018380</v>
      </c>
      <c r="I30" s="16">
        <f t="shared" si="2"/>
        <v>0.20833315026425539</v>
      </c>
      <c r="J30" s="8">
        <f t="shared" si="3"/>
        <v>239759218</v>
      </c>
      <c r="K30" s="13">
        <f t="shared" si="4"/>
        <v>0.16237024858235416</v>
      </c>
    </row>
    <row r="31" spans="2:11" x14ac:dyDescent="0.25">
      <c r="C31" s="5" t="s">
        <v>42</v>
      </c>
      <c r="D31" s="7">
        <v>29564798</v>
      </c>
      <c r="E31" s="16">
        <f t="shared" si="0"/>
        <v>2.4868635278593988E-2</v>
      </c>
      <c r="F31" s="6">
        <v>1100000</v>
      </c>
      <c r="G31" s="16">
        <f t="shared" si="1"/>
        <v>5.4646627582736239E-3</v>
      </c>
      <c r="H31" s="7"/>
      <c r="I31" s="16">
        <f t="shared" si="2"/>
        <v>0</v>
      </c>
      <c r="J31" s="8">
        <f t="shared" si="3"/>
        <v>30664798</v>
      </c>
      <c r="K31" s="13">
        <f t="shared" si="4"/>
        <v>2.0766879853552394E-2</v>
      </c>
    </row>
    <row r="32" spans="2:11" x14ac:dyDescent="0.25">
      <c r="C32" s="5" t="s">
        <v>68</v>
      </c>
      <c r="D32" s="7"/>
      <c r="E32" s="16">
        <f t="shared" si="0"/>
        <v>0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0</v>
      </c>
      <c r="K32" s="13">
        <f t="shared" si="4"/>
        <v>0</v>
      </c>
    </row>
    <row r="33" spans="3:11" x14ac:dyDescent="0.25">
      <c r="C33" s="5" t="s">
        <v>43</v>
      </c>
      <c r="D33" s="7">
        <v>14258211</v>
      </c>
      <c r="E33" s="16">
        <f t="shared" si="0"/>
        <v>1.1993393260601235E-2</v>
      </c>
      <c r="F33" s="6"/>
      <c r="G33" s="16">
        <f t="shared" si="1"/>
        <v>0</v>
      </c>
      <c r="H33" s="7">
        <v>4504600</v>
      </c>
      <c r="I33" s="16">
        <f t="shared" si="2"/>
        <v>5.2083345377351618E-2</v>
      </c>
      <c r="J33" s="8">
        <f t="shared" si="3"/>
        <v>18762811</v>
      </c>
      <c r="K33" s="13">
        <f t="shared" si="4"/>
        <v>1.2706590852217949E-2</v>
      </c>
    </row>
    <row r="34" spans="3:11" x14ac:dyDescent="0.25">
      <c r="C34" s="5" t="s">
        <v>73</v>
      </c>
      <c r="D34" s="7"/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x14ac:dyDescent="0.25">
      <c r="C35" s="5" t="s">
        <v>78</v>
      </c>
      <c r="D35" s="7">
        <v>10197352</v>
      </c>
      <c r="E35" s="16">
        <f t="shared" si="0"/>
        <v>8.5775734945133381E-3</v>
      </c>
      <c r="F35" s="6">
        <v>17870300</v>
      </c>
      <c r="G35" s="16">
        <f t="shared" si="1"/>
        <v>8.8777420808342847E-2</v>
      </c>
      <c r="H35" s="7">
        <v>3603680</v>
      </c>
      <c r="I35" s="16">
        <f t="shared" si="2"/>
        <v>4.1666676301881297E-2</v>
      </c>
      <c r="J35" s="8">
        <f t="shared" si="3"/>
        <v>31671332</v>
      </c>
      <c r="K35" s="13">
        <f t="shared" si="4"/>
        <v>2.1448526954130572E-2</v>
      </c>
    </row>
    <row r="36" spans="3:11" x14ac:dyDescent="0.25">
      <c r="C36" s="5" t="s">
        <v>76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/>
      <c r="E38" s="16">
        <f t="shared" si="0"/>
        <v>0</v>
      </c>
      <c r="F38" s="6"/>
      <c r="G38" s="16">
        <f t="shared" si="1"/>
        <v>0</v>
      </c>
      <c r="H38" s="7"/>
      <c r="I38" s="16">
        <f t="shared" si="2"/>
        <v>0</v>
      </c>
      <c r="J38" s="8">
        <f t="shared" si="3"/>
        <v>0</v>
      </c>
      <c r="K38" s="16">
        <f t="shared" si="4"/>
        <v>0</v>
      </c>
    </row>
    <row r="39" spans="3:1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x14ac:dyDescent="0.25">
      <c r="C40" s="5" t="s">
        <v>6</v>
      </c>
      <c r="D40" s="7"/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x14ac:dyDescent="0.25">
      <c r="C41" s="5" t="s">
        <v>85</v>
      </c>
      <c r="D41" s="7"/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x14ac:dyDescent="0.25">
      <c r="C42" s="5" t="s">
        <v>7</v>
      </c>
      <c r="D42" s="7">
        <v>16562469</v>
      </c>
      <c r="E42" s="16">
        <f t="shared" si="0"/>
        <v>1.3931635889209162E-2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16562469</v>
      </c>
      <c r="K42" s="13">
        <f t="shared" si="4"/>
        <v>1.1216470553668282E-2</v>
      </c>
    </row>
    <row r="43" spans="3:11" x14ac:dyDescent="0.25">
      <c r="C43" s="5" t="s">
        <v>88</v>
      </c>
      <c r="D43" s="7">
        <v>127561059</v>
      </c>
      <c r="E43" s="16">
        <f t="shared" si="0"/>
        <v>0.10729887117856206</v>
      </c>
      <c r="F43" s="6"/>
      <c r="G43" s="16">
        <f t="shared" si="1"/>
        <v>0</v>
      </c>
      <c r="H43" s="7">
        <v>22072540</v>
      </c>
      <c r="I43" s="16">
        <f t="shared" si="2"/>
        <v>0.25520839234902293</v>
      </c>
      <c r="J43" s="8">
        <f t="shared" si="3"/>
        <v>149633599</v>
      </c>
      <c r="K43" s="13">
        <f t="shared" si="4"/>
        <v>0.10133518480987996</v>
      </c>
    </row>
    <row r="44" spans="3:1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x14ac:dyDescent="0.25">
      <c r="C45" s="5" t="s">
        <v>8</v>
      </c>
      <c r="D45" s="7"/>
      <c r="E45" s="16">
        <f t="shared" si="0"/>
        <v>0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0</v>
      </c>
      <c r="K45" s="13">
        <f t="shared" si="4"/>
        <v>0</v>
      </c>
    </row>
    <row r="46" spans="3:1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x14ac:dyDescent="0.25">
      <c r="C47" s="5" t="s">
        <v>79</v>
      </c>
      <c r="D47" s="7"/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x14ac:dyDescent="0.25">
      <c r="C48" s="5" t="s">
        <v>9</v>
      </c>
      <c r="D48" s="7"/>
      <c r="E48" s="16">
        <f t="shared" si="0"/>
        <v>0</v>
      </c>
      <c r="F48" s="6"/>
      <c r="G48" s="16">
        <f t="shared" si="1"/>
        <v>0</v>
      </c>
      <c r="H48" s="7"/>
      <c r="I48" s="16">
        <f t="shared" si="2"/>
        <v>0</v>
      </c>
      <c r="J48" s="8">
        <f t="shared" si="3"/>
        <v>0</v>
      </c>
      <c r="K48" s="13">
        <f t="shared" si="4"/>
        <v>0</v>
      </c>
    </row>
    <row r="49" spans="3:1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x14ac:dyDescent="0.25">
      <c r="C52" s="5" t="s">
        <v>50</v>
      </c>
      <c r="D52" s="7">
        <v>68831201</v>
      </c>
      <c r="E52" s="16">
        <f t="shared" si="0"/>
        <v>5.7897843017787359E-2</v>
      </c>
      <c r="F52" s="6"/>
      <c r="G52" s="16">
        <f t="shared" si="1"/>
        <v>0</v>
      </c>
      <c r="H52" s="7"/>
      <c r="I52" s="16">
        <f t="shared" si="2"/>
        <v>0</v>
      </c>
      <c r="J52" s="8">
        <f t="shared" si="3"/>
        <v>68831201</v>
      </c>
      <c r="K52" s="13">
        <f t="shared" si="4"/>
        <v>4.6614012632423513E-2</v>
      </c>
    </row>
    <row r="53" spans="3:1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x14ac:dyDescent="0.25">
      <c r="C54" s="5" t="s">
        <v>71</v>
      </c>
      <c r="D54" s="7"/>
      <c r="E54" s="16">
        <f t="shared" si="0"/>
        <v>0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0</v>
      </c>
      <c r="K54" s="13">
        <f t="shared" si="4"/>
        <v>0</v>
      </c>
    </row>
    <row r="55" spans="3:1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x14ac:dyDescent="0.25">
      <c r="C56" s="5" t="s">
        <v>25</v>
      </c>
      <c r="D56" s="7"/>
      <c r="E56" s="16">
        <f t="shared" si="0"/>
        <v>0</v>
      </c>
      <c r="F56" s="6"/>
      <c r="G56" s="16">
        <f t="shared" si="1"/>
        <v>0</v>
      </c>
      <c r="H56" s="7"/>
      <c r="I56" s="16">
        <f t="shared" si="2"/>
        <v>0</v>
      </c>
      <c r="J56" s="8">
        <f t="shared" si="3"/>
        <v>0</v>
      </c>
      <c r="K56" s="13">
        <f t="shared" si="4"/>
        <v>0</v>
      </c>
    </row>
    <row r="57" spans="3:11" x14ac:dyDescent="0.25">
      <c r="C57" s="5" t="s">
        <v>27</v>
      </c>
      <c r="D57" s="7"/>
      <c r="E57" s="16">
        <f t="shared" si="0"/>
        <v>0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0</v>
      </c>
      <c r="K57" s="13">
        <f t="shared" si="4"/>
        <v>0</v>
      </c>
    </row>
    <row r="58" spans="3:1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>
        <v>36483909</v>
      </c>
      <c r="E59" s="16">
        <f t="shared" si="0"/>
        <v>3.0688693576002537E-2</v>
      </c>
      <c r="F59" s="6">
        <v>2200000</v>
      </c>
      <c r="G59" s="16">
        <f t="shared" si="1"/>
        <v>1.0929325516547248E-2</v>
      </c>
      <c r="H59" s="7">
        <v>4054140</v>
      </c>
      <c r="I59" s="16">
        <f t="shared" si="2"/>
        <v>4.6875010839616454E-2</v>
      </c>
      <c r="J59" s="8">
        <f t="shared" si="3"/>
        <v>42738049</v>
      </c>
      <c r="K59" s="13">
        <f t="shared" si="4"/>
        <v>2.8943152625960068E-2</v>
      </c>
    </row>
    <row r="60" spans="3:11" x14ac:dyDescent="0.25">
      <c r="C60" s="5" t="s">
        <v>80</v>
      </c>
      <c r="D60" s="7"/>
      <c r="E60" s="16">
        <f t="shared" si="0"/>
        <v>0</v>
      </c>
      <c r="F60" s="6"/>
      <c r="G60" s="16">
        <f t="shared" si="1"/>
        <v>0</v>
      </c>
      <c r="H60" s="7"/>
      <c r="I60" s="16">
        <f t="shared" si="2"/>
        <v>0</v>
      </c>
      <c r="J60" s="8">
        <f t="shared" si="3"/>
        <v>0</v>
      </c>
      <c r="K60" s="13">
        <f t="shared" si="4"/>
        <v>0</v>
      </c>
    </row>
    <row r="61" spans="3:11" x14ac:dyDescent="0.25">
      <c r="C61" s="5" t="s">
        <v>11</v>
      </c>
      <c r="D61" s="7"/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x14ac:dyDescent="0.25">
      <c r="C62" s="5" t="s">
        <v>12</v>
      </c>
      <c r="D62" s="7"/>
      <c r="E62" s="16">
        <f t="shared" si="0"/>
        <v>0</v>
      </c>
      <c r="F62" s="6">
        <v>26700000</v>
      </c>
      <c r="G62" s="16">
        <f t="shared" si="1"/>
        <v>0.13264226876900523</v>
      </c>
      <c r="H62" s="7"/>
      <c r="I62" s="16">
        <f t="shared" si="2"/>
        <v>0</v>
      </c>
      <c r="J62" s="8">
        <f t="shared" si="3"/>
        <v>26700000</v>
      </c>
      <c r="K62" s="13">
        <f t="shared" si="4"/>
        <v>1.8081830902321579E-2</v>
      </c>
    </row>
    <row r="63" spans="3:1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x14ac:dyDescent="0.25">
      <c r="C64" s="5" t="s">
        <v>63</v>
      </c>
      <c r="D64" s="7"/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1188838779</v>
      </c>
      <c r="E66" s="1"/>
      <c r="F66" s="33">
        <f>SUM(F9:F65)</f>
        <v>201293300</v>
      </c>
      <c r="G66" s="1"/>
      <c r="H66" s="33">
        <f>SUBTOTAL(9,H9:H65)</f>
        <v>86488300</v>
      </c>
      <c r="I66" s="1"/>
      <c r="J66" s="34">
        <f>SUM(J9:J65)</f>
        <v>1476620379</v>
      </c>
      <c r="K66" s="35">
        <f t="shared" si="4"/>
        <v>1</v>
      </c>
    </row>
  </sheetData>
  <autoFilter ref="C8:K65" xr:uid="{00000000-0009-0000-0000-000009000000}"/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9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Q68"/>
  <sheetViews>
    <sheetView showGridLines="0" tabSelected="1" topLeftCell="Z1" zoomScale="72" zoomScaleNormal="55" workbookViewId="0">
      <selection activeCell="AP68" sqref="AP68"/>
    </sheetView>
  </sheetViews>
  <sheetFormatPr defaultRowHeight="15" outlineLevelCol="1" x14ac:dyDescent="0.25"/>
  <cols>
    <col min="2" max="2" width="39.140625" customWidth="1"/>
    <col min="3" max="4" width="19.140625" customWidth="1"/>
    <col min="5" max="5" width="17.140625" customWidth="1"/>
    <col min="6" max="7" width="21.5703125" customWidth="1"/>
    <col min="8" max="8" width="19.5703125" customWidth="1"/>
    <col min="9" max="13" width="16.85546875" customWidth="1"/>
    <col min="14" max="32" width="20.7109375" customWidth="1"/>
    <col min="33" max="38" width="20.7109375" customWidth="1" outlineLevel="1"/>
    <col min="39" max="39" width="17.85546875" customWidth="1"/>
    <col min="40" max="40" width="17.7109375" customWidth="1"/>
    <col min="41" max="41" width="17.5703125" bestFit="1" customWidth="1"/>
    <col min="42" max="42" width="16.7109375" bestFit="1" customWidth="1"/>
    <col min="43" max="43" width="9.140625" style="30"/>
  </cols>
  <sheetData>
    <row r="2" spans="2:43" ht="15" customHeight="1" x14ac:dyDescent="0.25">
      <c r="E2" s="42"/>
      <c r="F2" s="42"/>
      <c r="G2" s="42"/>
      <c r="H2" s="42"/>
      <c r="I2" s="42"/>
      <c r="J2" s="25"/>
    </row>
    <row r="3" spans="2:43" ht="15" customHeight="1" x14ac:dyDescent="0.25">
      <c r="E3" s="42"/>
      <c r="F3" s="42"/>
      <c r="G3" s="42"/>
      <c r="H3" s="42"/>
      <c r="I3" s="42"/>
      <c r="J3" s="25"/>
    </row>
    <row r="4" spans="2:43" ht="15" customHeight="1" x14ac:dyDescent="0.25">
      <c r="E4" s="42"/>
      <c r="F4" s="42"/>
      <c r="G4" s="42"/>
      <c r="H4" s="42"/>
      <c r="I4" s="42"/>
      <c r="J4" s="25"/>
    </row>
    <row r="5" spans="2:43" ht="15" customHeight="1" x14ac:dyDescent="0.25">
      <c r="E5" s="42"/>
      <c r="F5" s="42"/>
      <c r="G5" s="42"/>
      <c r="H5" s="42"/>
      <c r="I5" s="42"/>
      <c r="J5" s="25"/>
    </row>
    <row r="9" spans="2:43" x14ac:dyDescent="0.25">
      <c r="C9" s="40">
        <v>43831</v>
      </c>
      <c r="D9" s="41"/>
      <c r="E9" s="41"/>
      <c r="F9" s="40">
        <v>43862</v>
      </c>
      <c r="G9" s="41"/>
      <c r="H9" s="41"/>
      <c r="I9" s="40">
        <v>43891</v>
      </c>
      <c r="J9" s="41"/>
      <c r="K9" s="41"/>
      <c r="L9" s="40">
        <v>43922</v>
      </c>
      <c r="M9" s="41"/>
      <c r="N9" s="41"/>
      <c r="O9" s="40">
        <v>43952</v>
      </c>
      <c r="P9" s="41"/>
      <c r="Q9" s="41"/>
      <c r="R9" s="40">
        <v>43617</v>
      </c>
      <c r="S9" s="41"/>
      <c r="T9" s="41"/>
      <c r="U9" s="40">
        <v>43647</v>
      </c>
      <c r="V9" s="41"/>
      <c r="W9" s="41"/>
      <c r="X9" s="40">
        <v>43678</v>
      </c>
      <c r="Y9" s="41"/>
      <c r="Z9" s="41"/>
      <c r="AA9" s="40">
        <v>43709</v>
      </c>
      <c r="AB9" s="41"/>
      <c r="AC9" s="41"/>
      <c r="AD9" s="40">
        <v>43739</v>
      </c>
      <c r="AE9" s="41"/>
      <c r="AF9" s="41"/>
      <c r="AG9" s="40">
        <v>43770</v>
      </c>
      <c r="AH9" s="41"/>
      <c r="AI9" s="41"/>
      <c r="AJ9" s="40">
        <v>43800</v>
      </c>
      <c r="AK9" s="41"/>
      <c r="AL9" s="41"/>
      <c r="AM9" s="43" t="s">
        <v>15</v>
      </c>
      <c r="AN9" s="43"/>
      <c r="AO9" s="43"/>
      <c r="AP9" s="43"/>
      <c r="AQ9" s="44"/>
    </row>
    <row r="10" spans="2:43" s="2" customFormat="1" x14ac:dyDescent="0.25">
      <c r="B10" s="3" t="s">
        <v>0</v>
      </c>
      <c r="C10" s="4" t="s">
        <v>14</v>
      </c>
      <c r="D10" s="4" t="s">
        <v>21</v>
      </c>
      <c r="E10" s="4" t="s">
        <v>19</v>
      </c>
      <c r="F10" s="4" t="s">
        <v>14</v>
      </c>
      <c r="G10" s="4" t="s">
        <v>21</v>
      </c>
      <c r="H10" s="4" t="s">
        <v>19</v>
      </c>
      <c r="I10" s="4" t="s">
        <v>14</v>
      </c>
      <c r="J10" s="4" t="s">
        <v>21</v>
      </c>
      <c r="K10" s="4" t="s">
        <v>19</v>
      </c>
      <c r="L10" s="4" t="s">
        <v>14</v>
      </c>
      <c r="M10" s="4" t="s">
        <v>21</v>
      </c>
      <c r="N10" s="4" t="s">
        <v>19</v>
      </c>
      <c r="O10" s="4" t="str">
        <f>+L10</f>
        <v>Авиабилеты</v>
      </c>
      <c r="P10" s="4" t="str">
        <f t="shared" ref="P10:Q10" si="0">+M10</f>
        <v>Гостиница</v>
      </c>
      <c r="Q10" s="4" t="str">
        <f t="shared" si="0"/>
        <v>Виза и Прописка</v>
      </c>
      <c r="R10" s="4" t="str">
        <f>+O10</f>
        <v>Авиабилеты</v>
      </c>
      <c r="S10" s="4" t="str">
        <f t="shared" ref="S10" si="1">+P10</f>
        <v>Гостиница</v>
      </c>
      <c r="T10" s="4" t="str">
        <f t="shared" ref="T10" si="2">+Q10</f>
        <v>Виза и Прописка</v>
      </c>
      <c r="U10" s="4" t="str">
        <f>+R10</f>
        <v>Авиабилеты</v>
      </c>
      <c r="V10" s="4" t="str">
        <f t="shared" ref="V10" si="3">+S10</f>
        <v>Гостиница</v>
      </c>
      <c r="W10" s="4" t="str">
        <f t="shared" ref="W10" si="4">+T10</f>
        <v>Виза и Прописка</v>
      </c>
      <c r="X10" s="4" t="str">
        <f>+U10</f>
        <v>Авиабилеты</v>
      </c>
      <c r="Y10" s="4" t="str">
        <f t="shared" ref="Y10" si="5">+V10</f>
        <v>Гостиница</v>
      </c>
      <c r="Z10" s="4" t="str">
        <f t="shared" ref="Z10" si="6">+W10</f>
        <v>Виза и Прописка</v>
      </c>
      <c r="AA10" s="4" t="str">
        <f t="shared" ref="AA10:AF10" si="7">+X10</f>
        <v>Авиабилеты</v>
      </c>
      <c r="AB10" s="4" t="str">
        <f t="shared" si="7"/>
        <v>Гостиница</v>
      </c>
      <c r="AC10" s="4" t="str">
        <f t="shared" si="7"/>
        <v>Виза и Прописка</v>
      </c>
      <c r="AD10" s="4" t="str">
        <f t="shared" si="7"/>
        <v>Авиабилеты</v>
      </c>
      <c r="AE10" s="4" t="str">
        <f t="shared" si="7"/>
        <v>Гостиница</v>
      </c>
      <c r="AF10" s="4" t="str">
        <f t="shared" si="7"/>
        <v>Виза и Прописка</v>
      </c>
      <c r="AG10" s="4" t="str">
        <f t="shared" ref="AG10" si="8">+AD10</f>
        <v>Авиабилеты</v>
      </c>
      <c r="AH10" s="4" t="str">
        <f t="shared" ref="AH10" si="9">+AE10</f>
        <v>Гостиница</v>
      </c>
      <c r="AI10" s="4" t="str">
        <f t="shared" ref="AI10" si="10">+AF10</f>
        <v>Виза и Прописка</v>
      </c>
      <c r="AJ10" s="4" t="str">
        <f t="shared" ref="AJ10" si="11">+AG10</f>
        <v>Авиабилеты</v>
      </c>
      <c r="AK10" s="4" t="str">
        <f t="shared" ref="AK10" si="12">+AH10</f>
        <v>Гостиница</v>
      </c>
      <c r="AL10" s="4" t="str">
        <f t="shared" ref="AL10" si="13">+AI10</f>
        <v>Виза и Прописка</v>
      </c>
      <c r="AM10" s="23" t="s">
        <v>14</v>
      </c>
      <c r="AN10" s="23" t="s">
        <v>21</v>
      </c>
      <c r="AO10" s="23" t="s">
        <v>19</v>
      </c>
      <c r="AP10" s="29" t="s">
        <v>20</v>
      </c>
      <c r="AQ10" s="31" t="s">
        <v>17</v>
      </c>
    </row>
    <row r="11" spans="2:43" x14ac:dyDescent="0.25">
      <c r="B11" s="5" t="s">
        <v>82</v>
      </c>
      <c r="C11" s="7">
        <f>+Январь!D9</f>
        <v>0</v>
      </c>
      <c r="D11" s="7">
        <f>+Январь!F9</f>
        <v>0</v>
      </c>
      <c r="E11" s="7">
        <f>+Январь!H9</f>
        <v>0</v>
      </c>
      <c r="F11" s="7">
        <f>+Февраль!D9</f>
        <v>0</v>
      </c>
      <c r="G11" s="7">
        <f>+Февраль!F9</f>
        <v>0</v>
      </c>
      <c r="H11" s="7">
        <f>+Февраль!H9</f>
        <v>0</v>
      </c>
      <c r="I11" s="7">
        <f>+Март!D9</f>
        <v>0</v>
      </c>
      <c r="J11" s="7">
        <f>+Март!F9</f>
        <v>0</v>
      </c>
      <c r="K11" s="7">
        <f>+Март!H9</f>
        <v>0</v>
      </c>
      <c r="L11" s="7">
        <f>+Апрель!D9</f>
        <v>0</v>
      </c>
      <c r="M11" s="7">
        <f>+Апрель!F9</f>
        <v>0</v>
      </c>
      <c r="N11" s="7"/>
      <c r="O11" s="7">
        <f>+Май!D9</f>
        <v>0</v>
      </c>
      <c r="P11" s="7">
        <f>+Май!F9</f>
        <v>0</v>
      </c>
      <c r="Q11" s="7">
        <f>+Май!H9</f>
        <v>0</v>
      </c>
      <c r="R11" s="7">
        <f>+Июнь!D9</f>
        <v>0</v>
      </c>
      <c r="S11" s="7">
        <f>+Июнь!F9</f>
        <v>0</v>
      </c>
      <c r="T11" s="7">
        <f>+Июнь!H9</f>
        <v>0</v>
      </c>
      <c r="U11" s="7">
        <f>+Июль!D9</f>
        <v>0</v>
      </c>
      <c r="V11" s="7">
        <f>+Июль!F9</f>
        <v>0</v>
      </c>
      <c r="W11" s="7">
        <f>+Июль!H9</f>
        <v>0</v>
      </c>
      <c r="X11" s="7">
        <f>+Август!D9</f>
        <v>13940000</v>
      </c>
      <c r="Y11" s="7">
        <f>+Август!F9</f>
        <v>17325000</v>
      </c>
      <c r="Z11" s="7">
        <f>+Август!H9</f>
        <v>5768000</v>
      </c>
      <c r="AA11" s="7">
        <f>+Сентябрь!D9</f>
        <v>0</v>
      </c>
      <c r="AB11" s="7">
        <f>+Сентябрь!F9</f>
        <v>0</v>
      </c>
      <c r="AC11" s="7">
        <f>+Сентябрь!H9</f>
        <v>0</v>
      </c>
      <c r="AD11" s="7">
        <f>+Октябрь!D9</f>
        <v>0</v>
      </c>
      <c r="AE11" s="7">
        <f>+Октябрь!F9</f>
        <v>0</v>
      </c>
      <c r="AF11" s="7">
        <f>+Октябрь!H9</f>
        <v>0</v>
      </c>
      <c r="AG11" s="7"/>
      <c r="AH11" s="7"/>
      <c r="AI11" s="7"/>
      <c r="AJ11" s="7"/>
      <c r="AK11" s="7"/>
      <c r="AL11" s="7"/>
      <c r="AM11" s="24">
        <f>+C11+F11+I11+L11+O11+R11+U11+X11+AA11+AD11+AG11+AJ11</f>
        <v>13940000</v>
      </c>
      <c r="AN11" s="24">
        <f>+D11+G11+J11+M11+P11+S11+V11+Y11+AB11+AE11+AH11+AK11</f>
        <v>17325000</v>
      </c>
      <c r="AO11" s="24">
        <f>+E11+H11+K11+N11+Q11+T11+W11+Z11+AC11+AF11+AI11+AL11</f>
        <v>5768000</v>
      </c>
      <c r="AP11" s="24">
        <f>+AO11+AN11+AM11</f>
        <v>37033000</v>
      </c>
      <c r="AQ11" s="31">
        <f>+AP11/$AP$68</f>
        <v>3.6276053906560118E-3</v>
      </c>
    </row>
    <row r="12" spans="2:43" x14ac:dyDescent="0.25">
      <c r="B12" s="5" t="str">
        <f>+Февраль!C10</f>
        <v>Akfa Dream World</v>
      </c>
      <c r="C12" s="7">
        <f>+Январь!D10</f>
        <v>8343547</v>
      </c>
      <c r="D12" s="7">
        <v>107211200</v>
      </c>
      <c r="E12" s="7">
        <f>+Январь!H10</f>
        <v>874000</v>
      </c>
      <c r="F12" s="7">
        <f>+Февраль!D10</f>
        <v>5231052</v>
      </c>
      <c r="G12" s="7">
        <f>+Февраль!F10</f>
        <v>0</v>
      </c>
      <c r="H12" s="7">
        <f>+Февраль!H10</f>
        <v>874000</v>
      </c>
      <c r="I12" s="7">
        <f>+Март!D10</f>
        <v>17918226</v>
      </c>
      <c r="J12" s="7">
        <f>+Март!F10</f>
        <v>9141000</v>
      </c>
      <c r="K12" s="7">
        <f>+Март!H10</f>
        <v>0</v>
      </c>
      <c r="L12" s="7">
        <f>+Апрель!D10</f>
        <v>19992000</v>
      </c>
      <c r="M12" s="7">
        <f>+Апрель!F10</f>
        <v>60207700</v>
      </c>
      <c r="N12" s="7"/>
      <c r="O12" s="7">
        <f>+Май!D10</f>
        <v>0</v>
      </c>
      <c r="P12" s="7">
        <f>+Май!F10</f>
        <v>7448000</v>
      </c>
      <c r="Q12" s="7">
        <f>+Май!H10</f>
        <v>0</v>
      </c>
      <c r="R12" s="7">
        <f>+Июнь!D10</f>
        <v>0</v>
      </c>
      <c r="S12" s="7">
        <f>+Июнь!F10</f>
        <v>5852000</v>
      </c>
      <c r="T12" s="7">
        <f>+Июнь!H10</f>
        <v>0</v>
      </c>
      <c r="U12" s="7">
        <f>+Июль!D10</f>
        <v>0</v>
      </c>
      <c r="V12" s="7">
        <f>+Июль!F10</f>
        <v>0</v>
      </c>
      <c r="W12" s="7">
        <f>+Июль!H10</f>
        <v>0</v>
      </c>
      <c r="X12" s="7">
        <f>+Август!D10</f>
        <v>13150000</v>
      </c>
      <c r="Y12" s="7">
        <f>+Август!F10</f>
        <v>14105000</v>
      </c>
      <c r="Z12" s="7">
        <f>+Август!H10</f>
        <v>0</v>
      </c>
      <c r="AA12" s="7">
        <f>+Сентябрь!D10</f>
        <v>4090917</v>
      </c>
      <c r="AB12" s="7">
        <f>+Сентябрь!F10</f>
        <v>0</v>
      </c>
      <c r="AC12" s="7">
        <f>+Сентябрь!H10</f>
        <v>0</v>
      </c>
      <c r="AD12" s="7">
        <f>+Октябрь!D10</f>
        <v>32172449</v>
      </c>
      <c r="AE12" s="7">
        <f>+Октябрь!F10</f>
        <v>0</v>
      </c>
      <c r="AF12" s="7">
        <f>+Октябрь!H10</f>
        <v>0</v>
      </c>
      <c r="AG12" s="7"/>
      <c r="AH12" s="7"/>
      <c r="AI12" s="7"/>
      <c r="AJ12" s="7"/>
      <c r="AK12" s="7"/>
      <c r="AL12" s="7"/>
      <c r="AM12" s="24">
        <f>+C12+F12+I12+L12+O12+R12+U12+X12+AA12+AD12+AG12+AJ12</f>
        <v>100898191</v>
      </c>
      <c r="AN12" s="24">
        <f t="shared" ref="AN12:AN44" si="14">+D12+G12+J12+M12+P12+S12+V12+Y12+AB12+AE12+AH12+AK12</f>
        <v>203964900</v>
      </c>
      <c r="AO12" s="24">
        <f t="shared" ref="AO12:AO44" si="15">+E12+H12+K12+N12+Q12+T12+W12+Z12+AC12+AF12+AI12+AL12</f>
        <v>1748000</v>
      </c>
      <c r="AP12" s="24">
        <f t="shared" ref="AP12:AP44" si="16">+AO12+AN12+AM12</f>
        <v>306611091</v>
      </c>
      <c r="AQ12" s="31">
        <f t="shared" ref="AQ12:AQ43" si="17">+AP12/$AP$68</f>
        <v>3.0034403006683797E-2</v>
      </c>
    </row>
    <row r="13" spans="2:43" x14ac:dyDescent="0.25">
      <c r="B13" s="5" t="s">
        <v>86</v>
      </c>
      <c r="C13" s="7">
        <f>+Январь!D11</f>
        <v>0</v>
      </c>
      <c r="D13" s="7">
        <f>+Январь!F11</f>
        <v>0</v>
      </c>
      <c r="E13" s="7">
        <f>+Январь!H11</f>
        <v>0</v>
      </c>
      <c r="F13" s="7">
        <f>+Февраль!D11</f>
        <v>0</v>
      </c>
      <c r="G13" s="7">
        <f>+Февраль!F11</f>
        <v>0</v>
      </c>
      <c r="H13" s="7">
        <f>+Февраль!H11</f>
        <v>0</v>
      </c>
      <c r="I13" s="7">
        <f>+Март!D11</f>
        <v>0</v>
      </c>
      <c r="J13" s="7">
        <f>+Март!F11</f>
        <v>0</v>
      </c>
      <c r="K13" s="7">
        <f>+Март!H11</f>
        <v>0</v>
      </c>
      <c r="L13" s="7">
        <f>+Апрель!D11</f>
        <v>0</v>
      </c>
      <c r="M13" s="7">
        <f>+Апрель!F11</f>
        <v>0</v>
      </c>
      <c r="N13" s="7"/>
      <c r="O13" s="7">
        <f>+Май!D11</f>
        <v>0</v>
      </c>
      <c r="P13" s="7">
        <f>+Май!F11</f>
        <v>0</v>
      </c>
      <c r="Q13" s="7">
        <f>+Май!H11</f>
        <v>0</v>
      </c>
      <c r="R13" s="7">
        <f>+Июнь!D11</f>
        <v>0</v>
      </c>
      <c r="S13" s="7">
        <f>+Июнь!F11</f>
        <v>0</v>
      </c>
      <c r="T13" s="7">
        <f>+Июнь!H11</f>
        <v>0</v>
      </c>
      <c r="U13" s="7">
        <f>+Июль!D11</f>
        <v>0</v>
      </c>
      <c r="V13" s="7">
        <f>+Июль!F11</f>
        <v>0</v>
      </c>
      <c r="W13" s="7">
        <f>+Июль!H11</f>
        <v>0</v>
      </c>
      <c r="X13" s="7">
        <f>+Август!D11</f>
        <v>0</v>
      </c>
      <c r="Y13" s="7">
        <f>+Август!F11</f>
        <v>0</v>
      </c>
      <c r="Z13" s="7">
        <f>+Август!H11</f>
        <v>0</v>
      </c>
      <c r="AA13" s="7">
        <f>+Сентябрь!D11</f>
        <v>0</v>
      </c>
      <c r="AB13" s="7">
        <f>+Сентябрь!F11</f>
        <v>2800000</v>
      </c>
      <c r="AC13" s="7">
        <f>+Сентябрь!H11</f>
        <v>0</v>
      </c>
      <c r="AD13" s="7">
        <f>+Октябрь!D11</f>
        <v>0</v>
      </c>
      <c r="AE13" s="7">
        <f>+Октябрь!F11</f>
        <v>0</v>
      </c>
      <c r="AF13" s="7">
        <f>+Октябрь!H11</f>
        <v>0</v>
      </c>
      <c r="AG13" s="7"/>
      <c r="AH13" s="7"/>
      <c r="AI13" s="7"/>
      <c r="AJ13" s="7"/>
      <c r="AK13" s="7"/>
      <c r="AL13" s="7"/>
      <c r="AM13" s="24">
        <f t="shared" ref="AM13:AM44" si="18">+C13+F13+I13+L13+O13+R13+U13+X13+AA13+AD13+AG13+AJ13</f>
        <v>0</v>
      </c>
      <c r="AN13" s="24">
        <f t="shared" si="14"/>
        <v>2800000</v>
      </c>
      <c r="AO13" s="24">
        <f t="shared" si="15"/>
        <v>0</v>
      </c>
      <c r="AP13" s="24">
        <f t="shared" si="16"/>
        <v>2800000</v>
      </c>
      <c r="AQ13" s="31">
        <f t="shared" si="17"/>
        <v>2.7427686371173907E-4</v>
      </c>
    </row>
    <row r="14" spans="2:43" x14ac:dyDescent="0.25">
      <c r="B14" s="5" t="str">
        <f>+Февраль!C12</f>
        <v>Allegro Development</v>
      </c>
      <c r="C14" s="7">
        <f>+Январь!D12</f>
        <v>9980394</v>
      </c>
      <c r="D14" s="7">
        <f>+Январь!F12</f>
        <v>0</v>
      </c>
      <c r="E14" s="7">
        <f>+Январь!H12</f>
        <v>0</v>
      </c>
      <c r="F14" s="7">
        <f>+Февраль!D12</f>
        <v>0</v>
      </c>
      <c r="G14" s="7">
        <f>+Февраль!F12</f>
        <v>0</v>
      </c>
      <c r="H14" s="7">
        <f>+Февраль!H12</f>
        <v>0</v>
      </c>
      <c r="I14" s="7">
        <f>+Март!D12</f>
        <v>0</v>
      </c>
      <c r="J14" s="7">
        <f>+Март!F12</f>
        <v>0</v>
      </c>
      <c r="K14" s="7">
        <f>+Март!H12</f>
        <v>0</v>
      </c>
      <c r="L14" s="7">
        <f>+Апрель!D12</f>
        <v>0</v>
      </c>
      <c r="M14" s="7">
        <f>+Апрель!F12</f>
        <v>0</v>
      </c>
      <c r="N14" s="7"/>
      <c r="O14" s="7">
        <f>+Май!D12</f>
        <v>0</v>
      </c>
      <c r="P14" s="7">
        <f>+Май!F12</f>
        <v>0</v>
      </c>
      <c r="Q14" s="7">
        <f>+Май!H12</f>
        <v>0</v>
      </c>
      <c r="R14" s="7">
        <f>+Июнь!D12</f>
        <v>0</v>
      </c>
      <c r="S14" s="7">
        <f>+Июнь!F12</f>
        <v>0</v>
      </c>
      <c r="T14" s="7">
        <f>+Июнь!H12</f>
        <v>0</v>
      </c>
      <c r="U14" s="7">
        <f>+Июль!D12</f>
        <v>0</v>
      </c>
      <c r="V14" s="7">
        <f>+Июль!F12</f>
        <v>35985000</v>
      </c>
      <c r="W14" s="7">
        <f>+Июль!H12</f>
        <v>0</v>
      </c>
      <c r="X14" s="7">
        <f>+Август!D12</f>
        <v>0</v>
      </c>
      <c r="Y14" s="7">
        <f>+Август!F12</f>
        <v>0</v>
      </c>
      <c r="Z14" s="7">
        <f>+Август!H12</f>
        <v>8108280</v>
      </c>
      <c r="AA14" s="7">
        <f>+Сентябрь!D12</f>
        <v>6222586</v>
      </c>
      <c r="AB14" s="7">
        <f>+Сентябрь!F12</f>
        <v>0</v>
      </c>
      <c r="AC14" s="7">
        <f>+Сентябрь!H12</f>
        <v>0</v>
      </c>
      <c r="AD14" s="7">
        <f>+Октябрь!D12</f>
        <v>0</v>
      </c>
      <c r="AE14" s="7">
        <f>+Октябрь!F12</f>
        <v>0</v>
      </c>
      <c r="AF14" s="7">
        <f>+Октябрь!H12</f>
        <v>2702760</v>
      </c>
      <c r="AG14" s="7"/>
      <c r="AH14" s="7"/>
      <c r="AI14" s="7"/>
      <c r="AJ14" s="7"/>
      <c r="AK14" s="7"/>
      <c r="AL14" s="7"/>
      <c r="AM14" s="24">
        <f t="shared" si="18"/>
        <v>16202980</v>
      </c>
      <c r="AN14" s="24">
        <f t="shared" si="14"/>
        <v>35985000</v>
      </c>
      <c r="AO14" s="24">
        <f t="shared" si="15"/>
        <v>10811040</v>
      </c>
      <c r="AP14" s="24">
        <f t="shared" si="16"/>
        <v>62999020</v>
      </c>
      <c r="AQ14" s="31">
        <f t="shared" si="17"/>
        <v>6.1711334366118305E-3</v>
      </c>
    </row>
    <row r="15" spans="2:43" x14ac:dyDescent="0.25">
      <c r="B15" s="5" t="s">
        <v>91</v>
      </c>
      <c r="C15" s="7">
        <f>+Январь!D13</f>
        <v>0</v>
      </c>
      <c r="D15" s="7">
        <f>+Январь!F13</f>
        <v>0</v>
      </c>
      <c r="E15" s="7">
        <f>+Январь!H13</f>
        <v>0</v>
      </c>
      <c r="F15" s="7">
        <f>+Февраль!D13</f>
        <v>0</v>
      </c>
      <c r="G15" s="7">
        <f>+Февраль!F13</f>
        <v>0</v>
      </c>
      <c r="H15" s="7">
        <f>+Февраль!H13</f>
        <v>0</v>
      </c>
      <c r="I15" s="7">
        <f>+Март!D13</f>
        <v>0</v>
      </c>
      <c r="J15" s="7">
        <f>+Март!F13</f>
        <v>0</v>
      </c>
      <c r="K15" s="7">
        <f>+Март!H13</f>
        <v>0</v>
      </c>
      <c r="L15" s="7">
        <f>+Апрель!D13</f>
        <v>0</v>
      </c>
      <c r="M15" s="7">
        <f>+Апрель!F13</f>
        <v>0</v>
      </c>
      <c r="N15" s="7"/>
      <c r="O15" s="7">
        <f>+Май!D13</f>
        <v>0</v>
      </c>
      <c r="P15" s="7">
        <f>+Май!F13</f>
        <v>0</v>
      </c>
      <c r="Q15" s="7">
        <f>+Май!H13</f>
        <v>0</v>
      </c>
      <c r="R15" s="7">
        <f>+Июнь!D13</f>
        <v>0</v>
      </c>
      <c r="S15" s="7">
        <f>+Июнь!F13</f>
        <v>0</v>
      </c>
      <c r="T15" s="7">
        <f>+Июнь!H13</f>
        <v>0</v>
      </c>
      <c r="U15" s="7">
        <f>+Июль!D13</f>
        <v>0</v>
      </c>
      <c r="V15" s="7">
        <f>+Июль!F13</f>
        <v>0</v>
      </c>
      <c r="W15" s="7">
        <f>+Июль!H13</f>
        <v>0</v>
      </c>
      <c r="X15" s="7">
        <f>+Август!D13</f>
        <v>0</v>
      </c>
      <c r="Y15" s="7">
        <f>+Август!F13</f>
        <v>0</v>
      </c>
      <c r="Z15" s="7">
        <f>+Август!H13</f>
        <v>0</v>
      </c>
      <c r="AA15" s="7">
        <f>+Сентябрь!D13</f>
        <v>0</v>
      </c>
      <c r="AB15" s="7">
        <f>+Сентябрь!F13</f>
        <v>0</v>
      </c>
      <c r="AC15" s="7">
        <f>+Сентябрь!H13</f>
        <v>0</v>
      </c>
      <c r="AD15" s="7">
        <f>+Октябрь!D13</f>
        <v>57846214</v>
      </c>
      <c r="AE15" s="7">
        <f>+Октябрь!F13</f>
        <v>0</v>
      </c>
      <c r="AF15" s="7">
        <f>+Октябрь!H13</f>
        <v>0</v>
      </c>
      <c r="AG15" s="7"/>
      <c r="AH15" s="7"/>
      <c r="AI15" s="7"/>
      <c r="AJ15" s="7"/>
      <c r="AK15" s="7"/>
      <c r="AL15" s="7"/>
      <c r="AM15" s="24">
        <f t="shared" si="18"/>
        <v>57846214</v>
      </c>
      <c r="AN15" s="24">
        <f t="shared" si="14"/>
        <v>0</v>
      </c>
      <c r="AO15" s="24">
        <f t="shared" si="15"/>
        <v>0</v>
      </c>
      <c r="AP15" s="24">
        <f t="shared" si="16"/>
        <v>57846214</v>
      </c>
      <c r="AQ15" s="31">
        <f t="shared" si="17"/>
        <v>5.6663850548278908E-3</v>
      </c>
    </row>
    <row r="16" spans="2:43" x14ac:dyDescent="0.25">
      <c r="B16" s="5" t="str">
        <f>+Февраль!C14</f>
        <v>Art Invention</v>
      </c>
      <c r="C16" s="7">
        <f>+Январь!D14</f>
        <v>0</v>
      </c>
      <c r="D16" s="7">
        <f>+Январь!F14</f>
        <v>0</v>
      </c>
      <c r="E16" s="7">
        <f>+Январь!H14</f>
        <v>0</v>
      </c>
      <c r="F16" s="7">
        <f>+Февраль!D14</f>
        <v>0</v>
      </c>
      <c r="G16" s="7">
        <f>+Февраль!F14</f>
        <v>0</v>
      </c>
      <c r="H16" s="7">
        <f>+Февраль!H14</f>
        <v>0</v>
      </c>
      <c r="I16" s="7">
        <f>+Март!D14</f>
        <v>0</v>
      </c>
      <c r="J16" s="7">
        <f>+Март!F14</f>
        <v>0</v>
      </c>
      <c r="K16" s="7">
        <f>+Март!H14</f>
        <v>0</v>
      </c>
      <c r="L16" s="7">
        <f>+Апрель!D14</f>
        <v>0</v>
      </c>
      <c r="M16" s="7">
        <f>+Апрель!F14</f>
        <v>0</v>
      </c>
      <c r="N16" s="7"/>
      <c r="O16" s="7">
        <f>+Май!D14</f>
        <v>0</v>
      </c>
      <c r="P16" s="7">
        <f>+Май!F14</f>
        <v>0</v>
      </c>
      <c r="Q16" s="7">
        <f>+Май!H14</f>
        <v>0</v>
      </c>
      <c r="R16" s="7">
        <f>+Июнь!D14</f>
        <v>0</v>
      </c>
      <c r="S16" s="7">
        <f>+Июнь!F14</f>
        <v>0</v>
      </c>
      <c r="T16" s="7">
        <f>+Июнь!H14</f>
        <v>0</v>
      </c>
      <c r="U16" s="7">
        <f>+Июль!D14</f>
        <v>0</v>
      </c>
      <c r="V16" s="7">
        <f>+Июль!F14</f>
        <v>0</v>
      </c>
      <c r="W16" s="7">
        <f>+Июль!H14</f>
        <v>0</v>
      </c>
      <c r="X16" s="7">
        <f>+Август!D14</f>
        <v>0</v>
      </c>
      <c r="Y16" s="7">
        <f>+Август!F14</f>
        <v>0</v>
      </c>
      <c r="Z16" s="7">
        <f>+Август!H14</f>
        <v>0</v>
      </c>
      <c r="AA16" s="7">
        <f>+Сентябрь!D14</f>
        <v>0</v>
      </c>
      <c r="AB16" s="7">
        <f>+Сентябрь!F14</f>
        <v>0</v>
      </c>
      <c r="AC16" s="7">
        <f>+Сентябрь!H14</f>
        <v>0</v>
      </c>
      <c r="AD16" s="7">
        <f>+Октябрь!D14</f>
        <v>0</v>
      </c>
      <c r="AE16" s="7">
        <f>+Октябрь!F14</f>
        <v>0</v>
      </c>
      <c r="AF16" s="7">
        <f>+Октябрь!H14</f>
        <v>0</v>
      </c>
      <c r="AG16" s="7"/>
      <c r="AH16" s="7"/>
      <c r="AI16" s="7"/>
      <c r="AJ16" s="7"/>
      <c r="AK16" s="7"/>
      <c r="AL16" s="7"/>
      <c r="AM16" s="24">
        <f t="shared" si="18"/>
        <v>0</v>
      </c>
      <c r="AN16" s="24">
        <f t="shared" si="14"/>
        <v>0</v>
      </c>
      <c r="AO16" s="24">
        <f t="shared" si="15"/>
        <v>0</v>
      </c>
      <c r="AP16" s="24">
        <f t="shared" si="16"/>
        <v>0</v>
      </c>
      <c r="AQ16" s="31">
        <f t="shared" si="17"/>
        <v>0</v>
      </c>
    </row>
    <row r="17" spans="2:43" x14ac:dyDescent="0.25">
      <c r="B17" s="5" t="str">
        <f>+Февраль!C15</f>
        <v>Bir Inshat</v>
      </c>
      <c r="C17" s="7">
        <f>+Январь!D15</f>
        <v>0</v>
      </c>
      <c r="D17" s="7">
        <f>+Январь!F15</f>
        <v>18134900</v>
      </c>
      <c r="E17" s="7">
        <f>+Январь!H15</f>
        <v>0</v>
      </c>
      <c r="F17" s="7">
        <f>+Февраль!D15</f>
        <v>0</v>
      </c>
      <c r="G17" s="7">
        <f>+Февраль!F15</f>
        <v>0</v>
      </c>
      <c r="H17" s="7">
        <f>+Февраль!H15</f>
        <v>0</v>
      </c>
      <c r="I17" s="7">
        <f>+Март!D15</f>
        <v>0</v>
      </c>
      <c r="J17" s="7">
        <f>+Март!F15</f>
        <v>0</v>
      </c>
      <c r="K17" s="7">
        <f>+Март!H15</f>
        <v>0</v>
      </c>
      <c r="L17" s="7">
        <f>+Апрель!D15</f>
        <v>0</v>
      </c>
      <c r="M17" s="7">
        <f>+Апрель!F15</f>
        <v>0</v>
      </c>
      <c r="N17" s="7"/>
      <c r="O17" s="7">
        <f>+Май!D15</f>
        <v>0</v>
      </c>
      <c r="P17" s="7">
        <f>+Май!F15</f>
        <v>0</v>
      </c>
      <c r="Q17" s="7">
        <f>+Май!H15</f>
        <v>0</v>
      </c>
      <c r="R17" s="7">
        <f>+Июнь!D15</f>
        <v>0</v>
      </c>
      <c r="S17" s="7">
        <f>+Июнь!F15</f>
        <v>0</v>
      </c>
      <c r="T17" s="7">
        <f>+Июнь!H15</f>
        <v>0</v>
      </c>
      <c r="U17" s="7">
        <f>+Июль!D15</f>
        <v>0</v>
      </c>
      <c r="V17" s="7">
        <f>+Июль!F15</f>
        <v>0</v>
      </c>
      <c r="W17" s="7">
        <f>+Июль!H15</f>
        <v>0</v>
      </c>
      <c r="X17" s="7">
        <f>+Август!D15</f>
        <v>0</v>
      </c>
      <c r="Y17" s="7">
        <f>+Август!F15</f>
        <v>0</v>
      </c>
      <c r="Z17" s="7">
        <f>+Август!H15</f>
        <v>0</v>
      </c>
      <c r="AA17" s="7">
        <f>+Сентябрь!D15</f>
        <v>0</v>
      </c>
      <c r="AB17" s="7">
        <f>+Сентябрь!F15</f>
        <v>0</v>
      </c>
      <c r="AC17" s="7">
        <f>+Сентябрь!H15</f>
        <v>0</v>
      </c>
      <c r="AD17" s="7">
        <f>+Октябрь!D15</f>
        <v>0</v>
      </c>
      <c r="AE17" s="7">
        <f>+Октябрь!F15</f>
        <v>0</v>
      </c>
      <c r="AF17" s="7">
        <f>+Октябрь!H15</f>
        <v>0</v>
      </c>
      <c r="AG17" s="7"/>
      <c r="AH17" s="7"/>
      <c r="AI17" s="7"/>
      <c r="AJ17" s="7"/>
      <c r="AK17" s="7"/>
      <c r="AL17" s="7"/>
      <c r="AM17" s="24">
        <f t="shared" si="18"/>
        <v>0</v>
      </c>
      <c r="AN17" s="24">
        <f t="shared" si="14"/>
        <v>18134900</v>
      </c>
      <c r="AO17" s="24">
        <f t="shared" si="15"/>
        <v>0</v>
      </c>
      <c r="AP17" s="24">
        <f t="shared" si="16"/>
        <v>18134900</v>
      </c>
      <c r="AQ17" s="31">
        <f t="shared" si="17"/>
        <v>1.7764226770450062E-3</v>
      </c>
    </row>
    <row r="18" spans="2:43" x14ac:dyDescent="0.25">
      <c r="B18" s="5" t="str">
        <f>+Февраль!C16</f>
        <v>Bogcha Proekt</v>
      </c>
      <c r="C18" s="7">
        <f>+Январь!D16</f>
        <v>66994063</v>
      </c>
      <c r="D18" s="7">
        <f>+Январь!F16</f>
        <v>60364400</v>
      </c>
      <c r="E18" s="7">
        <f>+Январь!H16</f>
        <v>0</v>
      </c>
      <c r="F18" s="7">
        <f>+Февраль!D16</f>
        <v>33480290</v>
      </c>
      <c r="G18" s="7">
        <f>+Февраль!F16</f>
        <v>1605000</v>
      </c>
      <c r="H18" s="7">
        <f>+Февраль!H16</f>
        <v>1008000</v>
      </c>
      <c r="I18" s="7">
        <f>+Март!D16</f>
        <v>0</v>
      </c>
      <c r="J18" s="7">
        <f>+Март!F16</f>
        <v>0</v>
      </c>
      <c r="K18" s="7">
        <f>+Март!H16</f>
        <v>0</v>
      </c>
      <c r="L18" s="7">
        <f>+Апрель!D16</f>
        <v>0</v>
      </c>
      <c r="M18" s="7">
        <f>+Апрель!F16</f>
        <v>0</v>
      </c>
      <c r="N18" s="7"/>
      <c r="O18" s="7">
        <f>+Май!D16</f>
        <v>0</v>
      </c>
      <c r="P18" s="7">
        <f>+Май!F16</f>
        <v>0</v>
      </c>
      <c r="Q18" s="7">
        <f>+Май!H16</f>
        <v>0</v>
      </c>
      <c r="R18" s="7">
        <f>+Июнь!D16</f>
        <v>0</v>
      </c>
      <c r="S18" s="7">
        <f>+Июнь!F16</f>
        <v>0</v>
      </c>
      <c r="T18" s="7">
        <f>+Июнь!H16</f>
        <v>0</v>
      </c>
      <c r="U18" s="7">
        <f>+Июль!D16</f>
        <v>0</v>
      </c>
      <c r="V18" s="7">
        <f>+Июль!F16</f>
        <v>0</v>
      </c>
      <c r="W18" s="7">
        <f>+Июль!H16</f>
        <v>0</v>
      </c>
      <c r="X18" s="7">
        <f>+Август!D16</f>
        <v>0</v>
      </c>
      <c r="Y18" s="7">
        <f>+Август!F16</f>
        <v>0</v>
      </c>
      <c r="Z18" s="7">
        <f>+Август!H16</f>
        <v>4891840</v>
      </c>
      <c r="AA18" s="7">
        <f>+Сентябрь!D16</f>
        <v>0</v>
      </c>
      <c r="AB18" s="7">
        <f>+Сентябрь!F16</f>
        <v>0</v>
      </c>
      <c r="AC18" s="7">
        <f>+Сентябрь!H16</f>
        <v>0</v>
      </c>
      <c r="AD18" s="7">
        <f>+Октябрь!D16</f>
        <v>0</v>
      </c>
      <c r="AE18" s="7">
        <f>+Октябрь!F16</f>
        <v>0</v>
      </c>
      <c r="AF18" s="7">
        <f>+Октябрь!H16</f>
        <v>0</v>
      </c>
      <c r="AG18" s="7"/>
      <c r="AH18" s="7"/>
      <c r="AI18" s="7"/>
      <c r="AJ18" s="7"/>
      <c r="AK18" s="7"/>
      <c r="AL18" s="7"/>
      <c r="AM18" s="24">
        <f t="shared" si="18"/>
        <v>100474353</v>
      </c>
      <c r="AN18" s="24">
        <f t="shared" si="14"/>
        <v>61969400</v>
      </c>
      <c r="AO18" s="24">
        <f t="shared" si="15"/>
        <v>5899840</v>
      </c>
      <c r="AP18" s="24">
        <f t="shared" si="16"/>
        <v>168343593</v>
      </c>
      <c r="AQ18" s="31">
        <f t="shared" si="17"/>
        <v>1.6490268826430527E-2</v>
      </c>
    </row>
    <row r="19" spans="2:43" x14ac:dyDescent="0.25">
      <c r="B19" s="5" t="s">
        <v>87</v>
      </c>
      <c r="C19" s="7">
        <f>+Январь!D17</f>
        <v>0</v>
      </c>
      <c r="D19" s="7">
        <f>+Январь!F17</f>
        <v>0</v>
      </c>
      <c r="E19" s="7">
        <f>+Январь!H17</f>
        <v>0</v>
      </c>
      <c r="F19" s="7">
        <f>+Февраль!D17</f>
        <v>0</v>
      </c>
      <c r="G19" s="7">
        <f>+Февраль!F17</f>
        <v>0</v>
      </c>
      <c r="H19" s="7">
        <f>+Февраль!H17</f>
        <v>0</v>
      </c>
      <c r="I19" s="7">
        <f>+Март!D17</f>
        <v>0</v>
      </c>
      <c r="J19" s="7">
        <f>+Март!F17</f>
        <v>0</v>
      </c>
      <c r="K19" s="7">
        <f>+Март!H17</f>
        <v>0</v>
      </c>
      <c r="L19" s="7">
        <f>+Апрель!D17</f>
        <v>0</v>
      </c>
      <c r="M19" s="7">
        <f>+Апрель!F17</f>
        <v>0</v>
      </c>
      <c r="N19" s="7"/>
      <c r="O19" s="7">
        <f>+Май!D17</f>
        <v>0</v>
      </c>
      <c r="P19" s="7">
        <f>+Май!F17</f>
        <v>0</v>
      </c>
      <c r="Q19" s="7">
        <f>+Май!H17</f>
        <v>0</v>
      </c>
      <c r="R19" s="7">
        <f>+Июнь!D17</f>
        <v>0</v>
      </c>
      <c r="S19" s="7">
        <f>+Июнь!F17</f>
        <v>0</v>
      </c>
      <c r="T19" s="7">
        <f>+Июнь!H17</f>
        <v>0</v>
      </c>
      <c r="U19" s="7">
        <f>+Июль!D17</f>
        <v>0</v>
      </c>
      <c r="V19" s="7">
        <f>+Июль!F17</f>
        <v>0</v>
      </c>
      <c r="W19" s="7">
        <f>+Июль!H17</f>
        <v>0</v>
      </c>
      <c r="X19" s="7">
        <f>+Август!D17</f>
        <v>0</v>
      </c>
      <c r="Y19" s="7">
        <f>+Август!F17</f>
        <v>0</v>
      </c>
      <c r="Z19" s="7">
        <f>+Август!H17</f>
        <v>0</v>
      </c>
      <c r="AA19" s="7">
        <f>+Сентябрь!D17</f>
        <v>23662336</v>
      </c>
      <c r="AB19" s="7">
        <f>+Сентябрь!F17</f>
        <v>0</v>
      </c>
      <c r="AC19" s="7">
        <f>+Сентябрь!H17</f>
        <v>0</v>
      </c>
      <c r="AD19" s="7">
        <f>+Октябрь!D17</f>
        <v>0</v>
      </c>
      <c r="AE19" s="7">
        <f>+Октябрь!F17</f>
        <v>0</v>
      </c>
      <c r="AF19" s="7">
        <f>+Октябрь!H17</f>
        <v>0</v>
      </c>
      <c r="AG19" s="7"/>
      <c r="AH19" s="7"/>
      <c r="AI19" s="7"/>
      <c r="AJ19" s="7"/>
      <c r="AK19" s="7"/>
      <c r="AL19" s="7"/>
      <c r="AM19" s="24">
        <f t="shared" si="18"/>
        <v>23662336</v>
      </c>
      <c r="AN19" s="24">
        <f t="shared" si="14"/>
        <v>0</v>
      </c>
      <c r="AO19" s="24">
        <f t="shared" si="15"/>
        <v>0</v>
      </c>
      <c r="AP19" s="24">
        <f t="shared" si="16"/>
        <v>23662336</v>
      </c>
      <c r="AQ19" s="31">
        <f t="shared" si="17"/>
        <v>2.3178683236333491E-3</v>
      </c>
    </row>
    <row r="20" spans="2:43" x14ac:dyDescent="0.25">
      <c r="B20" s="5" t="str">
        <f>+Февраль!C18</f>
        <v xml:space="preserve">City Makon </v>
      </c>
      <c r="C20" s="7">
        <f>+Январь!D18</f>
        <v>295634908</v>
      </c>
      <c r="D20" s="7">
        <f>+Январь!F18</f>
        <v>57224600</v>
      </c>
      <c r="E20" s="7">
        <f>+Январь!H18</f>
        <v>4234000</v>
      </c>
      <c r="F20" s="7">
        <f>+Февраль!D18</f>
        <v>299739427</v>
      </c>
      <c r="G20" s="7">
        <f>+Февраль!F18</f>
        <v>0</v>
      </c>
      <c r="H20" s="7">
        <f>+Февраль!H18</f>
        <v>2266000</v>
      </c>
      <c r="I20" s="7">
        <f>+Март!D18</f>
        <v>74751243</v>
      </c>
      <c r="J20" s="7">
        <f>+Март!F18</f>
        <v>112636600</v>
      </c>
      <c r="K20" s="7">
        <f>+Март!H18</f>
        <v>1920000</v>
      </c>
      <c r="L20" s="7">
        <f>+Апрель!D18</f>
        <v>0</v>
      </c>
      <c r="M20" s="7">
        <f>+Апрель!F18</f>
        <v>0</v>
      </c>
      <c r="N20" s="7"/>
      <c r="O20" s="7">
        <f>+Май!D18</f>
        <v>0</v>
      </c>
      <c r="P20" s="7">
        <f>+Май!F18</f>
        <v>0</v>
      </c>
      <c r="Q20" s="7">
        <f>+Май!H18</f>
        <v>0</v>
      </c>
      <c r="R20" s="7">
        <f>+Июнь!D18</f>
        <v>0</v>
      </c>
      <c r="S20" s="7">
        <f>+Июнь!F18</f>
        <v>0</v>
      </c>
      <c r="T20" s="7">
        <f>+Июнь!H18</f>
        <v>0</v>
      </c>
      <c r="U20" s="7">
        <f>+Июль!D18</f>
        <v>0</v>
      </c>
      <c r="V20" s="7">
        <f>+Июль!F18</f>
        <v>0</v>
      </c>
      <c r="W20" s="7">
        <f>+Июль!H18</f>
        <v>0</v>
      </c>
      <c r="X20" s="7">
        <f>+Август!D18</f>
        <v>0</v>
      </c>
      <c r="Y20" s="7">
        <f>+Август!F18</f>
        <v>0</v>
      </c>
      <c r="Z20" s="7">
        <f>+Август!H18</f>
        <v>0</v>
      </c>
      <c r="AA20" s="7">
        <f>+Сентябрь!D18</f>
        <v>158146114</v>
      </c>
      <c r="AB20" s="7">
        <f>+Сентябрь!F18</f>
        <v>66639000</v>
      </c>
      <c r="AC20" s="7">
        <f>+Сентябрь!H18</f>
        <v>0</v>
      </c>
      <c r="AD20" s="7">
        <f>+Октябрь!D18</f>
        <v>241087491</v>
      </c>
      <c r="AE20" s="7">
        <f>+Октябрь!F18</f>
        <v>6270000</v>
      </c>
      <c r="AF20" s="7">
        <f>+Октябрь!H18</f>
        <v>0</v>
      </c>
      <c r="AG20" s="7"/>
      <c r="AH20" s="7"/>
      <c r="AI20" s="7"/>
      <c r="AJ20" s="7"/>
      <c r="AK20" s="7"/>
      <c r="AL20" s="7"/>
      <c r="AM20" s="24">
        <f t="shared" si="18"/>
        <v>1069359183</v>
      </c>
      <c r="AN20" s="24">
        <f t="shared" si="14"/>
        <v>242770200</v>
      </c>
      <c r="AO20" s="24">
        <f t="shared" si="15"/>
        <v>8420000</v>
      </c>
      <c r="AP20" s="24">
        <f t="shared" si="16"/>
        <v>1320549383</v>
      </c>
      <c r="AQ20" s="31">
        <f t="shared" si="17"/>
        <v>0.12935576540918289</v>
      </c>
    </row>
    <row r="21" spans="2:43" x14ac:dyDescent="0.25">
      <c r="B21" s="5" t="str">
        <f>+Февраль!C19</f>
        <v>City Net</v>
      </c>
      <c r="C21" s="7">
        <f>+Январь!D19</f>
        <v>0</v>
      </c>
      <c r="D21" s="7">
        <f>+Январь!F19</f>
        <v>0</v>
      </c>
      <c r="E21" s="7">
        <f>+Январь!H19</f>
        <v>0</v>
      </c>
      <c r="F21" s="7">
        <f>+Февраль!D19</f>
        <v>60787877</v>
      </c>
      <c r="G21" s="7">
        <f>+Февраль!F19</f>
        <v>69659501</v>
      </c>
      <c r="H21" s="7">
        <f>+Февраль!H19</f>
        <v>0</v>
      </c>
      <c r="I21" s="7">
        <f>+Март!D19</f>
        <v>1093578</v>
      </c>
      <c r="J21" s="7">
        <f>+Март!F19</f>
        <v>0</v>
      </c>
      <c r="K21" s="7">
        <f>+Март!H19</f>
        <v>0</v>
      </c>
      <c r="L21" s="7">
        <f>+Апрель!D19</f>
        <v>0</v>
      </c>
      <c r="M21" s="7">
        <f>+Апрель!F19</f>
        <v>0</v>
      </c>
      <c r="N21" s="7"/>
      <c r="O21" s="7">
        <f>+Май!D19</f>
        <v>0</v>
      </c>
      <c r="P21" s="7">
        <f>+Май!F19</f>
        <v>0</v>
      </c>
      <c r="Q21" s="7">
        <f>+Май!H19</f>
        <v>0</v>
      </c>
      <c r="R21" s="7">
        <f>+Июнь!D19</f>
        <v>2616562</v>
      </c>
      <c r="S21" s="7">
        <f>+Июнь!F19</f>
        <v>0</v>
      </c>
      <c r="T21" s="7">
        <f>+Июнь!H19</f>
        <v>0</v>
      </c>
      <c r="U21" s="7">
        <f>+Июль!D19</f>
        <v>0</v>
      </c>
      <c r="V21" s="7">
        <f>+Июль!F19</f>
        <v>25455800</v>
      </c>
      <c r="W21" s="7">
        <f>+Июль!H19</f>
        <v>0</v>
      </c>
      <c r="X21" s="7">
        <f>+Август!D19</f>
        <v>0</v>
      </c>
      <c r="Y21" s="7">
        <f>+Август!F19</f>
        <v>0</v>
      </c>
      <c r="Z21" s="7">
        <f>+Август!H19</f>
        <v>0</v>
      </c>
      <c r="AA21" s="7">
        <f>+Сентябрь!D19</f>
        <v>39374842</v>
      </c>
      <c r="AB21" s="7">
        <f>+Сентябрь!F19</f>
        <v>0</v>
      </c>
      <c r="AC21" s="7">
        <f>+Сентябрь!H19</f>
        <v>2871000</v>
      </c>
      <c r="AD21" s="7">
        <f>+Октябрь!D19</f>
        <v>9238026</v>
      </c>
      <c r="AE21" s="7">
        <f>+Октябрь!F19</f>
        <v>5500000</v>
      </c>
      <c r="AF21" s="7">
        <f>+Октябрь!H19</f>
        <v>0</v>
      </c>
      <c r="AG21" s="7"/>
      <c r="AH21" s="7"/>
      <c r="AI21" s="7"/>
      <c r="AJ21" s="7"/>
      <c r="AK21" s="7"/>
      <c r="AL21" s="7"/>
      <c r="AM21" s="24">
        <f t="shared" si="18"/>
        <v>113110885</v>
      </c>
      <c r="AN21" s="24">
        <f t="shared" si="14"/>
        <v>100615301</v>
      </c>
      <c r="AO21" s="24">
        <f t="shared" si="15"/>
        <v>2871000</v>
      </c>
      <c r="AP21" s="24">
        <f t="shared" si="16"/>
        <v>216597186</v>
      </c>
      <c r="AQ21" s="31">
        <f t="shared" si="17"/>
        <v>2.1216998880310072E-2</v>
      </c>
    </row>
    <row r="22" spans="2:43" x14ac:dyDescent="0.25">
      <c r="B22" s="5" t="s">
        <v>83</v>
      </c>
      <c r="C22" s="7">
        <f>+Январь!D20</f>
        <v>0</v>
      </c>
      <c r="D22" s="7">
        <f>+Январь!F20</f>
        <v>0</v>
      </c>
      <c r="E22" s="7">
        <f>+Январь!H20</f>
        <v>0</v>
      </c>
      <c r="F22" s="7">
        <f>+Февраль!D20</f>
        <v>0</v>
      </c>
      <c r="G22" s="7">
        <f>+Февраль!F20</f>
        <v>0</v>
      </c>
      <c r="H22" s="7">
        <f>+Февраль!H20</f>
        <v>0</v>
      </c>
      <c r="I22" s="7">
        <f>+Март!D20</f>
        <v>0</v>
      </c>
      <c r="J22" s="7">
        <f>+Март!F20</f>
        <v>0</v>
      </c>
      <c r="K22" s="7">
        <f>+Март!H20</f>
        <v>0</v>
      </c>
      <c r="L22" s="7">
        <f>+Апрель!D20</f>
        <v>0</v>
      </c>
      <c r="M22" s="7">
        <f>+Апрель!F20</f>
        <v>0</v>
      </c>
      <c r="N22" s="7"/>
      <c r="O22" s="7">
        <f>+Май!D20</f>
        <v>0</v>
      </c>
      <c r="P22" s="7">
        <f>+Май!F20</f>
        <v>0</v>
      </c>
      <c r="Q22" s="7">
        <f>+Май!H20</f>
        <v>0</v>
      </c>
      <c r="R22" s="7">
        <f>+Июнь!D20</f>
        <v>0</v>
      </c>
      <c r="S22" s="7">
        <f>+Июнь!F20</f>
        <v>0</v>
      </c>
      <c r="T22" s="7">
        <f>+Июнь!H20</f>
        <v>0</v>
      </c>
      <c r="U22" s="7">
        <f>+Июль!D20</f>
        <v>0</v>
      </c>
      <c r="V22" s="7">
        <f>+Июль!F20</f>
        <v>0</v>
      </c>
      <c r="W22" s="7">
        <f>+Июль!H20</f>
        <v>0</v>
      </c>
      <c r="X22" s="7">
        <f>+Август!D20</f>
        <v>412206000</v>
      </c>
      <c r="Y22" s="7">
        <f>+Август!F20</f>
        <v>219979000</v>
      </c>
      <c r="Z22" s="7">
        <f>+Август!H20</f>
        <v>20850240</v>
      </c>
      <c r="AA22" s="7">
        <f>+Сентябрь!D20</f>
        <v>0</v>
      </c>
      <c r="AB22" s="7">
        <f>+Сентябрь!F20</f>
        <v>0</v>
      </c>
      <c r="AC22" s="7">
        <f>+Сентябрь!H20</f>
        <v>0</v>
      </c>
      <c r="AD22" s="7">
        <f>+Октябрь!D20</f>
        <v>0</v>
      </c>
      <c r="AE22" s="7">
        <f>+Октябрь!F20</f>
        <v>0</v>
      </c>
      <c r="AF22" s="7">
        <f>+Октябрь!H20</f>
        <v>0</v>
      </c>
      <c r="AG22" s="7"/>
      <c r="AH22" s="7"/>
      <c r="AI22" s="7"/>
      <c r="AJ22" s="7"/>
      <c r="AK22" s="7"/>
      <c r="AL22" s="7"/>
      <c r="AM22" s="24">
        <f t="shared" si="18"/>
        <v>412206000</v>
      </c>
      <c r="AN22" s="24">
        <f t="shared" si="14"/>
        <v>219979000</v>
      </c>
      <c r="AO22" s="24">
        <f t="shared" si="15"/>
        <v>20850240</v>
      </c>
      <c r="AP22" s="24">
        <f t="shared" si="16"/>
        <v>653035240</v>
      </c>
      <c r="AQ22" s="31">
        <f t="shared" si="17"/>
        <v>6.3968734828729584E-2</v>
      </c>
    </row>
    <row r="23" spans="2:43" x14ac:dyDescent="0.25">
      <c r="B23" s="5" t="str">
        <f>+Февраль!C21</f>
        <v>Constant Cemeils</v>
      </c>
      <c r="C23" s="7">
        <f>+Январь!D21</f>
        <v>0</v>
      </c>
      <c r="D23" s="7">
        <f>+Январь!F21</f>
        <v>10290000</v>
      </c>
      <c r="E23" s="7">
        <f>+Январь!H21</f>
        <v>0</v>
      </c>
      <c r="F23" s="7">
        <f>+Февраль!D21</f>
        <v>14354087</v>
      </c>
      <c r="G23" s="7">
        <f>+Февраль!F21</f>
        <v>0</v>
      </c>
      <c r="H23" s="7">
        <f>+Февраль!H21</f>
        <v>0</v>
      </c>
      <c r="I23" s="7">
        <f>+Март!D21</f>
        <v>0</v>
      </c>
      <c r="J23" s="7">
        <f>+Март!F21</f>
        <v>0</v>
      </c>
      <c r="K23" s="7">
        <f>+Март!H21</f>
        <v>0</v>
      </c>
      <c r="L23" s="7">
        <f>+Апрель!D21</f>
        <v>0</v>
      </c>
      <c r="M23" s="7">
        <f>+Апрель!F21</f>
        <v>0</v>
      </c>
      <c r="N23" s="7"/>
      <c r="O23" s="7">
        <f>+Май!D21</f>
        <v>0</v>
      </c>
      <c r="P23" s="7">
        <f>+Май!F21</f>
        <v>0</v>
      </c>
      <c r="Q23" s="7">
        <f>+Май!H21</f>
        <v>0</v>
      </c>
      <c r="R23" s="7">
        <f>+Июнь!D21</f>
        <v>0</v>
      </c>
      <c r="S23" s="7">
        <f>+Июнь!F21</f>
        <v>0</v>
      </c>
      <c r="T23" s="7">
        <f>+Июнь!H21</f>
        <v>0</v>
      </c>
      <c r="U23" s="7">
        <f>+Июль!D21</f>
        <v>0</v>
      </c>
      <c r="V23" s="7">
        <f>+Июль!F21</f>
        <v>0</v>
      </c>
      <c r="W23" s="7">
        <f>+Июль!H21</f>
        <v>0</v>
      </c>
      <c r="X23" s="7">
        <f>+Август!D21</f>
        <v>0</v>
      </c>
      <c r="Y23" s="7">
        <f>+Август!F21</f>
        <v>0</v>
      </c>
      <c r="Z23" s="7">
        <f>+Август!H21</f>
        <v>0</v>
      </c>
      <c r="AA23" s="7">
        <f>+Сентябрь!D21</f>
        <v>0</v>
      </c>
      <c r="AB23" s="7">
        <f>+Сентябрь!F21</f>
        <v>0</v>
      </c>
      <c r="AC23" s="7">
        <f>+Сентябрь!H21</f>
        <v>0</v>
      </c>
      <c r="AD23" s="7">
        <f>+Октябрь!D21</f>
        <v>0</v>
      </c>
      <c r="AE23" s="7">
        <f>+Октябрь!F21</f>
        <v>0</v>
      </c>
      <c r="AF23" s="7">
        <f>+Октябрь!H21</f>
        <v>0</v>
      </c>
      <c r="AG23" s="7"/>
      <c r="AH23" s="7"/>
      <c r="AI23" s="7"/>
      <c r="AJ23" s="7"/>
      <c r="AK23" s="7"/>
      <c r="AL23" s="7"/>
      <c r="AM23" s="24">
        <f t="shared" si="18"/>
        <v>14354087</v>
      </c>
      <c r="AN23" s="24">
        <f t="shared" si="14"/>
        <v>10290000</v>
      </c>
      <c r="AO23" s="24">
        <f t="shared" si="15"/>
        <v>0</v>
      </c>
      <c r="AP23" s="24">
        <f t="shared" si="16"/>
        <v>24644087</v>
      </c>
      <c r="AQ23" s="31">
        <f t="shared" si="17"/>
        <v>2.4140367469283005E-3</v>
      </c>
    </row>
    <row r="24" spans="2:43" x14ac:dyDescent="0.25">
      <c r="B24" s="5" t="s">
        <v>77</v>
      </c>
      <c r="C24" s="7">
        <f>+Январь!D22</f>
        <v>0</v>
      </c>
      <c r="D24" s="7">
        <f>+Январь!F22</f>
        <v>0</v>
      </c>
      <c r="E24" s="7">
        <f>+Январь!H22</f>
        <v>0</v>
      </c>
      <c r="F24" s="7">
        <f>+Февраль!D22</f>
        <v>0</v>
      </c>
      <c r="G24" s="7">
        <f>+Февраль!F22</f>
        <v>0</v>
      </c>
      <c r="H24" s="7">
        <f>+Февраль!H22</f>
        <v>0</v>
      </c>
      <c r="I24" s="7">
        <f>+Март!D22</f>
        <v>0</v>
      </c>
      <c r="J24" s="7">
        <f>+Март!F22</f>
        <v>0</v>
      </c>
      <c r="K24" s="7">
        <f>+Март!H22</f>
        <v>0</v>
      </c>
      <c r="L24" s="7">
        <f>+Апрель!D22</f>
        <v>0</v>
      </c>
      <c r="M24" s="7">
        <f>+Апрель!F22</f>
        <v>0</v>
      </c>
      <c r="N24" s="7"/>
      <c r="O24" s="7">
        <f>+Май!D22</f>
        <v>0</v>
      </c>
      <c r="P24" s="7">
        <f>+Май!F22</f>
        <v>0</v>
      </c>
      <c r="Q24" s="7">
        <f>+Май!H22</f>
        <v>0</v>
      </c>
      <c r="R24" s="7">
        <f>+Июнь!D22</f>
        <v>0</v>
      </c>
      <c r="S24" s="7">
        <f>+Июнь!F22</f>
        <v>0</v>
      </c>
      <c r="T24" s="7">
        <f>+Июнь!H22</f>
        <v>0</v>
      </c>
      <c r="U24" s="7">
        <f>+Июль!D22</f>
        <v>0</v>
      </c>
      <c r="V24" s="7">
        <f>+Июль!F22</f>
        <v>46003000</v>
      </c>
      <c r="W24" s="7">
        <f>+Июль!H22</f>
        <v>0</v>
      </c>
      <c r="X24" s="7">
        <f>+Август!D22</f>
        <v>434510000</v>
      </c>
      <c r="Y24" s="7">
        <f>+Август!F22</f>
        <v>245432997</v>
      </c>
      <c r="Z24" s="7">
        <f>+Август!H22</f>
        <v>152903500</v>
      </c>
      <c r="AA24" s="7">
        <f>+Сентябрь!D22</f>
        <v>333714857</v>
      </c>
      <c r="AB24" s="7">
        <f>+Сентябрь!F22</f>
        <v>128651500</v>
      </c>
      <c r="AC24" s="7">
        <f>+Сентябрь!H22</f>
        <v>16731560</v>
      </c>
      <c r="AD24" s="7">
        <f>+Октябрь!D22</f>
        <v>178902199</v>
      </c>
      <c r="AE24" s="7">
        <f>+Октябрь!F22</f>
        <v>120203000</v>
      </c>
      <c r="AF24" s="7">
        <f>+Октябрь!H22</f>
        <v>31532200</v>
      </c>
      <c r="AG24" s="7"/>
      <c r="AH24" s="7"/>
      <c r="AI24" s="7"/>
      <c r="AJ24" s="7"/>
      <c r="AK24" s="7"/>
      <c r="AL24" s="7"/>
      <c r="AM24" s="24">
        <f t="shared" si="18"/>
        <v>947127056</v>
      </c>
      <c r="AN24" s="24">
        <f t="shared" si="14"/>
        <v>540290497</v>
      </c>
      <c r="AO24" s="24">
        <f t="shared" si="15"/>
        <v>201167260</v>
      </c>
      <c r="AP24" s="24">
        <f t="shared" si="16"/>
        <v>1688584813</v>
      </c>
      <c r="AQ24" s="31">
        <f t="shared" si="17"/>
        <v>0.16540705236461192</v>
      </c>
    </row>
    <row r="25" spans="2:43" x14ac:dyDescent="0.25">
      <c r="B25" s="5" t="str">
        <f>+Февраль!C23</f>
        <v>Crystal Paint</v>
      </c>
      <c r="C25" s="7">
        <f>+Январь!D23</f>
        <v>32389244</v>
      </c>
      <c r="D25" s="7">
        <f>+Январь!F23</f>
        <v>2633400</v>
      </c>
      <c r="E25" s="7">
        <f>+Январь!H23</f>
        <v>405000</v>
      </c>
      <c r="F25" s="7">
        <f>+Февраль!D23</f>
        <v>9220436</v>
      </c>
      <c r="G25" s="7">
        <f>+Февраль!F23</f>
        <v>0</v>
      </c>
      <c r="H25" s="7">
        <f>+Февраль!H23</f>
        <v>0</v>
      </c>
      <c r="I25" s="7">
        <f>+Март!D23</f>
        <v>13916388</v>
      </c>
      <c r="J25" s="7">
        <f>+Март!F23</f>
        <v>14985600</v>
      </c>
      <c r="K25" s="7">
        <f>+Март!H23</f>
        <v>0</v>
      </c>
      <c r="L25" s="7">
        <f>+Апрель!D23</f>
        <v>0</v>
      </c>
      <c r="M25" s="7">
        <f>+Апрель!F23</f>
        <v>0</v>
      </c>
      <c r="N25" s="7"/>
      <c r="O25" s="7">
        <f>+Май!D23</f>
        <v>0</v>
      </c>
      <c r="P25" s="7">
        <f>+Май!F23</f>
        <v>0</v>
      </c>
      <c r="Q25" s="7">
        <f>+Май!H23</f>
        <v>0</v>
      </c>
      <c r="R25" s="7">
        <f>+Июнь!D23</f>
        <v>0</v>
      </c>
      <c r="S25" s="7">
        <f>+Июнь!F23</f>
        <v>0</v>
      </c>
      <c r="T25" s="7">
        <f>+Июнь!H23</f>
        <v>0</v>
      </c>
      <c r="U25" s="7">
        <f>+Июль!D23</f>
        <v>0</v>
      </c>
      <c r="V25" s="7">
        <f>+Июль!F23</f>
        <v>0</v>
      </c>
      <c r="W25" s="7">
        <f>+Июль!H23</f>
        <v>0</v>
      </c>
      <c r="X25" s="7">
        <f>+Август!D23</f>
        <v>0</v>
      </c>
      <c r="Y25" s="7">
        <f>+Август!F23</f>
        <v>0</v>
      </c>
      <c r="Z25" s="7">
        <f>+Август!H23</f>
        <v>0</v>
      </c>
      <c r="AA25" s="7">
        <f>+Сентябрь!D23</f>
        <v>0</v>
      </c>
      <c r="AB25" s="7">
        <f>+Сентябрь!F23</f>
        <v>0</v>
      </c>
      <c r="AC25" s="7">
        <f>+Сентябрь!H23</f>
        <v>0</v>
      </c>
      <c r="AD25" s="7">
        <f>+Октябрь!D23</f>
        <v>0</v>
      </c>
      <c r="AE25" s="7">
        <f>+Октябрь!F23</f>
        <v>0</v>
      </c>
      <c r="AF25" s="7">
        <f>+Октябрь!H23</f>
        <v>0</v>
      </c>
      <c r="AG25" s="7"/>
      <c r="AH25" s="7"/>
      <c r="AI25" s="7"/>
      <c r="AJ25" s="7"/>
      <c r="AK25" s="7"/>
      <c r="AL25" s="7"/>
      <c r="AM25" s="24">
        <f t="shared" si="18"/>
        <v>55526068</v>
      </c>
      <c r="AN25" s="24">
        <f t="shared" si="14"/>
        <v>17619000</v>
      </c>
      <c r="AO25" s="24">
        <f t="shared" si="15"/>
        <v>405000</v>
      </c>
      <c r="AP25" s="24">
        <f t="shared" si="16"/>
        <v>73550068</v>
      </c>
      <c r="AQ25" s="31">
        <f t="shared" si="17"/>
        <v>7.2046721345804081E-3</v>
      </c>
    </row>
    <row r="26" spans="2:43" x14ac:dyDescent="0.25">
      <c r="B26" s="5" t="str">
        <f>+Февраль!C24</f>
        <v xml:space="preserve">Di Construction Management </v>
      </c>
      <c r="C26" s="7">
        <f>+Январь!D24</f>
        <v>0</v>
      </c>
      <c r="D26" s="7">
        <f>+Январь!F24</f>
        <v>4027875</v>
      </c>
      <c r="E26" s="7">
        <f>+Январь!H24</f>
        <v>0</v>
      </c>
      <c r="F26" s="7">
        <f>+Февраль!D24</f>
        <v>44644004</v>
      </c>
      <c r="G26" s="7">
        <f>+Февраль!F24</f>
        <v>27650000</v>
      </c>
      <c r="H26" s="7">
        <f>+Февраль!H24</f>
        <v>0</v>
      </c>
      <c r="I26" s="7">
        <f>+Март!D24</f>
        <v>9167396</v>
      </c>
      <c r="J26" s="7">
        <f>+Март!F24</f>
        <v>6800000</v>
      </c>
      <c r="K26" s="7">
        <f>+Март!H24</f>
        <v>0</v>
      </c>
      <c r="L26" s="7">
        <f>+Апрель!D24</f>
        <v>0</v>
      </c>
      <c r="M26" s="7">
        <f>+Апрель!F24</f>
        <v>0</v>
      </c>
      <c r="N26" s="7"/>
      <c r="O26" s="7">
        <f>+Май!D24</f>
        <v>0</v>
      </c>
      <c r="P26" s="7">
        <f>+Май!F24</f>
        <v>0</v>
      </c>
      <c r="Q26" s="7">
        <f>+Май!H24</f>
        <v>0</v>
      </c>
      <c r="R26" s="7">
        <f>+Июнь!D24</f>
        <v>0</v>
      </c>
      <c r="S26" s="7">
        <f>+Июнь!F24</f>
        <v>0</v>
      </c>
      <c r="T26" s="7">
        <f>+Июнь!H24</f>
        <v>0</v>
      </c>
      <c r="U26" s="7">
        <f>+Июль!D24</f>
        <v>0</v>
      </c>
      <c r="V26" s="7">
        <f>+Июль!F24</f>
        <v>0</v>
      </c>
      <c r="W26" s="7">
        <f>+Июль!H24</f>
        <v>0</v>
      </c>
      <c r="X26" s="7">
        <f>+Август!D24</f>
        <v>0</v>
      </c>
      <c r="Y26" s="7">
        <f>+Август!F24</f>
        <v>0</v>
      </c>
      <c r="Z26" s="7">
        <f>+Август!H24</f>
        <v>0</v>
      </c>
      <c r="AA26" s="7">
        <f>+Сентябрь!D24</f>
        <v>0</v>
      </c>
      <c r="AB26" s="7">
        <f>+Сентябрь!F24</f>
        <v>0</v>
      </c>
      <c r="AC26" s="7">
        <f>+Сентябрь!H24</f>
        <v>0</v>
      </c>
      <c r="AD26" s="7">
        <f>+Октябрь!D24</f>
        <v>0</v>
      </c>
      <c r="AE26" s="7">
        <f>+Октябрь!F24</f>
        <v>0</v>
      </c>
      <c r="AF26" s="7">
        <f>+Октябрь!H24</f>
        <v>0</v>
      </c>
      <c r="AG26" s="7"/>
      <c r="AH26" s="7"/>
      <c r="AI26" s="7"/>
      <c r="AJ26" s="7"/>
      <c r="AK26" s="7"/>
      <c r="AL26" s="7"/>
      <c r="AM26" s="24">
        <f t="shared" si="18"/>
        <v>53811400</v>
      </c>
      <c r="AN26" s="24">
        <f t="shared" si="14"/>
        <v>38477875</v>
      </c>
      <c r="AO26" s="24">
        <f t="shared" si="15"/>
        <v>0</v>
      </c>
      <c r="AP26" s="24">
        <f t="shared" si="16"/>
        <v>92289275</v>
      </c>
      <c r="AQ26" s="31">
        <f t="shared" si="17"/>
        <v>9.0402903218679311E-3</v>
      </c>
    </row>
    <row r="27" spans="2:43" x14ac:dyDescent="0.25">
      <c r="B27" s="5" t="str">
        <f>+Февраль!C25</f>
        <v>Discover Invest</v>
      </c>
      <c r="C27" s="7">
        <f>+Январь!D25</f>
        <v>0</v>
      </c>
      <c r="D27" s="7">
        <f>+Январь!F25</f>
        <v>0</v>
      </c>
      <c r="E27" s="7">
        <f>+Январь!H25</f>
        <v>0</v>
      </c>
      <c r="F27" s="7">
        <f>+Февраль!D25</f>
        <v>2831648</v>
      </c>
      <c r="G27" s="7">
        <f>+Февраль!F25</f>
        <v>35880000</v>
      </c>
      <c r="H27" s="7">
        <f>+Февраль!H25</f>
        <v>13870500</v>
      </c>
      <c r="I27" s="7">
        <f>+Март!D25</f>
        <v>0</v>
      </c>
      <c r="J27" s="7">
        <f>+Март!F25</f>
        <v>0</v>
      </c>
      <c r="K27" s="7">
        <f>+Март!H25</f>
        <v>0</v>
      </c>
      <c r="L27" s="7">
        <f>+Апрель!D25</f>
        <v>0</v>
      </c>
      <c r="M27" s="7">
        <f>+Апрель!F25</f>
        <v>0</v>
      </c>
      <c r="N27" s="7"/>
      <c r="O27" s="7">
        <f>+Май!D25</f>
        <v>0</v>
      </c>
      <c r="P27" s="7">
        <f>+Май!F25</f>
        <v>0</v>
      </c>
      <c r="Q27" s="7">
        <f>+Май!H25</f>
        <v>0</v>
      </c>
      <c r="R27" s="7">
        <f>+Июнь!D25</f>
        <v>18423168</v>
      </c>
      <c r="S27" s="7">
        <f>+Июнь!F25</f>
        <v>122097000</v>
      </c>
      <c r="T27" s="7">
        <f>+Июнь!H25</f>
        <v>0</v>
      </c>
      <c r="U27" s="7">
        <f>+Июль!D25</f>
        <v>45326322</v>
      </c>
      <c r="V27" s="7">
        <f>+Июль!F25</f>
        <v>111388500</v>
      </c>
      <c r="W27" s="7">
        <f>+Июль!H25</f>
        <v>0</v>
      </c>
      <c r="X27" s="7">
        <f>+Август!D25</f>
        <v>0</v>
      </c>
      <c r="Y27" s="7">
        <f>+Август!F25</f>
        <v>0</v>
      </c>
      <c r="Z27" s="7">
        <f>+Август!H25</f>
        <v>0</v>
      </c>
      <c r="AA27" s="7">
        <f>+Сентябрь!D25</f>
        <v>0</v>
      </c>
      <c r="AB27" s="7">
        <f>+Сентябрь!F25</f>
        <v>0</v>
      </c>
      <c r="AC27" s="7">
        <f>+Сентябрь!H25</f>
        <v>0</v>
      </c>
      <c r="AD27" s="7">
        <f>+Октябрь!D25</f>
        <v>0</v>
      </c>
      <c r="AE27" s="7">
        <f>+Октябрь!F25</f>
        <v>0</v>
      </c>
      <c r="AF27" s="7">
        <f>+Октябрь!H25</f>
        <v>0</v>
      </c>
      <c r="AG27" s="7"/>
      <c r="AH27" s="7"/>
      <c r="AI27" s="7"/>
      <c r="AJ27" s="7"/>
      <c r="AK27" s="7"/>
      <c r="AL27" s="7"/>
      <c r="AM27" s="24">
        <f t="shared" si="18"/>
        <v>66581138</v>
      </c>
      <c r="AN27" s="24">
        <f t="shared" si="14"/>
        <v>269365500</v>
      </c>
      <c r="AO27" s="24">
        <f t="shared" si="15"/>
        <v>13870500</v>
      </c>
      <c r="AP27" s="24">
        <f t="shared" si="16"/>
        <v>349817138</v>
      </c>
      <c r="AQ27" s="31">
        <f t="shared" si="17"/>
        <v>3.4266695529734506E-2</v>
      </c>
    </row>
    <row r="28" spans="2:43" x14ac:dyDescent="0.25">
      <c r="B28" s="5" t="str">
        <f>+Февраль!C26</f>
        <v>Dream City Development</v>
      </c>
      <c r="C28" s="7">
        <f>+Январь!D26</f>
        <v>23410142</v>
      </c>
      <c r="D28" s="7">
        <f>+Январь!F26</f>
        <v>18845000</v>
      </c>
      <c r="E28" s="7">
        <f>+Январь!H26</f>
        <v>0</v>
      </c>
      <c r="F28" s="7">
        <f>+Февраль!D26</f>
        <v>36908052</v>
      </c>
      <c r="G28" s="7">
        <f>+Февраль!F26</f>
        <v>0</v>
      </c>
      <c r="H28" s="7">
        <f>+Февраль!H26</f>
        <v>0</v>
      </c>
      <c r="I28" s="7">
        <f>+Март!D26</f>
        <v>12015077</v>
      </c>
      <c r="J28" s="7">
        <f>+Март!F26</f>
        <v>3200000</v>
      </c>
      <c r="K28" s="7">
        <f>+Март!H26</f>
        <v>0</v>
      </c>
      <c r="L28" s="7">
        <f>+Апрель!D26</f>
        <v>0</v>
      </c>
      <c r="M28" s="7">
        <f>+Апрель!F26</f>
        <v>1872500</v>
      </c>
      <c r="N28" s="7"/>
      <c r="O28" s="7">
        <f>+Май!D26</f>
        <v>7391000</v>
      </c>
      <c r="P28" s="7">
        <f>+Май!F26</f>
        <v>12600000</v>
      </c>
      <c r="Q28" s="7">
        <f>+Май!H26</f>
        <v>0</v>
      </c>
      <c r="R28" s="7">
        <f>+Июнь!D26</f>
        <v>0</v>
      </c>
      <c r="S28" s="7">
        <f>+Июнь!F26</f>
        <v>0</v>
      </c>
      <c r="T28" s="7">
        <f>+Июнь!H26</f>
        <v>0</v>
      </c>
      <c r="U28" s="7">
        <f>+Июль!D26</f>
        <v>0</v>
      </c>
      <c r="V28" s="7">
        <f>+Июль!F26</f>
        <v>0</v>
      </c>
      <c r="W28" s="7">
        <f>+Июль!H26</f>
        <v>0</v>
      </c>
      <c r="X28" s="7">
        <f>+Август!D26</f>
        <v>0</v>
      </c>
      <c r="Y28" s="7">
        <f>+Август!F26</f>
        <v>0</v>
      </c>
      <c r="Z28" s="7">
        <f>+Август!H26</f>
        <v>0</v>
      </c>
      <c r="AA28" s="7">
        <f>+Сентябрь!D26</f>
        <v>28139970</v>
      </c>
      <c r="AB28" s="7">
        <f>+Сентябрь!F26</f>
        <v>3850000</v>
      </c>
      <c r="AC28" s="7">
        <f>+Сентябрь!H26</f>
        <v>0</v>
      </c>
      <c r="AD28" s="7">
        <f>+Октябрь!D26</f>
        <v>18415727</v>
      </c>
      <c r="AE28" s="7">
        <f>+Октябрь!F26</f>
        <v>0</v>
      </c>
      <c r="AF28" s="7">
        <f>+Октябрь!H26</f>
        <v>0</v>
      </c>
      <c r="AG28" s="7"/>
      <c r="AH28" s="7"/>
      <c r="AI28" s="7"/>
      <c r="AJ28" s="7"/>
      <c r="AK28" s="7"/>
      <c r="AL28" s="7"/>
      <c r="AM28" s="24">
        <f t="shared" si="18"/>
        <v>126279968</v>
      </c>
      <c r="AN28" s="24">
        <f t="shared" si="14"/>
        <v>40367500</v>
      </c>
      <c r="AO28" s="24">
        <f t="shared" si="15"/>
        <v>0</v>
      </c>
      <c r="AP28" s="24">
        <f t="shared" si="16"/>
        <v>166647468</v>
      </c>
      <c r="AQ28" s="31">
        <f t="shared" si="17"/>
        <v>1.6324123167336571E-2</v>
      </c>
    </row>
    <row r="29" spans="2:43" x14ac:dyDescent="0.25">
      <c r="B29" s="5" t="str">
        <f>+Февраль!C27</f>
        <v>Dubai Baza</v>
      </c>
      <c r="C29" s="7">
        <f>+Январь!D27</f>
        <v>0</v>
      </c>
      <c r="D29" s="7">
        <f>+Январь!F27</f>
        <v>0</v>
      </c>
      <c r="E29" s="7">
        <f>+Январь!H27</f>
        <v>0</v>
      </c>
      <c r="F29" s="7">
        <f>+Февраль!D27</f>
        <v>0</v>
      </c>
      <c r="G29" s="7">
        <f>+Февраль!F27</f>
        <v>40642500</v>
      </c>
      <c r="H29" s="7">
        <f>+Февраль!H27</f>
        <v>0</v>
      </c>
      <c r="I29" s="7">
        <f>+Март!D27</f>
        <v>0</v>
      </c>
      <c r="J29" s="7">
        <f>+Март!F27</f>
        <v>0</v>
      </c>
      <c r="K29" s="7">
        <f>+Март!H27</f>
        <v>0</v>
      </c>
      <c r="L29" s="7">
        <f>+Апрель!D27</f>
        <v>0</v>
      </c>
      <c r="M29" s="7">
        <f>+Апрель!F27</f>
        <v>0</v>
      </c>
      <c r="N29" s="7"/>
      <c r="O29" s="7">
        <f>+Май!D27</f>
        <v>0</v>
      </c>
      <c r="P29" s="7">
        <f>+Май!F27</f>
        <v>0</v>
      </c>
      <c r="Q29" s="7">
        <f>+Май!H27</f>
        <v>0</v>
      </c>
      <c r="R29" s="7">
        <f>+Июнь!D27</f>
        <v>0</v>
      </c>
      <c r="S29" s="7">
        <f>+Июнь!F27</f>
        <v>0</v>
      </c>
      <c r="T29" s="7">
        <f>+Июнь!H27</f>
        <v>0</v>
      </c>
      <c r="U29" s="7">
        <f>+Июль!D27</f>
        <v>0</v>
      </c>
      <c r="V29" s="7">
        <f>+Июль!F27</f>
        <v>0</v>
      </c>
      <c r="W29" s="7">
        <f>+Июль!H27</f>
        <v>0</v>
      </c>
      <c r="X29" s="7">
        <f>+Август!D27</f>
        <v>0</v>
      </c>
      <c r="Y29" s="7">
        <f>+Август!F27</f>
        <v>0</v>
      </c>
      <c r="Z29" s="7">
        <f>+Август!H27</f>
        <v>0</v>
      </c>
      <c r="AA29" s="7">
        <f>+Сентябрь!D27</f>
        <v>0</v>
      </c>
      <c r="AB29" s="7">
        <f>+Сентябрь!F27</f>
        <v>0</v>
      </c>
      <c r="AC29" s="7">
        <f>+Сентябрь!H27</f>
        <v>0</v>
      </c>
      <c r="AD29" s="7">
        <f>+Октябрь!D27</f>
        <v>0</v>
      </c>
      <c r="AE29" s="7">
        <f>+Октябрь!F27</f>
        <v>0</v>
      </c>
      <c r="AF29" s="7">
        <f>+Октябрь!H27</f>
        <v>0</v>
      </c>
      <c r="AG29" s="7"/>
      <c r="AH29" s="7"/>
      <c r="AI29" s="7"/>
      <c r="AJ29" s="7"/>
      <c r="AK29" s="7"/>
      <c r="AL29" s="7"/>
      <c r="AM29" s="24">
        <f t="shared" si="18"/>
        <v>0</v>
      </c>
      <c r="AN29" s="24">
        <f t="shared" si="14"/>
        <v>40642500</v>
      </c>
      <c r="AO29" s="24">
        <f t="shared" si="15"/>
        <v>0</v>
      </c>
      <c r="AP29" s="24">
        <f t="shared" si="16"/>
        <v>40642500</v>
      </c>
      <c r="AQ29" s="31">
        <f t="shared" si="17"/>
        <v>3.9811776547872702E-3</v>
      </c>
    </row>
    <row r="30" spans="2:43" x14ac:dyDescent="0.25">
      <c r="B30" s="5" t="str">
        <f>+Февраль!C28</f>
        <v>Durable Beton</v>
      </c>
      <c r="C30" s="7">
        <f>+Январь!D28</f>
        <v>0</v>
      </c>
      <c r="D30" s="7">
        <f>+Январь!F28</f>
        <v>0</v>
      </c>
      <c r="E30" s="7">
        <f>+Январь!H28</f>
        <v>0</v>
      </c>
      <c r="F30" s="7">
        <f>+Февраль!D28</f>
        <v>10564401</v>
      </c>
      <c r="G30" s="7">
        <f>+Февраль!F28</f>
        <v>0</v>
      </c>
      <c r="H30" s="7">
        <f>+Февраль!H28</f>
        <v>0</v>
      </c>
      <c r="I30" s="7">
        <f>+Март!D28</f>
        <v>9833543</v>
      </c>
      <c r="J30" s="7">
        <f>+Март!F28</f>
        <v>2784000</v>
      </c>
      <c r="K30" s="7">
        <f>+Март!H28</f>
        <v>0</v>
      </c>
      <c r="L30" s="7">
        <f>+Апрель!D28</f>
        <v>0</v>
      </c>
      <c r="M30" s="7">
        <f>+Апрель!F28</f>
        <v>0</v>
      </c>
      <c r="N30" s="7"/>
      <c r="O30" s="7">
        <f>+Май!D28</f>
        <v>0</v>
      </c>
      <c r="P30" s="7">
        <f>+Май!F28</f>
        <v>0</v>
      </c>
      <c r="Q30" s="7">
        <f>+Май!H28</f>
        <v>0</v>
      </c>
      <c r="R30" s="7">
        <f>+Июнь!D28</f>
        <v>0</v>
      </c>
      <c r="S30" s="7">
        <f>+Июнь!F28</f>
        <v>0</v>
      </c>
      <c r="T30" s="7">
        <f>+Июнь!H28</f>
        <v>0</v>
      </c>
      <c r="U30" s="7">
        <f>+Июль!D28</f>
        <v>0</v>
      </c>
      <c r="V30" s="7">
        <f>+Июль!F28</f>
        <v>0</v>
      </c>
      <c r="W30" s="7">
        <f>+Июль!H28</f>
        <v>0</v>
      </c>
      <c r="X30" s="7">
        <f>+Август!D28</f>
        <v>0</v>
      </c>
      <c r="Y30" s="7">
        <f>+Август!F28</f>
        <v>0</v>
      </c>
      <c r="Z30" s="7">
        <f>+Август!H28</f>
        <v>0</v>
      </c>
      <c r="AA30" s="7">
        <f>+Сентябрь!D28</f>
        <v>0</v>
      </c>
      <c r="AB30" s="7">
        <f>+Сентябрь!F28</f>
        <v>0</v>
      </c>
      <c r="AC30" s="7">
        <f>+Сентябрь!H28</f>
        <v>0</v>
      </c>
      <c r="AD30" s="7">
        <f>+Октябрь!D28</f>
        <v>90348536</v>
      </c>
      <c r="AE30" s="7">
        <f>+Октябрь!F28</f>
        <v>1100000</v>
      </c>
      <c r="AF30" s="7">
        <f>+Октябрь!H28</f>
        <v>0</v>
      </c>
      <c r="AG30" s="7"/>
      <c r="AH30" s="7"/>
      <c r="AI30" s="7"/>
      <c r="AJ30" s="7"/>
      <c r="AK30" s="7"/>
      <c r="AL30" s="7"/>
      <c r="AM30" s="24">
        <f t="shared" si="18"/>
        <v>110746480</v>
      </c>
      <c r="AN30" s="24">
        <f t="shared" si="14"/>
        <v>3884000</v>
      </c>
      <c r="AO30" s="24">
        <f t="shared" si="15"/>
        <v>0</v>
      </c>
      <c r="AP30" s="24">
        <f t="shared" si="16"/>
        <v>114630480</v>
      </c>
      <c r="AQ30" s="31">
        <f t="shared" si="17"/>
        <v>1.1228745907204012E-2</v>
      </c>
    </row>
    <row r="31" spans="2:43" x14ac:dyDescent="0.25">
      <c r="B31" s="5" t="str">
        <f>+Февраль!C29</f>
        <v>Gold Moon</v>
      </c>
      <c r="C31" s="7">
        <f>+Январь!D29</f>
        <v>51399084</v>
      </c>
      <c r="D31" s="7">
        <f>+Январь!F29</f>
        <v>0</v>
      </c>
      <c r="E31" s="7">
        <f>+Январь!H29</f>
        <v>0</v>
      </c>
      <c r="F31" s="7">
        <f>+Февраль!D29</f>
        <v>36921155</v>
      </c>
      <c r="G31" s="7">
        <f>+Февраль!F29</f>
        <v>13641500</v>
      </c>
      <c r="H31" s="7">
        <f>+Февраль!H29</f>
        <v>0</v>
      </c>
      <c r="I31" s="7">
        <f>+Март!D29</f>
        <v>3398439</v>
      </c>
      <c r="J31" s="7">
        <f>+Март!F29</f>
        <v>0</v>
      </c>
      <c r="K31" s="7">
        <f>+Март!H29</f>
        <v>0</v>
      </c>
      <c r="L31" s="7">
        <f>+Апрель!D29</f>
        <v>0</v>
      </c>
      <c r="M31" s="7">
        <f>+Апрель!F29</f>
        <v>0</v>
      </c>
      <c r="N31" s="7"/>
      <c r="O31" s="7">
        <f>+Май!D29</f>
        <v>0</v>
      </c>
      <c r="P31" s="7">
        <f>+Май!F29</f>
        <v>0</v>
      </c>
      <c r="Q31" s="7">
        <f>+Май!H29</f>
        <v>0</v>
      </c>
      <c r="R31" s="7">
        <f>+Июнь!D29</f>
        <v>0</v>
      </c>
      <c r="S31" s="7">
        <f>+Июнь!F29</f>
        <v>0</v>
      </c>
      <c r="T31" s="7">
        <f>+Июнь!H29</f>
        <v>0</v>
      </c>
      <c r="U31" s="7">
        <f>+Июль!D29</f>
        <v>4989197</v>
      </c>
      <c r="V31" s="7">
        <f>+Июль!F29</f>
        <v>8142500</v>
      </c>
      <c r="W31" s="7">
        <f>+Июль!H29</f>
        <v>2780000</v>
      </c>
      <c r="X31" s="7">
        <f>+Август!D29</f>
        <v>97230000</v>
      </c>
      <c r="Y31" s="7">
        <f>+Август!F29</f>
        <v>8800000</v>
      </c>
      <c r="Z31" s="7">
        <f>+Август!H29</f>
        <v>64154048</v>
      </c>
      <c r="AA31" s="7">
        <f>+Сентябрь!D29</f>
        <v>13926484</v>
      </c>
      <c r="AB31" s="7">
        <f>+Сентябрь!F29</f>
        <v>5803000</v>
      </c>
      <c r="AC31" s="7">
        <f>+Сентябрь!H29</f>
        <v>0</v>
      </c>
      <c r="AD31" s="7">
        <f>+Октябрь!D29</f>
        <v>55978300</v>
      </c>
      <c r="AE31" s="7">
        <f>+Октябрь!F29</f>
        <v>0</v>
      </c>
      <c r="AF31" s="7">
        <f>+Октябрь!H29</f>
        <v>0</v>
      </c>
      <c r="AG31" s="7"/>
      <c r="AH31" s="7"/>
      <c r="AI31" s="7"/>
      <c r="AJ31" s="7"/>
      <c r="AK31" s="7"/>
      <c r="AL31" s="7"/>
      <c r="AM31" s="24">
        <f t="shared" si="18"/>
        <v>263842659</v>
      </c>
      <c r="AN31" s="24">
        <f t="shared" si="14"/>
        <v>36387000</v>
      </c>
      <c r="AO31" s="24">
        <f t="shared" si="15"/>
        <v>66934048</v>
      </c>
      <c r="AP31" s="24">
        <f t="shared" si="16"/>
        <v>367163707</v>
      </c>
      <c r="AQ31" s="31">
        <f t="shared" si="17"/>
        <v>3.5965896437405678E-2</v>
      </c>
    </row>
    <row r="32" spans="2:43" x14ac:dyDescent="0.25">
      <c r="B32" s="5" t="s">
        <v>84</v>
      </c>
      <c r="C32" s="7">
        <f>+Январь!D30</f>
        <v>0</v>
      </c>
      <c r="D32" s="7">
        <f>+Январь!F30</f>
        <v>0</v>
      </c>
      <c r="E32" s="7">
        <f>+Январь!H30</f>
        <v>0</v>
      </c>
      <c r="F32" s="7">
        <f>+Февраль!D30</f>
        <v>0</v>
      </c>
      <c r="G32" s="7">
        <f>+Февраль!F30</f>
        <v>0</v>
      </c>
      <c r="H32" s="7">
        <f>+Февраль!H30</f>
        <v>0</v>
      </c>
      <c r="I32" s="7">
        <f>+Март!D30</f>
        <v>0</v>
      </c>
      <c r="J32" s="7">
        <f>+Март!F30</f>
        <v>0</v>
      </c>
      <c r="K32" s="7">
        <f>+Март!H30</f>
        <v>0</v>
      </c>
      <c r="L32" s="7">
        <f>+Апрель!D30</f>
        <v>0</v>
      </c>
      <c r="M32" s="7">
        <f>+Апрель!F30</f>
        <v>0</v>
      </c>
      <c r="N32" s="7"/>
      <c r="O32" s="7">
        <f>+Май!D30</f>
        <v>0</v>
      </c>
      <c r="P32" s="7">
        <f>+Май!F30</f>
        <v>0</v>
      </c>
      <c r="Q32" s="7">
        <f>+Май!H30</f>
        <v>0</v>
      </c>
      <c r="R32" s="7">
        <f>+Июнь!D30</f>
        <v>0</v>
      </c>
      <c r="S32" s="7">
        <f>+Июнь!F30</f>
        <v>0</v>
      </c>
      <c r="T32" s="7">
        <f>+Июнь!H30</f>
        <v>0</v>
      </c>
      <c r="U32" s="7">
        <f>+Июль!D30</f>
        <v>0</v>
      </c>
      <c r="V32" s="7">
        <f>+Июль!F30</f>
        <v>0</v>
      </c>
      <c r="W32" s="7">
        <f>+Июль!H30</f>
        <v>0</v>
      </c>
      <c r="X32" s="7">
        <f>+Август!D30</f>
        <v>150124000</v>
      </c>
      <c r="Y32" s="7">
        <f>+Август!F30</f>
        <v>93656500</v>
      </c>
      <c r="Z32" s="7">
        <f>+Август!H30</f>
        <v>29640268</v>
      </c>
      <c r="AA32" s="7">
        <f>+Сентябрь!D30</f>
        <v>104794610</v>
      </c>
      <c r="AB32" s="7">
        <f>+Сентябрь!F30</f>
        <v>5225000</v>
      </c>
      <c r="AC32" s="7">
        <f>+Сентябрь!H30</f>
        <v>18018400</v>
      </c>
      <c r="AD32" s="7">
        <f>+Октябрь!D30</f>
        <v>201390838</v>
      </c>
      <c r="AE32" s="7">
        <f>+Октябрь!F30</f>
        <v>20350000</v>
      </c>
      <c r="AF32" s="7">
        <f>+Октябрь!H30</f>
        <v>18018380</v>
      </c>
      <c r="AG32" s="7"/>
      <c r="AH32" s="7"/>
      <c r="AI32" s="7"/>
      <c r="AJ32" s="7"/>
      <c r="AK32" s="7"/>
      <c r="AL32" s="7"/>
      <c r="AM32" s="24">
        <f t="shared" si="18"/>
        <v>456309448</v>
      </c>
      <c r="AN32" s="24">
        <f t="shared" si="14"/>
        <v>119231500</v>
      </c>
      <c r="AO32" s="24">
        <f t="shared" si="15"/>
        <v>65677048</v>
      </c>
      <c r="AP32" s="24">
        <f t="shared" si="16"/>
        <v>641217996</v>
      </c>
      <c r="AQ32" s="31">
        <f t="shared" si="17"/>
        <v>6.2811164606573738E-2</v>
      </c>
    </row>
    <row r="33" spans="2:43" x14ac:dyDescent="0.25">
      <c r="B33" s="5" t="str">
        <f>+Февраль!C31</f>
        <v>Grand Road Tashkent</v>
      </c>
      <c r="C33" s="7">
        <f>+Январь!D31</f>
        <v>0</v>
      </c>
      <c r="D33" s="7">
        <f>+Январь!F31</f>
        <v>0</v>
      </c>
      <c r="E33" s="7">
        <f>+Январь!H31</f>
        <v>4800000</v>
      </c>
      <c r="F33" s="7">
        <f>+Февраль!D31</f>
        <v>0</v>
      </c>
      <c r="G33" s="7">
        <f>+Февраль!F31</f>
        <v>0</v>
      </c>
      <c r="H33" s="7">
        <f>+Февраль!H31</f>
        <v>0</v>
      </c>
      <c r="I33" s="7">
        <f>+Март!D31</f>
        <v>0</v>
      </c>
      <c r="J33" s="7">
        <f>+Март!F31</f>
        <v>0</v>
      </c>
      <c r="K33" s="7">
        <f>+Март!H31</f>
        <v>0</v>
      </c>
      <c r="L33" s="7">
        <f>+Апрель!D31</f>
        <v>0</v>
      </c>
      <c r="M33" s="7">
        <f>+Апрель!F31</f>
        <v>0</v>
      </c>
      <c r="N33" s="7"/>
      <c r="O33" s="7">
        <f>+Май!D31</f>
        <v>0</v>
      </c>
      <c r="P33" s="7">
        <f>+Май!F31</f>
        <v>0</v>
      </c>
      <c r="Q33" s="7">
        <f>+Май!H31</f>
        <v>3603680</v>
      </c>
      <c r="R33" s="7">
        <f>+Июнь!D31</f>
        <v>0</v>
      </c>
      <c r="S33" s="7">
        <f>+Июнь!F31</f>
        <v>26628000</v>
      </c>
      <c r="T33" s="7">
        <f>+Июнь!H31</f>
        <v>0</v>
      </c>
      <c r="U33" s="7">
        <f>+Июль!D31</f>
        <v>119357883</v>
      </c>
      <c r="V33" s="7">
        <f>+Июль!F31</f>
        <v>68545000</v>
      </c>
      <c r="W33" s="7">
        <f>+Июль!H31</f>
        <v>68880000</v>
      </c>
      <c r="X33" s="7">
        <f>+Август!D31</f>
        <v>0</v>
      </c>
      <c r="Y33" s="7">
        <f>+Август!F31</f>
        <v>0</v>
      </c>
      <c r="Z33" s="7">
        <f>+Август!H31</f>
        <v>0</v>
      </c>
      <c r="AA33" s="7">
        <f>+Сентябрь!D31</f>
        <v>236799613</v>
      </c>
      <c r="AB33" s="7">
        <f>+Сентябрь!F31</f>
        <v>105685000</v>
      </c>
      <c r="AC33" s="7">
        <f>+Сентябрь!H31</f>
        <v>0</v>
      </c>
      <c r="AD33" s="7">
        <f>+Октябрь!D31</f>
        <v>29564798</v>
      </c>
      <c r="AE33" s="7">
        <f>+Октябрь!F31</f>
        <v>1100000</v>
      </c>
      <c r="AF33" s="7">
        <f>+Октябрь!H31</f>
        <v>0</v>
      </c>
      <c r="AG33" s="7"/>
      <c r="AH33" s="7"/>
      <c r="AI33" s="7"/>
      <c r="AJ33" s="7"/>
      <c r="AK33" s="7"/>
      <c r="AL33" s="7"/>
      <c r="AM33" s="24">
        <f t="shared" si="18"/>
        <v>385722294</v>
      </c>
      <c r="AN33" s="24">
        <f t="shared" si="14"/>
        <v>201958000</v>
      </c>
      <c r="AO33" s="24">
        <f t="shared" si="15"/>
        <v>77283680</v>
      </c>
      <c r="AP33" s="24">
        <f t="shared" si="16"/>
        <v>664963974</v>
      </c>
      <c r="AQ33" s="31">
        <f t="shared" si="17"/>
        <v>6.5137226167862286E-2</v>
      </c>
    </row>
    <row r="34" spans="2:43" x14ac:dyDescent="0.25">
      <c r="B34" s="5" t="str">
        <f>+Февраль!C32</f>
        <v xml:space="preserve">Beruniy Muz Saroy </v>
      </c>
      <c r="C34" s="7">
        <f>+Январь!D32</f>
        <v>0</v>
      </c>
      <c r="D34" s="7">
        <f>+Январь!F32</f>
        <v>0</v>
      </c>
      <c r="E34" s="7">
        <f>+Январь!H32</f>
        <v>0</v>
      </c>
      <c r="F34" s="7">
        <f>+Февраль!D32</f>
        <v>19555624</v>
      </c>
      <c r="G34" s="7">
        <f>+Февраль!F32</f>
        <v>0</v>
      </c>
      <c r="H34" s="7">
        <f>+Февраль!H32</f>
        <v>0</v>
      </c>
      <c r="I34" s="7">
        <f>+Март!D32</f>
        <v>63834450</v>
      </c>
      <c r="J34" s="7">
        <f>+Март!F32</f>
        <v>0</v>
      </c>
      <c r="K34" s="7">
        <f>+Март!H32</f>
        <v>0</v>
      </c>
      <c r="L34" s="7">
        <f>+Апрель!D32</f>
        <v>42338</v>
      </c>
      <c r="M34" s="7">
        <f>+Апрель!F32</f>
        <v>0</v>
      </c>
      <c r="N34" s="7"/>
      <c r="O34" s="7">
        <f>+Май!D32</f>
        <v>0</v>
      </c>
      <c r="P34" s="7">
        <f>+Май!F32</f>
        <v>0</v>
      </c>
      <c r="Q34" s="7">
        <f>+Май!H32</f>
        <v>0</v>
      </c>
      <c r="R34" s="7">
        <f>+Июнь!D32</f>
        <v>0</v>
      </c>
      <c r="S34" s="7">
        <f>+Июнь!F32</f>
        <v>0</v>
      </c>
      <c r="T34" s="7">
        <f>+Июнь!H32</f>
        <v>0</v>
      </c>
      <c r="U34" s="7">
        <f>+Июль!D32</f>
        <v>0</v>
      </c>
      <c r="V34" s="7">
        <f>+Июль!F32</f>
        <v>0</v>
      </c>
      <c r="W34" s="7">
        <f>+Июль!H32</f>
        <v>0</v>
      </c>
      <c r="X34" s="7">
        <f>+Август!D32</f>
        <v>0</v>
      </c>
      <c r="Y34" s="7">
        <f>+Август!F32</f>
        <v>0</v>
      </c>
      <c r="Z34" s="7">
        <f>+Август!H32</f>
        <v>0</v>
      </c>
      <c r="AA34" s="7">
        <f>+Сентябрь!D32</f>
        <v>0</v>
      </c>
      <c r="AB34" s="7">
        <f>+Сентябрь!F32</f>
        <v>0</v>
      </c>
      <c r="AC34" s="7">
        <f>+Сентябрь!H32</f>
        <v>0</v>
      </c>
      <c r="AD34" s="7">
        <f>+Октябрь!D32</f>
        <v>0</v>
      </c>
      <c r="AE34" s="7">
        <f>+Октябрь!F32</f>
        <v>0</v>
      </c>
      <c r="AF34" s="7">
        <f>+Октябрь!H32</f>
        <v>0</v>
      </c>
      <c r="AG34" s="7"/>
      <c r="AH34" s="7"/>
      <c r="AI34" s="7"/>
      <c r="AJ34" s="7"/>
      <c r="AK34" s="7"/>
      <c r="AL34" s="7"/>
      <c r="AM34" s="24">
        <f t="shared" si="18"/>
        <v>83432412</v>
      </c>
      <c r="AN34" s="24">
        <f t="shared" si="14"/>
        <v>0</v>
      </c>
      <c r="AO34" s="24">
        <f t="shared" si="15"/>
        <v>0</v>
      </c>
      <c r="AP34" s="24">
        <f t="shared" si="16"/>
        <v>83432412</v>
      </c>
      <c r="AQ34" s="31">
        <f t="shared" si="17"/>
        <v>8.1727072483091662E-3</v>
      </c>
    </row>
    <row r="35" spans="2:43" x14ac:dyDescent="0.25">
      <c r="B35" s="5" t="str">
        <f>+Февраль!C33</f>
        <v>Green Zone</v>
      </c>
      <c r="C35" s="7">
        <f>+Январь!D33</f>
        <v>10486321</v>
      </c>
      <c r="D35" s="7">
        <f>+Январь!F33</f>
        <v>0</v>
      </c>
      <c r="E35" s="7">
        <f>+Январь!H33</f>
        <v>0</v>
      </c>
      <c r="F35" s="7">
        <f>+Февраль!D33</f>
        <v>32060014</v>
      </c>
      <c r="G35" s="7">
        <f>+Февраль!F33</f>
        <v>835200</v>
      </c>
      <c r="H35" s="7">
        <f>+Февраль!H33</f>
        <v>0</v>
      </c>
      <c r="I35" s="7">
        <f>+Март!D33</f>
        <v>3298330</v>
      </c>
      <c r="J35" s="7">
        <f>+Март!F33</f>
        <v>0</v>
      </c>
      <c r="K35" s="7">
        <f>+Март!H33</f>
        <v>0</v>
      </c>
      <c r="L35" s="7">
        <f>+Апрель!D33</f>
        <v>0</v>
      </c>
      <c r="M35" s="7">
        <f>+Апрель!F33</f>
        <v>0</v>
      </c>
      <c r="N35" s="7"/>
      <c r="O35" s="7">
        <f>+Май!D33</f>
        <v>0</v>
      </c>
      <c r="P35" s="7">
        <f>+Май!F33</f>
        <v>0</v>
      </c>
      <c r="Q35" s="7">
        <f>+Май!H33</f>
        <v>0</v>
      </c>
      <c r="R35" s="7">
        <f>+Июнь!D33</f>
        <v>0</v>
      </c>
      <c r="S35" s="7">
        <f>+Июнь!F33</f>
        <v>0</v>
      </c>
      <c r="T35" s="7">
        <f>+Июнь!H33</f>
        <v>0</v>
      </c>
      <c r="U35" s="7">
        <f>+Июль!D33</f>
        <v>37393693</v>
      </c>
      <c r="V35" s="7">
        <f>+Июль!F33</f>
        <v>6417000</v>
      </c>
      <c r="W35" s="7">
        <f>+Июль!H33</f>
        <v>0</v>
      </c>
      <c r="X35" s="7">
        <f>+Август!D33</f>
        <v>0</v>
      </c>
      <c r="Y35" s="7">
        <f>+Август!F33</f>
        <v>0</v>
      </c>
      <c r="Z35" s="7">
        <f>+Август!H33</f>
        <v>0</v>
      </c>
      <c r="AA35" s="7">
        <f>+Сентябрь!D33</f>
        <v>0</v>
      </c>
      <c r="AB35" s="7">
        <f>+Сентябрь!F33</f>
        <v>3300000</v>
      </c>
      <c r="AC35" s="7">
        <f>+Сентябрь!H33</f>
        <v>0</v>
      </c>
      <c r="AD35" s="7">
        <f>+Октябрь!D33</f>
        <v>14258211</v>
      </c>
      <c r="AE35" s="7">
        <f>+Октябрь!F33</f>
        <v>0</v>
      </c>
      <c r="AF35" s="7">
        <f>+Октябрь!H33</f>
        <v>4504600</v>
      </c>
      <c r="AG35" s="7"/>
      <c r="AH35" s="7"/>
      <c r="AI35" s="7"/>
      <c r="AJ35" s="7"/>
      <c r="AK35" s="7"/>
      <c r="AL35" s="7"/>
      <c r="AM35" s="24">
        <f t="shared" si="18"/>
        <v>97496569</v>
      </c>
      <c r="AN35" s="24">
        <f t="shared" si="14"/>
        <v>10552200</v>
      </c>
      <c r="AO35" s="24">
        <f t="shared" si="15"/>
        <v>4504600</v>
      </c>
      <c r="AP35" s="24">
        <f t="shared" si="16"/>
        <v>112553369</v>
      </c>
      <c r="AQ35" s="31">
        <f t="shared" si="17"/>
        <v>1.1025280374825029E-2</v>
      </c>
    </row>
    <row r="36" spans="2:43" x14ac:dyDescent="0.25">
      <c r="B36" s="5" t="str">
        <f>+Март!C34</f>
        <v>Modern Alliance Stroe</v>
      </c>
      <c r="C36" s="7">
        <f>+Январь!D34</f>
        <v>0</v>
      </c>
      <c r="D36" s="7">
        <f>+Январь!F34</f>
        <v>0</v>
      </c>
      <c r="E36" s="7">
        <f>+Январь!H34</f>
        <v>0</v>
      </c>
      <c r="F36" s="7">
        <f>+Февраль!D34</f>
        <v>0</v>
      </c>
      <c r="G36" s="7">
        <f>+Февраль!F34</f>
        <v>0</v>
      </c>
      <c r="H36" s="7">
        <f>+Февраль!H34</f>
        <v>0</v>
      </c>
      <c r="I36" s="7">
        <f>+Март!D34</f>
        <v>7099185</v>
      </c>
      <c r="J36" s="7">
        <f>+Март!F34</f>
        <v>0</v>
      </c>
      <c r="K36" s="7">
        <f>+Март!H34</f>
        <v>0</v>
      </c>
      <c r="L36" s="7">
        <f>+Апрель!D34</f>
        <v>0</v>
      </c>
      <c r="M36" s="7">
        <f>+Апрель!F34</f>
        <v>0</v>
      </c>
      <c r="N36" s="7"/>
      <c r="O36" s="7">
        <f>+Май!D34</f>
        <v>0</v>
      </c>
      <c r="P36" s="7">
        <f>+Май!F34</f>
        <v>0</v>
      </c>
      <c r="Q36" s="7">
        <f>+Май!H34</f>
        <v>0</v>
      </c>
      <c r="R36" s="7">
        <f>+Июнь!D34</f>
        <v>0</v>
      </c>
      <c r="S36" s="7">
        <f>+Июнь!F34</f>
        <v>0</v>
      </c>
      <c r="T36" s="7">
        <f>+Июнь!H34</f>
        <v>0</v>
      </c>
      <c r="U36" s="7">
        <f>+Июль!D34</f>
        <v>0</v>
      </c>
      <c r="V36" s="7">
        <f>+Июль!F34</f>
        <v>0</v>
      </c>
      <c r="W36" s="7">
        <f>+Июль!H34</f>
        <v>0</v>
      </c>
      <c r="X36" s="7">
        <f>+Август!D34</f>
        <v>0</v>
      </c>
      <c r="Y36" s="7">
        <f>+Август!F34</f>
        <v>0</v>
      </c>
      <c r="Z36" s="7">
        <f>+Август!H34</f>
        <v>0</v>
      </c>
      <c r="AA36" s="7">
        <f>+Сентябрь!D34</f>
        <v>0</v>
      </c>
      <c r="AB36" s="7">
        <f>+Сентябрь!F34</f>
        <v>0</v>
      </c>
      <c r="AC36" s="7">
        <f>+Сентябрь!H34</f>
        <v>0</v>
      </c>
      <c r="AD36" s="7">
        <f>+Октябрь!D34</f>
        <v>0</v>
      </c>
      <c r="AE36" s="7">
        <f>+Октябрь!F34</f>
        <v>0</v>
      </c>
      <c r="AF36" s="7">
        <f>+Октябрь!H34</f>
        <v>0</v>
      </c>
      <c r="AG36" s="7"/>
      <c r="AH36" s="7"/>
      <c r="AI36" s="7"/>
      <c r="AJ36" s="7"/>
      <c r="AK36" s="7"/>
      <c r="AL36" s="7"/>
      <c r="AM36" s="24">
        <f t="shared" si="18"/>
        <v>7099185</v>
      </c>
      <c r="AN36" s="24">
        <f t="shared" si="14"/>
        <v>0</v>
      </c>
      <c r="AO36" s="24">
        <f t="shared" si="15"/>
        <v>0</v>
      </c>
      <c r="AP36" s="24">
        <f t="shared" si="16"/>
        <v>7099185</v>
      </c>
      <c r="AQ36" s="31">
        <f t="shared" si="17"/>
        <v>6.9540792739622231E-4</v>
      </c>
    </row>
    <row r="37" spans="2:43" x14ac:dyDescent="0.25">
      <c r="B37" s="5" t="str">
        <f>+Февраль!C35</f>
        <v>Great Stone</v>
      </c>
      <c r="C37" s="7">
        <f>+Январь!D35</f>
        <v>0</v>
      </c>
      <c r="D37" s="7">
        <f>+Январь!F35</f>
        <v>0</v>
      </c>
      <c r="E37" s="7">
        <f>+Январь!H35</f>
        <v>0</v>
      </c>
      <c r="F37" s="7">
        <f>+Февраль!D35</f>
        <v>0</v>
      </c>
      <c r="G37" s="7">
        <f>+Февраль!F35</f>
        <v>0</v>
      </c>
      <c r="H37" s="7">
        <f>+Февраль!H35</f>
        <v>0</v>
      </c>
      <c r="I37" s="7">
        <f>+Март!D35</f>
        <v>0</v>
      </c>
      <c r="J37" s="7">
        <f>+Март!F35</f>
        <v>0</v>
      </c>
      <c r="K37" s="7">
        <f>+Март!H35</f>
        <v>0</v>
      </c>
      <c r="L37" s="7">
        <f>+Апрель!D35</f>
        <v>0</v>
      </c>
      <c r="M37" s="7">
        <f>+Апрель!F35</f>
        <v>0</v>
      </c>
      <c r="N37" s="7"/>
      <c r="O37" s="7">
        <f>+Май!D35</f>
        <v>0</v>
      </c>
      <c r="P37" s="7">
        <f>+Май!F35</f>
        <v>0</v>
      </c>
      <c r="Q37" s="7">
        <f>+Май!H35</f>
        <v>0</v>
      </c>
      <c r="R37" s="7">
        <f>+Июнь!D35</f>
        <v>0</v>
      </c>
      <c r="S37" s="7">
        <f>+Июнь!F35</f>
        <v>0</v>
      </c>
      <c r="T37" s="7">
        <f>+Июнь!H35</f>
        <v>0</v>
      </c>
      <c r="U37" s="7">
        <f>+Июль!D35</f>
        <v>0</v>
      </c>
      <c r="V37" s="7">
        <f>+Июль!F35</f>
        <v>10559000</v>
      </c>
      <c r="W37" s="7">
        <f>+Июль!H35</f>
        <v>0</v>
      </c>
      <c r="X37" s="7">
        <f>+Август!D35</f>
        <v>39242390</v>
      </c>
      <c r="Y37" s="7">
        <f>+Август!F35</f>
        <v>5500000</v>
      </c>
      <c r="Z37" s="7">
        <f>+Август!H35</f>
        <v>0</v>
      </c>
      <c r="AA37" s="7">
        <f>+Сентябрь!D35</f>
        <v>39008714</v>
      </c>
      <c r="AB37" s="7">
        <f>+Сентябрь!F35</f>
        <v>0</v>
      </c>
      <c r="AC37" s="7">
        <f>+Сентябрь!H35</f>
        <v>0</v>
      </c>
      <c r="AD37" s="7">
        <f>+Октябрь!D35</f>
        <v>10197352</v>
      </c>
      <c r="AE37" s="7">
        <f>+Октябрь!F35</f>
        <v>17870300</v>
      </c>
      <c r="AF37" s="7">
        <f>+Октябрь!H35</f>
        <v>3603680</v>
      </c>
      <c r="AG37" s="7"/>
      <c r="AH37" s="7"/>
      <c r="AI37" s="7"/>
      <c r="AJ37" s="7"/>
      <c r="AK37" s="7"/>
      <c r="AL37" s="7"/>
      <c r="AM37" s="24">
        <f t="shared" si="18"/>
        <v>88448456</v>
      </c>
      <c r="AN37" s="24">
        <f t="shared" si="14"/>
        <v>33929300</v>
      </c>
      <c r="AO37" s="24">
        <f t="shared" si="15"/>
        <v>3603680</v>
      </c>
      <c r="AP37" s="24">
        <f t="shared" si="16"/>
        <v>125981436</v>
      </c>
      <c r="AQ37" s="31">
        <f t="shared" si="17"/>
        <v>1.234064041142185E-2</v>
      </c>
    </row>
    <row r="38" spans="2:43" x14ac:dyDescent="0.25">
      <c r="B38" s="5" t="str">
        <f>+Февраль!C36</f>
        <v>Green City</v>
      </c>
      <c r="C38" s="7">
        <f>+Январь!D36</f>
        <v>8975604</v>
      </c>
      <c r="D38" s="7">
        <f>+Январь!F36</f>
        <v>0</v>
      </c>
      <c r="E38" s="7">
        <f>+Январь!H36</f>
        <v>0</v>
      </c>
      <c r="F38" s="7">
        <f>+Февраль!D36</f>
        <v>0</v>
      </c>
      <c r="G38" s="7">
        <f>+Февраль!F36</f>
        <v>0</v>
      </c>
      <c r="H38" s="7">
        <f>+Февраль!H36</f>
        <v>0</v>
      </c>
      <c r="I38" s="7">
        <f>+Март!D36</f>
        <v>0</v>
      </c>
      <c r="J38" s="7">
        <f>+Март!F36</f>
        <v>0</v>
      </c>
      <c r="K38" s="7">
        <f>+Март!H36</f>
        <v>0</v>
      </c>
      <c r="L38" s="7">
        <f>+Апрель!D36</f>
        <v>0</v>
      </c>
      <c r="M38" s="7">
        <f>+Апрель!F36</f>
        <v>0</v>
      </c>
      <c r="N38" s="7"/>
      <c r="O38" s="7">
        <f>+Май!D36</f>
        <v>0</v>
      </c>
      <c r="P38" s="7">
        <f>+Май!F36</f>
        <v>0</v>
      </c>
      <c r="Q38" s="7">
        <f>+Май!H36</f>
        <v>0</v>
      </c>
      <c r="R38" s="7">
        <f>+Июнь!D36</f>
        <v>0</v>
      </c>
      <c r="S38" s="7">
        <f>+Июнь!F36</f>
        <v>0</v>
      </c>
      <c r="T38" s="7">
        <f>+Июнь!H36</f>
        <v>0</v>
      </c>
      <c r="U38" s="7">
        <f>+Июль!D36</f>
        <v>0</v>
      </c>
      <c r="V38" s="7">
        <f>+Июль!F36</f>
        <v>0</v>
      </c>
      <c r="W38" s="7">
        <f>+Июль!H36</f>
        <v>0</v>
      </c>
      <c r="X38" s="7">
        <f>+Август!D36</f>
        <v>0</v>
      </c>
      <c r="Y38" s="7">
        <f>+Август!F36</f>
        <v>0</v>
      </c>
      <c r="Z38" s="7">
        <f>+Август!H36</f>
        <v>0</v>
      </c>
      <c r="AA38" s="7">
        <f>+Сентябрь!D36</f>
        <v>0</v>
      </c>
      <c r="AB38" s="7">
        <f>+Сентябрь!F36</f>
        <v>0</v>
      </c>
      <c r="AC38" s="7">
        <f>+Сентябрь!H36</f>
        <v>0</v>
      </c>
      <c r="AD38" s="7">
        <f>+Октябрь!D36</f>
        <v>0</v>
      </c>
      <c r="AE38" s="7">
        <f>+Октябрь!F36</f>
        <v>0</v>
      </c>
      <c r="AF38" s="7">
        <f>+Октябрь!H36</f>
        <v>0</v>
      </c>
      <c r="AG38" s="7"/>
      <c r="AH38" s="7"/>
      <c r="AI38" s="7"/>
      <c r="AJ38" s="7"/>
      <c r="AK38" s="7"/>
      <c r="AL38" s="7"/>
      <c r="AM38" s="24">
        <f t="shared" si="18"/>
        <v>8975604</v>
      </c>
      <c r="AN38" s="24">
        <f t="shared" si="14"/>
        <v>0</v>
      </c>
      <c r="AO38" s="24">
        <f t="shared" si="15"/>
        <v>0</v>
      </c>
      <c r="AP38" s="24">
        <f t="shared" si="16"/>
        <v>8975604</v>
      </c>
      <c r="AQ38" s="31">
        <f t="shared" si="17"/>
        <v>8.7921446965662144E-4</v>
      </c>
    </row>
    <row r="39" spans="2:43" x14ac:dyDescent="0.25">
      <c r="B39" s="5" t="str">
        <f>+Февраль!C37</f>
        <v>Green Trade Export</v>
      </c>
      <c r="C39" s="7">
        <f>+Январь!D37</f>
        <v>10930359</v>
      </c>
      <c r="D39" s="7">
        <f>+Январь!F37</f>
        <v>0</v>
      </c>
      <c r="E39" s="7">
        <f>+Январь!H37</f>
        <v>0</v>
      </c>
      <c r="F39" s="7">
        <f>+Февраль!D37</f>
        <v>0</v>
      </c>
      <c r="G39" s="7">
        <f>+Февраль!F37</f>
        <v>0</v>
      </c>
      <c r="H39" s="7">
        <f>+Февраль!H37</f>
        <v>0</v>
      </c>
      <c r="I39" s="7">
        <f>+Март!D37</f>
        <v>0</v>
      </c>
      <c r="J39" s="7">
        <f>+Март!F37</f>
        <v>0</v>
      </c>
      <c r="K39" s="7">
        <f>+Март!H37</f>
        <v>0</v>
      </c>
      <c r="L39" s="7">
        <f>+Апрель!D37</f>
        <v>0</v>
      </c>
      <c r="M39" s="7">
        <f>+Апрель!F37</f>
        <v>0</v>
      </c>
      <c r="N39" s="7"/>
      <c r="O39" s="7">
        <f>+Май!D37</f>
        <v>0</v>
      </c>
      <c r="P39" s="7">
        <f>+Май!F37</f>
        <v>0</v>
      </c>
      <c r="Q39" s="7">
        <f>+Май!H37</f>
        <v>0</v>
      </c>
      <c r="R39" s="7">
        <f>+Июнь!D37</f>
        <v>0</v>
      </c>
      <c r="S39" s="7">
        <f>+Июнь!F37</f>
        <v>0</v>
      </c>
      <c r="T39" s="7">
        <f>+Июнь!H37</f>
        <v>0</v>
      </c>
      <c r="U39" s="7">
        <f>+Июль!D37</f>
        <v>0</v>
      </c>
      <c r="V39" s="7">
        <f>+Июль!F37</f>
        <v>0</v>
      </c>
      <c r="W39" s="7">
        <f>+Июль!H37</f>
        <v>0</v>
      </c>
      <c r="X39" s="7">
        <f>+Август!D37</f>
        <v>0</v>
      </c>
      <c r="Y39" s="7">
        <f>+Август!F37</f>
        <v>0</v>
      </c>
      <c r="Z39" s="7">
        <f>+Август!H37</f>
        <v>0</v>
      </c>
      <c r="AA39" s="7">
        <f>+Сентябрь!D37</f>
        <v>0</v>
      </c>
      <c r="AB39" s="7">
        <f>+Сентябрь!F37</f>
        <v>0</v>
      </c>
      <c r="AC39" s="7">
        <f>+Сентябрь!H37</f>
        <v>0</v>
      </c>
      <c r="AD39" s="7">
        <f>+Октябрь!D37</f>
        <v>0</v>
      </c>
      <c r="AE39" s="7">
        <f>+Октябрь!F37</f>
        <v>0</v>
      </c>
      <c r="AF39" s="7">
        <f>+Октябрь!H37</f>
        <v>0</v>
      </c>
      <c r="AG39" s="7"/>
      <c r="AH39" s="7"/>
      <c r="AI39" s="7"/>
      <c r="AJ39" s="7"/>
      <c r="AK39" s="7"/>
      <c r="AL39" s="7"/>
      <c r="AM39" s="24">
        <f t="shared" si="18"/>
        <v>10930359</v>
      </c>
      <c r="AN39" s="24">
        <f t="shared" si="14"/>
        <v>0</v>
      </c>
      <c r="AO39" s="24">
        <f t="shared" si="15"/>
        <v>0</v>
      </c>
      <c r="AP39" s="24">
        <f t="shared" si="16"/>
        <v>10930359</v>
      </c>
      <c r="AQ39" s="31">
        <f t="shared" si="17"/>
        <v>1.070694494915493E-3</v>
      </c>
    </row>
    <row r="40" spans="2:43" x14ac:dyDescent="0.25">
      <c r="B40" s="5" t="str">
        <f>+Февраль!C38</f>
        <v xml:space="preserve">High Land City </v>
      </c>
      <c r="C40" s="7">
        <f>+Январь!D38</f>
        <v>60393523</v>
      </c>
      <c r="D40" s="7">
        <f>+Январь!F38</f>
        <v>0</v>
      </c>
      <c r="E40" s="7">
        <f>+Январь!H38</f>
        <v>0</v>
      </c>
      <c r="F40" s="7">
        <f>+Февраль!D38</f>
        <v>9092476</v>
      </c>
      <c r="G40" s="7">
        <f>+Февраль!F38</f>
        <v>1470000</v>
      </c>
      <c r="H40" s="7">
        <f>+Февраль!H38</f>
        <v>0</v>
      </c>
      <c r="I40" s="7">
        <f>+Март!D38</f>
        <v>0</v>
      </c>
      <c r="J40" s="7">
        <f>+Март!F38</f>
        <v>0</v>
      </c>
      <c r="K40" s="7">
        <f>+Март!H38</f>
        <v>0</v>
      </c>
      <c r="L40" s="7">
        <f>+Апрель!D38</f>
        <v>0</v>
      </c>
      <c r="M40" s="7">
        <f>+Апрель!F38</f>
        <v>0</v>
      </c>
      <c r="N40" s="7"/>
      <c r="O40" s="7">
        <f>+Май!D38</f>
        <v>17528320</v>
      </c>
      <c r="P40" s="7">
        <f>+Май!F38</f>
        <v>31500000</v>
      </c>
      <c r="Q40" s="7">
        <f>+Май!H38</f>
        <v>0</v>
      </c>
      <c r="R40" s="7">
        <f>+Июнь!D38</f>
        <v>0</v>
      </c>
      <c r="S40" s="7">
        <f>+Июнь!F38</f>
        <v>0</v>
      </c>
      <c r="T40" s="7">
        <f>+Июнь!H38</f>
        <v>0</v>
      </c>
      <c r="U40" s="7">
        <f>+Июль!D38</f>
        <v>0</v>
      </c>
      <c r="V40" s="7">
        <f>+Июль!F38</f>
        <v>0</v>
      </c>
      <c r="W40" s="7">
        <f>+Июль!H38</f>
        <v>0</v>
      </c>
      <c r="X40" s="7">
        <f>+Август!D38</f>
        <v>41060000</v>
      </c>
      <c r="Y40" s="7">
        <f>+Август!F38</f>
        <v>28975000</v>
      </c>
      <c r="Z40" s="7">
        <f>+Август!H38</f>
        <v>0</v>
      </c>
      <c r="AA40" s="7">
        <f>+Сентябрь!D38</f>
        <v>0</v>
      </c>
      <c r="AB40" s="7">
        <f>+Сентябрь!F38</f>
        <v>0</v>
      </c>
      <c r="AC40" s="7">
        <f>+Сентябрь!H38</f>
        <v>150000</v>
      </c>
      <c r="AD40" s="7">
        <f>+Октябрь!D38</f>
        <v>0</v>
      </c>
      <c r="AE40" s="7">
        <f>+Октябрь!F38</f>
        <v>0</v>
      </c>
      <c r="AF40" s="7">
        <f>+Октябрь!H38</f>
        <v>0</v>
      </c>
      <c r="AG40" s="7"/>
      <c r="AH40" s="7"/>
      <c r="AI40" s="7"/>
      <c r="AJ40" s="7"/>
      <c r="AK40" s="7"/>
      <c r="AL40" s="7"/>
      <c r="AM40" s="24">
        <f t="shared" si="18"/>
        <v>128074319</v>
      </c>
      <c r="AN40" s="24">
        <f t="shared" si="14"/>
        <v>61945000</v>
      </c>
      <c r="AO40" s="24">
        <f t="shared" si="15"/>
        <v>150000</v>
      </c>
      <c r="AP40" s="24">
        <f t="shared" si="16"/>
        <v>190169319</v>
      </c>
      <c r="AQ40" s="31">
        <f t="shared" si="17"/>
        <v>1.8628230139113296E-2</v>
      </c>
    </row>
    <row r="41" spans="2:43" ht="14.45" customHeight="1" x14ac:dyDescent="0.25">
      <c r="B41" s="5" t="str">
        <f>+Февраль!C39</f>
        <v xml:space="preserve">Hilton Hotel </v>
      </c>
      <c r="C41" s="7">
        <f>+Январь!D39</f>
        <v>0</v>
      </c>
      <c r="D41" s="7">
        <f>+Январь!F39</f>
        <v>0</v>
      </c>
      <c r="E41" s="7">
        <f>+Январь!H39</f>
        <v>0</v>
      </c>
      <c r="F41" s="7">
        <f>+Февраль!D39</f>
        <v>0</v>
      </c>
      <c r="G41" s="7">
        <f>+Февраль!F39</f>
        <v>0</v>
      </c>
      <c r="H41" s="7">
        <f>+Февраль!H39</f>
        <v>0</v>
      </c>
      <c r="I41" s="7">
        <f>+Март!D39</f>
        <v>0</v>
      </c>
      <c r="J41" s="7">
        <f>+Март!F39</f>
        <v>0</v>
      </c>
      <c r="K41" s="7">
        <f>+Март!H39</f>
        <v>0</v>
      </c>
      <c r="L41" s="7">
        <f>+Апрель!D39</f>
        <v>0</v>
      </c>
      <c r="M41" s="7">
        <f>+Апрель!F39</f>
        <v>0</v>
      </c>
      <c r="N41" s="7"/>
      <c r="O41" s="7">
        <f>+Май!D39</f>
        <v>0</v>
      </c>
      <c r="P41" s="7">
        <f>+Май!F39</f>
        <v>0</v>
      </c>
      <c r="Q41" s="7">
        <f>+Май!H39</f>
        <v>0</v>
      </c>
      <c r="R41" s="7">
        <f>+Июнь!D39</f>
        <v>0</v>
      </c>
      <c r="S41" s="7">
        <f>+Июнь!F39</f>
        <v>0</v>
      </c>
      <c r="T41" s="7">
        <f>+Июнь!H39</f>
        <v>0</v>
      </c>
      <c r="U41" s="7">
        <f>+Июль!D39</f>
        <v>0</v>
      </c>
      <c r="V41" s="7">
        <f>+Июль!F39</f>
        <v>0</v>
      </c>
      <c r="W41" s="7">
        <f>+Июль!H39</f>
        <v>0</v>
      </c>
      <c r="X41" s="7">
        <f>+Август!D39</f>
        <v>0</v>
      </c>
      <c r="Y41" s="7">
        <f>+Август!F39</f>
        <v>0</v>
      </c>
      <c r="Z41" s="7">
        <f>+Август!H39</f>
        <v>0</v>
      </c>
      <c r="AA41" s="7">
        <f>+Сентябрь!D39</f>
        <v>0</v>
      </c>
      <c r="AB41" s="7">
        <f>+Сентябрь!F39</f>
        <v>0</v>
      </c>
      <c r="AC41" s="7">
        <f>+Сентябрь!H39</f>
        <v>0</v>
      </c>
      <c r="AD41" s="7">
        <f>+Октябрь!D39</f>
        <v>0</v>
      </c>
      <c r="AE41" s="7">
        <f>+Октябрь!F39</f>
        <v>0</v>
      </c>
      <c r="AF41" s="7">
        <f>+Октябрь!H39</f>
        <v>0</v>
      </c>
      <c r="AG41" s="7"/>
      <c r="AH41" s="7"/>
      <c r="AI41" s="7"/>
      <c r="AJ41" s="7"/>
      <c r="AK41" s="7"/>
      <c r="AL41" s="7"/>
      <c r="AM41" s="24">
        <f t="shared" si="18"/>
        <v>0</v>
      </c>
      <c r="AN41" s="24">
        <f t="shared" si="14"/>
        <v>0</v>
      </c>
      <c r="AO41" s="24">
        <f t="shared" si="15"/>
        <v>0</v>
      </c>
      <c r="AP41" s="24">
        <f t="shared" si="16"/>
        <v>0</v>
      </c>
      <c r="AQ41" s="31">
        <f t="shared" si="17"/>
        <v>0</v>
      </c>
    </row>
    <row r="42" spans="2:43" ht="14.45" customHeight="1" x14ac:dyDescent="0.25">
      <c r="B42" s="5" t="str">
        <f>+Февраль!C40</f>
        <v xml:space="preserve">Hokimiyat </v>
      </c>
      <c r="C42" s="7">
        <f>+Январь!D40</f>
        <v>3747380</v>
      </c>
      <c r="D42" s="7">
        <f>+Январь!F40</f>
        <v>5850000</v>
      </c>
      <c r="E42" s="7">
        <f>+Январь!H40</f>
        <v>0</v>
      </c>
      <c r="F42" s="7">
        <f>+Февраль!D40</f>
        <v>23655998</v>
      </c>
      <c r="G42" s="7">
        <f>+Февраль!F40</f>
        <v>43025000</v>
      </c>
      <c r="H42" s="7">
        <f>+Февраль!H40</f>
        <v>0</v>
      </c>
      <c r="I42" s="7">
        <f>+Март!D40</f>
        <v>0</v>
      </c>
      <c r="J42" s="7">
        <f>+Март!F40</f>
        <v>4680000</v>
      </c>
      <c r="K42" s="7">
        <f>+Март!H40</f>
        <v>0</v>
      </c>
      <c r="L42" s="7">
        <f>+Апрель!D40</f>
        <v>0</v>
      </c>
      <c r="M42" s="7">
        <f>+Апрель!F40</f>
        <v>0</v>
      </c>
      <c r="N42" s="7"/>
      <c r="O42" s="7">
        <f>+Май!D40</f>
        <v>0</v>
      </c>
      <c r="P42" s="7">
        <f>+Май!F40</f>
        <v>0</v>
      </c>
      <c r="Q42" s="7">
        <f>+Май!H40</f>
        <v>0</v>
      </c>
      <c r="R42" s="7">
        <f>+Июнь!D40</f>
        <v>0</v>
      </c>
      <c r="S42" s="7">
        <f>+Июнь!F40</f>
        <v>0</v>
      </c>
      <c r="T42" s="7">
        <f>+Июнь!H40</f>
        <v>0</v>
      </c>
      <c r="U42" s="7">
        <f>+Июль!D40</f>
        <v>0</v>
      </c>
      <c r="V42" s="7">
        <f>+Июль!F40</f>
        <v>0</v>
      </c>
      <c r="W42" s="7">
        <f>+Июль!H40</f>
        <v>0</v>
      </c>
      <c r="X42" s="7">
        <f>+Август!D40</f>
        <v>0</v>
      </c>
      <c r="Y42" s="7">
        <f>+Август!F40</f>
        <v>0</v>
      </c>
      <c r="Z42" s="7">
        <f>+Август!H40</f>
        <v>0</v>
      </c>
      <c r="AA42" s="7">
        <f>+Сентябрь!D40</f>
        <v>0</v>
      </c>
      <c r="AB42" s="7">
        <f>+Сентябрь!F40</f>
        <v>0</v>
      </c>
      <c r="AC42" s="7">
        <f>+Сентябрь!H40</f>
        <v>0</v>
      </c>
      <c r="AD42" s="7">
        <f>+Октябрь!D40</f>
        <v>0</v>
      </c>
      <c r="AE42" s="7">
        <f>+Октябрь!F40</f>
        <v>0</v>
      </c>
      <c r="AF42" s="7">
        <f>+Октябрь!H40</f>
        <v>0</v>
      </c>
      <c r="AG42" s="7"/>
      <c r="AH42" s="7"/>
      <c r="AI42" s="7"/>
      <c r="AJ42" s="7"/>
      <c r="AK42" s="7"/>
      <c r="AL42" s="7"/>
      <c r="AM42" s="24">
        <f t="shared" si="18"/>
        <v>27403378</v>
      </c>
      <c r="AN42" s="24">
        <f t="shared" si="14"/>
        <v>53555000</v>
      </c>
      <c r="AO42" s="24">
        <f t="shared" si="15"/>
        <v>0</v>
      </c>
      <c r="AP42" s="24">
        <f t="shared" si="16"/>
        <v>80958378</v>
      </c>
      <c r="AQ42" s="31">
        <f t="shared" si="17"/>
        <v>7.9303607175105206E-3</v>
      </c>
    </row>
    <row r="43" spans="2:43" ht="14.45" customHeight="1" x14ac:dyDescent="0.25">
      <c r="B43" s="5" t="s">
        <v>85</v>
      </c>
      <c r="C43" s="7">
        <f>+Январь!D41</f>
        <v>0</v>
      </c>
      <c r="D43" s="7">
        <f>+Январь!F41</f>
        <v>0</v>
      </c>
      <c r="E43" s="7">
        <f>+Январь!H41</f>
        <v>0</v>
      </c>
      <c r="F43" s="7">
        <f>+Февраль!D41</f>
        <v>0</v>
      </c>
      <c r="G43" s="7">
        <f>+Февраль!F41</f>
        <v>0</v>
      </c>
      <c r="H43" s="7">
        <f>+Февраль!H41</f>
        <v>0</v>
      </c>
      <c r="I43" s="7">
        <f>+Март!D41</f>
        <v>0</v>
      </c>
      <c r="J43" s="7">
        <f>+Март!F41</f>
        <v>0</v>
      </c>
      <c r="K43" s="7">
        <f>+Март!H41</f>
        <v>0</v>
      </c>
      <c r="L43" s="7">
        <f>+Апрель!D41</f>
        <v>0</v>
      </c>
      <c r="M43" s="7">
        <f>+Апрель!F41</f>
        <v>0</v>
      </c>
      <c r="N43" s="7"/>
      <c r="O43" s="7">
        <f>+Май!D41</f>
        <v>0</v>
      </c>
      <c r="P43" s="7">
        <f>+Май!F41</f>
        <v>0</v>
      </c>
      <c r="Q43" s="7">
        <f>+Май!H41</f>
        <v>0</v>
      </c>
      <c r="R43" s="7">
        <f>+Июнь!D41</f>
        <v>0</v>
      </c>
      <c r="S43" s="7">
        <f>+Июнь!F41</f>
        <v>0</v>
      </c>
      <c r="T43" s="7">
        <f>+Июнь!H41</f>
        <v>0</v>
      </c>
      <c r="U43" s="7">
        <f>+Июль!D41</f>
        <v>0</v>
      </c>
      <c r="V43" s="7">
        <f>+Июль!F41</f>
        <v>0</v>
      </c>
      <c r="W43" s="7">
        <f>+Июль!H41</f>
        <v>0</v>
      </c>
      <c r="X43" s="7">
        <f>+Август!D41</f>
        <v>0</v>
      </c>
      <c r="Y43" s="7">
        <f>+Август!F41</f>
        <v>8675000</v>
      </c>
      <c r="Z43" s="7">
        <f>+Август!H41</f>
        <v>0</v>
      </c>
      <c r="AA43" s="7">
        <f>+Сентябрь!D41</f>
        <v>0</v>
      </c>
      <c r="AB43" s="7">
        <f>+Сентябрь!F41</f>
        <v>0</v>
      </c>
      <c r="AC43" s="7">
        <f>+Сентябрь!H41</f>
        <v>0</v>
      </c>
      <c r="AD43" s="7">
        <f>+Октябрь!D41</f>
        <v>0</v>
      </c>
      <c r="AE43" s="7">
        <f>+Октябрь!F41</f>
        <v>0</v>
      </c>
      <c r="AF43" s="7">
        <f>+Октябрь!H41</f>
        <v>0</v>
      </c>
      <c r="AG43" s="7"/>
      <c r="AH43" s="7"/>
      <c r="AI43" s="7"/>
      <c r="AJ43" s="7"/>
      <c r="AK43" s="7"/>
      <c r="AL43" s="7"/>
      <c r="AM43" s="24">
        <f t="shared" si="18"/>
        <v>0</v>
      </c>
      <c r="AN43" s="24">
        <f t="shared" si="14"/>
        <v>8675000</v>
      </c>
      <c r="AO43" s="24">
        <f t="shared" si="15"/>
        <v>0</v>
      </c>
      <c r="AP43" s="24">
        <f t="shared" si="16"/>
        <v>8675000</v>
      </c>
      <c r="AQ43" s="31">
        <f t="shared" si="17"/>
        <v>8.4976849739262013E-4</v>
      </c>
    </row>
    <row r="44" spans="2:43" x14ac:dyDescent="0.25">
      <c r="B44" s="5" t="str">
        <f>+Февраль!C42</f>
        <v>Manzarali gullar va daraxtlar</v>
      </c>
      <c r="C44" s="7">
        <f>+Январь!D42</f>
        <v>0</v>
      </c>
      <c r="D44" s="7">
        <f>+Январь!F42</f>
        <v>0</v>
      </c>
      <c r="E44" s="7">
        <f>+Январь!H42</f>
        <v>3840000</v>
      </c>
      <c r="F44" s="7">
        <f>+Февраль!D42</f>
        <v>0</v>
      </c>
      <c r="G44" s="7">
        <f>+Февраль!F42</f>
        <v>0</v>
      </c>
      <c r="H44" s="7">
        <f>+Февраль!H42</f>
        <v>3168000</v>
      </c>
      <c r="I44" s="7">
        <f>+Март!D42</f>
        <v>8286232</v>
      </c>
      <c r="J44" s="7">
        <f>+Март!F42</f>
        <v>0</v>
      </c>
      <c r="K44" s="7">
        <f>+Март!H42</f>
        <v>0</v>
      </c>
      <c r="L44" s="7">
        <f>+Апрель!D42</f>
        <v>0</v>
      </c>
      <c r="M44" s="7">
        <f>+Апрель!F42</f>
        <v>0</v>
      </c>
      <c r="N44" s="7"/>
      <c r="O44" s="7">
        <f>+Май!D42</f>
        <v>0</v>
      </c>
      <c r="P44" s="7">
        <f>+Май!F42</f>
        <v>0</v>
      </c>
      <c r="Q44" s="7">
        <f>+Май!H42</f>
        <v>0</v>
      </c>
      <c r="R44" s="7">
        <f>+Июнь!D42</f>
        <v>0</v>
      </c>
      <c r="S44" s="7">
        <f>+Июнь!F42</f>
        <v>0</v>
      </c>
      <c r="T44" s="7">
        <f>+Июнь!H42</f>
        <v>0</v>
      </c>
      <c r="U44" s="7">
        <f>+Июль!D42</f>
        <v>0</v>
      </c>
      <c r="V44" s="7">
        <f>+Июль!F42</f>
        <v>0</v>
      </c>
      <c r="W44" s="7">
        <f>+Июль!H42</f>
        <v>0</v>
      </c>
      <c r="X44" s="7">
        <f>+Август!D42</f>
        <v>0</v>
      </c>
      <c r="Y44" s="7">
        <f>+Август!F42</f>
        <v>0</v>
      </c>
      <c r="Z44" s="7">
        <f>+Август!H42</f>
        <v>0</v>
      </c>
      <c r="AA44" s="7">
        <f>+Сентябрь!D42</f>
        <v>3692403</v>
      </c>
      <c r="AB44" s="7">
        <f>+Сентябрь!F42</f>
        <v>0</v>
      </c>
      <c r="AC44" s="7">
        <f>+Сентябрь!H42</f>
        <v>0</v>
      </c>
      <c r="AD44" s="7">
        <f>+Октябрь!D42</f>
        <v>16562469</v>
      </c>
      <c r="AE44" s="7">
        <f>+Октябрь!F42</f>
        <v>0</v>
      </c>
      <c r="AF44" s="7">
        <f>+Октябрь!H42</f>
        <v>0</v>
      </c>
      <c r="AG44" s="7"/>
      <c r="AH44" s="7"/>
      <c r="AI44" s="7"/>
      <c r="AJ44" s="7"/>
      <c r="AK44" s="7"/>
      <c r="AL44" s="7"/>
      <c r="AM44" s="24">
        <f t="shared" si="18"/>
        <v>28541104</v>
      </c>
      <c r="AN44" s="24">
        <f t="shared" si="14"/>
        <v>0</v>
      </c>
      <c r="AO44" s="24">
        <f t="shared" si="15"/>
        <v>7008000</v>
      </c>
      <c r="AP44" s="24">
        <f t="shared" si="16"/>
        <v>35549104</v>
      </c>
      <c r="AQ44" s="31">
        <f t="shared" ref="AQ44:AQ63" si="19">+AP44/$AP$68</f>
        <v>3.4822488403151567E-3</v>
      </c>
    </row>
    <row r="45" spans="2:43" x14ac:dyDescent="0.25">
      <c r="B45" s="5" t="s">
        <v>74</v>
      </c>
      <c r="C45" s="7">
        <f>+Январь!D30</f>
        <v>0</v>
      </c>
      <c r="D45" s="7">
        <f>+Январь!F30</f>
        <v>0</v>
      </c>
      <c r="E45" s="7">
        <f>+Январь!H30</f>
        <v>0</v>
      </c>
      <c r="F45" s="7">
        <f>+Февраль!D43</f>
        <v>0</v>
      </c>
      <c r="G45" s="7">
        <f>+Февраль!F43</f>
        <v>0</v>
      </c>
      <c r="H45" s="7">
        <f>+Февраль!H43</f>
        <v>0</v>
      </c>
      <c r="I45" s="7">
        <f>+Март!D43</f>
        <v>0</v>
      </c>
      <c r="J45" s="7">
        <f>+Март!F43</f>
        <v>0</v>
      </c>
      <c r="K45" s="7">
        <f>+Март!H43</f>
        <v>0</v>
      </c>
      <c r="L45" s="7">
        <f>+Апрель!D43</f>
        <v>0</v>
      </c>
      <c r="M45" s="7">
        <f>+Апрель!F43</f>
        <v>0</v>
      </c>
      <c r="N45" s="7"/>
      <c r="O45" s="7">
        <f>+Май!D43</f>
        <v>0</v>
      </c>
      <c r="P45" s="7">
        <f>+Май!F43</f>
        <v>7000000</v>
      </c>
      <c r="Q45" s="7">
        <f>+Май!H43</f>
        <v>11531776</v>
      </c>
      <c r="R45" s="7">
        <f>+Июнь!D43</f>
        <v>0</v>
      </c>
      <c r="S45" s="7">
        <f>+Июнь!F43</f>
        <v>0</v>
      </c>
      <c r="T45" s="7">
        <f>+Июнь!H43</f>
        <v>9798840</v>
      </c>
      <c r="U45" s="7">
        <f>+Июль!D43</f>
        <v>0</v>
      </c>
      <c r="V45" s="7">
        <f>+Июль!F43</f>
        <v>0</v>
      </c>
      <c r="W45" s="7">
        <f>+Июль!H43</f>
        <v>0</v>
      </c>
      <c r="X45" s="7">
        <f>+Август!D43</f>
        <v>0</v>
      </c>
      <c r="Y45" s="7">
        <f>+Август!F43</f>
        <v>0</v>
      </c>
      <c r="Z45" s="7">
        <f>+Август!H43</f>
        <v>0</v>
      </c>
      <c r="AA45" s="7">
        <f>+Сентябрь!D43</f>
        <v>128850025.58</v>
      </c>
      <c r="AB45" s="7">
        <f>+Сентябрь!F43</f>
        <v>7595000</v>
      </c>
      <c r="AC45" s="7">
        <f>+Сентябрь!H43</f>
        <v>0</v>
      </c>
      <c r="AD45" s="7">
        <f>+Октябрь!D43</f>
        <v>127561059</v>
      </c>
      <c r="AE45" s="7">
        <f>+Октябрь!F43</f>
        <v>0</v>
      </c>
      <c r="AF45" s="7">
        <f>+Октябрь!H43</f>
        <v>22072540</v>
      </c>
      <c r="AG45" s="7"/>
      <c r="AH45" s="7"/>
      <c r="AI45" s="7"/>
      <c r="AJ45" s="7"/>
      <c r="AK45" s="7"/>
      <c r="AL45" s="7"/>
      <c r="AM45" s="24">
        <f t="shared" ref="AM45:AM67" si="20">+C45+F45+I45+L45+O45+R45+U45+X45+AA45+AD45+AG45+AJ45</f>
        <v>256411084.57999998</v>
      </c>
      <c r="AN45" s="24">
        <f t="shared" ref="AN45:AN67" si="21">+D45+G45+J45+M45+P45+S45+V45+Y45+AB45+AE45+AH45+AK45</f>
        <v>14595000</v>
      </c>
      <c r="AO45" s="24">
        <f t="shared" ref="AO45:AO67" si="22">+E45+H45+K45+N45+Q45+T45+W45+Z45+AC45+AF45+AI45+AL45</f>
        <v>43403156</v>
      </c>
      <c r="AP45" s="24">
        <f t="shared" ref="AP45:AP67" si="23">+AO45+AN45+AM45</f>
        <v>314409240.57999998</v>
      </c>
      <c r="AQ45" s="31">
        <f t="shared" si="19"/>
        <v>3.0798278724382872E-2</v>
      </c>
    </row>
    <row r="46" spans="2:43" ht="14.45" customHeight="1" x14ac:dyDescent="0.25">
      <c r="B46" s="5" t="str">
        <f>+Февраль!C44</f>
        <v>Master Pack</v>
      </c>
      <c r="C46" s="7">
        <f>+Январь!D31</f>
        <v>0</v>
      </c>
      <c r="D46" s="7">
        <f>+Январь!F31</f>
        <v>0</v>
      </c>
      <c r="E46" s="7">
        <f>+Январь!H31</f>
        <v>4800000</v>
      </c>
      <c r="F46" s="7">
        <f>+Февраль!D44</f>
        <v>0</v>
      </c>
      <c r="G46" s="7">
        <f>+Февраль!F44</f>
        <v>41396200</v>
      </c>
      <c r="H46" s="7">
        <f>+Февраль!H44</f>
        <v>1111472</v>
      </c>
      <c r="I46" s="7">
        <f>+Март!D44</f>
        <v>0</v>
      </c>
      <c r="J46" s="7">
        <f>+Март!F44</f>
        <v>0</v>
      </c>
      <c r="K46" s="7">
        <f>+Март!H44</f>
        <v>0</v>
      </c>
      <c r="L46" s="7">
        <f>+Апрель!D44</f>
        <v>0</v>
      </c>
      <c r="M46" s="7">
        <f>+Апрель!F44</f>
        <v>0</v>
      </c>
      <c r="N46" s="7"/>
      <c r="O46" s="7">
        <f>+Май!D44</f>
        <v>0</v>
      </c>
      <c r="P46" s="7">
        <f>+Май!F44</f>
        <v>0</v>
      </c>
      <c r="Q46" s="7">
        <f>+Май!H44</f>
        <v>0</v>
      </c>
      <c r="R46" s="7">
        <f>+Июнь!D44</f>
        <v>0</v>
      </c>
      <c r="S46" s="7">
        <f>+Июнь!F44</f>
        <v>0</v>
      </c>
      <c r="T46" s="7">
        <f>+Июнь!H44</f>
        <v>0</v>
      </c>
      <c r="U46" s="7">
        <f>+Июль!D44</f>
        <v>0</v>
      </c>
      <c r="V46" s="7">
        <f>+Июль!F44</f>
        <v>0</v>
      </c>
      <c r="W46" s="7">
        <f>+Июль!H44</f>
        <v>0</v>
      </c>
      <c r="X46" s="7">
        <f>+Август!D44</f>
        <v>0</v>
      </c>
      <c r="Y46" s="7">
        <f>+Август!F44</f>
        <v>0</v>
      </c>
      <c r="Z46" s="7">
        <f>+Август!H44</f>
        <v>0</v>
      </c>
      <c r="AA46" s="7">
        <f>+Сентябрь!D44</f>
        <v>0</v>
      </c>
      <c r="AB46" s="7">
        <f>+Сентябрь!F44</f>
        <v>0</v>
      </c>
      <c r="AC46" s="7">
        <f>+Сентябрь!H44</f>
        <v>0</v>
      </c>
      <c r="AD46" s="7">
        <f>+Октябрь!D44</f>
        <v>0</v>
      </c>
      <c r="AE46" s="7">
        <f>+Октябрь!F44</f>
        <v>0</v>
      </c>
      <c r="AF46" s="7">
        <f>+Октябрь!H44</f>
        <v>0</v>
      </c>
      <c r="AG46" s="7"/>
      <c r="AH46" s="7"/>
      <c r="AI46" s="7"/>
      <c r="AJ46" s="7"/>
      <c r="AK46" s="7"/>
      <c r="AL46" s="7"/>
      <c r="AM46" s="24">
        <f t="shared" si="20"/>
        <v>0</v>
      </c>
      <c r="AN46" s="24">
        <f t="shared" si="21"/>
        <v>41396200</v>
      </c>
      <c r="AO46" s="24">
        <f t="shared" si="22"/>
        <v>5911472</v>
      </c>
      <c r="AP46" s="27">
        <f t="shared" si="23"/>
        <v>47307672</v>
      </c>
      <c r="AQ46" s="31">
        <f t="shared" si="19"/>
        <v>4.6340713948798771E-3</v>
      </c>
    </row>
    <row r="47" spans="2:43" x14ac:dyDescent="0.25">
      <c r="B47" s="5" t="str">
        <f>+Февраль!C45</f>
        <v>Milliy Bog</v>
      </c>
      <c r="C47" s="7">
        <v>59846637</v>
      </c>
      <c r="D47" s="7">
        <f>+Январь!F32</f>
        <v>0</v>
      </c>
      <c r="E47" s="7">
        <f>+Январь!H32</f>
        <v>0</v>
      </c>
      <c r="F47" s="7">
        <f>+Февраль!D45</f>
        <v>67947318</v>
      </c>
      <c r="G47" s="7">
        <f>+Февраль!F45</f>
        <v>0</v>
      </c>
      <c r="H47" s="7">
        <f>+Февраль!H45</f>
        <v>0</v>
      </c>
      <c r="I47" s="7">
        <f>+Март!D45</f>
        <v>6610575</v>
      </c>
      <c r="J47" s="7">
        <f>+Март!F45</f>
        <v>0</v>
      </c>
      <c r="K47" s="7">
        <f>+Март!H45</f>
        <v>0</v>
      </c>
      <c r="L47" s="7">
        <f>+Апрель!D45</f>
        <v>0</v>
      </c>
      <c r="M47" s="7">
        <f>+Апрель!F45</f>
        <v>0</v>
      </c>
      <c r="N47" s="7"/>
      <c r="O47" s="7">
        <f>+Май!D45</f>
        <v>0</v>
      </c>
      <c r="P47" s="7">
        <f>+Май!F45</f>
        <v>0</v>
      </c>
      <c r="Q47" s="7">
        <f>+Май!H45</f>
        <v>0</v>
      </c>
      <c r="R47" s="7">
        <f>+Июнь!D45</f>
        <v>0</v>
      </c>
      <c r="S47" s="7">
        <f>+Июнь!F45</f>
        <v>0</v>
      </c>
      <c r="T47" s="7">
        <f>+Июнь!H45</f>
        <v>0</v>
      </c>
      <c r="U47" s="7">
        <f>+Июль!D45</f>
        <v>0</v>
      </c>
      <c r="V47" s="7">
        <f>+Июль!F45</f>
        <v>0</v>
      </c>
      <c r="W47" s="7">
        <f>+Июль!H45</f>
        <v>0</v>
      </c>
      <c r="X47" s="7">
        <f>+Август!D45</f>
        <v>0</v>
      </c>
      <c r="Y47" s="7">
        <f>+Август!F45</f>
        <v>7650000</v>
      </c>
      <c r="Z47" s="7">
        <f>+Август!H45</f>
        <v>0</v>
      </c>
      <c r="AA47" s="7">
        <f>+Сентябрь!D45</f>
        <v>0</v>
      </c>
      <c r="AB47" s="7">
        <f>+Сентябрь!F45</f>
        <v>0</v>
      </c>
      <c r="AC47" s="7">
        <f>+Сентябрь!H45</f>
        <v>0</v>
      </c>
      <c r="AD47" s="7">
        <f>+Октябрь!D45</f>
        <v>0</v>
      </c>
      <c r="AE47" s="7">
        <f>+Октябрь!F45</f>
        <v>0</v>
      </c>
      <c r="AF47" s="7">
        <f>+Октябрь!H45</f>
        <v>0</v>
      </c>
      <c r="AG47" s="7"/>
      <c r="AH47" s="7"/>
      <c r="AI47" s="7"/>
      <c r="AJ47" s="7"/>
      <c r="AK47" s="7"/>
      <c r="AL47" s="7"/>
      <c r="AM47" s="24">
        <f t="shared" si="20"/>
        <v>134404530</v>
      </c>
      <c r="AN47" s="24">
        <f t="shared" si="21"/>
        <v>7650000</v>
      </c>
      <c r="AO47" s="24">
        <f t="shared" si="22"/>
        <v>0</v>
      </c>
      <c r="AP47" s="26">
        <f t="shared" si="23"/>
        <v>142054530</v>
      </c>
      <c r="AQ47" s="31">
        <f t="shared" si="19"/>
        <v>1.3915096773016125E-2</v>
      </c>
    </row>
    <row r="48" spans="2:43" x14ac:dyDescent="0.25">
      <c r="B48" s="5" t="str">
        <f>+Февраль!C46</f>
        <v xml:space="preserve">Mirzo Ulugbek City </v>
      </c>
      <c r="C48" s="7">
        <f>+Январь!D33</f>
        <v>10486321</v>
      </c>
      <c r="D48" s="7">
        <f>+Январь!F33</f>
        <v>0</v>
      </c>
      <c r="E48" s="7">
        <f>+Январь!H33</f>
        <v>0</v>
      </c>
      <c r="F48" s="7">
        <f>+Февраль!D46</f>
        <v>0</v>
      </c>
      <c r="G48" s="7">
        <f>+Февраль!F46</f>
        <v>0</v>
      </c>
      <c r="H48" s="7">
        <f>+Февраль!H46</f>
        <v>0</v>
      </c>
      <c r="I48" s="7">
        <f>+Март!D46</f>
        <v>0</v>
      </c>
      <c r="J48" s="7">
        <f>+Март!F46</f>
        <v>0</v>
      </c>
      <c r="K48" s="7">
        <f>+Март!H46</f>
        <v>0</v>
      </c>
      <c r="L48" s="7">
        <f>+Апрель!D46</f>
        <v>0</v>
      </c>
      <c r="M48" s="7">
        <f>+Апрель!F46</f>
        <v>0</v>
      </c>
      <c r="N48" s="7"/>
      <c r="O48" s="7">
        <f>+Май!D46</f>
        <v>0</v>
      </c>
      <c r="P48" s="7">
        <f>+Май!F46</f>
        <v>0</v>
      </c>
      <c r="Q48" s="7">
        <f>+Май!H46</f>
        <v>0</v>
      </c>
      <c r="R48" s="7">
        <f>+Июнь!D46</f>
        <v>0</v>
      </c>
      <c r="S48" s="7">
        <f>+Июнь!F46</f>
        <v>0</v>
      </c>
      <c r="T48" s="7">
        <f>+Июнь!H46</f>
        <v>0</v>
      </c>
      <c r="U48" s="7">
        <f>+Июль!D46</f>
        <v>0</v>
      </c>
      <c r="V48" s="7">
        <f>+Июль!F46</f>
        <v>0</v>
      </c>
      <c r="W48" s="7">
        <f>+Июль!H46</f>
        <v>0</v>
      </c>
      <c r="X48" s="7">
        <f>+Август!D46</f>
        <v>0</v>
      </c>
      <c r="Y48" s="7">
        <f>+Август!F46</f>
        <v>0</v>
      </c>
      <c r="Z48" s="7">
        <f>+Август!H46</f>
        <v>0</v>
      </c>
      <c r="AA48" s="7">
        <f>+Сентябрь!D46</f>
        <v>0</v>
      </c>
      <c r="AB48" s="7">
        <f>+Сентябрь!F46</f>
        <v>0</v>
      </c>
      <c r="AC48" s="7">
        <f>+Сентябрь!H46</f>
        <v>0</v>
      </c>
      <c r="AD48" s="7">
        <f>+Октябрь!D46</f>
        <v>0</v>
      </c>
      <c r="AE48" s="7">
        <f>+Октябрь!F46</f>
        <v>0</v>
      </c>
      <c r="AF48" s="7">
        <f>+Октябрь!H46</f>
        <v>0</v>
      </c>
      <c r="AG48" s="7"/>
      <c r="AH48" s="7"/>
      <c r="AI48" s="7"/>
      <c r="AJ48" s="7"/>
      <c r="AK48" s="7"/>
      <c r="AL48" s="7"/>
      <c r="AM48" s="24">
        <f t="shared" si="20"/>
        <v>10486321</v>
      </c>
      <c r="AN48" s="24">
        <f t="shared" si="21"/>
        <v>0</v>
      </c>
      <c r="AO48" s="24">
        <f t="shared" si="22"/>
        <v>0</v>
      </c>
      <c r="AP48" s="24">
        <f t="shared" si="23"/>
        <v>10486321</v>
      </c>
      <c r="AQ48" s="31">
        <f t="shared" si="19"/>
        <v>1.027198298483767E-3</v>
      </c>
    </row>
    <row r="49" spans="2:43" ht="14.45" customHeight="1" x14ac:dyDescent="0.25">
      <c r="B49" s="5" t="s">
        <v>79</v>
      </c>
      <c r="C49" s="7">
        <f>+Январь!D34</f>
        <v>0</v>
      </c>
      <c r="D49" s="7">
        <f>+Январь!F34</f>
        <v>0</v>
      </c>
      <c r="E49" s="7">
        <f>+Январь!H34</f>
        <v>0</v>
      </c>
      <c r="F49" s="7">
        <f>+Февраль!D47</f>
        <v>0</v>
      </c>
      <c r="G49" s="7">
        <f>+Февраль!F47</f>
        <v>0</v>
      </c>
      <c r="H49" s="7">
        <f>+Февраль!H47</f>
        <v>0</v>
      </c>
      <c r="I49" s="7">
        <f>+Март!D47</f>
        <v>0</v>
      </c>
      <c r="J49" s="7">
        <f>+Март!F47</f>
        <v>0</v>
      </c>
      <c r="K49" s="7">
        <f>+Март!H47</f>
        <v>0</v>
      </c>
      <c r="L49" s="7">
        <f>+Апрель!D47</f>
        <v>0</v>
      </c>
      <c r="M49" s="7">
        <f>+Апрель!F47</f>
        <v>0</v>
      </c>
      <c r="N49" s="7"/>
      <c r="O49" s="7">
        <f>+Май!D47</f>
        <v>0</v>
      </c>
      <c r="P49" s="7">
        <f>+Май!F47</f>
        <v>0</v>
      </c>
      <c r="Q49" s="7">
        <f>+Май!H47</f>
        <v>0</v>
      </c>
      <c r="R49" s="7">
        <f>+Июнь!D47</f>
        <v>0</v>
      </c>
      <c r="S49" s="7">
        <f>+Июнь!F47</f>
        <v>0</v>
      </c>
      <c r="T49" s="7">
        <f>+Июнь!H47</f>
        <v>0</v>
      </c>
      <c r="U49" s="7">
        <f>+Июль!D47</f>
        <v>0</v>
      </c>
      <c r="V49" s="7">
        <f>+Июль!F47</f>
        <v>42742500</v>
      </c>
      <c r="W49" s="7">
        <f>+Июль!H47</f>
        <v>0</v>
      </c>
      <c r="X49" s="7">
        <f>+Август!D47</f>
        <v>0</v>
      </c>
      <c r="Y49" s="7">
        <f>+Август!F47</f>
        <v>0</v>
      </c>
      <c r="Z49" s="7">
        <f>+Август!H47</f>
        <v>0</v>
      </c>
      <c r="AA49" s="7">
        <f>+Сентябрь!D47</f>
        <v>0</v>
      </c>
      <c r="AB49" s="7">
        <f>+Сентябрь!F47</f>
        <v>0</v>
      </c>
      <c r="AC49" s="7">
        <f>+Сентябрь!H47</f>
        <v>0</v>
      </c>
      <c r="AD49" s="7">
        <f>+Октябрь!D47</f>
        <v>0</v>
      </c>
      <c r="AE49" s="7">
        <f>+Октябрь!F47</f>
        <v>0</v>
      </c>
      <c r="AF49" s="7">
        <f>+Октябрь!H47</f>
        <v>0</v>
      </c>
      <c r="AG49" s="7"/>
      <c r="AH49" s="7"/>
      <c r="AI49" s="7"/>
      <c r="AJ49" s="7"/>
      <c r="AK49" s="7"/>
      <c r="AL49" s="7"/>
      <c r="AM49" s="24">
        <f t="shared" si="20"/>
        <v>0</v>
      </c>
      <c r="AN49" s="24">
        <f t="shared" si="21"/>
        <v>42742500</v>
      </c>
      <c r="AO49" s="24">
        <f t="shared" si="22"/>
        <v>0</v>
      </c>
      <c r="AP49" s="28">
        <f t="shared" si="23"/>
        <v>42742500</v>
      </c>
      <c r="AQ49" s="31">
        <f t="shared" si="19"/>
        <v>4.1868853025710745E-3</v>
      </c>
    </row>
    <row r="50" spans="2:43" x14ac:dyDescent="0.25">
      <c r="B50" s="5" t="str">
        <f>+Февраль!C48</f>
        <v xml:space="preserve">Olmazor City </v>
      </c>
      <c r="C50" s="7">
        <f>+Январь!D35</f>
        <v>0</v>
      </c>
      <c r="D50" s="7">
        <f>+Январь!F35</f>
        <v>0</v>
      </c>
      <c r="E50" s="7">
        <f>+Январь!H35</f>
        <v>0</v>
      </c>
      <c r="F50" s="7">
        <f>+Февраль!D48</f>
        <v>36132933</v>
      </c>
      <c r="G50" s="7">
        <f>+Февраль!F48</f>
        <v>3200000</v>
      </c>
      <c r="H50" s="7">
        <f>+Февраль!H48</f>
        <v>0</v>
      </c>
      <c r="I50" s="7">
        <f>+Март!D48</f>
        <v>23665130</v>
      </c>
      <c r="J50" s="7">
        <f>+Март!F48</f>
        <v>4000000</v>
      </c>
      <c r="K50" s="7">
        <f>+Март!H48</f>
        <v>0</v>
      </c>
      <c r="L50" s="7">
        <f>+Апрель!D48</f>
        <v>0</v>
      </c>
      <c r="M50" s="7">
        <f>+Апрель!F48</f>
        <v>0</v>
      </c>
      <c r="N50" s="7"/>
      <c r="O50" s="7">
        <f>+Май!D48</f>
        <v>0</v>
      </c>
      <c r="P50" s="7">
        <f>+Май!F48</f>
        <v>0</v>
      </c>
      <c r="Q50" s="7">
        <f>+Май!H48</f>
        <v>0</v>
      </c>
      <c r="R50" s="7">
        <f>+Июнь!D48</f>
        <v>0</v>
      </c>
      <c r="S50" s="7">
        <f>+Июнь!F48</f>
        <v>0</v>
      </c>
      <c r="T50" s="7">
        <f>+Июнь!H48</f>
        <v>0</v>
      </c>
      <c r="U50" s="7">
        <f>+Июль!D48</f>
        <v>13325000</v>
      </c>
      <c r="V50" s="7">
        <f>+Июль!F48</f>
        <v>0</v>
      </c>
      <c r="W50" s="7">
        <f>+Июль!H48</f>
        <v>0</v>
      </c>
      <c r="X50" s="7">
        <f>+Август!D48</f>
        <v>0</v>
      </c>
      <c r="Y50" s="7">
        <f>+Август!F48</f>
        <v>0</v>
      </c>
      <c r="Z50" s="7">
        <f>+Август!H48</f>
        <v>0</v>
      </c>
      <c r="AA50" s="7">
        <f>+Сентябрь!D48</f>
        <v>0</v>
      </c>
      <c r="AB50" s="7">
        <f>+Сентябрь!F48</f>
        <v>28291000</v>
      </c>
      <c r="AC50" s="7">
        <f>+Сентябрь!H48</f>
        <v>0</v>
      </c>
      <c r="AD50" s="7">
        <f>+Октябрь!D48</f>
        <v>0</v>
      </c>
      <c r="AE50" s="7">
        <f>+Октябрь!F48</f>
        <v>0</v>
      </c>
      <c r="AF50" s="7">
        <f>+Октябрь!H48</f>
        <v>0</v>
      </c>
      <c r="AG50" s="7"/>
      <c r="AH50" s="7"/>
      <c r="AI50" s="7"/>
      <c r="AJ50" s="7"/>
      <c r="AK50" s="7"/>
      <c r="AL50" s="7"/>
      <c r="AM50" s="24">
        <f t="shared" si="20"/>
        <v>73123063</v>
      </c>
      <c r="AN50" s="24">
        <f t="shared" si="21"/>
        <v>35491000</v>
      </c>
      <c r="AO50" s="24">
        <f t="shared" si="22"/>
        <v>0</v>
      </c>
      <c r="AP50" s="24">
        <f t="shared" si="23"/>
        <v>108614063</v>
      </c>
      <c r="AQ50" s="31">
        <f t="shared" si="19"/>
        <v>1.06394016266533E-2</v>
      </c>
    </row>
    <row r="51" spans="2:43" x14ac:dyDescent="0.25">
      <c r="B51" s="5" t="str">
        <f>+Февраль!C49</f>
        <v>Olmazor Savdo Bo'limi</v>
      </c>
      <c r="C51" s="7">
        <f>+Январь!D36</f>
        <v>8975604</v>
      </c>
      <c r="D51" s="7">
        <f>+Январь!F36</f>
        <v>0</v>
      </c>
      <c r="E51" s="7">
        <f>+Январь!H36</f>
        <v>0</v>
      </c>
      <c r="F51" s="7">
        <f>+Февраль!D49</f>
        <v>45349028</v>
      </c>
      <c r="G51" s="7">
        <f>+Февраль!F49</f>
        <v>31380000</v>
      </c>
      <c r="H51" s="7">
        <f>+Февраль!H49</f>
        <v>0</v>
      </c>
      <c r="I51" s="7">
        <f>+Март!D49</f>
        <v>0</v>
      </c>
      <c r="J51" s="7">
        <f>+Март!F49</f>
        <v>0</v>
      </c>
      <c r="K51" s="7">
        <f>+Март!H49</f>
        <v>0</v>
      </c>
      <c r="L51" s="7">
        <f>+Апрель!D49</f>
        <v>0</v>
      </c>
      <c r="M51" s="7">
        <f>+Апрель!F49</f>
        <v>0</v>
      </c>
      <c r="N51" s="7"/>
      <c r="O51" s="7">
        <f>+Май!D49</f>
        <v>0</v>
      </c>
      <c r="P51" s="7">
        <f>+Май!F49</f>
        <v>0</v>
      </c>
      <c r="Q51" s="7">
        <f>+Май!H49</f>
        <v>0</v>
      </c>
      <c r="R51" s="7">
        <f>+Июнь!D49</f>
        <v>0</v>
      </c>
      <c r="S51" s="7">
        <f>+Июнь!F49</f>
        <v>0</v>
      </c>
      <c r="T51" s="7">
        <f>+Июнь!H49</f>
        <v>0</v>
      </c>
      <c r="U51" s="7">
        <f>+Июль!D49</f>
        <v>0</v>
      </c>
      <c r="V51" s="7">
        <f>+Июль!F49</f>
        <v>0</v>
      </c>
      <c r="W51" s="7">
        <f>+Июль!H49</f>
        <v>0</v>
      </c>
      <c r="X51" s="7">
        <f>+Август!D49</f>
        <v>0</v>
      </c>
      <c r="Y51" s="7">
        <f>+Август!F49</f>
        <v>0</v>
      </c>
      <c r="Z51" s="7">
        <f>+Август!H49</f>
        <v>0</v>
      </c>
      <c r="AA51" s="7">
        <f>+Сентябрь!D49</f>
        <v>0</v>
      </c>
      <c r="AB51" s="7">
        <f>+Сентябрь!F49</f>
        <v>0</v>
      </c>
      <c r="AC51" s="7">
        <f>+Сентябрь!H49</f>
        <v>0</v>
      </c>
      <c r="AD51" s="7">
        <f>+Октябрь!D49</f>
        <v>0</v>
      </c>
      <c r="AE51" s="7">
        <f>+Октябрь!F49</f>
        <v>0</v>
      </c>
      <c r="AF51" s="7">
        <f>+Октябрь!H49</f>
        <v>0</v>
      </c>
      <c r="AG51" s="7"/>
      <c r="AH51" s="7"/>
      <c r="AI51" s="7"/>
      <c r="AJ51" s="7"/>
      <c r="AK51" s="7"/>
      <c r="AL51" s="7"/>
      <c r="AM51" s="24">
        <f t="shared" si="20"/>
        <v>54324632</v>
      </c>
      <c r="AN51" s="24">
        <f t="shared" si="21"/>
        <v>31380000</v>
      </c>
      <c r="AO51" s="24">
        <f t="shared" si="22"/>
        <v>0</v>
      </c>
      <c r="AP51" s="24">
        <f t="shared" si="23"/>
        <v>85704632</v>
      </c>
      <c r="AQ51" s="31">
        <f t="shared" si="19"/>
        <v>8.3952848823316967E-3</v>
      </c>
    </row>
    <row r="52" spans="2:43" x14ac:dyDescent="0.25">
      <c r="B52" s="5" t="str">
        <f>+Февраль!C50</f>
        <v>Oqtepa City</v>
      </c>
      <c r="C52" s="7">
        <f>+Январь!D37</f>
        <v>10930359</v>
      </c>
      <c r="D52" s="7">
        <f>+Январь!F37</f>
        <v>0</v>
      </c>
      <c r="E52" s="7">
        <f>+Январь!H37</f>
        <v>0</v>
      </c>
      <c r="F52" s="7">
        <f>+Февраль!D50</f>
        <v>0</v>
      </c>
      <c r="G52" s="7">
        <f>+Февраль!F50</f>
        <v>5184000</v>
      </c>
      <c r="H52" s="7">
        <f>+Февраль!H50</f>
        <v>0</v>
      </c>
      <c r="I52" s="7">
        <f>+Март!D50</f>
        <v>0</v>
      </c>
      <c r="J52" s="7">
        <f>+Март!F50</f>
        <v>0</v>
      </c>
      <c r="K52" s="7">
        <f>+Март!H50</f>
        <v>0</v>
      </c>
      <c r="L52" s="7">
        <f>+Апрель!D50</f>
        <v>0</v>
      </c>
      <c r="M52" s="7">
        <f>+Апрель!F50</f>
        <v>0</v>
      </c>
      <c r="N52" s="7"/>
      <c r="O52" s="7">
        <f>+Май!D50</f>
        <v>0</v>
      </c>
      <c r="P52" s="7">
        <f>+Май!F50</f>
        <v>0</v>
      </c>
      <c r="Q52" s="7">
        <f>+Май!H50</f>
        <v>0</v>
      </c>
      <c r="R52" s="7">
        <f>+Июнь!D50</f>
        <v>0</v>
      </c>
      <c r="S52" s="7">
        <f>+Июнь!F50</f>
        <v>0</v>
      </c>
      <c r="T52" s="7">
        <f>+Июнь!H50</f>
        <v>0</v>
      </c>
      <c r="U52" s="7">
        <f>+Июль!D50</f>
        <v>0</v>
      </c>
      <c r="V52" s="7">
        <f>+Июль!F50</f>
        <v>0</v>
      </c>
      <c r="W52" s="7">
        <f>+Июль!H50</f>
        <v>0</v>
      </c>
      <c r="X52" s="7">
        <f>+Август!D50</f>
        <v>0</v>
      </c>
      <c r="Y52" s="7">
        <f>+Август!F50</f>
        <v>0</v>
      </c>
      <c r="Z52" s="7">
        <f>+Август!H50</f>
        <v>0</v>
      </c>
      <c r="AA52" s="7">
        <f>+Сентябрь!D50</f>
        <v>0</v>
      </c>
      <c r="AB52" s="7">
        <f>+Сентябрь!F50</f>
        <v>0</v>
      </c>
      <c r="AC52" s="7">
        <f>+Сентябрь!H50</f>
        <v>0</v>
      </c>
      <c r="AD52" s="7">
        <f>+Октябрь!D50</f>
        <v>0</v>
      </c>
      <c r="AE52" s="7">
        <f>+Октябрь!F50</f>
        <v>0</v>
      </c>
      <c r="AF52" s="7">
        <f>+Октябрь!H50</f>
        <v>0</v>
      </c>
      <c r="AG52" s="7"/>
      <c r="AH52" s="7"/>
      <c r="AI52" s="7"/>
      <c r="AJ52" s="7"/>
      <c r="AK52" s="7"/>
      <c r="AL52" s="7"/>
      <c r="AM52" s="24">
        <f t="shared" si="20"/>
        <v>10930359</v>
      </c>
      <c r="AN52" s="24">
        <f t="shared" si="21"/>
        <v>5184000</v>
      </c>
      <c r="AO52" s="24">
        <f t="shared" si="22"/>
        <v>0</v>
      </c>
      <c r="AP52" s="24">
        <f t="shared" si="23"/>
        <v>16114359</v>
      </c>
      <c r="AQ52" s="31">
        <f t="shared" si="19"/>
        <v>1.5784985168732272E-3</v>
      </c>
    </row>
    <row r="53" spans="2:43" x14ac:dyDescent="0.25">
      <c r="B53" s="5" t="str">
        <f>+Февраль!C51</f>
        <v xml:space="preserve">Premium Village </v>
      </c>
      <c r="C53" s="7">
        <f>+Январь!D38</f>
        <v>60393523</v>
      </c>
      <c r="D53" s="7">
        <f>+Январь!F38</f>
        <v>0</v>
      </c>
      <c r="E53" s="7">
        <f>+Январь!H38</f>
        <v>0</v>
      </c>
      <c r="F53" s="7">
        <f>+Февраль!D51</f>
        <v>15856672</v>
      </c>
      <c r="G53" s="7">
        <f>+Февраль!F51</f>
        <v>14700000</v>
      </c>
      <c r="H53" s="7">
        <f>+Февраль!H51</f>
        <v>0</v>
      </c>
      <c r="I53" s="7">
        <f>+Март!D51</f>
        <v>0</v>
      </c>
      <c r="J53" s="7">
        <f>+Март!F51</f>
        <v>0</v>
      </c>
      <c r="K53" s="7">
        <f>+Март!H51</f>
        <v>0</v>
      </c>
      <c r="L53" s="7">
        <f>+Апрель!D51</f>
        <v>0</v>
      </c>
      <c r="M53" s="7">
        <f>+Апрель!F51</f>
        <v>0</v>
      </c>
      <c r="N53" s="7"/>
      <c r="O53" s="7">
        <f>+Май!D51</f>
        <v>0</v>
      </c>
      <c r="P53" s="7">
        <f>+Май!F51</f>
        <v>0</v>
      </c>
      <c r="Q53" s="7">
        <f>+Май!H51</f>
        <v>0</v>
      </c>
      <c r="R53" s="7">
        <f>+Июнь!D51</f>
        <v>0</v>
      </c>
      <c r="S53" s="7">
        <f>+Июнь!F51</f>
        <v>0</v>
      </c>
      <c r="T53" s="7">
        <f>+Июнь!H51</f>
        <v>0</v>
      </c>
      <c r="U53" s="7">
        <f>+Июль!D51</f>
        <v>0</v>
      </c>
      <c r="V53" s="7">
        <f>+Июль!F51</f>
        <v>0</v>
      </c>
      <c r="W53" s="7">
        <f>+Июль!H51</f>
        <v>0</v>
      </c>
      <c r="X53" s="7">
        <f>+Август!D51</f>
        <v>0</v>
      </c>
      <c r="Y53" s="7">
        <f>+Август!F51</f>
        <v>0</v>
      </c>
      <c r="Z53" s="7">
        <f>+Август!H51</f>
        <v>0</v>
      </c>
      <c r="AA53" s="7">
        <f>+Сентябрь!D51</f>
        <v>0</v>
      </c>
      <c r="AB53" s="7">
        <f>+Сентябрь!F51</f>
        <v>0</v>
      </c>
      <c r="AC53" s="7">
        <f>+Сентябрь!H51</f>
        <v>300000</v>
      </c>
      <c r="AD53" s="7">
        <f>+Октябрь!D51</f>
        <v>0</v>
      </c>
      <c r="AE53" s="7">
        <f>+Октябрь!F51</f>
        <v>0</v>
      </c>
      <c r="AF53" s="7">
        <f>+Октябрь!H51</f>
        <v>0</v>
      </c>
      <c r="AG53" s="7"/>
      <c r="AH53" s="7"/>
      <c r="AI53" s="7"/>
      <c r="AJ53" s="7"/>
      <c r="AK53" s="7"/>
      <c r="AL53" s="7"/>
      <c r="AM53" s="24">
        <f t="shared" si="20"/>
        <v>76250195</v>
      </c>
      <c r="AN53" s="24">
        <f t="shared" si="21"/>
        <v>14700000</v>
      </c>
      <c r="AO53" s="24">
        <f t="shared" si="22"/>
        <v>300000</v>
      </c>
      <c r="AP53" s="24">
        <f t="shared" si="23"/>
        <v>91250195</v>
      </c>
      <c r="AQ53" s="31">
        <f t="shared" si="19"/>
        <v>8.9385061777445055E-3</v>
      </c>
    </row>
    <row r="54" spans="2:43" ht="14.45" customHeight="1" x14ac:dyDescent="0.25">
      <c r="B54" s="5" t="str">
        <f>+Февраль!C52</f>
        <v xml:space="preserve">Prime Tower </v>
      </c>
      <c r="C54" s="7">
        <f>+Январь!D39</f>
        <v>0</v>
      </c>
      <c r="D54" s="7">
        <f>+Январь!F39</f>
        <v>0</v>
      </c>
      <c r="E54" s="7">
        <f>+Январь!H39</f>
        <v>0</v>
      </c>
      <c r="F54" s="7">
        <f>+Февраль!D52</f>
        <v>14590085</v>
      </c>
      <c r="G54" s="7">
        <f>+Февраль!F52</f>
        <v>0</v>
      </c>
      <c r="H54" s="7">
        <f>+Февраль!H52</f>
        <v>0</v>
      </c>
      <c r="I54" s="7">
        <f>+Март!D52</f>
        <v>4006999</v>
      </c>
      <c r="J54" s="7">
        <f>+Март!F52</f>
        <v>0</v>
      </c>
      <c r="K54" s="7">
        <f>+Март!H52</f>
        <v>0</v>
      </c>
      <c r="L54" s="7">
        <f>+Апрель!D52</f>
        <v>0</v>
      </c>
      <c r="M54" s="7">
        <f>+Апрель!F52</f>
        <v>146084600</v>
      </c>
      <c r="N54" s="7"/>
      <c r="O54" s="7">
        <f>+Май!D52</f>
        <v>0</v>
      </c>
      <c r="P54" s="7">
        <f>+Май!F52</f>
        <v>83345200</v>
      </c>
      <c r="Q54" s="7">
        <f>+Май!H52</f>
        <v>0</v>
      </c>
      <c r="R54" s="7">
        <f>+Июнь!D52</f>
        <v>0</v>
      </c>
      <c r="S54" s="7">
        <f>+Июнь!F52</f>
        <v>43484600</v>
      </c>
      <c r="T54" s="7">
        <f>+Июнь!H52</f>
        <v>0</v>
      </c>
      <c r="U54" s="7">
        <f>+Июль!D52</f>
        <v>0</v>
      </c>
      <c r="V54" s="7">
        <f>+Июль!F52</f>
        <v>0</v>
      </c>
      <c r="W54" s="7">
        <f>+Июль!H52</f>
        <v>0</v>
      </c>
      <c r="X54" s="7">
        <f>+Август!D52</f>
        <v>0</v>
      </c>
      <c r="Y54" s="7">
        <f>+Август!F52</f>
        <v>0</v>
      </c>
      <c r="Z54" s="7">
        <f>+Август!H52</f>
        <v>0</v>
      </c>
      <c r="AA54" s="7">
        <f>+Сентябрь!D52</f>
        <v>4812839</v>
      </c>
      <c r="AB54" s="7">
        <f>+Сентябрь!F52</f>
        <v>0</v>
      </c>
      <c r="AC54" s="7">
        <f>+Сентябрь!H52</f>
        <v>0</v>
      </c>
      <c r="AD54" s="7">
        <f>+Октябрь!D52</f>
        <v>68831201</v>
      </c>
      <c r="AE54" s="7">
        <f>+Октябрь!F52</f>
        <v>0</v>
      </c>
      <c r="AF54" s="7">
        <f>+Октябрь!H52</f>
        <v>0</v>
      </c>
      <c r="AG54" s="7"/>
      <c r="AH54" s="7"/>
      <c r="AI54" s="7"/>
      <c r="AJ54" s="7"/>
      <c r="AK54" s="7"/>
      <c r="AL54" s="7"/>
      <c r="AM54" s="24">
        <f t="shared" si="20"/>
        <v>92241124</v>
      </c>
      <c r="AN54" s="24">
        <f t="shared" si="21"/>
        <v>272914400</v>
      </c>
      <c r="AO54" s="24">
        <f t="shared" si="22"/>
        <v>0</v>
      </c>
      <c r="AP54" s="27">
        <f t="shared" si="23"/>
        <v>365155524</v>
      </c>
      <c r="AQ54" s="31">
        <f t="shared" si="19"/>
        <v>3.5769182817763097E-2</v>
      </c>
    </row>
    <row r="55" spans="2:43" ht="14.45" customHeight="1" x14ac:dyDescent="0.25">
      <c r="B55" s="5" t="str">
        <f>+Февраль!C53</f>
        <v>Qanotchi</v>
      </c>
      <c r="C55" s="7">
        <f>+Январь!D40</f>
        <v>3747380</v>
      </c>
      <c r="D55" s="7">
        <f>+Январь!F40</f>
        <v>5850000</v>
      </c>
      <c r="E55" s="7">
        <f>+Январь!H40</f>
        <v>0</v>
      </c>
      <c r="F55" s="7">
        <f>+Февраль!D53</f>
        <v>0</v>
      </c>
      <c r="G55" s="7">
        <f>+Февраль!F53</f>
        <v>0</v>
      </c>
      <c r="H55" s="7">
        <f>+Февраль!H53</f>
        <v>0</v>
      </c>
      <c r="I55" s="7">
        <f>+Март!D53</f>
        <v>0</v>
      </c>
      <c r="J55" s="7">
        <f>+Март!F53</f>
        <v>0</v>
      </c>
      <c r="K55" s="7">
        <f>+Март!H53</f>
        <v>0</v>
      </c>
      <c r="L55" s="7">
        <f>+Апрель!D53</f>
        <v>0</v>
      </c>
      <c r="M55" s="7">
        <f>+Апрель!F53</f>
        <v>0</v>
      </c>
      <c r="N55" s="7"/>
      <c r="O55" s="7">
        <f>+Май!D53</f>
        <v>0</v>
      </c>
      <c r="P55" s="7">
        <f>+Май!F53</f>
        <v>0</v>
      </c>
      <c r="Q55" s="7">
        <f>+Май!H53</f>
        <v>0</v>
      </c>
      <c r="R55" s="7">
        <f>+Июнь!D53</f>
        <v>0</v>
      </c>
      <c r="S55" s="7">
        <f>+Июнь!F53</f>
        <v>0</v>
      </c>
      <c r="T55" s="7">
        <f>+Июнь!H53</f>
        <v>0</v>
      </c>
      <c r="U55" s="7">
        <f>+Июль!D53</f>
        <v>0</v>
      </c>
      <c r="V55" s="7">
        <f>+Июль!F53</f>
        <v>0</v>
      </c>
      <c r="W55" s="7">
        <f>+Июль!H53</f>
        <v>0</v>
      </c>
      <c r="X55" s="7">
        <f>+Август!D53</f>
        <v>0</v>
      </c>
      <c r="Y55" s="7">
        <f>+Август!F53</f>
        <v>0</v>
      </c>
      <c r="Z55" s="7">
        <f>+Август!H53</f>
        <v>0</v>
      </c>
      <c r="AA55" s="7">
        <f>+Сентябрь!D53</f>
        <v>0</v>
      </c>
      <c r="AB55" s="7">
        <f>+Сентябрь!F53</f>
        <v>0</v>
      </c>
      <c r="AC55" s="7">
        <f>+Сентябрь!H53</f>
        <v>0</v>
      </c>
      <c r="AD55" s="7">
        <f>+Октябрь!D53</f>
        <v>0</v>
      </c>
      <c r="AE55" s="7">
        <f>+Октябрь!F53</f>
        <v>0</v>
      </c>
      <c r="AF55" s="7">
        <f>+Октябрь!H53</f>
        <v>0</v>
      </c>
      <c r="AG55" s="7"/>
      <c r="AH55" s="7"/>
      <c r="AI55" s="7"/>
      <c r="AJ55" s="7"/>
      <c r="AK55" s="7"/>
      <c r="AL55" s="7"/>
      <c r="AM55" s="24">
        <f t="shared" si="20"/>
        <v>3747380</v>
      </c>
      <c r="AN55" s="24">
        <f t="shared" si="21"/>
        <v>5850000</v>
      </c>
      <c r="AO55" s="24">
        <f t="shared" si="22"/>
        <v>0</v>
      </c>
      <c r="AP55" s="26">
        <f t="shared" si="23"/>
        <v>9597380</v>
      </c>
      <c r="AQ55" s="31">
        <f t="shared" si="19"/>
        <v>9.4012117366063224E-4</v>
      </c>
    </row>
    <row r="56" spans="2:43" x14ac:dyDescent="0.25">
      <c r="B56" s="5" t="str">
        <f>+Февраль!C54</f>
        <v>Qurulish Vazirligi</v>
      </c>
      <c r="C56" s="7">
        <f>+Январь!D41</f>
        <v>0</v>
      </c>
      <c r="D56" s="7">
        <f>+Январь!F41</f>
        <v>0</v>
      </c>
      <c r="E56" s="7">
        <f>+Январь!H41</f>
        <v>0</v>
      </c>
      <c r="F56" s="7">
        <f>+Февраль!D54</f>
        <v>20409650</v>
      </c>
      <c r="G56" s="7">
        <f>+Февраль!F54</f>
        <v>0</v>
      </c>
      <c r="H56" s="7">
        <f>+Февраль!H54</f>
        <v>0</v>
      </c>
      <c r="I56" s="7">
        <f>+Март!D54</f>
        <v>0</v>
      </c>
      <c r="J56" s="7">
        <f>+Март!F54</f>
        <v>0</v>
      </c>
      <c r="K56" s="7">
        <f>+Март!H54</f>
        <v>0</v>
      </c>
      <c r="L56" s="7">
        <f>+Апрель!D54</f>
        <v>0</v>
      </c>
      <c r="M56" s="7">
        <f>+Апрель!F54</f>
        <v>0</v>
      </c>
      <c r="N56" s="7"/>
      <c r="O56" s="7">
        <f>+Май!D54</f>
        <v>0</v>
      </c>
      <c r="P56" s="7">
        <f>+Май!F54</f>
        <v>0</v>
      </c>
      <c r="Q56" s="7">
        <f>+Май!H54</f>
        <v>0</v>
      </c>
      <c r="R56" s="7">
        <f>+Июнь!D54</f>
        <v>5001370</v>
      </c>
      <c r="S56" s="7">
        <f>+Июнь!F54</f>
        <v>0</v>
      </c>
      <c r="T56" s="7">
        <f>+Июнь!H54</f>
        <v>0</v>
      </c>
      <c r="U56" s="7">
        <f>+Июль!D54</f>
        <v>1791601</v>
      </c>
      <c r="V56" s="7">
        <f>+Июль!F54</f>
        <v>0</v>
      </c>
      <c r="W56" s="7">
        <f>+Июль!H54</f>
        <v>0</v>
      </c>
      <c r="X56" s="7">
        <f>+Август!D54</f>
        <v>0</v>
      </c>
      <c r="Y56" s="7">
        <f>+Август!F54</f>
        <v>0</v>
      </c>
      <c r="Z56" s="7">
        <f>+Август!H54</f>
        <v>0</v>
      </c>
      <c r="AA56" s="7">
        <f>+Сентябрь!D54</f>
        <v>0</v>
      </c>
      <c r="AB56" s="7">
        <f>+Сентябрь!F54</f>
        <v>0</v>
      </c>
      <c r="AC56" s="7">
        <f>+Сентябрь!H54</f>
        <v>0</v>
      </c>
      <c r="AD56" s="7">
        <f>+Октябрь!D54</f>
        <v>0</v>
      </c>
      <c r="AE56" s="7">
        <f>+Октябрь!F54</f>
        <v>0</v>
      </c>
      <c r="AF56" s="7">
        <f>+Октябрь!H54</f>
        <v>0</v>
      </c>
      <c r="AG56" s="7"/>
      <c r="AH56" s="7"/>
      <c r="AI56" s="7"/>
      <c r="AJ56" s="7"/>
      <c r="AK56" s="7"/>
      <c r="AL56" s="7"/>
      <c r="AM56" s="24">
        <f t="shared" si="20"/>
        <v>27202621</v>
      </c>
      <c r="AN56" s="24">
        <f t="shared" si="21"/>
        <v>0</v>
      </c>
      <c r="AO56" s="24">
        <f t="shared" si="22"/>
        <v>0</v>
      </c>
      <c r="AP56" s="24">
        <f t="shared" si="23"/>
        <v>27202621</v>
      </c>
      <c r="AQ56" s="31">
        <f t="shared" si="19"/>
        <v>2.6646605616496757E-3</v>
      </c>
    </row>
    <row r="57" spans="2:43" x14ac:dyDescent="0.25">
      <c r="B57" s="5" t="str">
        <f>+Февраль!C55</f>
        <v xml:space="preserve">Sergeli Industrial Park </v>
      </c>
      <c r="C57" s="7">
        <f>+Январь!D42</f>
        <v>0</v>
      </c>
      <c r="D57" s="7">
        <f>+Январь!F42</f>
        <v>0</v>
      </c>
      <c r="E57" s="7">
        <f>+Январь!H42</f>
        <v>3840000</v>
      </c>
      <c r="F57" s="7">
        <f>+Февраль!D55</f>
        <v>14672214</v>
      </c>
      <c r="G57" s="7">
        <f>+Февраль!F55</f>
        <v>0</v>
      </c>
      <c r="H57" s="7">
        <f>+Февраль!H55</f>
        <v>0</v>
      </c>
      <c r="I57" s="7">
        <f>+Март!D55</f>
        <v>0</v>
      </c>
      <c r="J57" s="7">
        <f>+Март!F55</f>
        <v>0</v>
      </c>
      <c r="K57" s="7">
        <f>+Март!H55</f>
        <v>0</v>
      </c>
      <c r="L57" s="7">
        <f>+Апрель!D55</f>
        <v>0</v>
      </c>
      <c r="M57" s="7">
        <f>+Апрель!F55</f>
        <v>0</v>
      </c>
      <c r="N57" s="7"/>
      <c r="O57" s="7">
        <f>+Май!D55</f>
        <v>0</v>
      </c>
      <c r="P57" s="7">
        <f>+Май!F55</f>
        <v>0</v>
      </c>
      <c r="Q57" s="7">
        <f>+Май!H55</f>
        <v>0</v>
      </c>
      <c r="R57" s="7">
        <f>+Июнь!D55</f>
        <v>0</v>
      </c>
      <c r="S57" s="7">
        <f>+Июнь!F55</f>
        <v>0</v>
      </c>
      <c r="T57" s="7">
        <f>+Июнь!H55</f>
        <v>0</v>
      </c>
      <c r="U57" s="7">
        <f>+Июль!D55</f>
        <v>0</v>
      </c>
      <c r="V57" s="7">
        <f>+Июль!F55</f>
        <v>0</v>
      </c>
      <c r="W57" s="7">
        <f>+Июль!H55</f>
        <v>0</v>
      </c>
      <c r="X57" s="7">
        <f>+Август!D55</f>
        <v>0</v>
      </c>
      <c r="Y57" s="7">
        <f>+Август!F55</f>
        <v>0</v>
      </c>
      <c r="Z57" s="7">
        <f>+Август!H55</f>
        <v>0</v>
      </c>
      <c r="AA57" s="7">
        <f>+Сентябрь!D55</f>
        <v>0</v>
      </c>
      <c r="AB57" s="7">
        <f>+Сентябрь!F55</f>
        <v>0</v>
      </c>
      <c r="AC57" s="7">
        <f>+Сентябрь!H55</f>
        <v>0</v>
      </c>
      <c r="AD57" s="7">
        <f>+Октябрь!D55</f>
        <v>0</v>
      </c>
      <c r="AE57" s="7">
        <f>+Октябрь!F55</f>
        <v>0</v>
      </c>
      <c r="AF57" s="7">
        <f>+Октябрь!H55</f>
        <v>0</v>
      </c>
      <c r="AG57" s="7"/>
      <c r="AH57" s="7"/>
      <c r="AI57" s="7"/>
      <c r="AJ57" s="7"/>
      <c r="AK57" s="7"/>
      <c r="AL57" s="7"/>
      <c r="AM57" s="24">
        <f t="shared" si="20"/>
        <v>14672214</v>
      </c>
      <c r="AN57" s="24">
        <f t="shared" si="21"/>
        <v>0</v>
      </c>
      <c r="AO57" s="24">
        <f t="shared" si="22"/>
        <v>3840000</v>
      </c>
      <c r="AP57" s="24">
        <f t="shared" si="23"/>
        <v>18512214</v>
      </c>
      <c r="AQ57" s="31">
        <f t="shared" si="19"/>
        <v>1.8133828558144814E-3</v>
      </c>
    </row>
    <row r="58" spans="2:43" ht="14.45" customHeight="1" x14ac:dyDescent="0.25">
      <c r="B58" s="5" t="str">
        <f>+Февраль!C56</f>
        <v>Silver Tulp</v>
      </c>
      <c r="C58" s="7">
        <f>+Январь!D43</f>
        <v>0</v>
      </c>
      <c r="D58" s="7">
        <f>+Январь!F43</f>
        <v>0</v>
      </c>
      <c r="E58" s="7">
        <f>+Январь!H43</f>
        <v>0</v>
      </c>
      <c r="F58" s="7">
        <f>+Февраль!D56</f>
        <v>5476974</v>
      </c>
      <c r="G58" s="7">
        <f>+Февраль!F56</f>
        <v>0</v>
      </c>
      <c r="H58" s="7">
        <f>+Февраль!H56</f>
        <v>0</v>
      </c>
      <c r="I58" s="7">
        <f>+Март!D56</f>
        <v>0</v>
      </c>
      <c r="J58" s="7">
        <f>+Март!F56</f>
        <v>0</v>
      </c>
      <c r="K58" s="7">
        <f>+Март!H56</f>
        <v>0</v>
      </c>
      <c r="L58" s="7">
        <f>+Апрель!D56</f>
        <v>64974000</v>
      </c>
      <c r="M58" s="7">
        <f>+Апрель!F56</f>
        <v>0</v>
      </c>
      <c r="N58" s="7"/>
      <c r="O58" s="7">
        <f>+Май!D56</f>
        <v>0</v>
      </c>
      <c r="P58" s="7">
        <f>+Май!F56</f>
        <v>0</v>
      </c>
      <c r="Q58" s="7">
        <f>+Май!H56</f>
        <v>1155000</v>
      </c>
      <c r="R58" s="7">
        <f>+Июнь!D56</f>
        <v>0</v>
      </c>
      <c r="S58" s="7">
        <f>+Июнь!F56</f>
        <v>0</v>
      </c>
      <c r="T58" s="7">
        <f>+Июнь!H56</f>
        <v>0</v>
      </c>
      <c r="U58" s="7">
        <f>+Июль!D56</f>
        <v>0</v>
      </c>
      <c r="V58" s="7">
        <f>+Июль!F56</f>
        <v>0</v>
      </c>
      <c r="W58" s="7">
        <f>+Июль!H56</f>
        <v>25830000</v>
      </c>
      <c r="X58" s="7">
        <f>+Август!D56</f>
        <v>0</v>
      </c>
      <c r="Y58" s="7">
        <f>+Август!F56</f>
        <v>0</v>
      </c>
      <c r="Z58" s="7">
        <f>+Август!H56</f>
        <v>0</v>
      </c>
      <c r="AA58" s="7">
        <f>+Сентябрь!D56</f>
        <v>0</v>
      </c>
      <c r="AB58" s="7">
        <f>+Сентябрь!F56</f>
        <v>0</v>
      </c>
      <c r="AC58" s="7">
        <f>+Сентябрь!H56</f>
        <v>0</v>
      </c>
      <c r="AD58" s="7">
        <f>+Октябрь!D56</f>
        <v>0</v>
      </c>
      <c r="AE58" s="7">
        <f>+Октябрь!F56</f>
        <v>0</v>
      </c>
      <c r="AF58" s="7">
        <f>+Октябрь!H56</f>
        <v>0</v>
      </c>
      <c r="AG58" s="7"/>
      <c r="AH58" s="7"/>
      <c r="AI58" s="7"/>
      <c r="AJ58" s="7"/>
      <c r="AK58" s="7"/>
      <c r="AL58" s="7"/>
      <c r="AM58" s="24">
        <f t="shared" si="20"/>
        <v>70450974</v>
      </c>
      <c r="AN58" s="24">
        <f t="shared" si="21"/>
        <v>0</v>
      </c>
      <c r="AO58" s="24">
        <f t="shared" si="22"/>
        <v>26985000</v>
      </c>
      <c r="AP58" s="28">
        <f t="shared" si="23"/>
        <v>97435974</v>
      </c>
      <c r="AQ58" s="31">
        <f t="shared" si="19"/>
        <v>9.544440486220912E-3</v>
      </c>
    </row>
    <row r="59" spans="2:43" x14ac:dyDescent="0.25">
      <c r="B59" s="5" t="str">
        <f>+Февраль!C57</f>
        <v>Supreme Quality</v>
      </c>
      <c r="C59" s="7">
        <f>+Январь!D44</f>
        <v>0</v>
      </c>
      <c r="D59" s="7">
        <f>+Январь!F44</f>
        <v>0</v>
      </c>
      <c r="E59" s="7">
        <f>+Январь!H44</f>
        <v>0</v>
      </c>
      <c r="F59" s="7">
        <f>+Февраль!D57</f>
        <v>0</v>
      </c>
      <c r="G59" s="7">
        <f>+Февраль!F57</f>
        <v>0</v>
      </c>
      <c r="H59" s="7">
        <f>+Февраль!H57</f>
        <v>0</v>
      </c>
      <c r="I59" s="7">
        <f>+Март!D57</f>
        <v>14975313</v>
      </c>
      <c r="J59" s="7">
        <f>+Март!F57</f>
        <v>0</v>
      </c>
      <c r="K59" s="7">
        <f>+Март!H57</f>
        <v>0</v>
      </c>
      <c r="L59" s="7">
        <f>+Апрель!D57</f>
        <v>0</v>
      </c>
      <c r="M59" s="7">
        <f>+Апрель!F57</f>
        <v>0</v>
      </c>
      <c r="N59" s="7"/>
      <c r="O59" s="7">
        <f>+Май!D57</f>
        <v>0</v>
      </c>
      <c r="P59" s="7">
        <f>+Май!F57</f>
        <v>0</v>
      </c>
      <c r="Q59" s="7">
        <f>+Май!H57</f>
        <v>10135350</v>
      </c>
      <c r="R59" s="7">
        <f>+Июнь!D57</f>
        <v>0</v>
      </c>
      <c r="S59" s="7">
        <f>+Июнь!F57</f>
        <v>0</v>
      </c>
      <c r="T59" s="7">
        <f>+Июнь!H57</f>
        <v>0</v>
      </c>
      <c r="U59" s="7">
        <f>+Июль!D57</f>
        <v>0</v>
      </c>
      <c r="V59" s="7">
        <f>+Июль!F57</f>
        <v>0</v>
      </c>
      <c r="W59" s="7">
        <f>+Июль!H57</f>
        <v>0</v>
      </c>
      <c r="X59" s="7">
        <f>+Август!D57</f>
        <v>0</v>
      </c>
      <c r="Y59" s="7">
        <f>+Август!F57</f>
        <v>0</v>
      </c>
      <c r="Z59" s="7">
        <f>+Август!H57</f>
        <v>0</v>
      </c>
      <c r="AA59" s="7">
        <f>+Сентябрь!D57</f>
        <v>0</v>
      </c>
      <c r="AB59" s="7">
        <f>+Сентябрь!F57</f>
        <v>0</v>
      </c>
      <c r="AC59" s="7">
        <f>+Сентябрь!H57</f>
        <v>0</v>
      </c>
      <c r="AD59" s="7">
        <f>+Октябрь!D57</f>
        <v>0</v>
      </c>
      <c r="AE59" s="7">
        <f>+Октябрь!F57</f>
        <v>0</v>
      </c>
      <c r="AF59" s="7">
        <f>+Октябрь!H57</f>
        <v>0</v>
      </c>
      <c r="AG59" s="7"/>
      <c r="AH59" s="7"/>
      <c r="AI59" s="7"/>
      <c r="AJ59" s="7"/>
      <c r="AK59" s="7"/>
      <c r="AL59" s="7"/>
      <c r="AM59" s="24">
        <f t="shared" si="20"/>
        <v>14975313</v>
      </c>
      <c r="AN59" s="24">
        <f t="shared" si="21"/>
        <v>0</v>
      </c>
      <c r="AO59" s="24">
        <f t="shared" si="22"/>
        <v>10135350</v>
      </c>
      <c r="AP59" s="24">
        <f t="shared" si="23"/>
        <v>25110663</v>
      </c>
      <c r="AQ59" s="31">
        <f t="shared" si="19"/>
        <v>2.4597406762008603E-3</v>
      </c>
    </row>
    <row r="60" spans="2:43" x14ac:dyDescent="0.25">
      <c r="B60" s="5" t="str">
        <f>+Февраль!C58</f>
        <v>Techno Alliance</v>
      </c>
      <c r="C60" s="7">
        <f>+Январь!D45</f>
        <v>92113144</v>
      </c>
      <c r="D60" s="7">
        <f>+Январь!F45</f>
        <v>28807000</v>
      </c>
      <c r="E60" s="7">
        <f>+Январь!H45</f>
        <v>0</v>
      </c>
      <c r="F60" s="7">
        <f>+Февраль!D58</f>
        <v>0</v>
      </c>
      <c r="G60" s="7">
        <f>+Февраль!F58</f>
        <v>0</v>
      </c>
      <c r="H60" s="7">
        <f>+Февраль!H58</f>
        <v>0</v>
      </c>
      <c r="I60" s="7">
        <f>+Март!D58</f>
        <v>0</v>
      </c>
      <c r="J60" s="7">
        <f>+Март!F58</f>
        <v>0</v>
      </c>
      <c r="K60" s="7">
        <f>+Март!H58</f>
        <v>0</v>
      </c>
      <c r="L60" s="7">
        <f>+Апрель!D58</f>
        <v>0</v>
      </c>
      <c r="M60" s="7">
        <f>+Апрель!F58</f>
        <v>0</v>
      </c>
      <c r="N60" s="7"/>
      <c r="O60" s="7">
        <f>+Май!D58</f>
        <v>0</v>
      </c>
      <c r="P60" s="7">
        <f>+Май!F58</f>
        <v>0</v>
      </c>
      <c r="Q60" s="7">
        <f>+Май!H58</f>
        <v>0</v>
      </c>
      <c r="R60" s="7">
        <f>+Июнь!D58</f>
        <v>0</v>
      </c>
      <c r="S60" s="7">
        <f>+Июнь!F58</f>
        <v>0</v>
      </c>
      <c r="T60" s="7">
        <f>+Июнь!H58</f>
        <v>0</v>
      </c>
      <c r="U60" s="7">
        <f>+Июль!D58</f>
        <v>0</v>
      </c>
      <c r="V60" s="7">
        <f>+Июль!F58</f>
        <v>0</v>
      </c>
      <c r="W60" s="7">
        <f>+Июль!H58</f>
        <v>0</v>
      </c>
      <c r="X60" s="7">
        <f>+Август!D58</f>
        <v>0</v>
      </c>
      <c r="Y60" s="7">
        <f>+Август!F58</f>
        <v>0</v>
      </c>
      <c r="Z60" s="7">
        <f>+Август!H58</f>
        <v>0</v>
      </c>
      <c r="AA60" s="7">
        <f>+Сентябрь!D58</f>
        <v>0</v>
      </c>
      <c r="AB60" s="7">
        <f>+Сентябрь!F58</f>
        <v>0</v>
      </c>
      <c r="AC60" s="7">
        <f>+Сентябрь!H58</f>
        <v>0</v>
      </c>
      <c r="AD60" s="7">
        <f>+Октябрь!D58</f>
        <v>0</v>
      </c>
      <c r="AE60" s="7">
        <f>+Октябрь!F58</f>
        <v>0</v>
      </c>
      <c r="AF60" s="7">
        <f>+Октябрь!H58</f>
        <v>0</v>
      </c>
      <c r="AG60" s="7"/>
      <c r="AH60" s="7"/>
      <c r="AI60" s="7"/>
      <c r="AJ60" s="7"/>
      <c r="AK60" s="7"/>
      <c r="AL60" s="7"/>
      <c r="AM60" s="24">
        <f>+C60+F60+I60+L60+O60+R60+U60+X60+AA60+AD60+AG60+AJ60</f>
        <v>92113144</v>
      </c>
      <c r="AN60" s="24">
        <f t="shared" si="21"/>
        <v>28807000</v>
      </c>
      <c r="AO60" s="24">
        <f t="shared" si="22"/>
        <v>0</v>
      </c>
      <c r="AP60" s="24">
        <f t="shared" si="23"/>
        <v>120920144</v>
      </c>
      <c r="AQ60" s="31">
        <f t="shared" si="19"/>
        <v>1.1844856377104238E-2</v>
      </c>
    </row>
    <row r="61" spans="2:43" ht="14.45" customHeight="1" x14ac:dyDescent="0.25">
      <c r="B61" s="5" t="str">
        <f>+Февраль!C59</f>
        <v>Techno Logistics</v>
      </c>
      <c r="C61" s="7">
        <f>+Январь!D46</f>
        <v>0</v>
      </c>
      <c r="D61" s="7">
        <f>+Январь!F46</f>
        <v>0</v>
      </c>
      <c r="E61" s="7">
        <f>+Январь!H46</f>
        <v>0</v>
      </c>
      <c r="F61" s="7">
        <f>+Февраль!D59</f>
        <v>27725997</v>
      </c>
      <c r="G61" s="7">
        <f>+Февраль!F59</f>
        <v>0</v>
      </c>
      <c r="H61" s="7">
        <f>+Февраль!H59</f>
        <v>0</v>
      </c>
      <c r="I61" s="7">
        <f>+Март!D59</f>
        <v>38405537</v>
      </c>
      <c r="J61" s="7">
        <f>+Март!F59</f>
        <v>0</v>
      </c>
      <c r="K61" s="7">
        <f>+Март!H59</f>
        <v>0</v>
      </c>
      <c r="L61" s="7">
        <f>+Апрель!D59</f>
        <v>9996000</v>
      </c>
      <c r="M61" s="7">
        <f>+Апрель!F59</f>
        <v>0</v>
      </c>
      <c r="N61" s="7"/>
      <c r="O61" s="7">
        <f>+Май!D59</f>
        <v>0</v>
      </c>
      <c r="P61" s="7">
        <f>+Май!F59</f>
        <v>0</v>
      </c>
      <c r="Q61" s="7">
        <f>+Май!H59</f>
        <v>3603680</v>
      </c>
      <c r="R61" s="7">
        <f>+Июнь!D59</f>
        <v>0</v>
      </c>
      <c r="S61" s="7">
        <f>+Июнь!F59</f>
        <v>0</v>
      </c>
      <c r="T61" s="7">
        <f>+Июнь!H59</f>
        <v>53432120</v>
      </c>
      <c r="U61" s="7">
        <f>+Июль!D59</f>
        <v>0</v>
      </c>
      <c r="V61" s="7">
        <f>+Июль!F59</f>
        <v>0</v>
      </c>
      <c r="W61" s="7">
        <f>+Июль!H59</f>
        <v>0</v>
      </c>
      <c r="X61" s="7">
        <f>+Август!D59</f>
        <v>0</v>
      </c>
      <c r="Y61" s="7">
        <f>+Август!F59</f>
        <v>0</v>
      </c>
      <c r="Z61" s="7">
        <f>+Август!H59</f>
        <v>0</v>
      </c>
      <c r="AA61" s="7">
        <f>+Сентябрь!D59</f>
        <v>0</v>
      </c>
      <c r="AB61" s="7">
        <f>+Сентябрь!F59</f>
        <v>0</v>
      </c>
      <c r="AC61" s="7">
        <f>+Сентябрь!H59</f>
        <v>1801840</v>
      </c>
      <c r="AD61" s="7">
        <f>+Октябрь!D59</f>
        <v>36483909</v>
      </c>
      <c r="AE61" s="7">
        <f>+Октябрь!F59</f>
        <v>2200000</v>
      </c>
      <c r="AF61" s="7">
        <f>+Октябрь!H59</f>
        <v>4054140</v>
      </c>
      <c r="AG61" s="7"/>
      <c r="AH61" s="7"/>
      <c r="AI61" s="7"/>
      <c r="AJ61" s="7"/>
      <c r="AK61" s="7"/>
      <c r="AL61" s="7"/>
      <c r="AM61" s="24">
        <f t="shared" si="20"/>
        <v>112611443</v>
      </c>
      <c r="AN61" s="24">
        <f t="shared" si="21"/>
        <v>2200000</v>
      </c>
      <c r="AO61" s="24">
        <f t="shared" si="22"/>
        <v>62891780</v>
      </c>
      <c r="AP61" s="24">
        <f t="shared" si="23"/>
        <v>177703223</v>
      </c>
      <c r="AQ61" s="31">
        <f t="shared" si="19"/>
        <v>1.7407100955681348E-2</v>
      </c>
    </row>
    <row r="62" spans="2:43" x14ac:dyDescent="0.25">
      <c r="B62" s="5" t="s">
        <v>80</v>
      </c>
      <c r="C62" s="7"/>
      <c r="D62" s="7"/>
      <c r="E62" s="7"/>
      <c r="F62" s="7">
        <f>+Февраль!D60</f>
        <v>0</v>
      </c>
      <c r="G62" s="7">
        <f>+Февраль!F60</f>
        <v>0</v>
      </c>
      <c r="H62" s="7">
        <f>+Февраль!H60</f>
        <v>0</v>
      </c>
      <c r="I62" s="7">
        <f>+Март!D60</f>
        <v>0</v>
      </c>
      <c r="J62" s="7">
        <f>+Март!F60</f>
        <v>0</v>
      </c>
      <c r="K62" s="7">
        <f>+Март!H60</f>
        <v>0</v>
      </c>
      <c r="L62" s="7">
        <f>+Апрель!D60</f>
        <v>0</v>
      </c>
      <c r="M62" s="7">
        <f>+Апрель!F60</f>
        <v>0</v>
      </c>
      <c r="N62" s="7"/>
      <c r="O62" s="7">
        <f>+Май!D60</f>
        <v>0</v>
      </c>
      <c r="P62" s="7">
        <f>+Май!F60</f>
        <v>0</v>
      </c>
      <c r="Q62" s="7">
        <f>+Май!H60</f>
        <v>0</v>
      </c>
      <c r="R62" s="7">
        <f>+Июнь!D60</f>
        <v>0</v>
      </c>
      <c r="S62" s="7">
        <f>+Июнь!F60</f>
        <v>0</v>
      </c>
      <c r="T62" s="7">
        <f>+Июнь!H60</f>
        <v>0</v>
      </c>
      <c r="U62" s="7">
        <f>+Июль!D60</f>
        <v>0</v>
      </c>
      <c r="V62" s="7">
        <f>+Июль!F60</f>
        <v>36463500</v>
      </c>
      <c r="W62" s="7">
        <f>+Июль!H60</f>
        <v>0</v>
      </c>
      <c r="X62" s="7">
        <f>+Август!D60</f>
        <v>18852390</v>
      </c>
      <c r="Y62" s="7">
        <f>+Август!F60</f>
        <v>123979400</v>
      </c>
      <c r="Z62" s="7">
        <f>+Август!H60</f>
        <v>0</v>
      </c>
      <c r="AA62" s="7">
        <f>+Сентябрь!D60</f>
        <v>0</v>
      </c>
      <c r="AB62" s="7">
        <f>+Сентябрь!F60</f>
        <v>0</v>
      </c>
      <c r="AC62" s="7">
        <f>+Сентябрь!H60</f>
        <v>0</v>
      </c>
      <c r="AD62" s="7">
        <f>+Октябрь!D60</f>
        <v>0</v>
      </c>
      <c r="AE62" s="7">
        <f>+Октябрь!F60</f>
        <v>0</v>
      </c>
      <c r="AF62" s="7">
        <f>+Октябрь!H60</f>
        <v>0</v>
      </c>
      <c r="AG62" s="7"/>
      <c r="AH62" s="7"/>
      <c r="AI62" s="7"/>
      <c r="AJ62" s="7"/>
      <c r="AK62" s="7"/>
      <c r="AL62" s="7"/>
      <c r="AM62" s="24">
        <f t="shared" si="20"/>
        <v>18852390</v>
      </c>
      <c r="AN62" s="24">
        <f t="shared" si="21"/>
        <v>160442900</v>
      </c>
      <c r="AO62" s="24">
        <f t="shared" si="22"/>
        <v>0</v>
      </c>
      <c r="AP62" s="24">
        <f t="shared" si="23"/>
        <v>179295290</v>
      </c>
      <c r="AQ62" s="31">
        <f t="shared" si="19"/>
        <v>1.7563053506959549E-2</v>
      </c>
    </row>
    <row r="63" spans="2:43" x14ac:dyDescent="0.25">
      <c r="B63" s="5" t="str">
        <f>+Февраль!C61</f>
        <v>Uzun Tashkent Consturction</v>
      </c>
      <c r="C63" s="7">
        <f>+Январь!D47</f>
        <v>0</v>
      </c>
      <c r="D63" s="7">
        <f>+Январь!F47</f>
        <v>0</v>
      </c>
      <c r="E63" s="7">
        <f>+Январь!H47</f>
        <v>0</v>
      </c>
      <c r="F63" s="7">
        <f>+Февраль!D61</f>
        <v>0</v>
      </c>
      <c r="G63" s="7">
        <f>+Февраль!F61</f>
        <v>56962000</v>
      </c>
      <c r="H63" s="7">
        <f>+Февраль!H61</f>
        <v>0</v>
      </c>
      <c r="I63" s="7">
        <f>+Март!D61</f>
        <v>0</v>
      </c>
      <c r="J63" s="7">
        <f>+Март!F61</f>
        <v>0</v>
      </c>
      <c r="K63" s="7">
        <f>+Март!H61</f>
        <v>0</v>
      </c>
      <c r="L63" s="7">
        <f>+Апрель!D61</f>
        <v>0</v>
      </c>
      <c r="M63" s="7">
        <f>+Апрель!F61</f>
        <v>25898400</v>
      </c>
      <c r="N63" s="7"/>
      <c r="O63" s="7">
        <f>+Май!D61</f>
        <v>0</v>
      </c>
      <c r="P63" s="7">
        <f>+Май!F61</f>
        <v>0</v>
      </c>
      <c r="Q63" s="7">
        <f>+Май!H61</f>
        <v>0</v>
      </c>
      <c r="R63" s="7">
        <f>+Июнь!D61</f>
        <v>0</v>
      </c>
      <c r="S63" s="7">
        <f>+Июнь!F61</f>
        <v>0</v>
      </c>
      <c r="T63" s="7">
        <f>+Июнь!H61</f>
        <v>0</v>
      </c>
      <c r="U63" s="7">
        <f>+Июль!D61</f>
        <v>0</v>
      </c>
      <c r="V63" s="7">
        <f>+Июль!F61</f>
        <v>0</v>
      </c>
      <c r="W63" s="7">
        <f>+Июль!H61</f>
        <v>0</v>
      </c>
      <c r="X63" s="7">
        <f>+Август!D61</f>
        <v>0</v>
      </c>
      <c r="Y63" s="7">
        <f>+Август!F61</f>
        <v>0</v>
      </c>
      <c r="Z63" s="7">
        <f>+Август!H61</f>
        <v>0</v>
      </c>
      <c r="AA63" s="7">
        <f>+Сентябрь!D61</f>
        <v>0</v>
      </c>
      <c r="AB63" s="7">
        <f>+Сентябрь!F61</f>
        <v>0</v>
      </c>
      <c r="AC63" s="7">
        <f>+Сентябрь!H61</f>
        <v>0</v>
      </c>
      <c r="AD63" s="7">
        <f>+Октябрь!D61</f>
        <v>0</v>
      </c>
      <c r="AE63" s="7">
        <f>+Октябрь!F61</f>
        <v>0</v>
      </c>
      <c r="AF63" s="7">
        <f>+Октябрь!H61</f>
        <v>0</v>
      </c>
      <c r="AG63" s="7"/>
      <c r="AH63" s="7"/>
      <c r="AI63" s="7"/>
      <c r="AJ63" s="7"/>
      <c r="AK63" s="7"/>
      <c r="AL63" s="7"/>
      <c r="AM63" s="24">
        <f t="shared" si="20"/>
        <v>0</v>
      </c>
      <c r="AN63" s="24">
        <f t="shared" si="21"/>
        <v>82860400</v>
      </c>
      <c r="AO63" s="24">
        <f t="shared" si="22"/>
        <v>0</v>
      </c>
      <c r="AP63" s="24">
        <f t="shared" si="23"/>
        <v>82860400</v>
      </c>
      <c r="AQ63" s="31">
        <f t="shared" si="19"/>
        <v>8.1166752278214946E-3</v>
      </c>
    </row>
    <row r="64" spans="2:43" x14ac:dyDescent="0.25">
      <c r="B64" s="5" t="str">
        <f>+Февраль!C62</f>
        <v>White City</v>
      </c>
      <c r="C64" s="7"/>
      <c r="D64" s="7"/>
      <c r="E64" s="7"/>
      <c r="F64" s="7">
        <f>+Февраль!D62</f>
        <v>0</v>
      </c>
      <c r="G64" s="7">
        <f>+Февраль!F62</f>
        <v>0</v>
      </c>
      <c r="H64" s="7">
        <f>+Февраль!H62</f>
        <v>0</v>
      </c>
      <c r="I64" s="7">
        <f>+Март!D62</f>
        <v>0</v>
      </c>
      <c r="J64" s="7">
        <f>+Март!F62</f>
        <v>34618100</v>
      </c>
      <c r="K64" s="7">
        <f>+Март!H62</f>
        <v>0</v>
      </c>
      <c r="L64" s="7">
        <f>+Апрель!D62</f>
        <v>0</v>
      </c>
      <c r="M64" s="7">
        <f>+Апрель!F62</f>
        <v>90234300</v>
      </c>
      <c r="N64" s="7"/>
      <c r="O64" s="7">
        <f>+Май!D62</f>
        <v>63101952</v>
      </c>
      <c r="P64" s="7">
        <f>+Май!F62</f>
        <v>48748000</v>
      </c>
      <c r="Q64" s="7">
        <f>+Май!H62</f>
        <v>0</v>
      </c>
      <c r="R64" s="7">
        <f>+Июнь!D62</f>
        <v>0</v>
      </c>
      <c r="S64" s="7">
        <f>+Июнь!F62</f>
        <v>5670000</v>
      </c>
      <c r="T64" s="7">
        <f>+Июнь!H62</f>
        <v>14416000</v>
      </c>
      <c r="U64" s="7">
        <f>+Июль!D62</f>
        <v>0</v>
      </c>
      <c r="V64" s="7">
        <f>+Июль!F62</f>
        <v>75635500</v>
      </c>
      <c r="W64" s="7">
        <f>+Июль!H62</f>
        <v>0</v>
      </c>
      <c r="X64" s="7">
        <f>+Август!D62</f>
        <v>0</v>
      </c>
      <c r="Y64" s="7">
        <f>+Август!F62</f>
        <v>0</v>
      </c>
      <c r="Z64" s="7">
        <f>+Август!H62</f>
        <v>0</v>
      </c>
      <c r="AA64" s="7">
        <f>+Сентябрь!D62</f>
        <v>0</v>
      </c>
      <c r="AB64" s="7">
        <f>+Сентябрь!F62</f>
        <v>15500000</v>
      </c>
      <c r="AC64" s="7">
        <f>+Сентябрь!H62</f>
        <v>0</v>
      </c>
      <c r="AD64" s="7">
        <f>+Октябрь!D62</f>
        <v>0</v>
      </c>
      <c r="AE64" s="7">
        <f>+Октябрь!F62</f>
        <v>26700000</v>
      </c>
      <c r="AF64" s="7">
        <f>+Октябрь!H62</f>
        <v>0</v>
      </c>
      <c r="AG64" s="7"/>
      <c r="AH64" s="7"/>
      <c r="AI64" s="7"/>
      <c r="AJ64" s="7"/>
      <c r="AK64" s="7"/>
      <c r="AL64" s="7"/>
      <c r="AM64" s="24">
        <f t="shared" si="20"/>
        <v>63101952</v>
      </c>
      <c r="AN64" s="24">
        <f t="shared" si="21"/>
        <v>297105900</v>
      </c>
      <c r="AO64" s="24">
        <f t="shared" si="22"/>
        <v>14416000</v>
      </c>
      <c r="AP64" s="24">
        <f t="shared" si="23"/>
        <v>374623852</v>
      </c>
      <c r="AQ64" s="31">
        <f t="shared" ref="AQ64:AQ67" si="24">+AP64/$AP$68</f>
        <v>3.6696662570775251E-2</v>
      </c>
    </row>
    <row r="65" spans="2:43" x14ac:dyDescent="0.25">
      <c r="B65" s="5" t="str">
        <f>+Февраль!C63</f>
        <v>Alviero</v>
      </c>
      <c r="C65" s="7"/>
      <c r="D65" s="7"/>
      <c r="E65" s="7"/>
      <c r="F65" s="7">
        <f>+Февраль!D63</f>
        <v>0</v>
      </c>
      <c r="G65" s="7">
        <f>+Февраль!F63</f>
        <v>0</v>
      </c>
      <c r="H65" s="7">
        <f>+Февраль!H63</f>
        <v>0</v>
      </c>
      <c r="I65" s="7">
        <f>+Март!D63</f>
        <v>0</v>
      </c>
      <c r="J65" s="7">
        <f>+Март!F63</f>
        <v>0</v>
      </c>
      <c r="K65" s="7">
        <f>+Март!H63</f>
        <v>0</v>
      </c>
      <c r="L65" s="7">
        <f>+Апрель!D63</f>
        <v>0</v>
      </c>
      <c r="M65" s="7">
        <f>+Апрель!F63</f>
        <v>0</v>
      </c>
      <c r="N65" s="7"/>
      <c r="O65" s="7">
        <f>+Май!D63</f>
        <v>0</v>
      </c>
      <c r="P65" s="7">
        <f>+Май!F63</f>
        <v>0</v>
      </c>
      <c r="Q65" s="7">
        <f>+Май!H63</f>
        <v>0</v>
      </c>
      <c r="R65" s="7">
        <f>+Июнь!D63</f>
        <v>0</v>
      </c>
      <c r="S65" s="7">
        <f>+Июнь!F63</f>
        <v>0</v>
      </c>
      <c r="T65" s="7">
        <f>+Июнь!H63</f>
        <v>0</v>
      </c>
      <c r="U65" s="7">
        <f>+Июль!D63</f>
        <v>0</v>
      </c>
      <c r="V65" s="7">
        <f>+Июль!F63</f>
        <v>0</v>
      </c>
      <c r="W65" s="7">
        <f>+Июль!H63</f>
        <v>0</v>
      </c>
      <c r="X65" s="7">
        <f>+Август!D63</f>
        <v>0</v>
      </c>
      <c r="Y65" s="7">
        <f>+Август!F63</f>
        <v>0</v>
      </c>
      <c r="Z65" s="7">
        <f>+Август!H63</f>
        <v>0</v>
      </c>
      <c r="AA65" s="7">
        <f>+Сентябрь!D63</f>
        <v>0</v>
      </c>
      <c r="AB65" s="7">
        <f>+Сентябрь!F63</f>
        <v>0</v>
      </c>
      <c r="AC65" s="7">
        <f>+Сентябрь!H63</f>
        <v>0</v>
      </c>
      <c r="AD65" s="7">
        <f>+Октябрь!D63</f>
        <v>0</v>
      </c>
      <c r="AE65" s="7">
        <f>+Октябрь!F63</f>
        <v>0</v>
      </c>
      <c r="AF65" s="7">
        <f>+Октябрь!H63</f>
        <v>0</v>
      </c>
      <c r="AG65" s="7"/>
      <c r="AH65" s="7"/>
      <c r="AI65" s="7"/>
      <c r="AJ65" s="7"/>
      <c r="AK65" s="7"/>
      <c r="AL65" s="7"/>
      <c r="AM65" s="24">
        <f t="shared" ref="AM65:AM66" si="25">+C65+F65+I65+L65+O65+R65+U65+X65+AA65+AD65+AG65+AJ65</f>
        <v>0</v>
      </c>
      <c r="AN65" s="24">
        <f t="shared" ref="AN65:AN66" si="26">+D65+G65+J65+M65+P65+S65+V65+Y65+AB65+AE65+AH65+AK65</f>
        <v>0</v>
      </c>
      <c r="AO65" s="24">
        <f t="shared" ref="AO65:AO66" si="27">+E65+H65+K65+N65+Q65+T65+W65+Z65+AC65+AF65+AI65+AL65</f>
        <v>0</v>
      </c>
      <c r="AP65" s="24">
        <f t="shared" ref="AP65:AP66" si="28">+AO65+AN65+AM65</f>
        <v>0</v>
      </c>
      <c r="AQ65" s="31">
        <f t="shared" si="24"/>
        <v>0</v>
      </c>
    </row>
    <row r="66" spans="2:43" x14ac:dyDescent="0.25">
      <c r="B66" s="5" t="str">
        <f>+Февраль!C64</f>
        <v xml:space="preserve">Aviatsiya </v>
      </c>
      <c r="C66" s="7"/>
      <c r="D66" s="7"/>
      <c r="E66" s="7"/>
      <c r="F66" s="7">
        <f>+Февраль!D64</f>
        <v>40838018</v>
      </c>
      <c r="G66" s="7">
        <f>+Февраль!F64</f>
        <v>13512000</v>
      </c>
      <c r="H66" s="7">
        <f>+Февраль!H64</f>
        <v>0</v>
      </c>
      <c r="I66" s="7">
        <f>+Март!D64</f>
        <v>0</v>
      </c>
      <c r="J66" s="7">
        <f>+Март!F64</f>
        <v>6000000</v>
      </c>
      <c r="K66" s="7">
        <f>+Март!H64</f>
        <v>0</v>
      </c>
      <c r="L66" s="7">
        <f>+Апрель!D64</f>
        <v>0</v>
      </c>
      <c r="M66" s="7">
        <f>+Апрель!F64</f>
        <v>0</v>
      </c>
      <c r="N66" s="7"/>
      <c r="O66" s="7">
        <f>+Май!D64</f>
        <v>0</v>
      </c>
      <c r="P66" s="7">
        <f>+Май!F64</f>
        <v>0</v>
      </c>
      <c r="Q66" s="7">
        <f>+Май!H64</f>
        <v>0</v>
      </c>
      <c r="R66" s="7">
        <f>+Июнь!D64</f>
        <v>0</v>
      </c>
      <c r="S66" s="7">
        <f>+Июнь!F64</f>
        <v>0</v>
      </c>
      <c r="T66" s="7">
        <f>+Июнь!H64</f>
        <v>0</v>
      </c>
      <c r="U66" s="7">
        <f>+Июль!D64</f>
        <v>0</v>
      </c>
      <c r="V66" s="7">
        <f>+Июль!F64</f>
        <v>0</v>
      </c>
      <c r="W66" s="7">
        <f>+Июль!H64</f>
        <v>0</v>
      </c>
      <c r="X66" s="7">
        <f>+Август!D64</f>
        <v>0</v>
      </c>
      <c r="Y66" s="7">
        <f>+Август!F64</f>
        <v>0</v>
      </c>
      <c r="Z66" s="7">
        <f>+Август!H64</f>
        <v>0</v>
      </c>
      <c r="AA66" s="7">
        <f>+Сентябрь!D64</f>
        <v>0</v>
      </c>
      <c r="AB66" s="7">
        <f>+Сентябрь!F64</f>
        <v>0</v>
      </c>
      <c r="AC66" s="7">
        <f>+Сентябрь!H64</f>
        <v>0</v>
      </c>
      <c r="AD66" s="7">
        <f>+Октябрь!D64</f>
        <v>0</v>
      </c>
      <c r="AE66" s="7">
        <f>+Октябрь!F64</f>
        <v>0</v>
      </c>
      <c r="AF66" s="7">
        <f>+Октябрь!H64</f>
        <v>0</v>
      </c>
      <c r="AG66" s="7"/>
      <c r="AH66" s="7"/>
      <c r="AI66" s="7"/>
      <c r="AJ66" s="7"/>
      <c r="AK66" s="7"/>
      <c r="AL66" s="7"/>
      <c r="AM66" s="24">
        <f t="shared" si="25"/>
        <v>40838018</v>
      </c>
      <c r="AN66" s="24">
        <f t="shared" si="26"/>
        <v>19512000</v>
      </c>
      <c r="AO66" s="24">
        <f t="shared" si="27"/>
        <v>0</v>
      </c>
      <c r="AP66" s="24">
        <f t="shared" si="28"/>
        <v>60350018</v>
      </c>
      <c r="AQ66" s="31">
        <f t="shared" si="24"/>
        <v>5.9116477364239287E-3</v>
      </c>
    </row>
    <row r="67" spans="2:43" x14ac:dyDescent="0.25">
      <c r="B67" s="5" t="str">
        <f>+Февраль!C65</f>
        <v xml:space="preserve">Yunusobod City </v>
      </c>
      <c r="C67" s="7">
        <f>+Январь!D48</f>
        <v>35433293</v>
      </c>
      <c r="D67" s="7">
        <f>+Январь!F48</f>
        <v>12180000</v>
      </c>
      <c r="E67" s="7">
        <v>44544000</v>
      </c>
      <c r="F67" s="7">
        <f>+Февраль!D65</f>
        <v>0</v>
      </c>
      <c r="G67" s="7">
        <f>+Февраль!F65</f>
        <v>0</v>
      </c>
      <c r="H67" s="7">
        <f>+Февраль!H65</f>
        <v>0</v>
      </c>
      <c r="I67" s="7">
        <f>+Март!D65</f>
        <v>0</v>
      </c>
      <c r="J67" s="7">
        <f>+Март!F65</f>
        <v>0</v>
      </c>
      <c r="K67" s="7">
        <f>+Март!H65</f>
        <v>0</v>
      </c>
      <c r="L67" s="7">
        <f>+Апрель!D65</f>
        <v>0</v>
      </c>
      <c r="M67" s="7">
        <f>+Апрель!F65</f>
        <v>0</v>
      </c>
      <c r="N67" s="7"/>
      <c r="O67" s="7">
        <f>+Май!D65</f>
        <v>0</v>
      </c>
      <c r="P67" s="7">
        <f>+Май!F65</f>
        <v>0</v>
      </c>
      <c r="Q67" s="7">
        <f>+Май!H65</f>
        <v>0</v>
      </c>
      <c r="R67" s="7">
        <f>+Июнь!D65</f>
        <v>0</v>
      </c>
      <c r="S67" s="7">
        <f>+Июнь!F65</f>
        <v>0</v>
      </c>
      <c r="T67" s="7">
        <f>+Июнь!H65</f>
        <v>0</v>
      </c>
      <c r="U67" s="7">
        <f>+Июль!D65</f>
        <v>0</v>
      </c>
      <c r="V67" s="7">
        <f>+Июль!F65</f>
        <v>0</v>
      </c>
      <c r="W67" s="7">
        <f>+Июль!H65</f>
        <v>0</v>
      </c>
      <c r="X67" s="7">
        <f>+Август!D65</f>
        <v>0</v>
      </c>
      <c r="Y67" s="7">
        <f>+Август!F65</f>
        <v>0</v>
      </c>
      <c r="Z67" s="7">
        <f>+Август!H65</f>
        <v>0</v>
      </c>
      <c r="AA67" s="7">
        <f>+Сентябрь!D65</f>
        <v>0</v>
      </c>
      <c r="AB67" s="7">
        <f>+Сентябрь!F65</f>
        <v>0</v>
      </c>
      <c r="AC67" s="7">
        <f>+Сентябрь!H65</f>
        <v>0</v>
      </c>
      <c r="AD67" s="7">
        <f>+Октябрь!D65</f>
        <v>0</v>
      </c>
      <c r="AE67" s="7">
        <f>+Октябрь!F65</f>
        <v>0</v>
      </c>
      <c r="AF67" s="7">
        <f>+Октябрь!H65</f>
        <v>0</v>
      </c>
      <c r="AG67" s="7"/>
      <c r="AH67" s="7"/>
      <c r="AI67" s="7"/>
      <c r="AJ67" s="7"/>
      <c r="AK67" s="7"/>
      <c r="AL67" s="7"/>
      <c r="AM67" s="24">
        <f t="shared" si="20"/>
        <v>35433293</v>
      </c>
      <c r="AN67" s="24">
        <f t="shared" si="21"/>
        <v>12180000</v>
      </c>
      <c r="AO67" s="24">
        <f t="shared" si="22"/>
        <v>44544000</v>
      </c>
      <c r="AP67" s="24">
        <f t="shared" si="23"/>
        <v>92157293</v>
      </c>
      <c r="AQ67" s="31">
        <f t="shared" si="24"/>
        <v>9.0273618900727874E-3</v>
      </c>
    </row>
    <row r="68" spans="2:43" x14ac:dyDescent="0.25">
      <c r="B68" s="20" t="s">
        <v>20</v>
      </c>
      <c r="C68" s="21">
        <f>SUM(C11:C67)</f>
        <v>864610830</v>
      </c>
      <c r="D68" s="21">
        <f t="shared" ref="D68:AL68" si="29">SUM(D11:D67)</f>
        <v>331418375</v>
      </c>
      <c r="E68" s="21">
        <f t="shared" si="29"/>
        <v>67337000</v>
      </c>
      <c r="F68" s="21">
        <f t="shared" si="29"/>
        <v>928045430</v>
      </c>
      <c r="G68" s="21">
        <f t="shared" si="29"/>
        <v>400742901</v>
      </c>
      <c r="H68" s="21">
        <f t="shared" si="29"/>
        <v>22297972</v>
      </c>
      <c r="I68" s="21">
        <f t="shared" si="29"/>
        <v>312275641</v>
      </c>
      <c r="J68" s="21">
        <f t="shared" si="29"/>
        <v>198845300</v>
      </c>
      <c r="K68" s="21">
        <f t="shared" si="29"/>
        <v>1920000</v>
      </c>
      <c r="L68" s="21">
        <f t="shared" si="29"/>
        <v>95004338</v>
      </c>
      <c r="M68" s="21">
        <f t="shared" si="29"/>
        <v>324297500</v>
      </c>
      <c r="N68" s="21">
        <f t="shared" si="29"/>
        <v>0</v>
      </c>
      <c r="O68" s="21">
        <f t="shared" si="29"/>
        <v>88021272</v>
      </c>
      <c r="P68" s="21">
        <f t="shared" si="29"/>
        <v>190641200</v>
      </c>
      <c r="Q68" s="21">
        <f t="shared" si="29"/>
        <v>30029486</v>
      </c>
      <c r="R68" s="21">
        <f t="shared" si="29"/>
        <v>26041100</v>
      </c>
      <c r="S68" s="21">
        <f t="shared" si="29"/>
        <v>203731600</v>
      </c>
      <c r="T68" s="21">
        <f t="shared" si="29"/>
        <v>77646960</v>
      </c>
      <c r="U68" s="21">
        <f t="shared" si="29"/>
        <v>222183696</v>
      </c>
      <c r="V68" s="21">
        <f t="shared" si="29"/>
        <v>467337300</v>
      </c>
      <c r="W68" s="21">
        <f t="shared" si="29"/>
        <v>97490000</v>
      </c>
      <c r="X68" s="21">
        <f t="shared" si="29"/>
        <v>1220314780</v>
      </c>
      <c r="Y68" s="21">
        <f t="shared" si="29"/>
        <v>774077897</v>
      </c>
      <c r="Z68" s="21">
        <f t="shared" si="29"/>
        <v>286316176</v>
      </c>
      <c r="AA68" s="21">
        <f t="shared" si="29"/>
        <v>1125236310.5799999</v>
      </c>
      <c r="AB68" s="21">
        <f t="shared" si="29"/>
        <v>373339500</v>
      </c>
      <c r="AC68" s="21">
        <f t="shared" si="29"/>
        <v>39872800</v>
      </c>
      <c r="AD68" s="21">
        <f t="shared" si="29"/>
        <v>1188838779</v>
      </c>
      <c r="AE68" s="21">
        <f t="shared" si="29"/>
        <v>201293300</v>
      </c>
      <c r="AF68" s="21">
        <f t="shared" si="29"/>
        <v>86488300</v>
      </c>
      <c r="AG68" s="21">
        <f t="shared" si="29"/>
        <v>0</v>
      </c>
      <c r="AH68" s="21">
        <f t="shared" si="29"/>
        <v>0</v>
      </c>
      <c r="AI68" s="21">
        <f t="shared" si="29"/>
        <v>0</v>
      </c>
      <c r="AJ68" s="21">
        <f t="shared" si="29"/>
        <v>0</v>
      </c>
      <c r="AK68" s="21">
        <f t="shared" si="29"/>
        <v>0</v>
      </c>
      <c r="AL68" s="21">
        <f t="shared" si="29"/>
        <v>0</v>
      </c>
      <c r="AM68" s="22">
        <f>SUBTOTAL(9,AM12:AM67)</f>
        <v>6056632176.5799999</v>
      </c>
      <c r="AN68" s="22">
        <f t="shared" ref="AN68:AP68" si="30">SUBTOTAL(9,AN12:AN67)</f>
        <v>3448399873</v>
      </c>
      <c r="AO68" s="22">
        <f t="shared" si="30"/>
        <v>703630694</v>
      </c>
      <c r="AP68" s="22">
        <f t="shared" si="30"/>
        <v>10208662743.58</v>
      </c>
      <c r="AQ68" s="32">
        <f>+AP68/$AP$68</f>
        <v>1</v>
      </c>
    </row>
  </sheetData>
  <autoFilter ref="B10:AP67" xr:uid="{00000000-0009-0000-0000-00000A000000}"/>
  <mergeCells count="14">
    <mergeCell ref="C9:E9"/>
    <mergeCell ref="F9:H9"/>
    <mergeCell ref="I9:K9"/>
    <mergeCell ref="E2:I5"/>
    <mergeCell ref="AM9:AQ9"/>
    <mergeCell ref="L9:N9"/>
    <mergeCell ref="O9:Q9"/>
    <mergeCell ref="R9:T9"/>
    <mergeCell ref="U9:W9"/>
    <mergeCell ref="X9:Z9"/>
    <mergeCell ref="AA9:AC9"/>
    <mergeCell ref="AD9:AF9"/>
    <mergeCell ref="AG9:AI9"/>
    <mergeCell ref="AJ9:AL9"/>
  </mergeCells>
  <dataValidations count="1">
    <dataValidation allowBlank="1" showInputMessage="1" sqref="E73" xr:uid="{00000000-0002-0000-0A00-000000000000}"/>
  </dataValidations>
  <pageMargins left="0.7" right="0.7" top="0.75" bottom="0.75" header="0.3" footer="0.3"/>
  <ignoredErrors>
    <ignoredError sqref="C67 C45:C46 C63 C11 C48:C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A66"/>
  <sheetViews>
    <sheetView showGridLines="0" topLeftCell="A47" zoomScale="70" zoomScaleNormal="70" workbookViewId="0">
      <selection activeCell="J110" sqref="J110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72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43466</v>
      </c>
      <c r="Z8" s="36">
        <v>43831</v>
      </c>
      <c r="AA8" s="37" t="s">
        <v>55</v>
      </c>
    </row>
    <row r="9" spans="3:27" x14ac:dyDescent="0.25">
      <c r="C9" s="5" t="s">
        <v>32</v>
      </c>
      <c r="D9" s="7">
        <v>0</v>
      </c>
      <c r="E9" s="16">
        <f t="shared" ref="E9:E40" si="0">+IFERROR(D9/$D$66,0)</f>
        <v>0</v>
      </c>
      <c r="F9" s="6">
        <f>+[1]сводка!C7</f>
        <v>0</v>
      </c>
      <c r="G9" s="16">
        <f t="shared" ref="G9:G40" si="1">+IFERROR(F9/$F$66,0)</f>
        <v>0</v>
      </c>
      <c r="H9" s="7"/>
      <c r="I9" s="16">
        <f t="shared" ref="I9:I40" si="2">+IFERROR(H9/$H$66,0)</f>
        <v>0</v>
      </c>
      <c r="J9" s="8">
        <f t="shared" ref="J9:J62" si="3">+D9+F9+H9</f>
        <v>0</v>
      </c>
      <c r="K9" s="13">
        <f t="shared" ref="K9:K40" si="4">+IFERROR(J9/$J$66,0)</f>
        <v>0</v>
      </c>
    </row>
    <row r="10" spans="3:27" x14ac:dyDescent="0.25">
      <c r="C10" s="5" t="s">
        <v>64</v>
      </c>
      <c r="D10" s="7">
        <v>5231052</v>
      </c>
      <c r="E10" s="16">
        <f t="shared" si="0"/>
        <v>5.6366335428212821E-3</v>
      </c>
      <c r="F10" s="6">
        <v>0</v>
      </c>
      <c r="G10" s="16">
        <f t="shared" si="1"/>
        <v>0</v>
      </c>
      <c r="H10" s="7">
        <v>874000</v>
      </c>
      <c r="I10" s="16">
        <f t="shared" si="2"/>
        <v>3.9196389698578867E-2</v>
      </c>
      <c r="J10" s="8">
        <f t="shared" si="3"/>
        <v>6105052</v>
      </c>
      <c r="K10" s="13">
        <f t="shared" si="4"/>
        <v>4.5186247439886898E-3</v>
      </c>
      <c r="X10" s="8" t="str">
        <f>+D8</f>
        <v>Авиабилеты</v>
      </c>
      <c r="Y10" s="7">
        <v>808682845</v>
      </c>
      <c r="Z10" s="7">
        <f>+D66</f>
        <v>928045430</v>
      </c>
      <c r="AA10" s="38">
        <f>IFERROR(+(Z10/Y10)-1,0)</f>
        <v>0.14760123296544014</v>
      </c>
    </row>
    <row r="11" spans="3:27" x14ac:dyDescent="0.25">
      <c r="C11" s="5" t="s">
        <v>56</v>
      </c>
      <c r="D11" s="7"/>
      <c r="E11" s="16">
        <f t="shared" si="0"/>
        <v>0</v>
      </c>
      <c r="F11" s="6">
        <v>0</v>
      </c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x14ac:dyDescent="0.25">
      <c r="C12" s="5" t="s">
        <v>33</v>
      </c>
      <c r="D12" s="7">
        <v>0</v>
      </c>
      <c r="E12" s="16">
        <f t="shared" si="0"/>
        <v>0</v>
      </c>
      <c r="F12" s="6">
        <v>0</v>
      </c>
      <c r="G12" s="16">
        <f t="shared" si="1"/>
        <v>0</v>
      </c>
      <c r="H12" s="7"/>
      <c r="I12" s="16">
        <f t="shared" si="2"/>
        <v>0</v>
      </c>
      <c r="J12" s="8">
        <f t="shared" si="3"/>
        <v>0</v>
      </c>
      <c r="K12" s="13">
        <f t="shared" si="4"/>
        <v>0</v>
      </c>
      <c r="X12" s="8" t="str">
        <f>+F8</f>
        <v>Гостиница</v>
      </c>
      <c r="Y12" s="7">
        <v>598695500</v>
      </c>
      <c r="Z12" s="7">
        <f>+F66</f>
        <v>400742901</v>
      </c>
      <c r="AA12" s="38">
        <f>IFERROR(+(Z12/Y12)-1,0)</f>
        <v>-0.33063986450541216</v>
      </c>
    </row>
    <row r="13" spans="3:27" x14ac:dyDescent="0.25">
      <c r="C13" s="5" t="s">
        <v>23</v>
      </c>
      <c r="D13" s="7">
        <v>0</v>
      </c>
      <c r="E13" s="16">
        <f t="shared" si="0"/>
        <v>0</v>
      </c>
      <c r="F13" s="6">
        <v>0</v>
      </c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x14ac:dyDescent="0.25">
      <c r="C14" s="5" t="s">
        <v>34</v>
      </c>
      <c r="D14" s="7">
        <v>0</v>
      </c>
      <c r="E14" s="16">
        <f t="shared" si="0"/>
        <v>0</v>
      </c>
      <c r="F14" s="6">
        <v>0</v>
      </c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x14ac:dyDescent="0.25">
      <c r="C15" s="5" t="s">
        <v>57</v>
      </c>
      <c r="D15" s="7">
        <v>0</v>
      </c>
      <c r="E15" s="16">
        <f t="shared" si="0"/>
        <v>0</v>
      </c>
      <c r="F15" s="6">
        <v>0</v>
      </c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43398588</v>
      </c>
      <c r="Z15" s="7">
        <f>+H66</f>
        <v>22297972</v>
      </c>
      <c r="AA15" s="38">
        <f>IFERROR(+(Z15/Y15)-1,0)</f>
        <v>-0.48620512722671994</v>
      </c>
    </row>
    <row r="16" spans="3:27" x14ac:dyDescent="0.25">
      <c r="C16" s="5" t="s">
        <v>28</v>
      </c>
      <c r="D16" s="7">
        <v>33480290</v>
      </c>
      <c r="E16" s="16">
        <f t="shared" si="0"/>
        <v>3.6076132609154703E-2</v>
      </c>
      <c r="F16" s="6">
        <v>1605000</v>
      </c>
      <c r="G16" s="16">
        <f t="shared" si="1"/>
        <v>4.0050615893505248E-3</v>
      </c>
      <c r="H16" s="7">
        <v>1008000</v>
      </c>
      <c r="I16" s="16">
        <f t="shared" si="2"/>
        <v>4.520590482399027E-2</v>
      </c>
      <c r="J16" s="8">
        <f t="shared" si="3"/>
        <v>36093290</v>
      </c>
      <c r="K16" s="13">
        <f t="shared" si="4"/>
        <v>2.6714274225012255E-2</v>
      </c>
    </row>
    <row r="17" spans="3:11" x14ac:dyDescent="0.25">
      <c r="C17" s="5" t="s">
        <v>35</v>
      </c>
      <c r="D17" s="7">
        <v>0</v>
      </c>
      <c r="E17" s="16">
        <f t="shared" si="0"/>
        <v>0</v>
      </c>
      <c r="F17" s="6">
        <v>0</v>
      </c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x14ac:dyDescent="0.25">
      <c r="C18" s="5" t="s">
        <v>24</v>
      </c>
      <c r="D18" s="7">
        <v>299739427</v>
      </c>
      <c r="E18" s="16">
        <f t="shared" si="0"/>
        <v>0.32297926083209094</v>
      </c>
      <c r="F18" s="6">
        <v>0</v>
      </c>
      <c r="G18" s="16">
        <f t="shared" si="1"/>
        <v>0</v>
      </c>
      <c r="H18" s="7">
        <v>2266000</v>
      </c>
      <c r="I18" s="16">
        <f t="shared" si="2"/>
        <v>0.10162359159837496</v>
      </c>
      <c r="J18" s="8">
        <f t="shared" si="3"/>
        <v>302005427</v>
      </c>
      <c r="K18" s="13">
        <f t="shared" si="4"/>
        <v>0.22352785779073953</v>
      </c>
    </row>
    <row r="19" spans="3:11" x14ac:dyDescent="0.25">
      <c r="C19" s="5" t="s">
        <v>36</v>
      </c>
      <c r="D19" s="7">
        <v>60787877</v>
      </c>
      <c r="E19" s="16">
        <f t="shared" si="0"/>
        <v>6.5500971218618032E-2</v>
      </c>
      <c r="F19" s="6">
        <v>69659501</v>
      </c>
      <c r="G19" s="16">
        <f t="shared" si="1"/>
        <v>0.17382591388686883</v>
      </c>
      <c r="H19" s="7"/>
      <c r="I19" s="16">
        <f t="shared" si="2"/>
        <v>0</v>
      </c>
      <c r="J19" s="8">
        <f t="shared" si="3"/>
        <v>130447378</v>
      </c>
      <c r="K19" s="13">
        <f t="shared" si="4"/>
        <v>9.6549996628897808E-2</v>
      </c>
    </row>
    <row r="20" spans="3:11" x14ac:dyDescent="0.25">
      <c r="C20" s="5" t="s">
        <v>65</v>
      </c>
      <c r="D20" s="7"/>
      <c r="E20" s="16">
        <f t="shared" si="0"/>
        <v>0</v>
      </c>
      <c r="F20" s="6">
        <v>0</v>
      </c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x14ac:dyDescent="0.25">
      <c r="C21" s="5" t="s">
        <v>66</v>
      </c>
      <c r="D21" s="7">
        <v>14354087</v>
      </c>
      <c r="E21" s="16">
        <f t="shared" si="0"/>
        <v>1.5467008980368558E-2</v>
      </c>
      <c r="F21" s="6">
        <v>0</v>
      </c>
      <c r="G21" s="16">
        <f t="shared" si="1"/>
        <v>0</v>
      </c>
      <c r="H21" s="7"/>
      <c r="I21" s="16">
        <f t="shared" si="2"/>
        <v>0</v>
      </c>
      <c r="J21" s="8">
        <f t="shared" si="3"/>
        <v>14354087</v>
      </c>
      <c r="K21" s="13">
        <f t="shared" si="4"/>
        <v>1.0624108147738362E-2</v>
      </c>
    </row>
    <row r="22" spans="3:11" x14ac:dyDescent="0.25">
      <c r="C22" s="5" t="s">
        <v>67</v>
      </c>
      <c r="D22" s="7"/>
      <c r="E22" s="16">
        <f t="shared" si="0"/>
        <v>0</v>
      </c>
      <c r="F22" s="6">
        <v>0</v>
      </c>
      <c r="G22" s="16">
        <f t="shared" si="1"/>
        <v>0</v>
      </c>
      <c r="H22" s="7"/>
      <c r="I22" s="16">
        <f t="shared" si="2"/>
        <v>0</v>
      </c>
      <c r="J22" s="8">
        <f t="shared" si="3"/>
        <v>0</v>
      </c>
      <c r="K22" s="13">
        <f t="shared" si="4"/>
        <v>0</v>
      </c>
    </row>
    <row r="23" spans="3:11" x14ac:dyDescent="0.25">
      <c r="C23" s="5" t="s">
        <v>2</v>
      </c>
      <c r="D23" s="7">
        <v>9220436</v>
      </c>
      <c r="E23" s="16">
        <f t="shared" si="0"/>
        <v>9.9353282737462533E-3</v>
      </c>
      <c r="F23" s="6">
        <v>0</v>
      </c>
      <c r="G23" s="16">
        <f t="shared" si="1"/>
        <v>0</v>
      </c>
      <c r="H23" s="7"/>
      <c r="I23" s="16">
        <f t="shared" si="2"/>
        <v>0</v>
      </c>
      <c r="J23" s="8">
        <f t="shared" si="3"/>
        <v>9220436</v>
      </c>
      <c r="K23" s="13">
        <f t="shared" si="4"/>
        <v>6.8244611610128953E-3</v>
      </c>
    </row>
    <row r="24" spans="3:11" x14ac:dyDescent="0.25">
      <c r="C24" s="5" t="s">
        <v>37</v>
      </c>
      <c r="D24" s="7">
        <v>44644004</v>
      </c>
      <c r="E24" s="16">
        <f t="shared" si="0"/>
        <v>4.8105407943229678E-2</v>
      </c>
      <c r="F24" s="6">
        <v>27650000</v>
      </c>
      <c r="G24" s="16">
        <f t="shared" si="1"/>
        <v>6.8996855417783179E-2</v>
      </c>
      <c r="H24" s="7"/>
      <c r="I24" s="16">
        <f t="shared" si="2"/>
        <v>0</v>
      </c>
      <c r="J24" s="8">
        <f t="shared" si="3"/>
        <v>72294004</v>
      </c>
      <c r="K24" s="13">
        <f t="shared" si="4"/>
        <v>5.35080578046538E-2</v>
      </c>
    </row>
    <row r="25" spans="3:11" x14ac:dyDescent="0.25">
      <c r="C25" s="5" t="s">
        <v>38</v>
      </c>
      <c r="D25" s="7">
        <v>2831648</v>
      </c>
      <c r="E25" s="16">
        <f t="shared" si="0"/>
        <v>3.0511954571017068E-3</v>
      </c>
      <c r="F25" s="6">
        <v>35880000</v>
      </c>
      <c r="G25" s="16">
        <f t="shared" si="1"/>
        <v>8.9533713287163127E-2</v>
      </c>
      <c r="H25" s="7">
        <v>13870500</v>
      </c>
      <c r="I25" s="16">
        <f t="shared" si="2"/>
        <v>0.62205208617178276</v>
      </c>
      <c r="J25" s="8">
        <f t="shared" si="3"/>
        <v>52582148</v>
      </c>
      <c r="K25" s="13">
        <f t="shared" si="4"/>
        <v>3.891842281521523E-2</v>
      </c>
    </row>
    <row r="26" spans="3:11" x14ac:dyDescent="0.25">
      <c r="C26" s="5" t="s">
        <v>3</v>
      </c>
      <c r="D26" s="7">
        <v>36908052</v>
      </c>
      <c r="E26" s="16">
        <f t="shared" si="0"/>
        <v>3.9769660845159274E-2</v>
      </c>
      <c r="F26" s="6">
        <v>0</v>
      </c>
      <c r="G26" s="16">
        <f t="shared" si="1"/>
        <v>0</v>
      </c>
      <c r="H26" s="7"/>
      <c r="I26" s="16">
        <f t="shared" si="2"/>
        <v>0</v>
      </c>
      <c r="J26" s="8">
        <f t="shared" si="3"/>
        <v>36908052</v>
      </c>
      <c r="K26" s="13">
        <f t="shared" si="4"/>
        <v>2.7317316383156317E-2</v>
      </c>
    </row>
    <row r="27" spans="3:11" x14ac:dyDescent="0.25">
      <c r="C27" s="5" t="s">
        <v>39</v>
      </c>
      <c r="D27" s="7">
        <v>0</v>
      </c>
      <c r="E27" s="16">
        <f t="shared" si="0"/>
        <v>0</v>
      </c>
      <c r="F27" s="6">
        <v>40642500</v>
      </c>
      <c r="G27" s="16">
        <f t="shared" si="1"/>
        <v>0.10141789136771259</v>
      </c>
      <c r="H27" s="7"/>
      <c r="I27" s="16">
        <f t="shared" si="2"/>
        <v>0</v>
      </c>
      <c r="J27" s="8">
        <f t="shared" si="3"/>
        <v>40642500</v>
      </c>
      <c r="K27" s="13">
        <f t="shared" si="4"/>
        <v>3.00813500290514E-2</v>
      </c>
    </row>
    <row r="28" spans="3:11" x14ac:dyDescent="0.25">
      <c r="C28" s="5" t="s">
        <v>40</v>
      </c>
      <c r="D28" s="7">
        <v>10564401</v>
      </c>
      <c r="E28" s="16">
        <f t="shared" si="0"/>
        <v>1.1383495525644688E-2</v>
      </c>
      <c r="F28" s="6">
        <v>0</v>
      </c>
      <c r="G28" s="16">
        <f t="shared" si="1"/>
        <v>0</v>
      </c>
      <c r="H28" s="7"/>
      <c r="I28" s="16">
        <f t="shared" si="2"/>
        <v>0</v>
      </c>
      <c r="J28" s="8">
        <f t="shared" si="3"/>
        <v>10564401</v>
      </c>
      <c r="K28" s="13">
        <f t="shared" si="4"/>
        <v>7.8191903630008153E-3</v>
      </c>
    </row>
    <row r="29" spans="3:11" x14ac:dyDescent="0.25">
      <c r="C29" s="5" t="s">
        <v>29</v>
      </c>
      <c r="D29" s="7">
        <v>36921155</v>
      </c>
      <c r="E29" s="16">
        <f t="shared" si="0"/>
        <v>3.9783779766040119E-2</v>
      </c>
      <c r="F29" s="6">
        <v>13641500</v>
      </c>
      <c r="G29" s="16">
        <f t="shared" si="1"/>
        <v>3.4040528144003226E-2</v>
      </c>
      <c r="H29" s="7"/>
      <c r="I29" s="16">
        <f t="shared" si="2"/>
        <v>0</v>
      </c>
      <c r="J29" s="8">
        <f t="shared" si="3"/>
        <v>50562655</v>
      </c>
      <c r="K29" s="13">
        <f t="shared" si="4"/>
        <v>3.742370482753684E-2</v>
      </c>
    </row>
    <row r="30" spans="3:11" x14ac:dyDescent="0.25">
      <c r="C30" s="5" t="s">
        <v>41</v>
      </c>
      <c r="D30" s="7">
        <v>0</v>
      </c>
      <c r="E30" s="16">
        <f t="shared" si="0"/>
        <v>0</v>
      </c>
      <c r="F30" s="6">
        <v>0</v>
      </c>
      <c r="G30" s="16">
        <f t="shared" si="1"/>
        <v>0</v>
      </c>
      <c r="H30" s="7"/>
      <c r="I30" s="16">
        <f t="shared" si="2"/>
        <v>0</v>
      </c>
      <c r="J30" s="8">
        <f t="shared" si="3"/>
        <v>0</v>
      </c>
      <c r="K30" s="13">
        <f t="shared" si="4"/>
        <v>0</v>
      </c>
    </row>
    <row r="31" spans="3:11" x14ac:dyDescent="0.25">
      <c r="C31" s="5" t="s">
        <v>42</v>
      </c>
      <c r="D31" s="7">
        <v>0</v>
      </c>
      <c r="E31" s="16">
        <f t="shared" si="0"/>
        <v>0</v>
      </c>
      <c r="F31" s="6">
        <v>0</v>
      </c>
      <c r="G31" s="16">
        <f t="shared" si="1"/>
        <v>0</v>
      </c>
      <c r="H31" s="7"/>
      <c r="I31" s="16">
        <f t="shared" si="2"/>
        <v>0</v>
      </c>
      <c r="J31" s="8">
        <f t="shared" si="3"/>
        <v>0</v>
      </c>
      <c r="K31" s="13">
        <f t="shared" si="4"/>
        <v>0</v>
      </c>
    </row>
    <row r="32" spans="3:11" x14ac:dyDescent="0.25">
      <c r="C32" s="5" t="s">
        <v>68</v>
      </c>
      <c r="D32" s="7">
        <v>19555624</v>
      </c>
      <c r="E32" s="16">
        <f t="shared" si="0"/>
        <v>2.1071839123220509E-2</v>
      </c>
      <c r="F32" s="6">
        <v>0</v>
      </c>
      <c r="G32" s="16">
        <f t="shared" si="1"/>
        <v>0</v>
      </c>
      <c r="H32" s="7"/>
      <c r="I32" s="16">
        <f t="shared" si="2"/>
        <v>0</v>
      </c>
      <c r="J32" s="8">
        <f t="shared" si="3"/>
        <v>19555624</v>
      </c>
      <c r="K32" s="13">
        <f t="shared" si="4"/>
        <v>1.4474000629403169E-2</v>
      </c>
    </row>
    <row r="33" spans="3:11" x14ac:dyDescent="0.25">
      <c r="C33" s="5" t="s">
        <v>43</v>
      </c>
      <c r="D33" s="7">
        <v>32060014</v>
      </c>
      <c r="E33" s="16">
        <f t="shared" si="0"/>
        <v>3.45457377016554E-2</v>
      </c>
      <c r="F33" s="6">
        <v>835200</v>
      </c>
      <c r="G33" s="16">
        <f t="shared" si="1"/>
        <v>2.0841292457480115E-3</v>
      </c>
      <c r="H33" s="7"/>
      <c r="I33" s="16">
        <f t="shared" si="2"/>
        <v>0</v>
      </c>
      <c r="J33" s="8">
        <f t="shared" si="3"/>
        <v>32895214</v>
      </c>
      <c r="K33" s="13">
        <f t="shared" si="4"/>
        <v>2.4347233723677236E-2</v>
      </c>
    </row>
    <row r="34" spans="3:11" x14ac:dyDescent="0.25">
      <c r="C34" s="5"/>
      <c r="D34" s="7">
        <v>0</v>
      </c>
      <c r="E34" s="16">
        <f t="shared" si="0"/>
        <v>0</v>
      </c>
      <c r="F34" s="6">
        <v>0</v>
      </c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x14ac:dyDescent="0.25">
      <c r="C35" s="5" t="s">
        <v>4</v>
      </c>
      <c r="D35" s="7">
        <v>0</v>
      </c>
      <c r="E35" s="16">
        <f t="shared" si="0"/>
        <v>0</v>
      </c>
      <c r="F35" s="6">
        <v>0</v>
      </c>
      <c r="G35" s="16">
        <f t="shared" si="1"/>
        <v>0</v>
      </c>
      <c r="H35" s="7"/>
      <c r="I35" s="16">
        <f t="shared" si="2"/>
        <v>0</v>
      </c>
      <c r="J35" s="8">
        <f t="shared" si="3"/>
        <v>0</v>
      </c>
      <c r="K35" s="13">
        <f t="shared" si="4"/>
        <v>0</v>
      </c>
    </row>
    <row r="36" spans="3:11" x14ac:dyDescent="0.25">
      <c r="C36" s="5" t="s">
        <v>44</v>
      </c>
      <c r="D36" s="7">
        <v>0</v>
      </c>
      <c r="E36" s="16">
        <f t="shared" si="0"/>
        <v>0</v>
      </c>
      <c r="F36" s="6">
        <v>0</v>
      </c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x14ac:dyDescent="0.25">
      <c r="C37" s="5" t="s">
        <v>45</v>
      </c>
      <c r="D37" s="7">
        <v>0</v>
      </c>
      <c r="E37" s="16">
        <f t="shared" si="0"/>
        <v>0</v>
      </c>
      <c r="F37" s="6">
        <v>0</v>
      </c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>
        <v>9092476</v>
      </c>
      <c r="E38" s="16">
        <f t="shared" si="0"/>
        <v>9.7974470926493334E-3</v>
      </c>
      <c r="F38" s="6">
        <v>1470000</v>
      </c>
      <c r="G38" s="16">
        <f t="shared" si="1"/>
        <v>3.6681872500593593E-3</v>
      </c>
      <c r="H38" s="7"/>
      <c r="I38" s="16">
        <f t="shared" si="2"/>
        <v>0</v>
      </c>
      <c r="J38" s="8">
        <f t="shared" si="3"/>
        <v>10562476</v>
      </c>
      <c r="K38" s="16">
        <f t="shared" si="4"/>
        <v>7.8177655835505871E-3</v>
      </c>
    </row>
    <row r="39" spans="3:11" x14ac:dyDescent="0.25">
      <c r="C39" s="5" t="s">
        <v>58</v>
      </c>
      <c r="D39" s="7"/>
      <c r="E39" s="16">
        <f t="shared" si="0"/>
        <v>0</v>
      </c>
      <c r="F39" s="6">
        <v>0</v>
      </c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x14ac:dyDescent="0.25">
      <c r="C40" s="5" t="s">
        <v>6</v>
      </c>
      <c r="D40" s="7">
        <v>23655998</v>
      </c>
      <c r="E40" s="16">
        <f t="shared" si="0"/>
        <v>2.5490129292485175E-2</v>
      </c>
      <c r="F40" s="6">
        <v>43025000</v>
      </c>
      <c r="G40" s="16">
        <f t="shared" si="1"/>
        <v>0.1073630996148326</v>
      </c>
      <c r="H40" s="7"/>
      <c r="I40" s="16">
        <f t="shared" si="2"/>
        <v>0</v>
      </c>
      <c r="J40" s="8">
        <f t="shared" si="3"/>
        <v>66680998</v>
      </c>
      <c r="K40" s="13">
        <f t="shared" si="4"/>
        <v>4.9353618530466298E-2</v>
      </c>
    </row>
    <row r="41" spans="3:11" x14ac:dyDescent="0.25">
      <c r="C41" s="5" t="s">
        <v>22</v>
      </c>
      <c r="D41" s="7">
        <v>0</v>
      </c>
      <c r="E41" s="16">
        <f t="shared" ref="E41:E65" si="5">+IFERROR(D41/$D$66,0)</f>
        <v>0</v>
      </c>
      <c r="F41" s="6">
        <v>0</v>
      </c>
      <c r="G41" s="16">
        <f t="shared" ref="G41:G65" si="6">+IFERROR(F41/$F$66,0)</f>
        <v>0</v>
      </c>
      <c r="H41" s="7"/>
      <c r="I41" s="16">
        <f t="shared" ref="I41:I65" si="7">+IFERROR(H41/$H$66,0)</f>
        <v>0</v>
      </c>
      <c r="J41" s="8">
        <f t="shared" si="3"/>
        <v>0</v>
      </c>
      <c r="K41" s="13">
        <f t="shared" ref="K41:K66" si="8">+IFERROR(J41/$J$66,0)</f>
        <v>0</v>
      </c>
    </row>
    <row r="42" spans="3:11" x14ac:dyDescent="0.25">
      <c r="C42" s="5" t="s">
        <v>7</v>
      </c>
      <c r="D42" s="7">
        <v>0</v>
      </c>
      <c r="E42" s="16">
        <f t="shared" si="5"/>
        <v>0</v>
      </c>
      <c r="F42" s="6">
        <v>0</v>
      </c>
      <c r="G42" s="16">
        <f t="shared" si="6"/>
        <v>0</v>
      </c>
      <c r="H42" s="7">
        <v>3168000</v>
      </c>
      <c r="I42" s="16">
        <f t="shared" si="7"/>
        <v>0.142075700875398</v>
      </c>
      <c r="J42" s="8">
        <f t="shared" si="3"/>
        <v>3168000</v>
      </c>
      <c r="K42" s="13">
        <f t="shared" si="8"/>
        <v>2.3447798952336801E-3</v>
      </c>
    </row>
    <row r="43" spans="3:11" x14ac:dyDescent="0.25">
      <c r="C43" s="5" t="s">
        <v>60</v>
      </c>
      <c r="D43" s="7"/>
      <c r="E43" s="16">
        <f t="shared" si="5"/>
        <v>0</v>
      </c>
      <c r="F43" s="6">
        <v>0</v>
      </c>
      <c r="G43" s="16">
        <f t="shared" si="6"/>
        <v>0</v>
      </c>
      <c r="H43" s="7"/>
      <c r="I43" s="16">
        <f t="shared" si="7"/>
        <v>0</v>
      </c>
      <c r="J43" s="8">
        <f t="shared" si="3"/>
        <v>0</v>
      </c>
      <c r="K43" s="13">
        <f t="shared" si="8"/>
        <v>0</v>
      </c>
    </row>
    <row r="44" spans="3:11" x14ac:dyDescent="0.25">
      <c r="C44" s="5" t="s">
        <v>59</v>
      </c>
      <c r="D44" s="7">
        <v>0</v>
      </c>
      <c r="E44" s="16">
        <f t="shared" si="5"/>
        <v>0</v>
      </c>
      <c r="F44" s="6">
        <v>41396200</v>
      </c>
      <c r="G44" s="16">
        <f t="shared" si="6"/>
        <v>0.10329864832714779</v>
      </c>
      <c r="H44" s="7">
        <v>1111472</v>
      </c>
      <c r="I44" s="16">
        <f t="shared" si="7"/>
        <v>4.9846326831875114E-2</v>
      </c>
      <c r="J44" s="8">
        <f t="shared" si="3"/>
        <v>42507672</v>
      </c>
      <c r="K44" s="13">
        <f t="shared" si="8"/>
        <v>3.1461848074112259E-2</v>
      </c>
    </row>
    <row r="45" spans="3:11" x14ac:dyDescent="0.25">
      <c r="C45" s="5" t="s">
        <v>8</v>
      </c>
      <c r="D45" s="7">
        <v>67947318</v>
      </c>
      <c r="E45" s="16">
        <f t="shared" si="5"/>
        <v>7.3215508426133835E-2</v>
      </c>
      <c r="F45" s="6">
        <v>0</v>
      </c>
      <c r="G45" s="16">
        <f t="shared" si="6"/>
        <v>0</v>
      </c>
      <c r="H45" s="7"/>
      <c r="I45" s="16">
        <f t="shared" si="7"/>
        <v>0</v>
      </c>
      <c r="J45" s="8">
        <f t="shared" si="3"/>
        <v>67947318</v>
      </c>
      <c r="K45" s="13">
        <f t="shared" si="8"/>
        <v>5.029087916081109E-2</v>
      </c>
    </row>
    <row r="46" spans="3:11" x14ac:dyDescent="0.25">
      <c r="C46" s="5" t="s">
        <v>46</v>
      </c>
      <c r="D46" s="7">
        <v>0</v>
      </c>
      <c r="E46" s="16">
        <f t="shared" si="5"/>
        <v>0</v>
      </c>
      <c r="F46" s="6">
        <v>0</v>
      </c>
      <c r="G46" s="16">
        <f t="shared" si="6"/>
        <v>0</v>
      </c>
      <c r="H46" s="7"/>
      <c r="I46" s="16">
        <f t="shared" si="7"/>
        <v>0</v>
      </c>
      <c r="J46" s="8">
        <f t="shared" si="3"/>
        <v>0</v>
      </c>
      <c r="K46" s="13">
        <f t="shared" si="8"/>
        <v>0</v>
      </c>
    </row>
    <row r="47" spans="3:11" x14ac:dyDescent="0.25">
      <c r="C47" s="5" t="s">
        <v>69</v>
      </c>
      <c r="D47" s="7"/>
      <c r="E47" s="16">
        <f t="shared" si="5"/>
        <v>0</v>
      </c>
      <c r="F47" s="6"/>
      <c r="G47" s="16">
        <f t="shared" si="6"/>
        <v>0</v>
      </c>
      <c r="H47" s="7"/>
      <c r="I47" s="16">
        <f t="shared" si="7"/>
        <v>0</v>
      </c>
      <c r="J47" s="8">
        <f t="shared" si="3"/>
        <v>0</v>
      </c>
      <c r="K47" s="13">
        <f t="shared" si="8"/>
        <v>0</v>
      </c>
    </row>
    <row r="48" spans="3:11" x14ac:dyDescent="0.25">
      <c r="C48" s="5" t="s">
        <v>9</v>
      </c>
      <c r="D48" s="7">
        <v>36132933</v>
      </c>
      <c r="E48" s="16">
        <f t="shared" si="5"/>
        <v>3.893444418987118E-2</v>
      </c>
      <c r="F48" s="6">
        <v>3200000</v>
      </c>
      <c r="G48" s="16">
        <f t="shared" si="6"/>
        <v>7.9851695239387416E-3</v>
      </c>
      <c r="H48" s="7"/>
      <c r="I48" s="16">
        <f t="shared" si="7"/>
        <v>0</v>
      </c>
      <c r="J48" s="8">
        <f t="shared" si="3"/>
        <v>39332933</v>
      </c>
      <c r="K48" s="13">
        <f t="shared" si="8"/>
        <v>2.9112080340585024E-2</v>
      </c>
    </row>
    <row r="49" spans="3:11" x14ac:dyDescent="0.25">
      <c r="C49" s="5" t="s">
        <v>70</v>
      </c>
      <c r="D49" s="7">
        <v>45349028</v>
      </c>
      <c r="E49" s="16">
        <f t="shared" si="5"/>
        <v>4.8865094890882657E-2</v>
      </c>
      <c r="F49" s="6">
        <v>31380000</v>
      </c>
      <c r="G49" s="16">
        <f t="shared" si="6"/>
        <v>7.8304568644124273E-2</v>
      </c>
      <c r="H49" s="7"/>
      <c r="I49" s="16">
        <f t="shared" si="7"/>
        <v>0</v>
      </c>
      <c r="J49" s="8">
        <f t="shared" si="3"/>
        <v>76729028</v>
      </c>
      <c r="K49" s="13">
        <f t="shared" si="8"/>
        <v>5.679061939243122E-2</v>
      </c>
    </row>
    <row r="50" spans="3:11" x14ac:dyDescent="0.25">
      <c r="C50" s="5" t="s">
        <v>48</v>
      </c>
      <c r="D50" s="7">
        <v>0</v>
      </c>
      <c r="E50" s="16">
        <f t="shared" si="5"/>
        <v>0</v>
      </c>
      <c r="F50" s="6">
        <v>5184000</v>
      </c>
      <c r="G50" s="16">
        <f t="shared" si="6"/>
        <v>1.2935974628780761E-2</v>
      </c>
      <c r="H50" s="7"/>
      <c r="I50" s="16">
        <f t="shared" si="7"/>
        <v>0</v>
      </c>
      <c r="J50" s="8">
        <f t="shared" si="3"/>
        <v>5184000</v>
      </c>
      <c r="K50" s="13">
        <f t="shared" si="8"/>
        <v>3.8369125558369308E-3</v>
      </c>
    </row>
    <row r="51" spans="3:11" x14ac:dyDescent="0.25">
      <c r="C51" s="5" t="s">
        <v>49</v>
      </c>
      <c r="D51" s="7">
        <v>15856672</v>
      </c>
      <c r="E51" s="16">
        <f t="shared" si="5"/>
        <v>1.7086094589140965E-2</v>
      </c>
      <c r="F51" s="6">
        <v>14700000</v>
      </c>
      <c r="G51" s="16">
        <f t="shared" si="6"/>
        <v>3.6681872500593592E-2</v>
      </c>
      <c r="H51" s="7"/>
      <c r="I51" s="16">
        <f t="shared" si="7"/>
        <v>0</v>
      </c>
      <c r="J51" s="8">
        <f t="shared" si="3"/>
        <v>30556672</v>
      </c>
      <c r="K51" s="13">
        <f t="shared" si="8"/>
        <v>2.2616373159990506E-2</v>
      </c>
    </row>
    <row r="52" spans="3:11" x14ac:dyDescent="0.25">
      <c r="C52" s="5" t="s">
        <v>50</v>
      </c>
      <c r="D52" s="7">
        <v>14590085</v>
      </c>
      <c r="E52" s="16">
        <f t="shared" si="5"/>
        <v>1.5721304721041513E-2</v>
      </c>
      <c r="F52" s="6">
        <v>0</v>
      </c>
      <c r="G52" s="16">
        <f t="shared" si="6"/>
        <v>0</v>
      </c>
      <c r="H52" s="7"/>
      <c r="I52" s="16">
        <f t="shared" si="7"/>
        <v>0</v>
      </c>
      <c r="J52" s="8">
        <f t="shared" si="3"/>
        <v>14590085</v>
      </c>
      <c r="K52" s="13">
        <f t="shared" si="8"/>
        <v>1.0798780927320228E-2</v>
      </c>
    </row>
    <row r="53" spans="3:11" x14ac:dyDescent="0.25">
      <c r="C53" s="5" t="s">
        <v>61</v>
      </c>
      <c r="D53" s="7">
        <v>0</v>
      </c>
      <c r="E53" s="16">
        <f t="shared" si="5"/>
        <v>0</v>
      </c>
      <c r="F53" s="6">
        <v>0</v>
      </c>
      <c r="G53" s="16">
        <f t="shared" si="6"/>
        <v>0</v>
      </c>
      <c r="H53" s="7"/>
      <c r="I53" s="16">
        <f t="shared" si="7"/>
        <v>0</v>
      </c>
      <c r="J53" s="8">
        <f t="shared" si="3"/>
        <v>0</v>
      </c>
      <c r="K53" s="13">
        <f t="shared" si="8"/>
        <v>0</v>
      </c>
    </row>
    <row r="54" spans="3:11" x14ac:dyDescent="0.25">
      <c r="C54" s="5" t="s">
        <v>71</v>
      </c>
      <c r="D54" s="7">
        <v>20409650</v>
      </c>
      <c r="E54" s="16">
        <f t="shared" si="5"/>
        <v>2.1992080710962609E-2</v>
      </c>
      <c r="F54" s="6">
        <v>0</v>
      </c>
      <c r="G54" s="16">
        <f t="shared" si="6"/>
        <v>0</v>
      </c>
      <c r="H54" s="7"/>
      <c r="I54" s="16">
        <f t="shared" si="7"/>
        <v>0</v>
      </c>
      <c r="J54" s="8">
        <f t="shared" si="3"/>
        <v>20409650</v>
      </c>
      <c r="K54" s="13">
        <f t="shared" si="8"/>
        <v>1.5106103847460882E-2</v>
      </c>
    </row>
    <row r="55" spans="3:11" x14ac:dyDescent="0.25">
      <c r="C55" s="5" t="s">
        <v>51</v>
      </c>
      <c r="D55" s="7">
        <v>14672214</v>
      </c>
      <c r="E55" s="16">
        <f t="shared" si="5"/>
        <v>1.580980146629244E-2</v>
      </c>
      <c r="F55" s="6">
        <v>0</v>
      </c>
      <c r="G55" s="16">
        <f t="shared" si="6"/>
        <v>0</v>
      </c>
      <c r="H55" s="7"/>
      <c r="I55" s="16">
        <f t="shared" si="7"/>
        <v>0</v>
      </c>
      <c r="J55" s="8">
        <f t="shared" si="3"/>
        <v>14672214</v>
      </c>
      <c r="K55" s="13">
        <f t="shared" si="8"/>
        <v>1.0859568309900926E-2</v>
      </c>
    </row>
    <row r="56" spans="3:11" x14ac:dyDescent="0.25">
      <c r="C56" s="5" t="s">
        <v>25</v>
      </c>
      <c r="D56" s="7">
        <v>5476974</v>
      </c>
      <c r="E56" s="16">
        <f t="shared" si="5"/>
        <v>5.9016227255167886E-3</v>
      </c>
      <c r="F56" s="6">
        <v>0</v>
      </c>
      <c r="G56" s="16">
        <f t="shared" si="6"/>
        <v>0</v>
      </c>
      <c r="H56" s="7"/>
      <c r="I56" s="16">
        <f t="shared" si="7"/>
        <v>0</v>
      </c>
      <c r="J56" s="8">
        <f t="shared" si="3"/>
        <v>5476974</v>
      </c>
      <c r="K56" s="13">
        <f t="shared" si="8"/>
        <v>4.0537558465648955E-3</v>
      </c>
    </row>
    <row r="57" spans="3:11" x14ac:dyDescent="0.25">
      <c r="C57" s="5" t="s">
        <v>27</v>
      </c>
      <c r="D57" s="7">
        <v>0</v>
      </c>
      <c r="E57" s="16">
        <f t="shared" si="5"/>
        <v>0</v>
      </c>
      <c r="F57" s="6">
        <v>0</v>
      </c>
      <c r="G57" s="16">
        <f t="shared" si="6"/>
        <v>0</v>
      </c>
      <c r="H57" s="7"/>
      <c r="I57" s="16">
        <f t="shared" si="7"/>
        <v>0</v>
      </c>
      <c r="J57" s="8">
        <f t="shared" si="3"/>
        <v>0</v>
      </c>
      <c r="K57" s="13">
        <f t="shared" si="8"/>
        <v>0</v>
      </c>
    </row>
    <row r="58" spans="3:11" x14ac:dyDescent="0.25">
      <c r="C58" s="5" t="s">
        <v>52</v>
      </c>
      <c r="D58" s="7">
        <v>0</v>
      </c>
      <c r="E58" s="16">
        <f t="shared" si="5"/>
        <v>0</v>
      </c>
      <c r="F58" s="6">
        <v>0</v>
      </c>
      <c r="G58" s="16">
        <f t="shared" si="6"/>
        <v>0</v>
      </c>
      <c r="H58" s="7"/>
      <c r="I58" s="16">
        <f t="shared" si="7"/>
        <v>0</v>
      </c>
      <c r="J58" s="8">
        <f t="shared" si="3"/>
        <v>0</v>
      </c>
      <c r="K58" s="13">
        <f t="shared" si="8"/>
        <v>0</v>
      </c>
    </row>
    <row r="59" spans="3:11" x14ac:dyDescent="0.25">
      <c r="C59" s="5" t="s">
        <v>31</v>
      </c>
      <c r="D59" s="7">
        <v>27725997</v>
      </c>
      <c r="E59" s="16">
        <f t="shared" si="5"/>
        <v>2.98756893830079E-2</v>
      </c>
      <c r="F59" s="6">
        <v>0</v>
      </c>
      <c r="G59" s="16">
        <f t="shared" si="6"/>
        <v>0</v>
      </c>
      <c r="H59" s="7"/>
      <c r="I59" s="16">
        <f t="shared" si="7"/>
        <v>0</v>
      </c>
      <c r="J59" s="8">
        <f t="shared" si="3"/>
        <v>27725997</v>
      </c>
      <c r="K59" s="13">
        <f t="shared" si="8"/>
        <v>2.0521262733872891E-2</v>
      </c>
    </row>
    <row r="60" spans="3:11" x14ac:dyDescent="0.25">
      <c r="C60" s="5" t="s">
        <v>10</v>
      </c>
      <c r="D60" s="7"/>
      <c r="E60" s="16">
        <f t="shared" si="5"/>
        <v>0</v>
      </c>
      <c r="F60" s="6">
        <v>0</v>
      </c>
      <c r="G60" s="16">
        <f t="shared" si="6"/>
        <v>0</v>
      </c>
      <c r="H60" s="7"/>
      <c r="I60" s="16">
        <f t="shared" si="7"/>
        <v>0</v>
      </c>
      <c r="J60" s="8">
        <f t="shared" si="3"/>
        <v>0</v>
      </c>
      <c r="K60" s="13">
        <f t="shared" si="8"/>
        <v>0</v>
      </c>
    </row>
    <row r="61" spans="3:11" x14ac:dyDescent="0.25">
      <c r="C61" s="5" t="s">
        <v>11</v>
      </c>
      <c r="D61" s="7">
        <v>0</v>
      </c>
      <c r="E61" s="16">
        <f t="shared" si="5"/>
        <v>0</v>
      </c>
      <c r="F61" s="6">
        <v>56962000</v>
      </c>
      <c r="G61" s="16">
        <f t="shared" si="6"/>
        <v>0.14214100825706205</v>
      </c>
      <c r="H61" s="7"/>
      <c r="I61" s="16">
        <f t="shared" si="7"/>
        <v>0</v>
      </c>
      <c r="J61" s="8">
        <f t="shared" si="3"/>
        <v>56962000</v>
      </c>
      <c r="K61" s="13">
        <f t="shared" si="8"/>
        <v>4.2160149113731338E-2</v>
      </c>
    </row>
    <row r="62" spans="3:11" x14ac:dyDescent="0.25">
      <c r="C62" s="5" t="s">
        <v>12</v>
      </c>
      <c r="D62" s="7">
        <v>0</v>
      </c>
      <c r="E62" s="16">
        <f t="shared" si="5"/>
        <v>0</v>
      </c>
      <c r="F62" s="6">
        <v>0</v>
      </c>
      <c r="G62" s="16">
        <f t="shared" si="6"/>
        <v>0</v>
      </c>
      <c r="H62" s="7"/>
      <c r="I62" s="16">
        <f t="shared" si="7"/>
        <v>0</v>
      </c>
      <c r="J62" s="8">
        <f t="shared" si="3"/>
        <v>0</v>
      </c>
      <c r="K62" s="13">
        <f t="shared" si="8"/>
        <v>0</v>
      </c>
    </row>
    <row r="63" spans="3:11" x14ac:dyDescent="0.25">
      <c r="C63" s="5" t="s">
        <v>62</v>
      </c>
      <c r="D63" s="7">
        <v>0</v>
      </c>
      <c r="E63" s="16">
        <f t="shared" si="5"/>
        <v>0</v>
      </c>
      <c r="F63" s="6"/>
      <c r="G63" s="16">
        <f t="shared" si="6"/>
        <v>0</v>
      </c>
      <c r="H63" s="7"/>
      <c r="I63" s="16">
        <f t="shared" si="7"/>
        <v>0</v>
      </c>
      <c r="J63" s="8">
        <f t="shared" ref="J63:J64" si="9">+D63+F63+H63</f>
        <v>0</v>
      </c>
      <c r="K63" s="13">
        <f t="shared" si="8"/>
        <v>0</v>
      </c>
    </row>
    <row r="64" spans="3:11" x14ac:dyDescent="0.25">
      <c r="C64" s="5" t="s">
        <v>63</v>
      </c>
      <c r="D64" s="7">
        <v>40838018</v>
      </c>
      <c r="E64" s="16">
        <f t="shared" si="5"/>
        <v>4.4004330693164451E-2</v>
      </c>
      <c r="F64" s="6">
        <v>13512000</v>
      </c>
      <c r="G64" s="16">
        <f t="shared" si="6"/>
        <v>3.3717378314831334E-2</v>
      </c>
      <c r="H64" s="7"/>
      <c r="I64" s="16">
        <f t="shared" si="7"/>
        <v>0</v>
      </c>
      <c r="J64" s="8">
        <f t="shared" si="9"/>
        <v>54350018</v>
      </c>
      <c r="K64" s="13">
        <f t="shared" si="8"/>
        <v>4.0226903255046915E-2</v>
      </c>
    </row>
    <row r="65" spans="3:11" x14ac:dyDescent="0.25">
      <c r="C65" s="5" t="s">
        <v>13</v>
      </c>
      <c r="D65" s="7">
        <v>0</v>
      </c>
      <c r="E65" s="16">
        <f t="shared" si="5"/>
        <v>0</v>
      </c>
      <c r="F65" s="6"/>
      <c r="G65" s="16">
        <f t="shared" si="6"/>
        <v>0</v>
      </c>
      <c r="H65" s="7"/>
      <c r="I65" s="16">
        <f t="shared" si="7"/>
        <v>0</v>
      </c>
      <c r="J65" s="5"/>
      <c r="K65" s="13">
        <f t="shared" si="8"/>
        <v>0</v>
      </c>
    </row>
    <row r="66" spans="3:11" x14ac:dyDescent="0.25">
      <c r="D66" s="33">
        <f>SUBTOTAL(9,D9:D65)</f>
        <v>928045430</v>
      </c>
      <c r="E66" s="1"/>
      <c r="F66" s="33">
        <f>SUM(F9:F65)</f>
        <v>400742901</v>
      </c>
      <c r="G66" s="1"/>
      <c r="H66" s="33">
        <f>SUBTOTAL(9,H9:H65)</f>
        <v>22297972</v>
      </c>
      <c r="I66" s="1"/>
      <c r="J66" s="34">
        <f>SUM(J9:J65)</f>
        <v>1351086303</v>
      </c>
      <c r="K66" s="35">
        <f t="shared" si="8"/>
        <v>1</v>
      </c>
    </row>
  </sheetData>
  <autoFilter ref="C8:K65" xr:uid="{00000000-0009-0000-0000-000001000000}"/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1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A66"/>
  <sheetViews>
    <sheetView showGridLines="0" topLeftCell="A28" zoomScale="70" zoomScaleNormal="70" workbookViewId="0">
      <selection activeCell="E59" sqref="E59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72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43466</v>
      </c>
      <c r="Z8" s="36">
        <v>43831</v>
      </c>
      <c r="AA8" s="37" t="s">
        <v>55</v>
      </c>
    </row>
    <row r="9" spans="3:27" x14ac:dyDescent="0.25">
      <c r="C9" s="5" t="s">
        <v>32</v>
      </c>
      <c r="D9" s="7"/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3:27" x14ac:dyDescent="0.25">
      <c r="C10" s="5" t="s">
        <v>64</v>
      </c>
      <c r="D10" s="7">
        <v>17918226</v>
      </c>
      <c r="E10" s="16">
        <f t="shared" si="0"/>
        <v>5.7379518756635904E-2</v>
      </c>
      <c r="F10" s="6">
        <v>9141000</v>
      </c>
      <c r="G10" s="16">
        <f t="shared" si="1"/>
        <v>4.5970410163076521E-2</v>
      </c>
      <c r="H10" s="7"/>
      <c r="I10" s="16">
        <f t="shared" si="2"/>
        <v>0</v>
      </c>
      <c r="J10" s="8">
        <f t="shared" si="3"/>
        <v>27059226</v>
      </c>
      <c r="K10" s="13">
        <f t="shared" si="4"/>
        <v>5.2742819992605619E-2</v>
      </c>
      <c r="X10" s="8" t="str">
        <f>+D8</f>
        <v>Авиабилеты</v>
      </c>
      <c r="Y10" s="7">
        <v>807605724</v>
      </c>
      <c r="Z10" s="7">
        <f>+D66</f>
        <v>312275641</v>
      </c>
      <c r="AA10" s="38">
        <f>IFERROR(+(Z10/Y10)-1,0)</f>
        <v>-0.61333156549048928</v>
      </c>
    </row>
    <row r="11" spans="3:27" x14ac:dyDescent="0.25">
      <c r="C11" s="5" t="s">
        <v>56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x14ac:dyDescent="0.25">
      <c r="C12" s="5" t="s">
        <v>33</v>
      </c>
      <c r="D12" s="7"/>
      <c r="E12" s="16">
        <f t="shared" si="0"/>
        <v>0</v>
      </c>
      <c r="F12" s="6"/>
      <c r="G12" s="16">
        <f t="shared" si="1"/>
        <v>0</v>
      </c>
      <c r="H12" s="7"/>
      <c r="I12" s="16">
        <f t="shared" si="2"/>
        <v>0</v>
      </c>
      <c r="J12" s="8">
        <f t="shared" si="3"/>
        <v>0</v>
      </c>
      <c r="K12" s="13">
        <f t="shared" si="4"/>
        <v>0</v>
      </c>
      <c r="X12" s="8" t="str">
        <f>+F8</f>
        <v>Гостиница</v>
      </c>
      <c r="Y12" s="7">
        <v>650080648</v>
      </c>
      <c r="Z12" s="7">
        <f>+F66</f>
        <v>198845300</v>
      </c>
      <c r="AA12" s="38">
        <f>IFERROR(+(Z12/Y12)-1,0)</f>
        <v>-0.69412210529300356</v>
      </c>
    </row>
    <row r="13" spans="3:27" x14ac:dyDescent="0.25">
      <c r="C13" s="5" t="s">
        <v>23</v>
      </c>
      <c r="D13" s="7"/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16250100</v>
      </c>
      <c r="Z15" s="7">
        <f>+H66</f>
        <v>1920000</v>
      </c>
      <c r="AA15" s="38">
        <f>IFERROR(+(Z15/Y15)-1,0)</f>
        <v>-0.88184688094227115</v>
      </c>
    </row>
    <row r="16" spans="3:27" x14ac:dyDescent="0.25"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3:11" x14ac:dyDescent="0.25">
      <c r="C17" s="5" t="s">
        <v>35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x14ac:dyDescent="0.25">
      <c r="C18" s="5" t="s">
        <v>24</v>
      </c>
      <c r="D18" s="7">
        <v>74751243</v>
      </c>
      <c r="E18" s="16">
        <f t="shared" si="0"/>
        <v>0.2393758371950632</v>
      </c>
      <c r="F18" s="6">
        <v>112636600</v>
      </c>
      <c r="G18" s="16">
        <f t="shared" si="1"/>
        <v>0.56645341881351985</v>
      </c>
      <c r="H18" s="7">
        <f>200*9600</f>
        <v>1920000</v>
      </c>
      <c r="I18" s="16">
        <f t="shared" si="2"/>
        <v>1</v>
      </c>
      <c r="J18" s="8">
        <f t="shared" si="3"/>
        <v>189307843</v>
      </c>
      <c r="K18" s="13">
        <f t="shared" si="4"/>
        <v>0.36899168832609791</v>
      </c>
    </row>
    <row r="19" spans="3:11" x14ac:dyDescent="0.25">
      <c r="C19" s="5" t="s">
        <v>36</v>
      </c>
      <c r="D19" s="7">
        <v>1093578</v>
      </c>
      <c r="E19" s="16">
        <f t="shared" si="0"/>
        <v>3.5019638307299161E-3</v>
      </c>
      <c r="F19" s="6"/>
      <c r="G19" s="16">
        <f t="shared" si="1"/>
        <v>0</v>
      </c>
      <c r="H19" s="7"/>
      <c r="I19" s="16">
        <f t="shared" si="2"/>
        <v>0</v>
      </c>
      <c r="J19" s="8">
        <f t="shared" si="3"/>
        <v>1093578</v>
      </c>
      <c r="K19" s="13">
        <f t="shared" si="4"/>
        <v>2.1315608806354502E-3</v>
      </c>
    </row>
    <row r="20" spans="3:11" x14ac:dyDescent="0.25">
      <c r="C20" s="5" t="s">
        <v>65</v>
      </c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x14ac:dyDescent="0.25"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3:11" x14ac:dyDescent="0.25">
      <c r="C22" s="5" t="s">
        <v>67</v>
      </c>
      <c r="D22" s="7"/>
      <c r="E22" s="16">
        <f t="shared" si="0"/>
        <v>0</v>
      </c>
      <c r="F22" s="6"/>
      <c r="G22" s="16">
        <f t="shared" si="1"/>
        <v>0</v>
      </c>
      <c r="H22" s="7"/>
      <c r="I22" s="16">
        <f t="shared" si="2"/>
        <v>0</v>
      </c>
      <c r="J22" s="8">
        <f t="shared" si="3"/>
        <v>0</v>
      </c>
      <c r="K22" s="13">
        <f t="shared" si="4"/>
        <v>0</v>
      </c>
    </row>
    <row r="23" spans="3:11" x14ac:dyDescent="0.25">
      <c r="C23" s="5" t="s">
        <v>2</v>
      </c>
      <c r="D23" s="7">
        <v>13916388</v>
      </c>
      <c r="E23" s="16">
        <f t="shared" si="0"/>
        <v>4.4564436583767991E-2</v>
      </c>
      <c r="F23" s="6">
        <v>14985600</v>
      </c>
      <c r="G23" s="16">
        <f t="shared" si="1"/>
        <v>7.5363108909287768E-2</v>
      </c>
      <c r="H23" s="7"/>
      <c r="I23" s="16">
        <f t="shared" si="2"/>
        <v>0</v>
      </c>
      <c r="J23" s="8">
        <f t="shared" si="3"/>
        <v>28901988</v>
      </c>
      <c r="K23" s="13">
        <f t="shared" si="4"/>
        <v>5.6334661993378811E-2</v>
      </c>
    </row>
    <row r="24" spans="3:11" x14ac:dyDescent="0.25">
      <c r="C24" s="5" t="s">
        <v>37</v>
      </c>
      <c r="D24" s="7">
        <v>9167396</v>
      </c>
      <c r="E24" s="16">
        <f t="shared" si="0"/>
        <v>2.9356743839011126E-2</v>
      </c>
      <c r="F24" s="6">
        <v>6800000</v>
      </c>
      <c r="G24" s="16">
        <f t="shared" si="1"/>
        <v>3.4197438913567482E-2</v>
      </c>
      <c r="H24" s="7"/>
      <c r="I24" s="16">
        <f t="shared" si="2"/>
        <v>0</v>
      </c>
      <c r="J24" s="8">
        <f t="shared" si="3"/>
        <v>15967396</v>
      </c>
      <c r="K24" s="13">
        <f t="shared" si="4"/>
        <v>3.112304442775455E-2</v>
      </c>
    </row>
    <row r="25" spans="3:11" x14ac:dyDescent="0.25">
      <c r="C25" s="5" t="s">
        <v>38</v>
      </c>
      <c r="D25" s="7"/>
      <c r="E25" s="16">
        <f t="shared" si="0"/>
        <v>0</v>
      </c>
      <c r="F25" s="6"/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3:11" x14ac:dyDescent="0.25">
      <c r="C26" s="5" t="s">
        <v>3</v>
      </c>
      <c r="D26" s="7">
        <v>12015077</v>
      </c>
      <c r="E26" s="16">
        <f t="shared" si="0"/>
        <v>3.8475870104770674E-2</v>
      </c>
      <c r="F26" s="6">
        <v>3200000</v>
      </c>
      <c r="G26" s="16">
        <f t="shared" si="1"/>
        <v>1.6092912429914109E-2</v>
      </c>
      <c r="H26" s="7"/>
      <c r="I26" s="16">
        <f t="shared" si="2"/>
        <v>0</v>
      </c>
      <c r="J26" s="8">
        <f t="shared" si="3"/>
        <v>15215077</v>
      </c>
      <c r="K26" s="13">
        <f t="shared" si="4"/>
        <v>2.9656652684176329E-2</v>
      </c>
    </row>
    <row r="27" spans="3:1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3:11" x14ac:dyDescent="0.25">
      <c r="C28" s="5" t="s">
        <v>40</v>
      </c>
      <c r="D28" s="7">
        <v>9833543</v>
      </c>
      <c r="E28" s="16">
        <f t="shared" si="0"/>
        <v>3.1489945768776756E-2</v>
      </c>
      <c r="F28" s="6">
        <v>2784000</v>
      </c>
      <c r="G28" s="16">
        <f t="shared" si="1"/>
        <v>1.4000833814025275E-2</v>
      </c>
      <c r="H28" s="7"/>
      <c r="I28" s="16">
        <f t="shared" si="2"/>
        <v>0</v>
      </c>
      <c r="J28" s="8">
        <f t="shared" si="3"/>
        <v>12617543</v>
      </c>
      <c r="K28" s="13">
        <f t="shared" si="4"/>
        <v>2.4593637644992547E-2</v>
      </c>
    </row>
    <row r="29" spans="3:11" x14ac:dyDescent="0.25">
      <c r="C29" s="5" t="s">
        <v>29</v>
      </c>
      <c r="D29" s="7">
        <v>3398439</v>
      </c>
      <c r="E29" s="16">
        <f t="shared" si="0"/>
        <v>1.0882818106199964E-2</v>
      </c>
      <c r="F29" s="6"/>
      <c r="G29" s="16">
        <f t="shared" si="1"/>
        <v>0</v>
      </c>
      <c r="H29" s="7"/>
      <c r="I29" s="16">
        <f t="shared" si="2"/>
        <v>0</v>
      </c>
      <c r="J29" s="8">
        <f t="shared" si="3"/>
        <v>3398439</v>
      </c>
      <c r="K29" s="13">
        <f t="shared" si="4"/>
        <v>6.6241087765352433E-3</v>
      </c>
    </row>
    <row r="30" spans="3:11" x14ac:dyDescent="0.25">
      <c r="C30" s="5" t="s">
        <v>41</v>
      </c>
      <c r="D30" s="7"/>
      <c r="E30" s="16">
        <f t="shared" si="0"/>
        <v>0</v>
      </c>
      <c r="F30" s="6"/>
      <c r="G30" s="16">
        <f t="shared" si="1"/>
        <v>0</v>
      </c>
      <c r="H30" s="7"/>
      <c r="I30" s="16">
        <f t="shared" si="2"/>
        <v>0</v>
      </c>
      <c r="J30" s="8">
        <f t="shared" si="3"/>
        <v>0</v>
      </c>
      <c r="K30" s="13">
        <f t="shared" si="4"/>
        <v>0</v>
      </c>
    </row>
    <row r="31" spans="3:11" x14ac:dyDescent="0.25">
      <c r="C31" s="5" t="s">
        <v>42</v>
      </c>
      <c r="D31" s="7"/>
      <c r="E31" s="16">
        <f t="shared" si="0"/>
        <v>0</v>
      </c>
      <c r="F31" s="6"/>
      <c r="G31" s="16">
        <f t="shared" si="1"/>
        <v>0</v>
      </c>
      <c r="H31" s="7"/>
      <c r="I31" s="16">
        <f t="shared" si="2"/>
        <v>0</v>
      </c>
      <c r="J31" s="8">
        <f t="shared" si="3"/>
        <v>0</v>
      </c>
      <c r="K31" s="13">
        <f t="shared" si="4"/>
        <v>0</v>
      </c>
    </row>
    <row r="32" spans="3:11" x14ac:dyDescent="0.25">
      <c r="C32" s="5" t="s">
        <v>68</v>
      </c>
      <c r="D32" s="7">
        <v>63834450</v>
      </c>
      <c r="E32" s="16">
        <f t="shared" si="0"/>
        <v>0.20441700094052484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63834450</v>
      </c>
      <c r="K32" s="13">
        <f t="shared" si="4"/>
        <v>0.12442369584691683</v>
      </c>
    </row>
    <row r="33" spans="3:11" x14ac:dyDescent="0.25">
      <c r="C33" s="5" t="s">
        <v>43</v>
      </c>
      <c r="D33" s="7">
        <v>3298330</v>
      </c>
      <c r="E33" s="16">
        <f t="shared" si="0"/>
        <v>1.0562239146920845E-2</v>
      </c>
      <c r="F33" s="6"/>
      <c r="G33" s="16">
        <f t="shared" si="1"/>
        <v>0</v>
      </c>
      <c r="H33" s="7"/>
      <c r="I33" s="16">
        <f t="shared" si="2"/>
        <v>0</v>
      </c>
      <c r="J33" s="8">
        <f t="shared" si="3"/>
        <v>3298330</v>
      </c>
      <c r="K33" s="13">
        <f t="shared" si="4"/>
        <v>6.4289800996603112E-3</v>
      </c>
    </row>
    <row r="34" spans="3:11" x14ac:dyDescent="0.25">
      <c r="C34" s="5" t="s">
        <v>73</v>
      </c>
      <c r="D34" s="7">
        <v>7099185</v>
      </c>
      <c r="E34" s="16">
        <f t="shared" si="0"/>
        <v>2.2733713642429126E-2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7099185</v>
      </c>
      <c r="K34" s="13">
        <f t="shared" si="4"/>
        <v>1.3837462924815585E-2</v>
      </c>
    </row>
    <row r="35" spans="3:11" x14ac:dyDescent="0.25">
      <c r="C35" s="5" t="s">
        <v>4</v>
      </c>
      <c r="D35" s="7"/>
      <c r="E35" s="16">
        <f t="shared" si="0"/>
        <v>0</v>
      </c>
      <c r="F35" s="6"/>
      <c r="G35" s="16">
        <f t="shared" si="1"/>
        <v>0</v>
      </c>
      <c r="H35" s="7"/>
      <c r="I35" s="16">
        <f t="shared" si="2"/>
        <v>0</v>
      </c>
      <c r="J35" s="8">
        <f t="shared" si="3"/>
        <v>0</v>
      </c>
      <c r="K35" s="13">
        <f t="shared" si="4"/>
        <v>0</v>
      </c>
    </row>
    <row r="36" spans="3:11" x14ac:dyDescent="0.25">
      <c r="C36" s="5" t="s">
        <v>44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/>
      <c r="E38" s="16">
        <f t="shared" si="0"/>
        <v>0</v>
      </c>
      <c r="F38" s="6"/>
      <c r="G38" s="16">
        <f t="shared" si="1"/>
        <v>0</v>
      </c>
      <c r="H38" s="7"/>
      <c r="I38" s="16">
        <f t="shared" si="2"/>
        <v>0</v>
      </c>
      <c r="J38" s="8">
        <f t="shared" si="3"/>
        <v>0</v>
      </c>
      <c r="K38" s="16">
        <f t="shared" si="4"/>
        <v>0</v>
      </c>
    </row>
    <row r="39" spans="3:1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x14ac:dyDescent="0.25">
      <c r="C40" s="5" t="s">
        <v>6</v>
      </c>
      <c r="D40" s="7"/>
      <c r="E40" s="16">
        <f t="shared" si="0"/>
        <v>0</v>
      </c>
      <c r="F40" s="6">
        <v>4680000</v>
      </c>
      <c r="G40" s="16">
        <f t="shared" si="1"/>
        <v>2.3535884428749383E-2</v>
      </c>
      <c r="H40" s="7"/>
      <c r="I40" s="16">
        <f t="shared" si="2"/>
        <v>0</v>
      </c>
      <c r="J40" s="8">
        <f t="shared" si="3"/>
        <v>4680000</v>
      </c>
      <c r="K40" s="13">
        <f t="shared" si="4"/>
        <v>9.1220790116241426E-3</v>
      </c>
    </row>
    <row r="41" spans="3:11" x14ac:dyDescent="0.25">
      <c r="C41" s="5" t="s">
        <v>22</v>
      </c>
      <c r="D41" s="7"/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x14ac:dyDescent="0.25">
      <c r="C42" s="5" t="s">
        <v>7</v>
      </c>
      <c r="D42" s="7">
        <v>8286232</v>
      </c>
      <c r="E42" s="16">
        <f t="shared" si="0"/>
        <v>2.6534993166501899E-2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8286232</v>
      </c>
      <c r="K42" s="13">
        <f t="shared" si="4"/>
        <v>1.6151210045437681E-2</v>
      </c>
    </row>
    <row r="43" spans="3:11" x14ac:dyDescent="0.25">
      <c r="C43" s="5" t="s">
        <v>60</v>
      </c>
      <c r="D43" s="7"/>
      <c r="E43" s="16">
        <f t="shared" si="0"/>
        <v>0</v>
      </c>
      <c r="F43" s="6"/>
      <c r="G43" s="16">
        <f t="shared" si="1"/>
        <v>0</v>
      </c>
      <c r="H43" s="7"/>
      <c r="I43" s="16">
        <f t="shared" si="2"/>
        <v>0</v>
      </c>
      <c r="J43" s="8">
        <f t="shared" si="3"/>
        <v>0</v>
      </c>
      <c r="K43" s="13">
        <f t="shared" si="4"/>
        <v>0</v>
      </c>
    </row>
    <row r="44" spans="3:1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x14ac:dyDescent="0.25">
      <c r="C45" s="5" t="s">
        <v>8</v>
      </c>
      <c r="D45" s="7">
        <v>6610575</v>
      </c>
      <c r="E45" s="16">
        <f t="shared" si="0"/>
        <v>2.1169038285634326E-2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6610575</v>
      </c>
      <c r="K45" s="13">
        <f t="shared" si="4"/>
        <v>1.2885082791082749E-2</v>
      </c>
    </row>
    <row r="46" spans="3:1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x14ac:dyDescent="0.25">
      <c r="C47" s="5" t="s">
        <v>69</v>
      </c>
      <c r="D47" s="7"/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x14ac:dyDescent="0.25">
      <c r="C48" s="5" t="s">
        <v>9</v>
      </c>
      <c r="D48" s="7">
        <v>23665130</v>
      </c>
      <c r="E48" s="16">
        <f t="shared" si="0"/>
        <v>7.5782824187686157E-2</v>
      </c>
      <c r="F48" s="6">
        <v>4000000</v>
      </c>
      <c r="G48" s="16">
        <f t="shared" si="1"/>
        <v>2.0116140537392635E-2</v>
      </c>
      <c r="H48" s="7"/>
      <c r="I48" s="16">
        <f t="shared" si="2"/>
        <v>0</v>
      </c>
      <c r="J48" s="8">
        <f t="shared" si="3"/>
        <v>27665130</v>
      </c>
      <c r="K48" s="13">
        <f t="shared" si="4"/>
        <v>5.3923825155310558E-2</v>
      </c>
    </row>
    <row r="49" spans="3:1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x14ac:dyDescent="0.25">
      <c r="C52" s="5" t="s">
        <v>50</v>
      </c>
      <c r="D52" s="7">
        <v>4006999</v>
      </c>
      <c r="E52" s="16">
        <f t="shared" si="0"/>
        <v>1.2831609238454817E-2</v>
      </c>
      <c r="F52" s="6"/>
      <c r="G52" s="16">
        <f t="shared" si="1"/>
        <v>0</v>
      </c>
      <c r="H52" s="7"/>
      <c r="I52" s="16">
        <f t="shared" si="2"/>
        <v>0</v>
      </c>
      <c r="J52" s="8">
        <f t="shared" si="3"/>
        <v>4006999</v>
      </c>
      <c r="K52" s="13">
        <f t="shared" si="4"/>
        <v>7.8102909139954975E-3</v>
      </c>
    </row>
    <row r="53" spans="3:1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x14ac:dyDescent="0.25">
      <c r="C54" s="5" t="s">
        <v>71</v>
      </c>
      <c r="D54" s="7"/>
      <c r="E54" s="16">
        <f t="shared" si="0"/>
        <v>0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0</v>
      </c>
      <c r="K54" s="13">
        <f t="shared" si="4"/>
        <v>0</v>
      </c>
    </row>
    <row r="55" spans="3:1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x14ac:dyDescent="0.25">
      <c r="C56" s="5" t="s">
        <v>25</v>
      </c>
      <c r="D56" s="7"/>
      <c r="E56" s="16">
        <f t="shared" si="0"/>
        <v>0</v>
      </c>
      <c r="F56" s="6"/>
      <c r="G56" s="16">
        <f t="shared" si="1"/>
        <v>0</v>
      </c>
      <c r="H56" s="7"/>
      <c r="I56" s="16">
        <f t="shared" si="2"/>
        <v>0</v>
      </c>
      <c r="J56" s="8">
        <f t="shared" si="3"/>
        <v>0</v>
      </c>
      <c r="K56" s="13">
        <f t="shared" si="4"/>
        <v>0</v>
      </c>
    </row>
    <row r="57" spans="3:11" x14ac:dyDescent="0.25">
      <c r="C57" s="5" t="s">
        <v>27</v>
      </c>
      <c r="D57" s="7">
        <v>14975313</v>
      </c>
      <c r="E57" s="16">
        <f t="shared" si="0"/>
        <v>4.7955431144243492E-2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14975313</v>
      </c>
      <c r="K57" s="13">
        <f t="shared" si="4"/>
        <v>2.9189313762778241E-2</v>
      </c>
    </row>
    <row r="58" spans="3:1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>
        <v>38405537</v>
      </c>
      <c r="E59" s="16">
        <f t="shared" si="0"/>
        <v>0.12298601606264896</v>
      </c>
      <c r="F59" s="6"/>
      <c r="G59" s="16">
        <f t="shared" si="1"/>
        <v>0</v>
      </c>
      <c r="H59" s="7"/>
      <c r="I59" s="16">
        <f t="shared" si="2"/>
        <v>0</v>
      </c>
      <c r="J59" s="8">
        <f t="shared" si="3"/>
        <v>38405537</v>
      </c>
      <c r="K59" s="13">
        <f t="shared" si="4"/>
        <v>7.485862029868684E-2</v>
      </c>
    </row>
    <row r="60" spans="3:11" x14ac:dyDescent="0.25">
      <c r="C60" s="5" t="s">
        <v>10</v>
      </c>
      <c r="D60" s="7"/>
      <c r="E60" s="16">
        <f t="shared" si="0"/>
        <v>0</v>
      </c>
      <c r="F60" s="6"/>
      <c r="G60" s="16">
        <f t="shared" si="1"/>
        <v>0</v>
      </c>
      <c r="H60" s="7"/>
      <c r="I60" s="16">
        <f t="shared" si="2"/>
        <v>0</v>
      </c>
      <c r="J60" s="8">
        <f t="shared" si="3"/>
        <v>0</v>
      </c>
      <c r="K60" s="13">
        <f t="shared" si="4"/>
        <v>0</v>
      </c>
    </row>
    <row r="61" spans="3:11" x14ac:dyDescent="0.25">
      <c r="C61" s="5" t="s">
        <v>11</v>
      </c>
      <c r="D61" s="7"/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x14ac:dyDescent="0.25">
      <c r="C62" s="5" t="s">
        <v>12</v>
      </c>
      <c r="D62" s="7"/>
      <c r="E62" s="16">
        <f t="shared" si="0"/>
        <v>0</v>
      </c>
      <c r="F62" s="6">
        <v>34618100</v>
      </c>
      <c r="G62" s="16">
        <f t="shared" si="1"/>
        <v>0.17409564118437801</v>
      </c>
      <c r="H62" s="7"/>
      <c r="I62" s="16">
        <f t="shared" si="2"/>
        <v>0</v>
      </c>
      <c r="J62" s="8">
        <f t="shared" si="3"/>
        <v>34618100</v>
      </c>
      <c r="K62" s="13">
        <f t="shared" si="4"/>
        <v>6.7476291331689253E-2</v>
      </c>
    </row>
    <row r="63" spans="3:1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x14ac:dyDescent="0.25">
      <c r="C64" s="5" t="s">
        <v>63</v>
      </c>
      <c r="D64" s="7"/>
      <c r="E64" s="16">
        <f t="shared" si="0"/>
        <v>0</v>
      </c>
      <c r="F64" s="6">
        <v>6000000</v>
      </c>
      <c r="G64" s="16">
        <f t="shared" si="1"/>
        <v>3.0174210806088956E-2</v>
      </c>
      <c r="H64" s="7"/>
      <c r="I64" s="16">
        <f t="shared" si="2"/>
        <v>0</v>
      </c>
      <c r="J64" s="8">
        <f t="shared" si="3"/>
        <v>6000000</v>
      </c>
      <c r="K64" s="13">
        <f t="shared" si="4"/>
        <v>1.1694973091825824E-2</v>
      </c>
    </row>
    <row r="65" spans="3:1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312275641</v>
      </c>
      <c r="E66" s="1"/>
      <c r="F66" s="33">
        <f>SUM(F9:F65)</f>
        <v>198845300</v>
      </c>
      <c r="G66" s="1"/>
      <c r="H66" s="33">
        <f>SUBTOTAL(9,H9:H65)</f>
        <v>1920000</v>
      </c>
      <c r="I66" s="1"/>
      <c r="J66" s="34">
        <f>SUM(J9:J65)</f>
        <v>513040941</v>
      </c>
      <c r="K66" s="35">
        <f t="shared" si="4"/>
        <v>1</v>
      </c>
    </row>
  </sheetData>
  <autoFilter ref="C8:K65" xr:uid="{00000000-0009-0000-0000-000002000000}"/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2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A66"/>
  <sheetViews>
    <sheetView showGridLines="0" topLeftCell="A13" zoomScale="70" zoomScaleNormal="70" workbookViewId="0">
      <selection activeCell="D66" sqref="D66:F66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72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43466</v>
      </c>
      <c r="Z8" s="36">
        <v>43831</v>
      </c>
      <c r="AA8" s="37" t="s">
        <v>55</v>
      </c>
    </row>
    <row r="9" spans="3:27" x14ac:dyDescent="0.25">
      <c r="C9" s="5" t="s">
        <v>32</v>
      </c>
      <c r="D9" s="7"/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3:27" x14ac:dyDescent="0.25">
      <c r="C10" s="5" t="s">
        <v>64</v>
      </c>
      <c r="D10" s="7">
        <v>19992000</v>
      </c>
      <c r="E10" s="16">
        <f t="shared" si="0"/>
        <v>0.21043249625085542</v>
      </c>
      <c r="F10" s="6">
        <v>60207700</v>
      </c>
      <c r="G10" s="16">
        <f t="shared" si="1"/>
        <v>0.18565576361211542</v>
      </c>
      <c r="H10" s="7"/>
      <c r="I10" s="16">
        <f t="shared" si="2"/>
        <v>0</v>
      </c>
      <c r="J10" s="8">
        <f t="shared" si="3"/>
        <v>80199700</v>
      </c>
      <c r="K10" s="13">
        <f t="shared" si="4"/>
        <v>0.19126961232161352</v>
      </c>
      <c r="X10" s="8" t="str">
        <f>+D8</f>
        <v>Авиабилеты</v>
      </c>
      <c r="Y10" s="7">
        <v>815449886</v>
      </c>
      <c r="Z10" s="7">
        <f>+D66</f>
        <v>95004338</v>
      </c>
      <c r="AA10" s="38">
        <f>IFERROR(+(Z10/Y10)-1,0)</f>
        <v>-0.88349457197667691</v>
      </c>
    </row>
    <row r="11" spans="3:27" x14ac:dyDescent="0.25">
      <c r="C11" s="5" t="s">
        <v>56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x14ac:dyDescent="0.25">
      <c r="C12" s="5" t="s">
        <v>33</v>
      </c>
      <c r="D12" s="7"/>
      <c r="E12" s="16">
        <f t="shared" si="0"/>
        <v>0</v>
      </c>
      <c r="F12" s="6"/>
      <c r="G12" s="16">
        <f t="shared" si="1"/>
        <v>0</v>
      </c>
      <c r="H12" s="7"/>
      <c r="I12" s="16">
        <f t="shared" si="2"/>
        <v>0</v>
      </c>
      <c r="J12" s="8">
        <f t="shared" si="3"/>
        <v>0</v>
      </c>
      <c r="K12" s="13">
        <f t="shared" si="4"/>
        <v>0</v>
      </c>
      <c r="X12" s="8" t="str">
        <f>+F8</f>
        <v>Гостиница</v>
      </c>
      <c r="Y12" s="7">
        <v>525794206</v>
      </c>
      <c r="Z12" s="7">
        <f>+F66</f>
        <v>324297500</v>
      </c>
      <c r="AA12" s="38">
        <f>IFERROR(+(Z12/Y12)-1,0)</f>
        <v>-0.3832235192032527</v>
      </c>
    </row>
    <row r="13" spans="3:27" x14ac:dyDescent="0.25">
      <c r="C13" s="5" t="s">
        <v>23</v>
      </c>
      <c r="D13" s="7"/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33008000</v>
      </c>
      <c r="Z15" s="7">
        <f>+H66</f>
        <v>0</v>
      </c>
      <c r="AA15" s="38">
        <f>IFERROR(+(Z15/Y15)-1,0)</f>
        <v>-1</v>
      </c>
    </row>
    <row r="16" spans="3:27" x14ac:dyDescent="0.25"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3:11" x14ac:dyDescent="0.25">
      <c r="C17" s="5" t="s">
        <v>35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x14ac:dyDescent="0.25">
      <c r="C18" s="5" t="s">
        <v>24</v>
      </c>
      <c r="D18" s="7"/>
      <c r="E18" s="16">
        <f t="shared" si="0"/>
        <v>0</v>
      </c>
      <c r="F18" s="6"/>
      <c r="G18" s="16">
        <f t="shared" si="1"/>
        <v>0</v>
      </c>
      <c r="H18" s="7"/>
      <c r="I18" s="16">
        <f t="shared" si="2"/>
        <v>0</v>
      </c>
      <c r="J18" s="8">
        <f t="shared" si="3"/>
        <v>0</v>
      </c>
      <c r="K18" s="13">
        <f t="shared" si="4"/>
        <v>0</v>
      </c>
    </row>
    <row r="19" spans="3:11" x14ac:dyDescent="0.25">
      <c r="C19" s="5" t="s">
        <v>36</v>
      </c>
      <c r="D19" s="7"/>
      <c r="E19" s="16">
        <f t="shared" si="0"/>
        <v>0</v>
      </c>
      <c r="F19" s="6"/>
      <c r="G19" s="16">
        <f t="shared" si="1"/>
        <v>0</v>
      </c>
      <c r="H19" s="7"/>
      <c r="I19" s="16">
        <f t="shared" si="2"/>
        <v>0</v>
      </c>
      <c r="J19" s="8">
        <f t="shared" si="3"/>
        <v>0</v>
      </c>
      <c r="K19" s="13">
        <f t="shared" si="4"/>
        <v>0</v>
      </c>
    </row>
    <row r="20" spans="3:11" x14ac:dyDescent="0.25">
      <c r="C20" s="5" t="s">
        <v>65</v>
      </c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x14ac:dyDescent="0.25"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3:11" x14ac:dyDescent="0.25">
      <c r="C22" s="5" t="s">
        <v>67</v>
      </c>
      <c r="D22" s="7"/>
      <c r="E22" s="16">
        <f t="shared" si="0"/>
        <v>0</v>
      </c>
      <c r="F22" s="6"/>
      <c r="G22" s="16">
        <f t="shared" si="1"/>
        <v>0</v>
      </c>
      <c r="H22" s="7"/>
      <c r="I22" s="16">
        <f t="shared" si="2"/>
        <v>0</v>
      </c>
      <c r="J22" s="8">
        <f t="shared" si="3"/>
        <v>0</v>
      </c>
      <c r="K22" s="13">
        <f t="shared" si="4"/>
        <v>0</v>
      </c>
    </row>
    <row r="23" spans="3:11" x14ac:dyDescent="0.25">
      <c r="C23" s="5" t="s">
        <v>2</v>
      </c>
      <c r="D23" s="7"/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3:11" x14ac:dyDescent="0.25">
      <c r="C24" s="5" t="s">
        <v>37</v>
      </c>
      <c r="D24" s="7"/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3:11" x14ac:dyDescent="0.25">
      <c r="C25" s="5" t="s">
        <v>38</v>
      </c>
      <c r="D25" s="7"/>
      <c r="E25" s="16">
        <f t="shared" si="0"/>
        <v>0</v>
      </c>
      <c r="F25" s="6"/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3:11" x14ac:dyDescent="0.25">
      <c r="C26" s="5" t="s">
        <v>3</v>
      </c>
      <c r="D26" s="7"/>
      <c r="E26" s="16">
        <f t="shared" si="0"/>
        <v>0</v>
      </c>
      <c r="F26" s="6">
        <v>1872500</v>
      </c>
      <c r="G26" s="16">
        <f t="shared" si="1"/>
        <v>5.7740192261734984E-3</v>
      </c>
      <c r="H26" s="7"/>
      <c r="I26" s="16">
        <f t="shared" si="2"/>
        <v>0</v>
      </c>
      <c r="J26" s="8">
        <f t="shared" si="3"/>
        <v>1872500</v>
      </c>
      <c r="K26" s="13">
        <f t="shared" si="4"/>
        <v>4.4657567181949727E-3</v>
      </c>
    </row>
    <row r="27" spans="3:1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3:11" x14ac:dyDescent="0.25">
      <c r="C28" s="5" t="s">
        <v>40</v>
      </c>
      <c r="D28" s="7"/>
      <c r="E28" s="16">
        <f t="shared" si="0"/>
        <v>0</v>
      </c>
      <c r="F28" s="6"/>
      <c r="G28" s="16">
        <f t="shared" si="1"/>
        <v>0</v>
      </c>
      <c r="H28" s="7"/>
      <c r="I28" s="16">
        <f t="shared" si="2"/>
        <v>0</v>
      </c>
      <c r="J28" s="8">
        <f t="shared" si="3"/>
        <v>0</v>
      </c>
      <c r="K28" s="13">
        <f t="shared" si="4"/>
        <v>0</v>
      </c>
    </row>
    <row r="29" spans="3:11" x14ac:dyDescent="0.25">
      <c r="C29" s="5" t="s">
        <v>29</v>
      </c>
      <c r="D29" s="7"/>
      <c r="E29" s="16">
        <f t="shared" si="0"/>
        <v>0</v>
      </c>
      <c r="F29" s="6"/>
      <c r="G29" s="16">
        <f t="shared" si="1"/>
        <v>0</v>
      </c>
      <c r="H29" s="7"/>
      <c r="I29" s="16">
        <f t="shared" si="2"/>
        <v>0</v>
      </c>
      <c r="J29" s="8">
        <f t="shared" si="3"/>
        <v>0</v>
      </c>
      <c r="K29" s="13">
        <f t="shared" si="4"/>
        <v>0</v>
      </c>
    </row>
    <row r="30" spans="3:11" x14ac:dyDescent="0.25">
      <c r="C30" s="5" t="s">
        <v>41</v>
      </c>
      <c r="D30" s="7"/>
      <c r="E30" s="16">
        <f t="shared" si="0"/>
        <v>0</v>
      </c>
      <c r="F30" s="6"/>
      <c r="G30" s="16">
        <f t="shared" si="1"/>
        <v>0</v>
      </c>
      <c r="H30" s="7"/>
      <c r="I30" s="16">
        <f t="shared" si="2"/>
        <v>0</v>
      </c>
      <c r="J30" s="8">
        <f t="shared" si="3"/>
        <v>0</v>
      </c>
      <c r="K30" s="13">
        <f t="shared" si="4"/>
        <v>0</v>
      </c>
    </row>
    <row r="31" spans="3:11" x14ac:dyDescent="0.25">
      <c r="C31" s="5" t="s">
        <v>42</v>
      </c>
      <c r="D31" s="7"/>
      <c r="E31" s="16">
        <f t="shared" si="0"/>
        <v>0</v>
      </c>
      <c r="F31" s="6"/>
      <c r="G31" s="16">
        <f t="shared" si="1"/>
        <v>0</v>
      </c>
      <c r="H31" s="7"/>
      <c r="I31" s="16">
        <f t="shared" si="2"/>
        <v>0</v>
      </c>
      <c r="J31" s="8">
        <f t="shared" si="3"/>
        <v>0</v>
      </c>
      <c r="K31" s="13">
        <f t="shared" si="4"/>
        <v>0</v>
      </c>
    </row>
    <row r="32" spans="3:11" x14ac:dyDescent="0.25">
      <c r="C32" s="5" t="s">
        <v>68</v>
      </c>
      <c r="D32" s="7">
        <v>42338</v>
      </c>
      <c r="E32" s="16">
        <f t="shared" si="0"/>
        <v>4.4564280843681055E-4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42338</v>
      </c>
      <c r="K32" s="13">
        <f t="shared" si="4"/>
        <v>1.0097260770891255E-4</v>
      </c>
    </row>
    <row r="33" spans="3:11" x14ac:dyDescent="0.25">
      <c r="C33" s="5" t="s">
        <v>43</v>
      </c>
      <c r="D33" s="7"/>
      <c r="E33" s="16">
        <f t="shared" si="0"/>
        <v>0</v>
      </c>
      <c r="F33" s="6"/>
      <c r="G33" s="16">
        <f t="shared" si="1"/>
        <v>0</v>
      </c>
      <c r="H33" s="7"/>
      <c r="I33" s="16">
        <f t="shared" si="2"/>
        <v>0</v>
      </c>
      <c r="J33" s="8">
        <f t="shared" si="3"/>
        <v>0</v>
      </c>
      <c r="K33" s="13">
        <f t="shared" si="4"/>
        <v>0</v>
      </c>
    </row>
    <row r="34" spans="3:11" x14ac:dyDescent="0.25">
      <c r="C34" s="5" t="s">
        <v>73</v>
      </c>
      <c r="D34" s="7"/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x14ac:dyDescent="0.25">
      <c r="C35" s="5" t="s">
        <v>4</v>
      </c>
      <c r="D35" s="7"/>
      <c r="E35" s="16">
        <f t="shared" si="0"/>
        <v>0</v>
      </c>
      <c r="F35" s="6"/>
      <c r="G35" s="16">
        <f t="shared" si="1"/>
        <v>0</v>
      </c>
      <c r="H35" s="7"/>
      <c r="I35" s="16">
        <f t="shared" si="2"/>
        <v>0</v>
      </c>
      <c r="J35" s="8">
        <f t="shared" si="3"/>
        <v>0</v>
      </c>
      <c r="K35" s="13">
        <f t="shared" si="4"/>
        <v>0</v>
      </c>
    </row>
    <row r="36" spans="3:11" x14ac:dyDescent="0.25">
      <c r="C36" s="5" t="s">
        <v>44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/>
      <c r="E38" s="16">
        <f t="shared" si="0"/>
        <v>0</v>
      </c>
      <c r="F38" s="6"/>
      <c r="G38" s="16">
        <f t="shared" si="1"/>
        <v>0</v>
      </c>
      <c r="H38" s="7"/>
      <c r="I38" s="16">
        <f t="shared" si="2"/>
        <v>0</v>
      </c>
      <c r="J38" s="8">
        <f t="shared" si="3"/>
        <v>0</v>
      </c>
      <c r="K38" s="16">
        <f t="shared" si="4"/>
        <v>0</v>
      </c>
    </row>
    <row r="39" spans="3:1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x14ac:dyDescent="0.25">
      <c r="C40" s="5" t="s">
        <v>6</v>
      </c>
      <c r="D40" s="7"/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x14ac:dyDescent="0.25">
      <c r="C41" s="5" t="s">
        <v>22</v>
      </c>
      <c r="D41" s="7"/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x14ac:dyDescent="0.25">
      <c r="C42" s="5" t="s">
        <v>7</v>
      </c>
      <c r="D42" s="7"/>
      <c r="E42" s="16">
        <f t="shared" si="0"/>
        <v>0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0</v>
      </c>
      <c r="K42" s="13">
        <f t="shared" si="4"/>
        <v>0</v>
      </c>
    </row>
    <row r="43" spans="3:11" x14ac:dyDescent="0.25">
      <c r="C43" s="5" t="s">
        <v>60</v>
      </c>
      <c r="D43" s="7"/>
      <c r="E43" s="16">
        <f t="shared" si="0"/>
        <v>0</v>
      </c>
      <c r="F43" s="6"/>
      <c r="G43" s="16">
        <f t="shared" si="1"/>
        <v>0</v>
      </c>
      <c r="H43" s="7"/>
      <c r="I43" s="16">
        <f t="shared" si="2"/>
        <v>0</v>
      </c>
      <c r="J43" s="8">
        <f t="shared" si="3"/>
        <v>0</v>
      </c>
      <c r="K43" s="13">
        <f t="shared" si="4"/>
        <v>0</v>
      </c>
    </row>
    <row r="44" spans="3:1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x14ac:dyDescent="0.25">
      <c r="C45" s="5" t="s">
        <v>8</v>
      </c>
      <c r="D45" s="7"/>
      <c r="E45" s="16">
        <f t="shared" si="0"/>
        <v>0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0</v>
      </c>
      <c r="K45" s="13">
        <f t="shared" si="4"/>
        <v>0</v>
      </c>
    </row>
    <row r="46" spans="3:1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x14ac:dyDescent="0.25">
      <c r="C47" s="5" t="s">
        <v>69</v>
      </c>
      <c r="D47" s="7"/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x14ac:dyDescent="0.25">
      <c r="C48" s="5" t="s">
        <v>9</v>
      </c>
      <c r="D48" s="7"/>
      <c r="E48" s="16">
        <f t="shared" si="0"/>
        <v>0</v>
      </c>
      <c r="F48" s="6"/>
      <c r="G48" s="16">
        <f t="shared" si="1"/>
        <v>0</v>
      </c>
      <c r="H48" s="7"/>
      <c r="I48" s="16">
        <f t="shared" si="2"/>
        <v>0</v>
      </c>
      <c r="J48" s="8">
        <f t="shared" si="3"/>
        <v>0</v>
      </c>
      <c r="K48" s="13">
        <f t="shared" si="4"/>
        <v>0</v>
      </c>
    </row>
    <row r="49" spans="3:1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x14ac:dyDescent="0.25">
      <c r="C52" s="5" t="s">
        <v>50</v>
      </c>
      <c r="D52" s="7"/>
      <c r="E52" s="16">
        <f t="shared" si="0"/>
        <v>0</v>
      </c>
      <c r="F52" s="6">
        <v>146084600</v>
      </c>
      <c r="G52" s="16">
        <f t="shared" si="1"/>
        <v>0.4504647738573378</v>
      </c>
      <c r="H52" s="7"/>
      <c r="I52" s="16">
        <f t="shared" si="2"/>
        <v>0</v>
      </c>
      <c r="J52" s="8">
        <f t="shared" si="3"/>
        <v>146084600</v>
      </c>
      <c r="K52" s="13">
        <f t="shared" si="4"/>
        <v>0.348399617556649</v>
      </c>
    </row>
    <row r="53" spans="3:1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x14ac:dyDescent="0.25">
      <c r="C54" s="5" t="s">
        <v>71</v>
      </c>
      <c r="D54" s="7"/>
      <c r="E54" s="16">
        <f t="shared" si="0"/>
        <v>0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0</v>
      </c>
      <c r="K54" s="13">
        <f t="shared" si="4"/>
        <v>0</v>
      </c>
    </row>
    <row r="55" spans="3:1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x14ac:dyDescent="0.25">
      <c r="C56" s="5" t="s">
        <v>25</v>
      </c>
      <c r="D56" s="7">
        <v>64974000</v>
      </c>
      <c r="E56" s="16">
        <f t="shared" si="0"/>
        <v>0.68390561281528006</v>
      </c>
      <c r="F56" s="6"/>
      <c r="G56" s="16">
        <f t="shared" si="1"/>
        <v>0</v>
      </c>
      <c r="H56" s="7"/>
      <c r="I56" s="16">
        <f t="shared" si="2"/>
        <v>0</v>
      </c>
      <c r="J56" s="8">
        <f t="shared" si="3"/>
        <v>64974000</v>
      </c>
      <c r="K56" s="13">
        <f t="shared" si="4"/>
        <v>0.15495758451695602</v>
      </c>
    </row>
    <row r="57" spans="3:11" x14ac:dyDescent="0.25">
      <c r="C57" s="5" t="s">
        <v>27</v>
      </c>
      <c r="D57" s="7"/>
      <c r="E57" s="16">
        <f t="shared" si="0"/>
        <v>0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0</v>
      </c>
      <c r="K57" s="13">
        <f t="shared" si="4"/>
        <v>0</v>
      </c>
    </row>
    <row r="58" spans="3:1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>
        <v>9996000</v>
      </c>
      <c r="E59" s="16">
        <f t="shared" si="0"/>
        <v>0.10521624812542771</v>
      </c>
      <c r="F59" s="6"/>
      <c r="G59" s="16">
        <f t="shared" si="1"/>
        <v>0</v>
      </c>
      <c r="H59" s="7"/>
      <c r="I59" s="16">
        <f t="shared" si="2"/>
        <v>0</v>
      </c>
      <c r="J59" s="8">
        <f t="shared" si="3"/>
        <v>9996000</v>
      </c>
      <c r="K59" s="13">
        <f t="shared" si="4"/>
        <v>2.3839628387224001E-2</v>
      </c>
    </row>
    <row r="60" spans="3:11" x14ac:dyDescent="0.25">
      <c r="C60" s="5" t="s">
        <v>10</v>
      </c>
      <c r="D60" s="7"/>
      <c r="E60" s="16">
        <f t="shared" si="0"/>
        <v>0</v>
      </c>
      <c r="F60" s="6"/>
      <c r="G60" s="16">
        <f t="shared" si="1"/>
        <v>0</v>
      </c>
      <c r="H60" s="7"/>
      <c r="I60" s="16">
        <f t="shared" si="2"/>
        <v>0</v>
      </c>
      <c r="J60" s="8">
        <f t="shared" si="3"/>
        <v>0</v>
      </c>
      <c r="K60" s="13">
        <f t="shared" si="4"/>
        <v>0</v>
      </c>
    </row>
    <row r="61" spans="3:11" x14ac:dyDescent="0.25">
      <c r="C61" s="5" t="s">
        <v>11</v>
      </c>
      <c r="D61" s="7"/>
      <c r="E61" s="16">
        <f t="shared" si="0"/>
        <v>0</v>
      </c>
      <c r="F61" s="6">
        <v>25898400</v>
      </c>
      <c r="G61" s="16">
        <f t="shared" si="1"/>
        <v>7.9860005087920807E-2</v>
      </c>
      <c r="H61" s="7"/>
      <c r="I61" s="16">
        <f t="shared" si="2"/>
        <v>0</v>
      </c>
      <c r="J61" s="8">
        <f t="shared" si="3"/>
        <v>25898400</v>
      </c>
      <c r="K61" s="13">
        <f t="shared" si="4"/>
        <v>6.1765529394125863E-2</v>
      </c>
    </row>
    <row r="62" spans="3:11" x14ac:dyDescent="0.25">
      <c r="C62" s="5" t="s">
        <v>12</v>
      </c>
      <c r="D62" s="7"/>
      <c r="E62" s="16">
        <f t="shared" si="0"/>
        <v>0</v>
      </c>
      <c r="F62" s="6">
        <v>90234300</v>
      </c>
      <c r="G62" s="16">
        <f t="shared" si="1"/>
        <v>0.27824543821645248</v>
      </c>
      <c r="H62" s="7"/>
      <c r="I62" s="16">
        <f t="shared" si="2"/>
        <v>0</v>
      </c>
      <c r="J62" s="8">
        <f t="shared" si="3"/>
        <v>90234300</v>
      </c>
      <c r="K62" s="13">
        <f t="shared" si="4"/>
        <v>0.2152012984975277</v>
      </c>
    </row>
    <row r="63" spans="3:1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x14ac:dyDescent="0.25">
      <c r="C64" s="5" t="s">
        <v>63</v>
      </c>
      <c r="D64" s="7"/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95004338</v>
      </c>
      <c r="E66" s="1"/>
      <c r="F66" s="33">
        <f>SUM(F9:F65)</f>
        <v>324297500</v>
      </c>
      <c r="G66" s="1"/>
      <c r="H66" s="33">
        <f>SUBTOTAL(9,H9:H65)</f>
        <v>0</v>
      </c>
      <c r="I66" s="1"/>
      <c r="J66" s="34">
        <f>SUM(J9:J65)</f>
        <v>419301838</v>
      </c>
      <c r="K66" s="35">
        <f t="shared" si="4"/>
        <v>1</v>
      </c>
    </row>
  </sheetData>
  <autoFilter ref="C8:K65" xr:uid="{00000000-0009-0000-0000-000003000000}"/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3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C3:AA66"/>
  <sheetViews>
    <sheetView showGridLines="0" zoomScale="70" zoomScaleNormal="70" workbookViewId="0">
      <selection activeCell="D10" sqref="D10:D62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75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43586</v>
      </c>
      <c r="Z8" s="36">
        <v>43952</v>
      </c>
      <c r="AA8" s="37" t="s">
        <v>55</v>
      </c>
    </row>
    <row r="9" spans="3:27" hidden="1" x14ac:dyDescent="0.25">
      <c r="C9" s="5" t="s">
        <v>32</v>
      </c>
      <c r="D9" s="7"/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3:27" x14ac:dyDescent="0.25">
      <c r="C10" s="5" t="s">
        <v>64</v>
      </c>
      <c r="D10" s="7"/>
      <c r="E10" s="16">
        <f t="shared" si="0"/>
        <v>0</v>
      </c>
      <c r="F10" s="6">
        <v>7448000</v>
      </c>
      <c r="G10" s="16">
        <f t="shared" si="1"/>
        <v>3.9068155257100771E-2</v>
      </c>
      <c r="H10" s="7"/>
      <c r="I10" s="16">
        <f t="shared" si="2"/>
        <v>0</v>
      </c>
      <c r="J10" s="8">
        <f t="shared" si="3"/>
        <v>7448000</v>
      </c>
      <c r="K10" s="13">
        <f t="shared" si="4"/>
        <v>2.4127612679822389E-2</v>
      </c>
      <c r="X10" s="8" t="str">
        <f>+D8</f>
        <v>Авиабилеты</v>
      </c>
      <c r="Y10" s="7">
        <v>538775562</v>
      </c>
      <c r="Z10" s="7">
        <f>+D66</f>
        <v>88021272</v>
      </c>
      <c r="AA10" s="38">
        <f>IFERROR(+(Z10/Y10)-1,0)</f>
        <v>-0.83662720025152137</v>
      </c>
    </row>
    <row r="11" spans="3:27" hidden="1" x14ac:dyDescent="0.25">
      <c r="C11" s="5" t="s">
        <v>56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hidden="1" x14ac:dyDescent="0.25">
      <c r="C12" s="5" t="s">
        <v>33</v>
      </c>
      <c r="D12" s="7"/>
      <c r="E12" s="16">
        <f t="shared" si="0"/>
        <v>0</v>
      </c>
      <c r="F12" s="6"/>
      <c r="G12" s="16">
        <f t="shared" si="1"/>
        <v>0</v>
      </c>
      <c r="H12" s="7"/>
      <c r="I12" s="16">
        <f t="shared" si="2"/>
        <v>0</v>
      </c>
      <c r="J12" s="8">
        <f t="shared" si="3"/>
        <v>0</v>
      </c>
      <c r="K12" s="13">
        <f t="shared" si="4"/>
        <v>0</v>
      </c>
      <c r="X12" s="8" t="str">
        <f>+F8</f>
        <v>Гостиница</v>
      </c>
      <c r="Y12" s="7">
        <v>650080648</v>
      </c>
      <c r="Z12" s="7">
        <f>+F66</f>
        <v>190641200</v>
      </c>
      <c r="AA12" s="38">
        <f>IFERROR(+(Z12/Y12)-1,0)</f>
        <v>-0.7067422317730645</v>
      </c>
    </row>
    <row r="13" spans="3:27" hidden="1" x14ac:dyDescent="0.25">
      <c r="C13" s="5" t="s">
        <v>23</v>
      </c>
      <c r="D13" s="7"/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hidden="1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hidden="1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16250100</v>
      </c>
      <c r="Z15" s="7">
        <f>+H66</f>
        <v>30029486</v>
      </c>
      <c r="AA15" s="38">
        <f>IFERROR(+(Z15/Y15)-1,0)</f>
        <v>0.84795699718770967</v>
      </c>
    </row>
    <row r="16" spans="3:27" hidden="1" x14ac:dyDescent="0.25"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3:11" hidden="1" x14ac:dyDescent="0.25">
      <c r="C17" s="5" t="s">
        <v>35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x14ac:dyDescent="0.25">
      <c r="C18" s="5" t="s">
        <v>24</v>
      </c>
      <c r="D18" s="7"/>
      <c r="E18" s="16">
        <f t="shared" si="0"/>
        <v>0</v>
      </c>
      <c r="F18" s="6"/>
      <c r="G18" s="16">
        <f t="shared" si="1"/>
        <v>0</v>
      </c>
      <c r="H18" s="7"/>
      <c r="I18" s="16">
        <f t="shared" si="2"/>
        <v>0</v>
      </c>
      <c r="J18" s="8">
        <f t="shared" si="3"/>
        <v>0</v>
      </c>
      <c r="K18" s="13">
        <f t="shared" si="4"/>
        <v>0</v>
      </c>
    </row>
    <row r="19" spans="3:11" hidden="1" x14ac:dyDescent="0.25">
      <c r="C19" s="5" t="s">
        <v>36</v>
      </c>
      <c r="D19" s="7"/>
      <c r="E19" s="16">
        <f t="shared" si="0"/>
        <v>0</v>
      </c>
      <c r="F19" s="6"/>
      <c r="G19" s="16">
        <f t="shared" si="1"/>
        <v>0</v>
      </c>
      <c r="H19" s="7"/>
      <c r="I19" s="16">
        <f t="shared" si="2"/>
        <v>0</v>
      </c>
      <c r="J19" s="8">
        <f t="shared" si="3"/>
        <v>0</v>
      </c>
      <c r="K19" s="13">
        <f t="shared" si="4"/>
        <v>0</v>
      </c>
    </row>
    <row r="20" spans="3:11" hidden="1" x14ac:dyDescent="0.25">
      <c r="C20" s="5" t="s">
        <v>65</v>
      </c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hidden="1" x14ac:dyDescent="0.25"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3:11" hidden="1" x14ac:dyDescent="0.25">
      <c r="C22" s="5" t="s">
        <v>67</v>
      </c>
      <c r="D22" s="7"/>
      <c r="E22" s="16">
        <f t="shared" si="0"/>
        <v>0</v>
      </c>
      <c r="F22" s="6"/>
      <c r="G22" s="16">
        <f t="shared" si="1"/>
        <v>0</v>
      </c>
      <c r="H22" s="7"/>
      <c r="I22" s="16">
        <f t="shared" si="2"/>
        <v>0</v>
      </c>
      <c r="J22" s="8">
        <f t="shared" si="3"/>
        <v>0</v>
      </c>
      <c r="K22" s="13">
        <f t="shared" si="4"/>
        <v>0</v>
      </c>
    </row>
    <row r="23" spans="3:11" hidden="1" x14ac:dyDescent="0.25">
      <c r="C23" s="5" t="s">
        <v>2</v>
      </c>
      <c r="D23" s="7"/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3:11" hidden="1" x14ac:dyDescent="0.25">
      <c r="C24" s="5" t="s">
        <v>37</v>
      </c>
      <c r="D24" s="7"/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3:11" hidden="1" x14ac:dyDescent="0.25">
      <c r="C25" s="5" t="s">
        <v>38</v>
      </c>
      <c r="D25" s="7"/>
      <c r="E25" s="16">
        <f t="shared" si="0"/>
        <v>0</v>
      </c>
      <c r="F25" s="6"/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3:11" x14ac:dyDescent="0.25">
      <c r="C26" s="5" t="s">
        <v>3</v>
      </c>
      <c r="D26" s="7">
        <v>7391000</v>
      </c>
      <c r="E26" s="16">
        <f t="shared" si="0"/>
        <v>8.396833892607232E-2</v>
      </c>
      <c r="F26" s="6">
        <v>12600000</v>
      </c>
      <c r="G26" s="16">
        <f t="shared" si="1"/>
        <v>6.6092743855997546E-2</v>
      </c>
      <c r="H26" s="7"/>
      <c r="I26" s="16">
        <f t="shared" si="2"/>
        <v>0</v>
      </c>
      <c r="J26" s="8">
        <f t="shared" si="3"/>
        <v>19991000</v>
      </c>
      <c r="K26" s="13">
        <f t="shared" si="4"/>
        <v>6.4760352454662912E-2</v>
      </c>
    </row>
    <row r="27" spans="3:11" hidden="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3:11" hidden="1" x14ac:dyDescent="0.25">
      <c r="C28" s="5" t="s">
        <v>40</v>
      </c>
      <c r="D28" s="7"/>
      <c r="E28" s="16">
        <f t="shared" si="0"/>
        <v>0</v>
      </c>
      <c r="F28" s="6"/>
      <c r="G28" s="16">
        <f t="shared" si="1"/>
        <v>0</v>
      </c>
      <c r="H28" s="7"/>
      <c r="I28" s="16">
        <f t="shared" si="2"/>
        <v>0</v>
      </c>
      <c r="J28" s="8">
        <f t="shared" si="3"/>
        <v>0</v>
      </c>
      <c r="K28" s="13">
        <f t="shared" si="4"/>
        <v>0</v>
      </c>
    </row>
    <row r="29" spans="3:11" hidden="1" x14ac:dyDescent="0.25">
      <c r="C29" s="5" t="s">
        <v>29</v>
      </c>
      <c r="D29" s="7"/>
      <c r="E29" s="16">
        <f t="shared" si="0"/>
        <v>0</v>
      </c>
      <c r="F29" s="6"/>
      <c r="G29" s="16">
        <f t="shared" si="1"/>
        <v>0</v>
      </c>
      <c r="H29" s="7"/>
      <c r="I29" s="16">
        <f t="shared" si="2"/>
        <v>0</v>
      </c>
      <c r="J29" s="8">
        <f t="shared" si="3"/>
        <v>0</v>
      </c>
      <c r="K29" s="13">
        <f t="shared" si="4"/>
        <v>0</v>
      </c>
    </row>
    <row r="30" spans="3:11" hidden="1" x14ac:dyDescent="0.25">
      <c r="C30" s="5" t="s">
        <v>41</v>
      </c>
      <c r="D30" s="7"/>
      <c r="E30" s="16">
        <f t="shared" si="0"/>
        <v>0</v>
      </c>
      <c r="F30" s="6"/>
      <c r="G30" s="16">
        <f t="shared" si="1"/>
        <v>0</v>
      </c>
      <c r="H30" s="7"/>
      <c r="I30" s="16">
        <f t="shared" si="2"/>
        <v>0</v>
      </c>
      <c r="J30" s="8">
        <f t="shared" si="3"/>
        <v>0</v>
      </c>
      <c r="K30" s="13">
        <f t="shared" si="4"/>
        <v>0</v>
      </c>
    </row>
    <row r="31" spans="3:11" x14ac:dyDescent="0.25">
      <c r="C31" s="5" t="s">
        <v>42</v>
      </c>
      <c r="D31" s="7"/>
      <c r="E31" s="16">
        <f t="shared" si="0"/>
        <v>0</v>
      </c>
      <c r="F31" s="6"/>
      <c r="G31" s="16">
        <f t="shared" si="1"/>
        <v>0</v>
      </c>
      <c r="H31" s="7">
        <v>3603680</v>
      </c>
      <c r="I31" s="16">
        <f t="shared" si="2"/>
        <v>0.12000471802947277</v>
      </c>
      <c r="J31" s="8">
        <f t="shared" si="3"/>
        <v>3603680</v>
      </c>
      <c r="K31" s="13">
        <f t="shared" si="4"/>
        <v>1.1674032661388606E-2</v>
      </c>
    </row>
    <row r="32" spans="3:11" hidden="1" x14ac:dyDescent="0.25">
      <c r="C32" s="5" t="s">
        <v>68</v>
      </c>
      <c r="D32" s="7"/>
      <c r="E32" s="16">
        <f t="shared" si="0"/>
        <v>0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0</v>
      </c>
      <c r="K32" s="13">
        <f t="shared" si="4"/>
        <v>0</v>
      </c>
    </row>
    <row r="33" spans="3:11" hidden="1" x14ac:dyDescent="0.25">
      <c r="C33" s="5" t="s">
        <v>43</v>
      </c>
      <c r="D33" s="7"/>
      <c r="E33" s="16">
        <f t="shared" si="0"/>
        <v>0</v>
      </c>
      <c r="F33" s="6"/>
      <c r="G33" s="16">
        <f t="shared" si="1"/>
        <v>0</v>
      </c>
      <c r="H33" s="7"/>
      <c r="I33" s="16">
        <f t="shared" si="2"/>
        <v>0</v>
      </c>
      <c r="J33" s="8">
        <f t="shared" si="3"/>
        <v>0</v>
      </c>
      <c r="K33" s="13">
        <f t="shared" si="4"/>
        <v>0</v>
      </c>
    </row>
    <row r="34" spans="3:11" hidden="1" x14ac:dyDescent="0.25">
      <c r="C34" s="5" t="s">
        <v>73</v>
      </c>
      <c r="D34" s="7"/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hidden="1" x14ac:dyDescent="0.25">
      <c r="C35" s="5" t="s">
        <v>4</v>
      </c>
      <c r="D35" s="7"/>
      <c r="E35" s="16">
        <f t="shared" si="0"/>
        <v>0</v>
      </c>
      <c r="F35" s="6"/>
      <c r="G35" s="16">
        <f t="shared" si="1"/>
        <v>0</v>
      </c>
      <c r="H35" s="7"/>
      <c r="I35" s="16">
        <f t="shared" si="2"/>
        <v>0</v>
      </c>
      <c r="J35" s="8">
        <f t="shared" si="3"/>
        <v>0</v>
      </c>
      <c r="K35" s="13">
        <f t="shared" si="4"/>
        <v>0</v>
      </c>
    </row>
    <row r="36" spans="3:11" hidden="1" x14ac:dyDescent="0.25">
      <c r="C36" s="5" t="s">
        <v>44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hidden="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>
        <v>17528320</v>
      </c>
      <c r="E38" s="16">
        <f t="shared" si="0"/>
        <v>0.19913731762476689</v>
      </c>
      <c r="F38" s="6">
        <v>31500000</v>
      </c>
      <c r="G38" s="16">
        <f t="shared" si="1"/>
        <v>0.16523185963999387</v>
      </c>
      <c r="H38" s="7"/>
      <c r="I38" s="16">
        <f t="shared" si="2"/>
        <v>0</v>
      </c>
      <c r="J38" s="8">
        <f t="shared" si="3"/>
        <v>49028320</v>
      </c>
      <c r="K38" s="16">
        <f t="shared" si="4"/>
        <v>0.15882603588915006</v>
      </c>
    </row>
    <row r="39" spans="3:11" hidden="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hidden="1" x14ac:dyDescent="0.25">
      <c r="C40" s="5" t="s">
        <v>6</v>
      </c>
      <c r="D40" s="7"/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hidden="1" x14ac:dyDescent="0.25">
      <c r="C41" s="5" t="s">
        <v>22</v>
      </c>
      <c r="D41" s="7"/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hidden="1" x14ac:dyDescent="0.25">
      <c r="C42" s="5" t="s">
        <v>7</v>
      </c>
      <c r="D42" s="7"/>
      <c r="E42" s="16">
        <f t="shared" si="0"/>
        <v>0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0</v>
      </c>
      <c r="K42" s="13">
        <f t="shared" si="4"/>
        <v>0</v>
      </c>
    </row>
    <row r="43" spans="3:11" x14ac:dyDescent="0.25">
      <c r="C43" s="5" t="s">
        <v>74</v>
      </c>
      <c r="D43" s="7"/>
      <c r="E43" s="16">
        <f t="shared" si="0"/>
        <v>0</v>
      </c>
      <c r="F43" s="6">
        <v>7000000</v>
      </c>
      <c r="G43" s="16">
        <f t="shared" si="1"/>
        <v>3.6718191031109751E-2</v>
      </c>
      <c r="H43" s="7">
        <v>11531776</v>
      </c>
      <c r="I43" s="16">
        <f t="shared" si="2"/>
        <v>0.38401509769431286</v>
      </c>
      <c r="J43" s="8">
        <f t="shared" si="3"/>
        <v>18531776</v>
      </c>
      <c r="K43" s="13">
        <f t="shared" si="4"/>
        <v>6.0033232223043527E-2</v>
      </c>
    </row>
    <row r="44" spans="3:11" hidden="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hidden="1" x14ac:dyDescent="0.25">
      <c r="C45" s="5" t="s">
        <v>8</v>
      </c>
      <c r="D45" s="7"/>
      <c r="E45" s="16">
        <f t="shared" si="0"/>
        <v>0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0</v>
      </c>
      <c r="K45" s="13">
        <f t="shared" si="4"/>
        <v>0</v>
      </c>
    </row>
    <row r="46" spans="3:11" hidden="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hidden="1" x14ac:dyDescent="0.25">
      <c r="C47" s="5" t="s">
        <v>69</v>
      </c>
      <c r="D47" s="7"/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hidden="1" x14ac:dyDescent="0.25">
      <c r="C48" s="5" t="s">
        <v>9</v>
      </c>
      <c r="D48" s="7"/>
      <c r="E48" s="16">
        <f t="shared" si="0"/>
        <v>0</v>
      </c>
      <c r="F48" s="6"/>
      <c r="G48" s="16">
        <f t="shared" si="1"/>
        <v>0</v>
      </c>
      <c r="H48" s="7"/>
      <c r="I48" s="16">
        <f t="shared" si="2"/>
        <v>0</v>
      </c>
      <c r="J48" s="8">
        <f t="shared" si="3"/>
        <v>0</v>
      </c>
      <c r="K48" s="13">
        <f t="shared" si="4"/>
        <v>0</v>
      </c>
    </row>
    <row r="49" spans="3:11" hidden="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hidden="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hidden="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x14ac:dyDescent="0.25">
      <c r="C52" s="5" t="s">
        <v>50</v>
      </c>
      <c r="D52" s="7"/>
      <c r="E52" s="16">
        <f t="shared" si="0"/>
        <v>0</v>
      </c>
      <c r="F52" s="6">
        <v>83345200</v>
      </c>
      <c r="G52" s="16">
        <f t="shared" si="1"/>
        <v>0.43718356787514978</v>
      </c>
      <c r="H52" s="7"/>
      <c r="I52" s="16">
        <f t="shared" si="2"/>
        <v>0</v>
      </c>
      <c r="J52" s="8">
        <f t="shared" si="3"/>
        <v>83345200</v>
      </c>
      <c r="K52" s="13">
        <f t="shared" si="4"/>
        <v>0.26999472399601676</v>
      </c>
    </row>
    <row r="53" spans="3:11" hidden="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hidden="1" x14ac:dyDescent="0.25">
      <c r="C54" s="5" t="s">
        <v>71</v>
      </c>
      <c r="D54" s="7"/>
      <c r="E54" s="16">
        <f t="shared" si="0"/>
        <v>0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0</v>
      </c>
      <c r="K54" s="13">
        <f t="shared" si="4"/>
        <v>0</v>
      </c>
    </row>
    <row r="55" spans="3:11" hidden="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x14ac:dyDescent="0.25">
      <c r="C56" s="5" t="s">
        <v>25</v>
      </c>
      <c r="D56" s="7"/>
      <c r="E56" s="16">
        <f t="shared" si="0"/>
        <v>0</v>
      </c>
      <c r="F56" s="6"/>
      <c r="G56" s="16">
        <f t="shared" si="1"/>
        <v>0</v>
      </c>
      <c r="H56" s="7">
        <v>1155000</v>
      </c>
      <c r="I56" s="16">
        <f t="shared" si="2"/>
        <v>3.8462196788849469E-2</v>
      </c>
      <c r="J56" s="8">
        <f t="shared" si="3"/>
        <v>1155000</v>
      </c>
      <c r="K56" s="13">
        <f t="shared" si="4"/>
        <v>3.7415940715889982E-3</v>
      </c>
    </row>
    <row r="57" spans="3:11" x14ac:dyDescent="0.25">
      <c r="C57" s="5" t="s">
        <v>27</v>
      </c>
      <c r="D57" s="7"/>
      <c r="E57" s="16">
        <f t="shared" si="0"/>
        <v>0</v>
      </c>
      <c r="F57" s="6"/>
      <c r="G57" s="16">
        <f t="shared" si="1"/>
        <v>0</v>
      </c>
      <c r="H57" s="7">
        <v>10135350</v>
      </c>
      <c r="I57" s="16">
        <f t="shared" si="2"/>
        <v>0.33751326945789217</v>
      </c>
      <c r="J57" s="8">
        <f t="shared" si="3"/>
        <v>10135350</v>
      </c>
      <c r="K57" s="13">
        <f t="shared" si="4"/>
        <v>3.2833216860155459E-2</v>
      </c>
    </row>
    <row r="58" spans="3:11" hidden="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/>
      <c r="E59" s="16">
        <f t="shared" si="0"/>
        <v>0</v>
      </c>
      <c r="F59" s="6"/>
      <c r="G59" s="16">
        <f t="shared" si="1"/>
        <v>0</v>
      </c>
      <c r="H59" s="7">
        <v>3603680</v>
      </c>
      <c r="I59" s="16">
        <f t="shared" si="2"/>
        <v>0.12000471802947277</v>
      </c>
      <c r="J59" s="8">
        <f t="shared" si="3"/>
        <v>3603680</v>
      </c>
      <c r="K59" s="13">
        <f t="shared" si="4"/>
        <v>1.1674032661388606E-2</v>
      </c>
    </row>
    <row r="60" spans="3:11" hidden="1" x14ac:dyDescent="0.25">
      <c r="C60" s="5" t="s">
        <v>10</v>
      </c>
      <c r="D60" s="7"/>
      <c r="E60" s="16">
        <f t="shared" si="0"/>
        <v>0</v>
      </c>
      <c r="F60" s="6"/>
      <c r="G60" s="16">
        <f t="shared" si="1"/>
        <v>0</v>
      </c>
      <c r="H60" s="7"/>
      <c r="I60" s="16">
        <f t="shared" si="2"/>
        <v>0</v>
      </c>
      <c r="J60" s="8">
        <f t="shared" si="3"/>
        <v>0</v>
      </c>
      <c r="K60" s="13">
        <f t="shared" si="4"/>
        <v>0</v>
      </c>
    </row>
    <row r="61" spans="3:11" hidden="1" x14ac:dyDescent="0.25">
      <c r="C61" s="5" t="s">
        <v>11</v>
      </c>
      <c r="D61" s="7"/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x14ac:dyDescent="0.25">
      <c r="C62" s="5" t="s">
        <v>12</v>
      </c>
      <c r="D62" s="7">
        <v>63101952</v>
      </c>
      <c r="E62" s="16">
        <f t="shared" si="0"/>
        <v>0.71689434344916081</v>
      </c>
      <c r="F62" s="6">
        <v>48748000</v>
      </c>
      <c r="G62" s="16">
        <f t="shared" si="1"/>
        <v>0.25570548234064827</v>
      </c>
      <c r="H62" s="7"/>
      <c r="I62" s="16">
        <f t="shared" si="2"/>
        <v>0</v>
      </c>
      <c r="J62" s="8">
        <f t="shared" si="3"/>
        <v>111849952</v>
      </c>
      <c r="K62" s="13">
        <f t="shared" si="4"/>
        <v>0.36233516650278269</v>
      </c>
    </row>
    <row r="63" spans="3:11" hidden="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hidden="1" x14ac:dyDescent="0.25">
      <c r="C64" s="5" t="s">
        <v>63</v>
      </c>
      <c r="D64" s="7"/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hidden="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88021272</v>
      </c>
      <c r="E66" s="1"/>
      <c r="F66" s="33">
        <f>SUM(F9:F65)</f>
        <v>190641200</v>
      </c>
      <c r="G66" s="1"/>
      <c r="H66" s="33">
        <f>SUBTOTAL(9,H9:H65)</f>
        <v>30029486</v>
      </c>
      <c r="I66" s="1"/>
      <c r="J66" s="34">
        <f>SUM(J9:J65)</f>
        <v>308691958</v>
      </c>
      <c r="K66" s="35">
        <f t="shared" si="4"/>
        <v>1</v>
      </c>
    </row>
  </sheetData>
  <autoFilter ref="C8:K65" xr:uid="{00000000-0009-0000-0000-000004000000}">
    <filterColumn colId="7">
      <filters>
        <filter val="1 155 000"/>
        <filter val="10 135 350"/>
        <filter val="111 849 952"/>
        <filter val="19 991 000"/>
        <filter val="24 897 640"/>
        <filter val="3 603 680"/>
        <filter val="325 000"/>
        <filter val="49 817 088"/>
        <filter val="7 448 000"/>
        <filter val="83 345 200"/>
      </filters>
    </filterColumn>
  </autoFilter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4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C3:AA66"/>
  <sheetViews>
    <sheetView showGridLines="0" zoomScale="70" zoomScaleNormal="70" workbookViewId="0">
      <selection activeCell="F62" sqref="F62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75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43617</v>
      </c>
      <c r="Z8" s="36">
        <v>43983</v>
      </c>
      <c r="AA8" s="37" t="s">
        <v>55</v>
      </c>
    </row>
    <row r="9" spans="3:27" hidden="1" x14ac:dyDescent="0.25">
      <c r="C9" s="5" t="s">
        <v>32</v>
      </c>
      <c r="D9" s="7"/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3:27" x14ac:dyDescent="0.25">
      <c r="C10" s="5" t="s">
        <v>64</v>
      </c>
      <c r="D10" s="7"/>
      <c r="E10" s="16">
        <f t="shared" si="0"/>
        <v>0</v>
      </c>
      <c r="F10" s="6">
        <v>5852000</v>
      </c>
      <c r="G10" s="16">
        <f t="shared" si="1"/>
        <v>2.872406636967461E-2</v>
      </c>
      <c r="H10" s="7"/>
      <c r="I10" s="16">
        <f t="shared" si="2"/>
        <v>0</v>
      </c>
      <c r="J10" s="8">
        <f t="shared" si="3"/>
        <v>5852000</v>
      </c>
      <c r="K10" s="13">
        <f t="shared" si="4"/>
        <v>1.9035867777617087E-2</v>
      </c>
      <c r="X10" s="8" t="str">
        <f>+D8</f>
        <v>Авиабилеты</v>
      </c>
      <c r="Y10" s="7">
        <v>830442926</v>
      </c>
      <c r="Z10" s="7">
        <f>+D66</f>
        <v>26041100</v>
      </c>
      <c r="AA10" s="38">
        <f>IFERROR(+(Z10/Y10)-1,0)</f>
        <v>-0.96864191483280815</v>
      </c>
    </row>
    <row r="11" spans="3:27" hidden="1" x14ac:dyDescent="0.25">
      <c r="C11" s="5" t="s">
        <v>56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hidden="1" x14ac:dyDescent="0.25">
      <c r="C12" s="5" t="s">
        <v>33</v>
      </c>
      <c r="D12" s="7"/>
      <c r="E12" s="16">
        <f t="shared" si="0"/>
        <v>0</v>
      </c>
      <c r="F12" s="6"/>
      <c r="G12" s="16">
        <f t="shared" si="1"/>
        <v>0</v>
      </c>
      <c r="H12" s="7"/>
      <c r="I12" s="16">
        <f t="shared" si="2"/>
        <v>0</v>
      </c>
      <c r="J12" s="8">
        <f t="shared" si="3"/>
        <v>0</v>
      </c>
      <c r="K12" s="13">
        <f t="shared" si="4"/>
        <v>0</v>
      </c>
      <c r="X12" s="8" t="str">
        <f>+F8</f>
        <v>Гостиница</v>
      </c>
      <c r="Y12" s="7">
        <v>410754750</v>
      </c>
      <c r="Z12" s="7">
        <f>+F66</f>
        <v>203731600</v>
      </c>
      <c r="AA12" s="38">
        <f>IFERROR(+(Z12/Y12)-1,0)</f>
        <v>-0.50400670959982818</v>
      </c>
    </row>
    <row r="13" spans="3:27" hidden="1" x14ac:dyDescent="0.25">
      <c r="C13" s="5" t="s">
        <v>23</v>
      </c>
      <c r="D13" s="7"/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hidden="1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hidden="1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28235000</v>
      </c>
      <c r="Z15" s="7">
        <f>+H66</f>
        <v>77646960</v>
      </c>
      <c r="AA15" s="38">
        <f>IFERROR(+(Z15/Y15)-1,0)</f>
        <v>1.7500251460952718</v>
      </c>
    </row>
    <row r="16" spans="3:27" hidden="1" x14ac:dyDescent="0.25"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3:11" hidden="1" x14ac:dyDescent="0.25">
      <c r="C17" s="5" t="s">
        <v>35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hidden="1" x14ac:dyDescent="0.25">
      <c r="C18" s="5" t="s">
        <v>24</v>
      </c>
      <c r="D18" s="7"/>
      <c r="E18" s="16">
        <f t="shared" si="0"/>
        <v>0</v>
      </c>
      <c r="F18" s="6"/>
      <c r="G18" s="16">
        <f t="shared" si="1"/>
        <v>0</v>
      </c>
      <c r="H18" s="7"/>
      <c r="I18" s="16">
        <f t="shared" si="2"/>
        <v>0</v>
      </c>
      <c r="J18" s="8">
        <f t="shared" si="3"/>
        <v>0</v>
      </c>
      <c r="K18" s="13">
        <f t="shared" si="4"/>
        <v>0</v>
      </c>
    </row>
    <row r="19" spans="3:11" x14ac:dyDescent="0.25">
      <c r="C19" s="5" t="s">
        <v>36</v>
      </c>
      <c r="D19" s="7">
        <v>2616562</v>
      </c>
      <c r="E19" s="16">
        <f t="shared" si="0"/>
        <v>0.10047816720491838</v>
      </c>
      <c r="F19" s="6"/>
      <c r="G19" s="16">
        <f t="shared" si="1"/>
        <v>0</v>
      </c>
      <c r="H19" s="7"/>
      <c r="I19" s="16">
        <f t="shared" si="2"/>
        <v>0</v>
      </c>
      <c r="J19" s="8">
        <f t="shared" si="3"/>
        <v>2616562</v>
      </c>
      <c r="K19" s="13">
        <f t="shared" si="4"/>
        <v>8.5113684661547017E-3</v>
      </c>
    </row>
    <row r="20" spans="3:11" hidden="1" x14ac:dyDescent="0.25">
      <c r="C20" s="5" t="s">
        <v>65</v>
      </c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hidden="1" x14ac:dyDescent="0.25"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3:11" hidden="1" x14ac:dyDescent="0.25">
      <c r="C22" s="5" t="s">
        <v>67</v>
      </c>
      <c r="D22" s="7"/>
      <c r="E22" s="16">
        <f t="shared" si="0"/>
        <v>0</v>
      </c>
      <c r="F22" s="6"/>
      <c r="G22" s="16">
        <f t="shared" si="1"/>
        <v>0</v>
      </c>
      <c r="H22" s="7"/>
      <c r="I22" s="16">
        <f t="shared" si="2"/>
        <v>0</v>
      </c>
      <c r="J22" s="8">
        <f t="shared" si="3"/>
        <v>0</v>
      </c>
      <c r="K22" s="13">
        <f t="shared" si="4"/>
        <v>0</v>
      </c>
    </row>
    <row r="23" spans="3:11" hidden="1" x14ac:dyDescent="0.25">
      <c r="C23" s="5" t="s">
        <v>2</v>
      </c>
      <c r="D23" s="7"/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3:11" hidden="1" x14ac:dyDescent="0.25">
      <c r="C24" s="5" t="s">
        <v>37</v>
      </c>
      <c r="D24" s="7"/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3:11" x14ac:dyDescent="0.25">
      <c r="C25" s="5" t="s">
        <v>38</v>
      </c>
      <c r="D25" s="7">
        <v>18423168</v>
      </c>
      <c r="E25" s="16">
        <f t="shared" si="0"/>
        <v>0.70746504563939316</v>
      </c>
      <c r="F25" s="6">
        <v>122097000</v>
      </c>
      <c r="G25" s="16">
        <f t="shared" si="1"/>
        <v>0.59930320087801792</v>
      </c>
      <c r="H25" s="7"/>
      <c r="I25" s="16">
        <f t="shared" si="2"/>
        <v>0</v>
      </c>
      <c r="J25" s="8">
        <f t="shared" si="3"/>
        <v>140520168</v>
      </c>
      <c r="K25" s="13">
        <f t="shared" si="4"/>
        <v>0.457095580679518</v>
      </c>
    </row>
    <row r="26" spans="3:11" hidden="1" x14ac:dyDescent="0.25">
      <c r="C26" s="5" t="s">
        <v>3</v>
      </c>
      <c r="D26" s="7"/>
      <c r="E26" s="16">
        <f t="shared" si="0"/>
        <v>0</v>
      </c>
      <c r="F26" s="6"/>
      <c r="G26" s="16">
        <f t="shared" si="1"/>
        <v>0</v>
      </c>
      <c r="H26" s="7"/>
      <c r="I26" s="16">
        <f t="shared" si="2"/>
        <v>0</v>
      </c>
      <c r="J26" s="8">
        <f t="shared" si="3"/>
        <v>0</v>
      </c>
      <c r="K26" s="13">
        <f t="shared" si="4"/>
        <v>0</v>
      </c>
    </row>
    <row r="27" spans="3:11" hidden="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3:11" hidden="1" x14ac:dyDescent="0.25">
      <c r="C28" s="5" t="s">
        <v>40</v>
      </c>
      <c r="D28" s="7"/>
      <c r="E28" s="16">
        <f t="shared" si="0"/>
        <v>0</v>
      </c>
      <c r="F28" s="6"/>
      <c r="G28" s="16">
        <f t="shared" si="1"/>
        <v>0</v>
      </c>
      <c r="H28" s="7"/>
      <c r="I28" s="16">
        <f t="shared" si="2"/>
        <v>0</v>
      </c>
      <c r="J28" s="8">
        <f t="shared" si="3"/>
        <v>0</v>
      </c>
      <c r="K28" s="13">
        <f t="shared" si="4"/>
        <v>0</v>
      </c>
    </row>
    <row r="29" spans="3:11" hidden="1" x14ac:dyDescent="0.25">
      <c r="C29" s="5" t="s">
        <v>29</v>
      </c>
      <c r="D29" s="7"/>
      <c r="E29" s="16">
        <f t="shared" si="0"/>
        <v>0</v>
      </c>
      <c r="F29" s="6"/>
      <c r="G29" s="16">
        <f t="shared" si="1"/>
        <v>0</v>
      </c>
      <c r="H29" s="7"/>
      <c r="I29" s="16">
        <f t="shared" si="2"/>
        <v>0</v>
      </c>
      <c r="J29" s="8">
        <f t="shared" si="3"/>
        <v>0</v>
      </c>
      <c r="K29" s="13">
        <f t="shared" si="4"/>
        <v>0</v>
      </c>
    </row>
    <row r="30" spans="3:11" hidden="1" x14ac:dyDescent="0.25">
      <c r="C30" s="5" t="s">
        <v>41</v>
      </c>
      <c r="D30" s="7"/>
      <c r="E30" s="16">
        <f t="shared" si="0"/>
        <v>0</v>
      </c>
      <c r="F30" s="6"/>
      <c r="G30" s="16">
        <f t="shared" si="1"/>
        <v>0</v>
      </c>
      <c r="H30" s="7"/>
      <c r="I30" s="16">
        <f t="shared" si="2"/>
        <v>0</v>
      </c>
      <c r="J30" s="8">
        <f t="shared" si="3"/>
        <v>0</v>
      </c>
      <c r="K30" s="13">
        <f t="shared" si="4"/>
        <v>0</v>
      </c>
    </row>
    <row r="31" spans="3:11" x14ac:dyDescent="0.25">
      <c r="C31" s="5" t="s">
        <v>42</v>
      </c>
      <c r="D31" s="7"/>
      <c r="E31" s="16">
        <f t="shared" si="0"/>
        <v>0</v>
      </c>
      <c r="F31" s="6">
        <v>26628000</v>
      </c>
      <c r="G31" s="16">
        <f t="shared" si="1"/>
        <v>0.13070137376823232</v>
      </c>
      <c r="H31" s="7"/>
      <c r="I31" s="16">
        <f t="shared" si="2"/>
        <v>0</v>
      </c>
      <c r="J31" s="8">
        <f t="shared" si="3"/>
        <v>26628000</v>
      </c>
      <c r="K31" s="13">
        <f t="shared" si="4"/>
        <v>8.6617752423511232E-2</v>
      </c>
    </row>
    <row r="32" spans="3:11" hidden="1" x14ac:dyDescent="0.25">
      <c r="C32" s="5" t="s">
        <v>68</v>
      </c>
      <c r="D32" s="7"/>
      <c r="E32" s="16">
        <f t="shared" si="0"/>
        <v>0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0</v>
      </c>
      <c r="K32" s="13">
        <f t="shared" si="4"/>
        <v>0</v>
      </c>
    </row>
    <row r="33" spans="3:11" hidden="1" x14ac:dyDescent="0.25">
      <c r="C33" s="5" t="s">
        <v>43</v>
      </c>
      <c r="D33" s="7"/>
      <c r="E33" s="16">
        <f t="shared" si="0"/>
        <v>0</v>
      </c>
      <c r="F33" s="6"/>
      <c r="G33" s="16">
        <f t="shared" si="1"/>
        <v>0</v>
      </c>
      <c r="H33" s="7"/>
      <c r="I33" s="16">
        <f t="shared" si="2"/>
        <v>0</v>
      </c>
      <c r="J33" s="8">
        <f t="shared" si="3"/>
        <v>0</v>
      </c>
      <c r="K33" s="13">
        <f t="shared" si="4"/>
        <v>0</v>
      </c>
    </row>
    <row r="34" spans="3:11" hidden="1" x14ac:dyDescent="0.25">
      <c r="C34" s="5" t="s">
        <v>73</v>
      </c>
      <c r="D34" s="7"/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hidden="1" x14ac:dyDescent="0.25">
      <c r="C35" s="5" t="s">
        <v>4</v>
      </c>
      <c r="D35" s="7"/>
      <c r="E35" s="16">
        <f t="shared" si="0"/>
        <v>0</v>
      </c>
      <c r="F35" s="6"/>
      <c r="G35" s="16">
        <f t="shared" si="1"/>
        <v>0</v>
      </c>
      <c r="H35" s="7"/>
      <c r="I35" s="16">
        <f t="shared" si="2"/>
        <v>0</v>
      </c>
      <c r="J35" s="8">
        <f t="shared" si="3"/>
        <v>0</v>
      </c>
      <c r="K35" s="13">
        <f t="shared" si="4"/>
        <v>0</v>
      </c>
    </row>
    <row r="36" spans="3:11" hidden="1" x14ac:dyDescent="0.25">
      <c r="C36" s="5" t="s">
        <v>44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hidden="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hidden="1" x14ac:dyDescent="0.25">
      <c r="C38" s="5" t="s">
        <v>5</v>
      </c>
      <c r="D38" s="7"/>
      <c r="E38" s="16">
        <f t="shared" si="0"/>
        <v>0</v>
      </c>
      <c r="F38" s="6"/>
      <c r="G38" s="16">
        <f t="shared" si="1"/>
        <v>0</v>
      </c>
      <c r="H38" s="7"/>
      <c r="I38" s="16">
        <f t="shared" si="2"/>
        <v>0</v>
      </c>
      <c r="J38" s="8">
        <f t="shared" si="3"/>
        <v>0</v>
      </c>
      <c r="K38" s="16">
        <f t="shared" si="4"/>
        <v>0</v>
      </c>
    </row>
    <row r="39" spans="3:11" hidden="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hidden="1" x14ac:dyDescent="0.25">
      <c r="C40" s="5" t="s">
        <v>6</v>
      </c>
      <c r="D40" s="7"/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hidden="1" x14ac:dyDescent="0.25">
      <c r="C41" s="5" t="s">
        <v>22</v>
      </c>
      <c r="D41" s="7"/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hidden="1" x14ac:dyDescent="0.25">
      <c r="C42" s="5" t="s">
        <v>7</v>
      </c>
      <c r="D42" s="7"/>
      <c r="E42" s="16">
        <f t="shared" si="0"/>
        <v>0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0</v>
      </c>
      <c r="K42" s="13">
        <f t="shared" si="4"/>
        <v>0</v>
      </c>
    </row>
    <row r="43" spans="3:11" x14ac:dyDescent="0.25">
      <c r="C43" s="5" t="s">
        <v>74</v>
      </c>
      <c r="D43" s="7"/>
      <c r="E43" s="16">
        <f t="shared" si="0"/>
        <v>0</v>
      </c>
      <c r="F43" s="6"/>
      <c r="G43" s="16">
        <f t="shared" si="1"/>
        <v>0</v>
      </c>
      <c r="H43" s="7">
        <v>9798840</v>
      </c>
      <c r="I43" s="16">
        <f t="shared" si="2"/>
        <v>0.12619734243298128</v>
      </c>
      <c r="J43" s="8">
        <f t="shared" si="3"/>
        <v>9798840</v>
      </c>
      <c r="K43" s="13">
        <f t="shared" si="4"/>
        <v>3.1874474130899763E-2</v>
      </c>
    </row>
    <row r="44" spans="3:11" hidden="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hidden="1" x14ac:dyDescent="0.25">
      <c r="C45" s="5" t="s">
        <v>8</v>
      </c>
      <c r="D45" s="7"/>
      <c r="E45" s="16">
        <f t="shared" si="0"/>
        <v>0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0</v>
      </c>
      <c r="K45" s="13">
        <f t="shared" si="4"/>
        <v>0</v>
      </c>
    </row>
    <row r="46" spans="3:11" hidden="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hidden="1" x14ac:dyDescent="0.25">
      <c r="C47" s="5" t="s">
        <v>69</v>
      </c>
      <c r="D47" s="7"/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hidden="1" x14ac:dyDescent="0.25">
      <c r="C48" s="5" t="s">
        <v>9</v>
      </c>
      <c r="D48" s="7"/>
      <c r="E48" s="16">
        <f t="shared" si="0"/>
        <v>0</v>
      </c>
      <c r="F48" s="6"/>
      <c r="G48" s="16">
        <f t="shared" si="1"/>
        <v>0</v>
      </c>
      <c r="H48" s="7"/>
      <c r="I48" s="16">
        <f t="shared" si="2"/>
        <v>0</v>
      </c>
      <c r="J48" s="8">
        <f t="shared" si="3"/>
        <v>0</v>
      </c>
      <c r="K48" s="13">
        <f t="shared" si="4"/>
        <v>0</v>
      </c>
    </row>
    <row r="49" spans="3:11" hidden="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hidden="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hidden="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x14ac:dyDescent="0.25">
      <c r="C52" s="5" t="s">
        <v>50</v>
      </c>
      <c r="D52" s="7"/>
      <c r="E52" s="16">
        <f t="shared" si="0"/>
        <v>0</v>
      </c>
      <c r="F52" s="6">
        <v>43484600</v>
      </c>
      <c r="G52" s="16">
        <f t="shared" si="1"/>
        <v>0.21344062482206982</v>
      </c>
      <c r="H52" s="7"/>
      <c r="I52" s="16">
        <f t="shared" si="2"/>
        <v>0</v>
      </c>
      <c r="J52" s="8">
        <f t="shared" si="3"/>
        <v>43484600</v>
      </c>
      <c r="K52" s="13">
        <f t="shared" si="4"/>
        <v>0.14145028980905125</v>
      </c>
    </row>
    <row r="53" spans="3:11" hidden="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x14ac:dyDescent="0.25">
      <c r="C54" s="5" t="s">
        <v>71</v>
      </c>
      <c r="D54" s="7">
        <v>5001370</v>
      </c>
      <c r="E54" s="16">
        <f t="shared" si="0"/>
        <v>0.1920567871556885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5001370</v>
      </c>
      <c r="K54" s="13">
        <f t="shared" si="4"/>
        <v>1.6268868425656315E-2</v>
      </c>
    </row>
    <row r="55" spans="3:11" hidden="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hidden="1" x14ac:dyDescent="0.25">
      <c r="C56" s="5" t="s">
        <v>25</v>
      </c>
      <c r="D56" s="7"/>
      <c r="E56" s="16">
        <f t="shared" si="0"/>
        <v>0</v>
      </c>
      <c r="F56" s="6"/>
      <c r="G56" s="16">
        <f t="shared" si="1"/>
        <v>0</v>
      </c>
      <c r="H56" s="7"/>
      <c r="I56" s="16">
        <f t="shared" si="2"/>
        <v>0</v>
      </c>
      <c r="J56" s="8">
        <f t="shared" si="3"/>
        <v>0</v>
      </c>
      <c r="K56" s="13">
        <f t="shared" si="4"/>
        <v>0</v>
      </c>
    </row>
    <row r="57" spans="3:11" hidden="1" x14ac:dyDescent="0.25">
      <c r="C57" s="5" t="s">
        <v>27</v>
      </c>
      <c r="D57" s="7"/>
      <c r="E57" s="16">
        <f t="shared" si="0"/>
        <v>0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0</v>
      </c>
      <c r="K57" s="13">
        <f t="shared" si="4"/>
        <v>0</v>
      </c>
    </row>
    <row r="58" spans="3:11" hidden="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/>
      <c r="E59" s="16">
        <f t="shared" si="0"/>
        <v>0</v>
      </c>
      <c r="F59" s="6"/>
      <c r="G59" s="16">
        <f t="shared" si="1"/>
        <v>0</v>
      </c>
      <c r="H59" s="7">
        <v>53432120</v>
      </c>
      <c r="I59" s="16">
        <f t="shared" si="2"/>
        <v>0.68814181521079509</v>
      </c>
      <c r="J59" s="8">
        <f t="shared" si="3"/>
        <v>53432120</v>
      </c>
      <c r="K59" s="13">
        <f t="shared" si="4"/>
        <v>0.17380840249449239</v>
      </c>
    </row>
    <row r="60" spans="3:11" hidden="1" x14ac:dyDescent="0.25">
      <c r="C60" s="5" t="s">
        <v>10</v>
      </c>
      <c r="D60" s="7"/>
      <c r="E60" s="16">
        <f t="shared" si="0"/>
        <v>0</v>
      </c>
      <c r="F60" s="6"/>
      <c r="G60" s="16">
        <f t="shared" si="1"/>
        <v>0</v>
      </c>
      <c r="H60" s="7"/>
      <c r="I60" s="16">
        <f t="shared" si="2"/>
        <v>0</v>
      </c>
      <c r="J60" s="8">
        <f t="shared" si="3"/>
        <v>0</v>
      </c>
      <c r="K60" s="13">
        <f t="shared" si="4"/>
        <v>0</v>
      </c>
    </row>
    <row r="61" spans="3:11" hidden="1" x14ac:dyDescent="0.25">
      <c r="C61" s="5" t="s">
        <v>11</v>
      </c>
      <c r="D61" s="7"/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x14ac:dyDescent="0.25">
      <c r="C62" s="5" t="s">
        <v>12</v>
      </c>
      <c r="D62" s="7"/>
      <c r="E62" s="16">
        <f t="shared" si="0"/>
        <v>0</v>
      </c>
      <c r="F62" s="6">
        <v>5670000</v>
      </c>
      <c r="G62" s="16">
        <f t="shared" si="1"/>
        <v>2.7830734162005304E-2</v>
      </c>
      <c r="H62" s="7">
        <v>14416000</v>
      </c>
      <c r="I62" s="16">
        <f t="shared" si="2"/>
        <v>0.1856608423562236</v>
      </c>
      <c r="J62" s="8">
        <f t="shared" si="3"/>
        <v>20086000</v>
      </c>
      <c r="K62" s="13">
        <f t="shared" si="4"/>
        <v>6.5337395793099246E-2</v>
      </c>
    </row>
    <row r="63" spans="3:11" hidden="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hidden="1" x14ac:dyDescent="0.25">
      <c r="C64" s="5" t="s">
        <v>63</v>
      </c>
      <c r="D64" s="7"/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hidden="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26041100</v>
      </c>
      <c r="E66" s="1"/>
      <c r="F66" s="33">
        <f>SUM(F9:F65)</f>
        <v>203731600</v>
      </c>
      <c r="G66" s="1"/>
      <c r="H66" s="33">
        <f>SUBTOTAL(9,H9:H65)</f>
        <v>77646960</v>
      </c>
      <c r="I66" s="1"/>
      <c r="J66" s="34">
        <f>SUM(J9:J65)</f>
        <v>307419660</v>
      </c>
      <c r="K66" s="35">
        <f t="shared" si="4"/>
        <v>1</v>
      </c>
    </row>
  </sheetData>
  <autoFilter ref="C8:K65" xr:uid="{00000000-0009-0000-0000-000005000000}">
    <filterColumn colId="7">
      <filters>
        <filter val="140 520 168"/>
        <filter val="2 616 562"/>
        <filter val="20 086 000"/>
        <filter val="26 628 000"/>
        <filter val="43 484 600"/>
        <filter val="5 001 370"/>
        <filter val="5 852 000"/>
        <filter val="53 432 120"/>
        <filter val="9 798 840"/>
      </filters>
    </filterColumn>
  </autoFilter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5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AA66"/>
  <sheetViews>
    <sheetView showGridLines="0" zoomScale="70" zoomScaleNormal="70" workbookViewId="0">
      <selection activeCell="H56" sqref="H56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81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43617</v>
      </c>
      <c r="Z8" s="36">
        <v>43983</v>
      </c>
      <c r="AA8" s="37" t="s">
        <v>55</v>
      </c>
    </row>
    <row r="9" spans="3:27" x14ac:dyDescent="0.25">
      <c r="C9" s="5" t="s">
        <v>32</v>
      </c>
      <c r="D9" s="7"/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3:27" x14ac:dyDescent="0.25">
      <c r="C10" s="5" t="s">
        <v>64</v>
      </c>
      <c r="D10" s="7"/>
      <c r="E10" s="16">
        <f t="shared" si="0"/>
        <v>0</v>
      </c>
      <c r="F10" s="6"/>
      <c r="G10" s="16">
        <f t="shared" si="1"/>
        <v>0</v>
      </c>
      <c r="H10" s="7"/>
      <c r="I10" s="16">
        <f t="shared" si="2"/>
        <v>0</v>
      </c>
      <c r="J10" s="8">
        <f t="shared" si="3"/>
        <v>0</v>
      </c>
      <c r="K10" s="13">
        <f t="shared" si="4"/>
        <v>0</v>
      </c>
      <c r="X10" s="8" t="str">
        <f>+D8</f>
        <v>Авиабилеты</v>
      </c>
      <c r="Y10" s="7">
        <v>887647642</v>
      </c>
      <c r="Z10" s="7">
        <f>+D66</f>
        <v>222183696</v>
      </c>
      <c r="AA10" s="38">
        <f>IFERROR(+(Z10/Y10)-1,0)</f>
        <v>-0.749693813753183</v>
      </c>
    </row>
    <row r="11" spans="3:27" x14ac:dyDescent="0.25">
      <c r="C11" s="5" t="s">
        <v>56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x14ac:dyDescent="0.25">
      <c r="C12" s="5" t="s">
        <v>33</v>
      </c>
      <c r="D12" s="7"/>
      <c r="E12" s="16">
        <f t="shared" si="0"/>
        <v>0</v>
      </c>
      <c r="F12" s="6">
        <v>35985000</v>
      </c>
      <c r="G12" s="16">
        <f t="shared" si="1"/>
        <v>7.7000059699921228E-2</v>
      </c>
      <c r="H12" s="7"/>
      <c r="I12" s="16">
        <f t="shared" si="2"/>
        <v>0</v>
      </c>
      <c r="J12" s="8">
        <f t="shared" si="3"/>
        <v>35985000</v>
      </c>
      <c r="K12" s="13">
        <f t="shared" si="4"/>
        <v>4.5723630524725223E-2</v>
      </c>
      <c r="X12" s="8" t="str">
        <f>+F8</f>
        <v>Гостиница</v>
      </c>
      <c r="Y12" s="7">
        <v>525323600</v>
      </c>
      <c r="Z12" s="7">
        <f>+F66</f>
        <v>467337300</v>
      </c>
      <c r="AA12" s="38">
        <f>IFERROR(+(Z12/Y12)-1,0)</f>
        <v>-0.11038205784015798</v>
      </c>
    </row>
    <row r="13" spans="3:27" x14ac:dyDescent="0.25">
      <c r="C13" s="5" t="s">
        <v>23</v>
      </c>
      <c r="D13" s="7"/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24450940</v>
      </c>
      <c r="Z15" s="7">
        <f>+H66</f>
        <v>97490000</v>
      </c>
      <c r="AA15" s="38">
        <f>IFERROR(+(Z15/Y15)-1,0)</f>
        <v>2.9871677735089119</v>
      </c>
    </row>
    <row r="16" spans="3:27" x14ac:dyDescent="0.25"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3:11" x14ac:dyDescent="0.25">
      <c r="C17" s="5" t="s">
        <v>35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x14ac:dyDescent="0.25">
      <c r="C18" s="5" t="s">
        <v>24</v>
      </c>
      <c r="D18" s="7"/>
      <c r="E18" s="16">
        <f t="shared" si="0"/>
        <v>0</v>
      </c>
      <c r="F18" s="6"/>
      <c r="G18" s="16">
        <f t="shared" si="1"/>
        <v>0</v>
      </c>
      <c r="H18" s="7"/>
      <c r="I18" s="16">
        <f t="shared" si="2"/>
        <v>0</v>
      </c>
      <c r="J18" s="8">
        <f t="shared" si="3"/>
        <v>0</v>
      </c>
      <c r="K18" s="13">
        <f t="shared" si="4"/>
        <v>0</v>
      </c>
    </row>
    <row r="19" spans="3:11" x14ac:dyDescent="0.25">
      <c r="C19" s="5" t="s">
        <v>36</v>
      </c>
      <c r="D19" s="7"/>
      <c r="E19" s="16">
        <f t="shared" si="0"/>
        <v>0</v>
      </c>
      <c r="F19" s="6">
        <v>25455800</v>
      </c>
      <c r="G19" s="16">
        <f t="shared" si="1"/>
        <v>5.4469865769327636E-2</v>
      </c>
      <c r="H19" s="7"/>
      <c r="I19" s="16">
        <f t="shared" si="2"/>
        <v>0</v>
      </c>
      <c r="J19" s="8">
        <f t="shared" si="3"/>
        <v>25455800</v>
      </c>
      <c r="K19" s="13">
        <f t="shared" si="4"/>
        <v>3.2344910210123673E-2</v>
      </c>
    </row>
    <row r="20" spans="3:11" x14ac:dyDescent="0.25">
      <c r="C20" s="5" t="s">
        <v>65</v>
      </c>
      <c r="D20" s="7"/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3:11" x14ac:dyDescent="0.25"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3:11" x14ac:dyDescent="0.25">
      <c r="C22" s="5" t="s">
        <v>77</v>
      </c>
      <c r="D22" s="7"/>
      <c r="E22" s="16">
        <f t="shared" si="0"/>
        <v>0</v>
      </c>
      <c r="F22" s="6">
        <v>46003000</v>
      </c>
      <c r="G22" s="16">
        <f t="shared" si="1"/>
        <v>9.8436397009183732E-2</v>
      </c>
      <c r="H22" s="7"/>
      <c r="I22" s="16">
        <f t="shared" si="2"/>
        <v>0</v>
      </c>
      <c r="J22" s="8">
        <f t="shared" si="3"/>
        <v>46003000</v>
      </c>
      <c r="K22" s="13">
        <f t="shared" si="4"/>
        <v>5.8452804641626631E-2</v>
      </c>
    </row>
    <row r="23" spans="3:11" x14ac:dyDescent="0.25">
      <c r="C23" s="5" t="s">
        <v>2</v>
      </c>
      <c r="D23" s="7"/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3:11" x14ac:dyDescent="0.25">
      <c r="C24" s="5" t="s">
        <v>37</v>
      </c>
      <c r="D24" s="7"/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3:11" x14ac:dyDescent="0.25">
      <c r="C25" s="5" t="s">
        <v>38</v>
      </c>
      <c r="D25" s="7">
        <v>45326322</v>
      </c>
      <c r="E25" s="16">
        <f t="shared" si="0"/>
        <v>0.20400381673369949</v>
      </c>
      <c r="F25" s="6">
        <v>111388500</v>
      </c>
      <c r="G25" s="16">
        <f t="shared" si="1"/>
        <v>0.23834712101944355</v>
      </c>
      <c r="H25" s="7"/>
      <c r="I25" s="16">
        <f t="shared" si="2"/>
        <v>0</v>
      </c>
      <c r="J25" s="8">
        <f t="shared" si="3"/>
        <v>156714822</v>
      </c>
      <c r="K25" s="13">
        <f t="shared" si="4"/>
        <v>0.19912659771782909</v>
      </c>
    </row>
    <row r="26" spans="3:11" x14ac:dyDescent="0.25">
      <c r="C26" s="5" t="s">
        <v>3</v>
      </c>
      <c r="D26" s="7"/>
      <c r="E26" s="16">
        <f t="shared" si="0"/>
        <v>0</v>
      </c>
      <c r="F26" s="6"/>
      <c r="G26" s="16">
        <f t="shared" si="1"/>
        <v>0</v>
      </c>
      <c r="H26" s="7"/>
      <c r="I26" s="16">
        <f t="shared" si="2"/>
        <v>0</v>
      </c>
      <c r="J26" s="8">
        <f t="shared" si="3"/>
        <v>0</v>
      </c>
      <c r="K26" s="13">
        <f t="shared" si="4"/>
        <v>0</v>
      </c>
    </row>
    <row r="27" spans="3:1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3:11" x14ac:dyDescent="0.25">
      <c r="C28" s="5" t="s">
        <v>40</v>
      </c>
      <c r="D28" s="7"/>
      <c r="E28" s="16">
        <f t="shared" si="0"/>
        <v>0</v>
      </c>
      <c r="F28" s="6"/>
      <c r="G28" s="16">
        <f t="shared" si="1"/>
        <v>0</v>
      </c>
      <c r="H28" s="7"/>
      <c r="I28" s="16">
        <f t="shared" si="2"/>
        <v>0</v>
      </c>
      <c r="J28" s="8">
        <f t="shared" si="3"/>
        <v>0</v>
      </c>
      <c r="K28" s="13">
        <f t="shared" si="4"/>
        <v>0</v>
      </c>
    </row>
    <row r="29" spans="3:11" x14ac:dyDescent="0.25">
      <c r="C29" s="5" t="s">
        <v>29</v>
      </c>
      <c r="D29" s="7">
        <v>4989197</v>
      </c>
      <c r="E29" s="16">
        <f t="shared" si="0"/>
        <v>2.2455279526901021E-2</v>
      </c>
      <c r="F29" s="6">
        <v>8142500</v>
      </c>
      <c r="G29" s="16">
        <f t="shared" si="1"/>
        <v>1.7423175937379704E-2</v>
      </c>
      <c r="H29" s="7">
        <v>2780000</v>
      </c>
      <c r="I29" s="16">
        <f t="shared" si="2"/>
        <v>2.8515745204636372E-2</v>
      </c>
      <c r="J29" s="8">
        <f t="shared" si="3"/>
        <v>15911697</v>
      </c>
      <c r="K29" s="13">
        <f t="shared" si="4"/>
        <v>2.0217883969692336E-2</v>
      </c>
    </row>
    <row r="30" spans="3:11" x14ac:dyDescent="0.25">
      <c r="C30" s="5" t="s">
        <v>41</v>
      </c>
      <c r="D30" s="7"/>
      <c r="E30" s="16">
        <f t="shared" si="0"/>
        <v>0</v>
      </c>
      <c r="F30" s="6"/>
      <c r="G30" s="16">
        <f t="shared" si="1"/>
        <v>0</v>
      </c>
      <c r="H30" s="7"/>
      <c r="I30" s="16">
        <f t="shared" si="2"/>
        <v>0</v>
      </c>
      <c r="J30" s="8">
        <f t="shared" si="3"/>
        <v>0</v>
      </c>
      <c r="K30" s="13">
        <f t="shared" si="4"/>
        <v>0</v>
      </c>
    </row>
    <row r="31" spans="3:11" x14ac:dyDescent="0.25">
      <c r="C31" s="5" t="s">
        <v>42</v>
      </c>
      <c r="D31" s="7">
        <v>119357883</v>
      </c>
      <c r="E31" s="16">
        <f t="shared" si="0"/>
        <v>0.53720360741501028</v>
      </c>
      <c r="F31" s="6">
        <v>68545000</v>
      </c>
      <c r="G31" s="16">
        <f t="shared" si="1"/>
        <v>0.14667136562820901</v>
      </c>
      <c r="H31" s="7">
        <v>68880000</v>
      </c>
      <c r="I31" s="16">
        <f t="shared" si="2"/>
        <v>0.70653400348753714</v>
      </c>
      <c r="J31" s="8">
        <f t="shared" si="3"/>
        <v>256782883</v>
      </c>
      <c r="K31" s="13">
        <f t="shared" si="4"/>
        <v>0.32627610580424471</v>
      </c>
    </row>
    <row r="32" spans="3:11" x14ac:dyDescent="0.25">
      <c r="C32" s="5" t="s">
        <v>68</v>
      </c>
      <c r="D32" s="7"/>
      <c r="E32" s="16">
        <f t="shared" si="0"/>
        <v>0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0</v>
      </c>
      <c r="K32" s="13">
        <f t="shared" si="4"/>
        <v>0</v>
      </c>
    </row>
    <row r="33" spans="3:11" x14ac:dyDescent="0.25">
      <c r="C33" s="5" t="s">
        <v>43</v>
      </c>
      <c r="D33" s="7">
        <v>37393693</v>
      </c>
      <c r="E33" s="16">
        <f t="shared" si="0"/>
        <v>0.16830079647248283</v>
      </c>
      <c r="F33" s="6">
        <v>6417000</v>
      </c>
      <c r="G33" s="16">
        <f t="shared" si="1"/>
        <v>1.3730981883962611E-2</v>
      </c>
      <c r="H33" s="7"/>
      <c r="I33" s="16">
        <f t="shared" si="2"/>
        <v>0</v>
      </c>
      <c r="J33" s="8">
        <f t="shared" si="3"/>
        <v>43810693</v>
      </c>
      <c r="K33" s="13">
        <f t="shared" si="4"/>
        <v>5.5667192990528434E-2</v>
      </c>
    </row>
    <row r="34" spans="3:11" x14ac:dyDescent="0.25">
      <c r="C34" s="5" t="s">
        <v>73</v>
      </c>
      <c r="D34" s="7"/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x14ac:dyDescent="0.25">
      <c r="C35" s="5" t="s">
        <v>78</v>
      </c>
      <c r="D35" s="7"/>
      <c r="E35" s="16">
        <f t="shared" si="0"/>
        <v>0</v>
      </c>
      <c r="F35" s="6">
        <v>10559000</v>
      </c>
      <c r="G35" s="16">
        <f t="shared" si="1"/>
        <v>2.2593959437862118E-2</v>
      </c>
      <c r="H35" s="7"/>
      <c r="I35" s="16">
        <f t="shared" si="2"/>
        <v>0</v>
      </c>
      <c r="J35" s="8">
        <f t="shared" si="3"/>
        <v>10559000</v>
      </c>
      <c r="K35" s="13">
        <f t="shared" si="4"/>
        <v>1.3416585096861848E-2</v>
      </c>
    </row>
    <row r="36" spans="3:11" x14ac:dyDescent="0.25">
      <c r="C36" s="5" t="s">
        <v>76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/>
      <c r="E38" s="16">
        <f t="shared" si="0"/>
        <v>0</v>
      </c>
      <c r="F38" s="6"/>
      <c r="G38" s="16">
        <f t="shared" si="1"/>
        <v>0</v>
      </c>
      <c r="H38" s="7"/>
      <c r="I38" s="16">
        <f t="shared" si="2"/>
        <v>0</v>
      </c>
      <c r="J38" s="8">
        <f t="shared" si="3"/>
        <v>0</v>
      </c>
      <c r="K38" s="16">
        <f t="shared" si="4"/>
        <v>0</v>
      </c>
    </row>
    <row r="39" spans="3:1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x14ac:dyDescent="0.25">
      <c r="C40" s="5" t="s">
        <v>6</v>
      </c>
      <c r="D40" s="7"/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x14ac:dyDescent="0.25">
      <c r="C41" s="5" t="s">
        <v>22</v>
      </c>
      <c r="D41" s="7"/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x14ac:dyDescent="0.25">
      <c r="C42" s="5" t="s">
        <v>7</v>
      </c>
      <c r="D42" s="7"/>
      <c r="E42" s="16">
        <f t="shared" si="0"/>
        <v>0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0</v>
      </c>
      <c r="K42" s="13">
        <f t="shared" si="4"/>
        <v>0</v>
      </c>
    </row>
    <row r="43" spans="3:11" x14ac:dyDescent="0.25">
      <c r="C43" s="5" t="s">
        <v>74</v>
      </c>
      <c r="D43" s="7"/>
      <c r="E43" s="16">
        <f t="shared" si="0"/>
        <v>0</v>
      </c>
      <c r="F43" s="6"/>
      <c r="G43" s="16">
        <f t="shared" si="1"/>
        <v>0</v>
      </c>
      <c r="H43" s="7"/>
      <c r="I43" s="16">
        <f t="shared" si="2"/>
        <v>0</v>
      </c>
      <c r="J43" s="8">
        <f t="shared" si="3"/>
        <v>0</v>
      </c>
      <c r="K43" s="13">
        <f t="shared" si="4"/>
        <v>0</v>
      </c>
    </row>
    <row r="44" spans="3:1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x14ac:dyDescent="0.25">
      <c r="C45" s="5" t="s">
        <v>8</v>
      </c>
      <c r="D45" s="7"/>
      <c r="E45" s="16">
        <f t="shared" si="0"/>
        <v>0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0</v>
      </c>
      <c r="K45" s="13">
        <f t="shared" si="4"/>
        <v>0</v>
      </c>
    </row>
    <row r="46" spans="3:1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x14ac:dyDescent="0.25">
      <c r="C47" s="5" t="s">
        <v>79</v>
      </c>
      <c r="D47" s="7"/>
      <c r="E47" s="16">
        <f t="shared" si="0"/>
        <v>0</v>
      </c>
      <c r="F47" s="6">
        <v>42742500</v>
      </c>
      <c r="G47" s="16">
        <f t="shared" si="1"/>
        <v>9.1459637396800977E-2</v>
      </c>
      <c r="H47" s="7"/>
      <c r="I47" s="16">
        <f t="shared" si="2"/>
        <v>0</v>
      </c>
      <c r="J47" s="8">
        <f t="shared" si="3"/>
        <v>42742500</v>
      </c>
      <c r="K47" s="13">
        <f t="shared" si="4"/>
        <v>5.4309914622844735E-2</v>
      </c>
    </row>
    <row r="48" spans="3:11" x14ac:dyDescent="0.25">
      <c r="C48" s="5" t="s">
        <v>9</v>
      </c>
      <c r="D48" s="7">
        <v>13325000</v>
      </c>
      <c r="E48" s="16">
        <f t="shared" si="0"/>
        <v>5.9972897381273198E-2</v>
      </c>
      <c r="F48" s="6"/>
      <c r="G48" s="16">
        <f t="shared" si="1"/>
        <v>0</v>
      </c>
      <c r="H48" s="7"/>
      <c r="I48" s="16">
        <f t="shared" si="2"/>
        <v>0</v>
      </c>
      <c r="J48" s="8">
        <f t="shared" si="3"/>
        <v>13325000</v>
      </c>
      <c r="K48" s="13">
        <f t="shared" si="4"/>
        <v>1.6931148443572699E-2</v>
      </c>
    </row>
    <row r="49" spans="3:1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x14ac:dyDescent="0.25">
      <c r="C52" s="5" t="s">
        <v>50</v>
      </c>
      <c r="D52" s="7"/>
      <c r="E52" s="16">
        <f t="shared" si="0"/>
        <v>0</v>
      </c>
      <c r="F52" s="6"/>
      <c r="G52" s="16">
        <f t="shared" si="1"/>
        <v>0</v>
      </c>
      <c r="H52" s="7"/>
      <c r="I52" s="16">
        <f t="shared" si="2"/>
        <v>0</v>
      </c>
      <c r="J52" s="8">
        <f t="shared" si="3"/>
        <v>0</v>
      </c>
      <c r="K52" s="13">
        <f t="shared" si="4"/>
        <v>0</v>
      </c>
    </row>
    <row r="53" spans="3:1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x14ac:dyDescent="0.25">
      <c r="C54" s="5" t="s">
        <v>71</v>
      </c>
      <c r="D54" s="7">
        <v>1791601</v>
      </c>
      <c r="E54" s="16">
        <f t="shared" si="0"/>
        <v>8.0636024706331293E-3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1791601</v>
      </c>
      <c r="K54" s="13">
        <f t="shared" si="4"/>
        <v>2.2764624752460256E-3</v>
      </c>
    </row>
    <row r="55" spans="3:1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x14ac:dyDescent="0.25">
      <c r="C56" s="5" t="s">
        <v>25</v>
      </c>
      <c r="D56" s="7"/>
      <c r="E56" s="16">
        <f t="shared" si="0"/>
        <v>0</v>
      </c>
      <c r="F56" s="6"/>
      <c r="G56" s="16">
        <f t="shared" si="1"/>
        <v>0</v>
      </c>
      <c r="H56" s="7">
        <v>25830000</v>
      </c>
      <c r="I56" s="16">
        <f t="shared" si="2"/>
        <v>0.26495025130782646</v>
      </c>
      <c r="J56" s="8">
        <f t="shared" si="3"/>
        <v>25830000</v>
      </c>
      <c r="K56" s="13">
        <f t="shared" si="4"/>
        <v>3.2820380059848615E-2</v>
      </c>
    </row>
    <row r="57" spans="3:11" x14ac:dyDescent="0.25">
      <c r="C57" s="5" t="s">
        <v>27</v>
      </c>
      <c r="D57" s="7"/>
      <c r="E57" s="16">
        <f t="shared" si="0"/>
        <v>0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0</v>
      </c>
      <c r="K57" s="13">
        <f t="shared" si="4"/>
        <v>0</v>
      </c>
    </row>
    <row r="58" spans="3:1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/>
      <c r="E59" s="16">
        <f t="shared" si="0"/>
        <v>0</v>
      </c>
      <c r="F59" s="6"/>
      <c r="G59" s="16">
        <f t="shared" si="1"/>
        <v>0</v>
      </c>
      <c r="H59" s="7"/>
      <c r="I59" s="16">
        <f t="shared" si="2"/>
        <v>0</v>
      </c>
      <c r="J59" s="8">
        <f t="shared" si="3"/>
        <v>0</v>
      </c>
      <c r="K59" s="13">
        <f t="shared" si="4"/>
        <v>0</v>
      </c>
    </row>
    <row r="60" spans="3:11" x14ac:dyDescent="0.25">
      <c r="C60" s="5" t="s">
        <v>80</v>
      </c>
      <c r="D60" s="7"/>
      <c r="E60" s="16">
        <f t="shared" si="0"/>
        <v>0</v>
      </c>
      <c r="F60" s="6">
        <v>36463500</v>
      </c>
      <c r="G60" s="16">
        <f t="shared" si="1"/>
        <v>7.8023945445826817E-2</v>
      </c>
      <c r="H60" s="7"/>
      <c r="I60" s="16">
        <f t="shared" si="2"/>
        <v>0</v>
      </c>
      <c r="J60" s="8">
        <f t="shared" si="3"/>
        <v>36463500</v>
      </c>
      <c r="K60" s="13">
        <f t="shared" si="4"/>
        <v>4.6331627112361211E-2</v>
      </c>
    </row>
    <row r="61" spans="3:11" x14ac:dyDescent="0.25">
      <c r="C61" s="5" t="s">
        <v>11</v>
      </c>
      <c r="D61" s="7"/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x14ac:dyDescent="0.25">
      <c r="C62" s="5" t="s">
        <v>12</v>
      </c>
      <c r="D62" s="7"/>
      <c r="E62" s="16">
        <f t="shared" si="0"/>
        <v>0</v>
      </c>
      <c r="F62" s="6">
        <v>75635500</v>
      </c>
      <c r="G62" s="16">
        <f t="shared" si="1"/>
        <v>0.1618434907720826</v>
      </c>
      <c r="H62" s="7"/>
      <c r="I62" s="16">
        <f t="shared" si="2"/>
        <v>0</v>
      </c>
      <c r="J62" s="8">
        <f t="shared" si="3"/>
        <v>75635500</v>
      </c>
      <c r="K62" s="13">
        <f t="shared" si="4"/>
        <v>9.6104756330494784E-2</v>
      </c>
    </row>
    <row r="63" spans="3:1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x14ac:dyDescent="0.25">
      <c r="C64" s="5" t="s">
        <v>63</v>
      </c>
      <c r="D64" s="7"/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222183696</v>
      </c>
      <c r="E66" s="1"/>
      <c r="F66" s="33">
        <f>SUM(F9:F65)</f>
        <v>467337300</v>
      </c>
      <c r="G66" s="1"/>
      <c r="H66" s="33">
        <f>SUBTOTAL(9,H9:H65)</f>
        <v>97490000</v>
      </c>
      <c r="I66" s="1"/>
      <c r="J66" s="34">
        <f>SUM(J9:J65)</f>
        <v>787010996</v>
      </c>
      <c r="K66" s="35">
        <f t="shared" si="4"/>
        <v>1</v>
      </c>
    </row>
  </sheetData>
  <autoFilter ref="C8:K65" xr:uid="{00000000-0009-0000-0000-000006000000}"/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6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C3:AA66"/>
  <sheetViews>
    <sheetView showGridLines="0" topLeftCell="A4" zoomScale="70" zoomScaleNormal="70" workbookViewId="0">
      <selection activeCell="J9" sqref="J9"/>
    </sheetView>
  </sheetViews>
  <sheetFormatPr defaultRowHeight="15" x14ac:dyDescent="0.25"/>
  <cols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3:27" ht="33.75" x14ac:dyDescent="0.25">
      <c r="E3" s="19" t="s">
        <v>81</v>
      </c>
      <c r="F3" s="19"/>
      <c r="G3" s="19"/>
    </row>
    <row r="8" spans="3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43617</v>
      </c>
      <c r="Z8" s="36">
        <v>43983</v>
      </c>
      <c r="AA8" s="37" t="s">
        <v>55</v>
      </c>
    </row>
    <row r="9" spans="3:27" x14ac:dyDescent="0.25">
      <c r="C9" s="5" t="s">
        <v>82</v>
      </c>
      <c r="D9" s="7">
        <v>13940000</v>
      </c>
      <c r="E9" s="16">
        <f t="shared" ref="E9:E65" si="0">+IFERROR(D9/$D$66,0)</f>
        <v>1.1423282114144352E-2</v>
      </c>
      <c r="F9" s="6">
        <v>17325000</v>
      </c>
      <c r="G9" s="16">
        <f t="shared" ref="G9:G65" si="1">+IFERROR(F9/$F$66,0)</f>
        <v>2.2381468411828326E-2</v>
      </c>
      <c r="H9" s="7">
        <v>5768000</v>
      </c>
      <c r="I9" s="16">
        <f t="shared" ref="I9:I65" si="2">+IFERROR(H9/$H$66,0)</f>
        <v>2.0145561038786716E-2</v>
      </c>
      <c r="J9" s="8">
        <f t="shared" ref="J9:J65" si="3">+D9+F9+H9</f>
        <v>37033000</v>
      </c>
      <c r="K9" s="13">
        <f t="shared" ref="K9:K66" si="4">+IFERROR(J9/$J$66,0)</f>
        <v>1.6237495615140669E-2</v>
      </c>
    </row>
    <row r="10" spans="3:27" x14ac:dyDescent="0.25">
      <c r="C10" s="5" t="s">
        <v>64</v>
      </c>
      <c r="D10" s="7">
        <v>13150000</v>
      </c>
      <c r="E10" s="16">
        <f t="shared" si="0"/>
        <v>1.0775908163629715E-2</v>
      </c>
      <c r="F10" s="6">
        <v>14105000</v>
      </c>
      <c r="G10" s="16">
        <f t="shared" si="1"/>
        <v>1.8221680343367304E-2</v>
      </c>
      <c r="H10" s="7"/>
      <c r="I10" s="16">
        <f t="shared" si="2"/>
        <v>0</v>
      </c>
      <c r="J10" s="8">
        <f t="shared" si="3"/>
        <v>27255000</v>
      </c>
      <c r="K10" s="13">
        <f t="shared" si="4"/>
        <v>1.1950232036039718E-2</v>
      </c>
      <c r="X10" s="8" t="str">
        <f>+D8</f>
        <v>Авиабилеты</v>
      </c>
      <c r="Y10" s="7">
        <v>1536074536</v>
      </c>
      <c r="Z10" s="7">
        <f>+D66</f>
        <v>1220314780</v>
      </c>
      <c r="AA10" s="38">
        <f>IFERROR(+(Z10/Y10)-1,0)</f>
        <v>-0.20556278266434336</v>
      </c>
    </row>
    <row r="11" spans="3:27" hidden="1" x14ac:dyDescent="0.25">
      <c r="C11" s="5" t="s">
        <v>56</v>
      </c>
      <c r="D11" s="7"/>
      <c r="E11" s="16">
        <f t="shared" si="0"/>
        <v>0</v>
      </c>
      <c r="F11" s="6"/>
      <c r="G11" s="16">
        <f t="shared" si="1"/>
        <v>0</v>
      </c>
      <c r="H11" s="7"/>
      <c r="I11" s="16">
        <f t="shared" si="2"/>
        <v>0</v>
      </c>
      <c r="J11" s="8">
        <f t="shared" si="3"/>
        <v>0</v>
      </c>
      <c r="K11" s="13">
        <f t="shared" si="4"/>
        <v>0</v>
      </c>
    </row>
    <row r="12" spans="3:27" x14ac:dyDescent="0.25">
      <c r="C12" s="5" t="s">
        <v>33</v>
      </c>
      <c r="D12" s="7"/>
      <c r="E12" s="16">
        <f t="shared" si="0"/>
        <v>0</v>
      </c>
      <c r="F12" s="6"/>
      <c r="G12" s="16">
        <f t="shared" si="1"/>
        <v>0</v>
      </c>
      <c r="H12" s="7">
        <v>8108280</v>
      </c>
      <c r="I12" s="16">
        <f t="shared" si="2"/>
        <v>2.8319322063032861E-2</v>
      </c>
      <c r="J12" s="8">
        <f t="shared" si="3"/>
        <v>8108280</v>
      </c>
      <c r="K12" s="13">
        <f t="shared" si="4"/>
        <v>3.5551578577574803E-3</v>
      </c>
      <c r="X12" s="8" t="str">
        <f>+F8</f>
        <v>Гостиница</v>
      </c>
      <c r="Y12" s="7">
        <v>678599490</v>
      </c>
      <c r="Z12" s="7">
        <f>+F66</f>
        <v>774077897</v>
      </c>
      <c r="AA12" s="38">
        <f>IFERROR(+(Z12/Y12)-1,0)</f>
        <v>0.14069920241171996</v>
      </c>
    </row>
    <row r="13" spans="3:27" hidden="1" x14ac:dyDescent="0.25">
      <c r="C13" s="5" t="s">
        <v>23</v>
      </c>
      <c r="D13" s="7"/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3:27" hidden="1" x14ac:dyDescent="0.25">
      <c r="C14" s="5" t="s">
        <v>34</v>
      </c>
      <c r="D14" s="7"/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3:27" hidden="1" x14ac:dyDescent="0.25">
      <c r="C15" s="5" t="s">
        <v>57</v>
      </c>
      <c r="D15" s="7"/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19268000</v>
      </c>
      <c r="Z15" s="7">
        <f>+H66</f>
        <v>286316176</v>
      </c>
      <c r="AA15" s="38">
        <f>IFERROR(+(Z15/Y15)-1,0)</f>
        <v>13.859672825410007</v>
      </c>
    </row>
    <row r="16" spans="3:27" x14ac:dyDescent="0.25">
      <c r="C16" s="5" t="s">
        <v>28</v>
      </c>
      <c r="D16" s="7"/>
      <c r="E16" s="16">
        <f t="shared" si="0"/>
        <v>0</v>
      </c>
      <c r="F16" s="6"/>
      <c r="G16" s="16">
        <f t="shared" si="1"/>
        <v>0</v>
      </c>
      <c r="H16" s="7">
        <v>4891840</v>
      </c>
      <c r="I16" s="16">
        <f t="shared" si="2"/>
        <v>1.7085447522881138E-2</v>
      </c>
      <c r="J16" s="8">
        <f t="shared" si="3"/>
        <v>4891840</v>
      </c>
      <c r="K16" s="13">
        <f t="shared" si="4"/>
        <v>2.144877016443975E-3</v>
      </c>
    </row>
    <row r="17" spans="3:11" hidden="1" x14ac:dyDescent="0.25">
      <c r="C17" s="5" t="s">
        <v>35</v>
      </c>
      <c r="D17" s="7"/>
      <c r="E17" s="16">
        <f t="shared" si="0"/>
        <v>0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0</v>
      </c>
      <c r="K17" s="13">
        <f t="shared" si="4"/>
        <v>0</v>
      </c>
    </row>
    <row r="18" spans="3:11" hidden="1" x14ac:dyDescent="0.25">
      <c r="C18" s="5" t="s">
        <v>24</v>
      </c>
      <c r="D18" s="7"/>
      <c r="E18" s="16">
        <f t="shared" si="0"/>
        <v>0</v>
      </c>
      <c r="F18" s="6"/>
      <c r="G18" s="16">
        <f t="shared" si="1"/>
        <v>0</v>
      </c>
      <c r="H18" s="7"/>
      <c r="I18" s="16">
        <f t="shared" si="2"/>
        <v>0</v>
      </c>
      <c r="J18" s="8">
        <f t="shared" si="3"/>
        <v>0</v>
      </c>
      <c r="K18" s="13">
        <f t="shared" si="4"/>
        <v>0</v>
      </c>
    </row>
    <row r="19" spans="3:11" hidden="1" x14ac:dyDescent="0.25">
      <c r="C19" s="5" t="s">
        <v>36</v>
      </c>
      <c r="D19" s="7"/>
      <c r="E19" s="16">
        <f t="shared" si="0"/>
        <v>0</v>
      </c>
      <c r="F19" s="6"/>
      <c r="G19" s="16">
        <f t="shared" si="1"/>
        <v>0</v>
      </c>
      <c r="H19" s="7"/>
      <c r="I19" s="16">
        <f t="shared" si="2"/>
        <v>0</v>
      </c>
      <c r="J19" s="8">
        <f t="shared" si="3"/>
        <v>0</v>
      </c>
      <c r="K19" s="13">
        <f t="shared" si="4"/>
        <v>0</v>
      </c>
    </row>
    <row r="20" spans="3:11" x14ac:dyDescent="0.25">
      <c r="C20" s="5" t="s">
        <v>83</v>
      </c>
      <c r="D20" s="7">
        <v>412206000</v>
      </c>
      <c r="E20" s="16">
        <f t="shared" si="0"/>
        <v>0.33778661600738785</v>
      </c>
      <c r="F20" s="6">
        <v>219979000</v>
      </c>
      <c r="G20" s="16">
        <f t="shared" si="1"/>
        <v>0.2841819936372631</v>
      </c>
      <c r="H20" s="7">
        <v>20850240</v>
      </c>
      <c r="I20" s="16">
        <f t="shared" si="2"/>
        <v>7.2822431101482718E-2</v>
      </c>
      <c r="J20" s="8">
        <f t="shared" si="3"/>
        <v>653035240</v>
      </c>
      <c r="K20" s="13">
        <f t="shared" si="4"/>
        <v>0.28632994480685692</v>
      </c>
    </row>
    <row r="21" spans="3:11" hidden="1" x14ac:dyDescent="0.25">
      <c r="C21" s="5" t="s">
        <v>66</v>
      </c>
      <c r="D21" s="7"/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3:11" x14ac:dyDescent="0.25">
      <c r="C22" s="5" t="s">
        <v>77</v>
      </c>
      <c r="D22" s="7">
        <v>434510000</v>
      </c>
      <c r="E22" s="16">
        <f t="shared" si="0"/>
        <v>0.35606386739001883</v>
      </c>
      <c r="F22" s="6">
        <v>245432997</v>
      </c>
      <c r="G22" s="16">
        <f t="shared" si="1"/>
        <v>0.31706498525690369</v>
      </c>
      <c r="H22" s="7">
        <v>152903500</v>
      </c>
      <c r="I22" s="16">
        <f t="shared" si="2"/>
        <v>0.53403723860855146</v>
      </c>
      <c r="J22" s="8">
        <f t="shared" si="3"/>
        <v>832846497</v>
      </c>
      <c r="K22" s="13">
        <f t="shared" si="4"/>
        <v>0.36517001979647246</v>
      </c>
    </row>
    <row r="23" spans="3:11" hidden="1" x14ac:dyDescent="0.25">
      <c r="C23" s="5" t="s">
        <v>2</v>
      </c>
      <c r="D23" s="7"/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3:11" hidden="1" x14ac:dyDescent="0.25">
      <c r="C24" s="5" t="s">
        <v>37</v>
      </c>
      <c r="D24" s="7"/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3:11" hidden="1" x14ac:dyDescent="0.25">
      <c r="C25" s="5" t="s">
        <v>38</v>
      </c>
      <c r="D25" s="7"/>
      <c r="E25" s="16">
        <f t="shared" si="0"/>
        <v>0</v>
      </c>
      <c r="F25" s="6"/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3:11" hidden="1" x14ac:dyDescent="0.25">
      <c r="C26" s="5" t="s">
        <v>3</v>
      </c>
      <c r="D26" s="7"/>
      <c r="E26" s="16">
        <f t="shared" si="0"/>
        <v>0</v>
      </c>
      <c r="F26" s="6"/>
      <c r="G26" s="16">
        <f t="shared" si="1"/>
        <v>0</v>
      </c>
      <c r="H26" s="7"/>
      <c r="I26" s="16">
        <f t="shared" si="2"/>
        <v>0</v>
      </c>
      <c r="J26" s="8">
        <f t="shared" si="3"/>
        <v>0</v>
      </c>
      <c r="K26" s="13">
        <f t="shared" si="4"/>
        <v>0</v>
      </c>
    </row>
    <row r="27" spans="3:11" hidden="1" x14ac:dyDescent="0.25">
      <c r="C27" s="5" t="s">
        <v>39</v>
      </c>
      <c r="D27" s="7"/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3:11" hidden="1" x14ac:dyDescent="0.25">
      <c r="C28" s="5" t="s">
        <v>40</v>
      </c>
      <c r="D28" s="7"/>
      <c r="E28" s="16">
        <f t="shared" si="0"/>
        <v>0</v>
      </c>
      <c r="F28" s="6"/>
      <c r="G28" s="16">
        <f t="shared" si="1"/>
        <v>0</v>
      </c>
      <c r="H28" s="7"/>
      <c r="I28" s="16">
        <f t="shared" si="2"/>
        <v>0</v>
      </c>
      <c r="J28" s="8">
        <f t="shared" si="3"/>
        <v>0</v>
      </c>
      <c r="K28" s="13">
        <f t="shared" si="4"/>
        <v>0</v>
      </c>
    </row>
    <row r="29" spans="3:11" x14ac:dyDescent="0.25">
      <c r="C29" s="5" t="s">
        <v>29</v>
      </c>
      <c r="D29" s="7">
        <v>97230000</v>
      </c>
      <c r="E29" s="16">
        <f t="shared" si="0"/>
        <v>7.9676163555111576E-2</v>
      </c>
      <c r="F29" s="6">
        <v>8800000</v>
      </c>
      <c r="G29" s="16">
        <f t="shared" si="1"/>
        <v>1.136836490759534E-2</v>
      </c>
      <c r="H29" s="7">
        <f>5768000+58386048</f>
        <v>64154048</v>
      </c>
      <c r="I29" s="16">
        <f t="shared" si="2"/>
        <v>0.22406714456817836</v>
      </c>
      <c r="J29" s="8">
        <f t="shared" si="3"/>
        <v>170184048</v>
      </c>
      <c r="K29" s="13">
        <f t="shared" si="4"/>
        <v>7.4618927258577189E-2</v>
      </c>
    </row>
    <row r="30" spans="3:11" x14ac:dyDescent="0.25">
      <c r="C30" s="5" t="s">
        <v>84</v>
      </c>
      <c r="D30" s="7">
        <v>150124000</v>
      </c>
      <c r="E30" s="16">
        <f t="shared" si="0"/>
        <v>0.12302071765450551</v>
      </c>
      <c r="F30" s="6">
        <v>93656500</v>
      </c>
      <c r="G30" s="16">
        <f t="shared" si="1"/>
        <v>0.12099105317820488</v>
      </c>
      <c r="H30" s="7">
        <f>28739348+900920</f>
        <v>29640268</v>
      </c>
      <c r="I30" s="16">
        <f t="shared" si="2"/>
        <v>0.10352285509708679</v>
      </c>
      <c r="J30" s="8">
        <f t="shared" si="3"/>
        <v>273420768</v>
      </c>
      <c r="K30" s="13">
        <f t="shared" si="4"/>
        <v>0.11988411744898857</v>
      </c>
    </row>
    <row r="31" spans="3:11" hidden="1" x14ac:dyDescent="0.25">
      <c r="C31" s="5" t="s">
        <v>42</v>
      </c>
      <c r="D31" s="7"/>
      <c r="E31" s="16">
        <f t="shared" si="0"/>
        <v>0</v>
      </c>
      <c r="F31" s="6"/>
      <c r="G31" s="16">
        <f t="shared" si="1"/>
        <v>0</v>
      </c>
      <c r="H31" s="7"/>
      <c r="I31" s="16">
        <f t="shared" si="2"/>
        <v>0</v>
      </c>
      <c r="J31" s="8">
        <f t="shared" si="3"/>
        <v>0</v>
      </c>
      <c r="K31" s="13">
        <f t="shared" si="4"/>
        <v>0</v>
      </c>
    </row>
    <row r="32" spans="3:11" hidden="1" x14ac:dyDescent="0.25">
      <c r="C32" s="5" t="s">
        <v>68</v>
      </c>
      <c r="D32" s="7"/>
      <c r="E32" s="16">
        <f t="shared" si="0"/>
        <v>0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0</v>
      </c>
      <c r="K32" s="13">
        <f t="shared" si="4"/>
        <v>0</v>
      </c>
    </row>
    <row r="33" spans="3:11" hidden="1" x14ac:dyDescent="0.25">
      <c r="C33" s="5" t="s">
        <v>43</v>
      </c>
      <c r="D33" s="7"/>
      <c r="E33" s="16">
        <f t="shared" si="0"/>
        <v>0</v>
      </c>
      <c r="F33" s="6"/>
      <c r="G33" s="16">
        <f t="shared" si="1"/>
        <v>0</v>
      </c>
      <c r="H33" s="7"/>
      <c r="I33" s="16">
        <f t="shared" si="2"/>
        <v>0</v>
      </c>
      <c r="J33" s="8">
        <f t="shared" si="3"/>
        <v>0</v>
      </c>
      <c r="K33" s="13">
        <f t="shared" si="4"/>
        <v>0</v>
      </c>
    </row>
    <row r="34" spans="3:11" hidden="1" x14ac:dyDescent="0.25">
      <c r="C34" s="5" t="s">
        <v>73</v>
      </c>
      <c r="D34" s="7"/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x14ac:dyDescent="0.25">
      <c r="C35" s="5" t="s">
        <v>78</v>
      </c>
      <c r="D35" s="7">
        <v>39242390</v>
      </c>
      <c r="E35" s="16">
        <f t="shared" si="0"/>
        <v>3.2157596255615296E-2</v>
      </c>
      <c r="F35" s="6">
        <v>5500000</v>
      </c>
      <c r="G35" s="16">
        <f t="shared" si="1"/>
        <v>7.1052280672470871E-3</v>
      </c>
      <c r="H35" s="7"/>
      <c r="I35" s="16">
        <f t="shared" si="2"/>
        <v>0</v>
      </c>
      <c r="J35" s="8">
        <f t="shared" si="3"/>
        <v>44742390</v>
      </c>
      <c r="K35" s="13">
        <f t="shared" si="4"/>
        <v>1.9617756094183935E-2</v>
      </c>
    </row>
    <row r="36" spans="3:11" hidden="1" x14ac:dyDescent="0.25">
      <c r="C36" s="5" t="s">
        <v>76</v>
      </c>
      <c r="D36" s="7"/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hidden="1" x14ac:dyDescent="0.25">
      <c r="C37" s="5" t="s">
        <v>45</v>
      </c>
      <c r="D37" s="7"/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>
        <v>41060000</v>
      </c>
      <c r="E38" s="16">
        <f t="shared" si="0"/>
        <v>3.3647056212824038E-2</v>
      </c>
      <c r="F38" s="6">
        <v>28975000</v>
      </c>
      <c r="G38" s="16">
        <f t="shared" si="1"/>
        <v>3.7431633317906249E-2</v>
      </c>
      <c r="H38" s="7"/>
      <c r="I38" s="16">
        <f t="shared" si="2"/>
        <v>0</v>
      </c>
      <c r="J38" s="8">
        <f t="shared" si="3"/>
        <v>70035000</v>
      </c>
      <c r="K38" s="16">
        <f t="shared" si="4"/>
        <v>3.070755826982358E-2</v>
      </c>
    </row>
    <row r="39" spans="3:11" hidden="1" x14ac:dyDescent="0.25">
      <c r="C39" s="5" t="s">
        <v>58</v>
      </c>
      <c r="D39" s="7"/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hidden="1" x14ac:dyDescent="0.25">
      <c r="C40" s="5" t="s">
        <v>6</v>
      </c>
      <c r="D40" s="7"/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x14ac:dyDescent="0.25">
      <c r="C41" s="5" t="s">
        <v>85</v>
      </c>
      <c r="D41" s="7"/>
      <c r="E41" s="16">
        <f t="shared" si="0"/>
        <v>0</v>
      </c>
      <c r="F41" s="6">
        <v>8675000</v>
      </c>
      <c r="G41" s="16">
        <f t="shared" si="1"/>
        <v>1.1206882451521542E-2</v>
      </c>
      <c r="H41" s="7"/>
      <c r="I41" s="16">
        <f t="shared" si="2"/>
        <v>0</v>
      </c>
      <c r="J41" s="8">
        <f t="shared" si="3"/>
        <v>8675000</v>
      </c>
      <c r="K41" s="13">
        <f t="shared" si="4"/>
        <v>3.8036420074351331E-3</v>
      </c>
    </row>
    <row r="42" spans="3:11" hidden="1" x14ac:dyDescent="0.25">
      <c r="C42" s="5" t="s">
        <v>7</v>
      </c>
      <c r="D42" s="7"/>
      <c r="E42" s="16">
        <f t="shared" si="0"/>
        <v>0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0</v>
      </c>
      <c r="K42" s="13">
        <f t="shared" si="4"/>
        <v>0</v>
      </c>
    </row>
    <row r="43" spans="3:11" hidden="1" x14ac:dyDescent="0.25">
      <c r="C43" s="5" t="s">
        <v>74</v>
      </c>
      <c r="D43" s="7"/>
      <c r="E43" s="16">
        <f t="shared" si="0"/>
        <v>0</v>
      </c>
      <c r="F43" s="6"/>
      <c r="G43" s="16">
        <f t="shared" si="1"/>
        <v>0</v>
      </c>
      <c r="H43" s="7"/>
      <c r="I43" s="16">
        <f t="shared" si="2"/>
        <v>0</v>
      </c>
      <c r="J43" s="8">
        <f t="shared" si="3"/>
        <v>0</v>
      </c>
      <c r="K43" s="13">
        <f t="shared" si="4"/>
        <v>0</v>
      </c>
    </row>
    <row r="44" spans="3:11" hidden="1" x14ac:dyDescent="0.25">
      <c r="C44" s="5" t="s">
        <v>59</v>
      </c>
      <c r="D44" s="7"/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x14ac:dyDescent="0.25">
      <c r="C45" s="5" t="s">
        <v>8</v>
      </c>
      <c r="D45" s="7"/>
      <c r="E45" s="16">
        <f t="shared" si="0"/>
        <v>0</v>
      </c>
      <c r="F45" s="6">
        <v>7650000</v>
      </c>
      <c r="G45" s="16">
        <f t="shared" si="1"/>
        <v>9.8827263117164041E-3</v>
      </c>
      <c r="H45" s="7"/>
      <c r="I45" s="16">
        <f t="shared" si="2"/>
        <v>0</v>
      </c>
      <c r="J45" s="8">
        <f t="shared" si="3"/>
        <v>7650000</v>
      </c>
      <c r="K45" s="13">
        <f t="shared" si="4"/>
        <v>3.3542203293232009E-3</v>
      </c>
    </row>
    <row r="46" spans="3:11" hidden="1" x14ac:dyDescent="0.25">
      <c r="C46" s="5" t="s">
        <v>46</v>
      </c>
      <c r="D46" s="7"/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hidden="1" x14ac:dyDescent="0.25">
      <c r="C47" s="5" t="s">
        <v>79</v>
      </c>
      <c r="D47" s="7"/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hidden="1" x14ac:dyDescent="0.25">
      <c r="C48" s="5" t="s">
        <v>9</v>
      </c>
      <c r="D48" s="7"/>
      <c r="E48" s="16">
        <f t="shared" si="0"/>
        <v>0</v>
      </c>
      <c r="F48" s="6"/>
      <c r="G48" s="16">
        <f t="shared" si="1"/>
        <v>0</v>
      </c>
      <c r="H48" s="7"/>
      <c r="I48" s="16">
        <f t="shared" si="2"/>
        <v>0</v>
      </c>
      <c r="J48" s="8">
        <f t="shared" si="3"/>
        <v>0</v>
      </c>
      <c r="K48" s="13">
        <f t="shared" si="4"/>
        <v>0</v>
      </c>
    </row>
    <row r="49" spans="3:11" hidden="1" x14ac:dyDescent="0.25">
      <c r="C49" s="5" t="s">
        <v>70</v>
      </c>
      <c r="D49" s="7"/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hidden="1" x14ac:dyDescent="0.25">
      <c r="C50" s="5" t="s">
        <v>48</v>
      </c>
      <c r="D50" s="7"/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hidden="1" x14ac:dyDescent="0.25">
      <c r="C51" s="5" t="s">
        <v>49</v>
      </c>
      <c r="D51" s="7"/>
      <c r="E51" s="16">
        <f t="shared" si="0"/>
        <v>0</v>
      </c>
      <c r="F51" s="6"/>
      <c r="G51" s="16">
        <f t="shared" si="1"/>
        <v>0</v>
      </c>
      <c r="H51" s="7"/>
      <c r="I51" s="16">
        <f t="shared" si="2"/>
        <v>0</v>
      </c>
      <c r="J51" s="8">
        <f t="shared" si="3"/>
        <v>0</v>
      </c>
      <c r="K51" s="13">
        <f t="shared" si="4"/>
        <v>0</v>
      </c>
    </row>
    <row r="52" spans="3:11" hidden="1" x14ac:dyDescent="0.25">
      <c r="C52" s="5" t="s">
        <v>50</v>
      </c>
      <c r="D52" s="7"/>
      <c r="E52" s="16">
        <f t="shared" si="0"/>
        <v>0</v>
      </c>
      <c r="F52" s="6"/>
      <c r="G52" s="16">
        <f t="shared" si="1"/>
        <v>0</v>
      </c>
      <c r="H52" s="7"/>
      <c r="I52" s="16">
        <f t="shared" si="2"/>
        <v>0</v>
      </c>
      <c r="J52" s="8">
        <f t="shared" si="3"/>
        <v>0</v>
      </c>
      <c r="K52" s="13">
        <f t="shared" si="4"/>
        <v>0</v>
      </c>
    </row>
    <row r="53" spans="3:11" hidden="1" x14ac:dyDescent="0.25">
      <c r="C53" s="5" t="s">
        <v>61</v>
      </c>
      <c r="D53" s="7"/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hidden="1" x14ac:dyDescent="0.25">
      <c r="C54" s="5" t="s">
        <v>71</v>
      </c>
      <c r="D54" s="7"/>
      <c r="E54" s="16">
        <f t="shared" si="0"/>
        <v>0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0</v>
      </c>
      <c r="K54" s="13">
        <f t="shared" si="4"/>
        <v>0</v>
      </c>
    </row>
    <row r="55" spans="3:11" hidden="1" x14ac:dyDescent="0.25">
      <c r="C55" s="5" t="s">
        <v>51</v>
      </c>
      <c r="D55" s="7"/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hidden="1" x14ac:dyDescent="0.25">
      <c r="C56" s="5" t="s">
        <v>25</v>
      </c>
      <c r="D56" s="7"/>
      <c r="E56" s="16">
        <f t="shared" si="0"/>
        <v>0</v>
      </c>
      <c r="F56" s="6"/>
      <c r="G56" s="16">
        <f t="shared" si="1"/>
        <v>0</v>
      </c>
      <c r="H56" s="7"/>
      <c r="I56" s="16">
        <f t="shared" si="2"/>
        <v>0</v>
      </c>
      <c r="J56" s="8">
        <f t="shared" si="3"/>
        <v>0</v>
      </c>
      <c r="K56" s="13">
        <f t="shared" si="4"/>
        <v>0</v>
      </c>
    </row>
    <row r="57" spans="3:11" hidden="1" x14ac:dyDescent="0.25">
      <c r="C57" s="5" t="s">
        <v>27</v>
      </c>
      <c r="D57" s="7"/>
      <c r="E57" s="16">
        <f t="shared" si="0"/>
        <v>0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0</v>
      </c>
      <c r="K57" s="13">
        <f t="shared" si="4"/>
        <v>0</v>
      </c>
    </row>
    <row r="58" spans="3:11" hidden="1" x14ac:dyDescent="0.25">
      <c r="C58" s="5" t="s">
        <v>52</v>
      </c>
      <c r="D58" s="7"/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hidden="1" x14ac:dyDescent="0.25">
      <c r="C59" s="5" t="s">
        <v>31</v>
      </c>
      <c r="D59" s="7"/>
      <c r="E59" s="16">
        <f t="shared" si="0"/>
        <v>0</v>
      </c>
      <c r="F59" s="6"/>
      <c r="G59" s="16">
        <f t="shared" si="1"/>
        <v>0</v>
      </c>
      <c r="H59" s="7"/>
      <c r="I59" s="16">
        <f t="shared" si="2"/>
        <v>0</v>
      </c>
      <c r="J59" s="8">
        <f t="shared" si="3"/>
        <v>0</v>
      </c>
      <c r="K59" s="13">
        <f t="shared" si="4"/>
        <v>0</v>
      </c>
    </row>
    <row r="60" spans="3:11" x14ac:dyDescent="0.25">
      <c r="C60" s="5" t="s">
        <v>80</v>
      </c>
      <c r="D60" s="7">
        <v>18852390</v>
      </c>
      <c r="E60" s="16">
        <f t="shared" si="0"/>
        <v>1.544879264676283E-2</v>
      </c>
      <c r="F60" s="6">
        <v>123979400</v>
      </c>
      <c r="G60" s="16">
        <f t="shared" si="1"/>
        <v>0.16016398411644611</v>
      </c>
      <c r="H60" s="7"/>
      <c r="I60" s="16">
        <f t="shared" si="2"/>
        <v>0</v>
      </c>
      <c r="J60" s="8">
        <f t="shared" si="3"/>
        <v>142831790</v>
      </c>
      <c r="K60" s="13">
        <f t="shared" si="4"/>
        <v>6.2626051462957161E-2</v>
      </c>
    </row>
    <row r="61" spans="3:11" hidden="1" x14ac:dyDescent="0.25">
      <c r="C61" s="5" t="s">
        <v>11</v>
      </c>
      <c r="D61" s="7"/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hidden="1" x14ac:dyDescent="0.25">
      <c r="C62" s="5" t="s">
        <v>12</v>
      </c>
      <c r="D62" s="7"/>
      <c r="E62" s="16">
        <f t="shared" si="0"/>
        <v>0</v>
      </c>
      <c r="F62" s="6"/>
      <c r="G62" s="16">
        <f t="shared" si="1"/>
        <v>0</v>
      </c>
      <c r="H62" s="7"/>
      <c r="I62" s="16">
        <f t="shared" si="2"/>
        <v>0</v>
      </c>
      <c r="J62" s="8">
        <f t="shared" si="3"/>
        <v>0</v>
      </c>
      <c r="K62" s="13">
        <f t="shared" si="4"/>
        <v>0</v>
      </c>
    </row>
    <row r="63" spans="3:11" hidden="1" x14ac:dyDescent="0.25">
      <c r="C63" s="5" t="s">
        <v>62</v>
      </c>
      <c r="D63" s="7"/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hidden="1" x14ac:dyDescent="0.25">
      <c r="C64" s="5" t="s">
        <v>63</v>
      </c>
      <c r="D64" s="7"/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hidden="1" x14ac:dyDescent="0.25">
      <c r="C65" s="5" t="s">
        <v>13</v>
      </c>
      <c r="D65" s="7"/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1220314780</v>
      </c>
      <c r="E66" s="1"/>
      <c r="F66" s="33">
        <f>SUM(F9:F65)</f>
        <v>774077897</v>
      </c>
      <c r="G66" s="1"/>
      <c r="H66" s="33">
        <f>SUBTOTAL(9,H9:H65)</f>
        <v>286316176</v>
      </c>
      <c r="I66" s="1"/>
      <c r="J66" s="34">
        <f>SUM(J9:J65)</f>
        <v>2280708853</v>
      </c>
      <c r="K66" s="35">
        <f t="shared" si="4"/>
        <v>1</v>
      </c>
    </row>
  </sheetData>
  <autoFilter ref="C8:K65" xr:uid="{00000000-0009-0000-0000-000007000000}">
    <filterColumn colId="7">
      <filters>
        <filter val="142 831 790"/>
        <filter val="170 184 048"/>
        <filter val="27 255 000"/>
        <filter val="273 420 768"/>
        <filter val="37 033 000"/>
        <filter val="4 891 840"/>
        <filter val="44 742 390"/>
        <filter val="653 035 240"/>
        <filter val="7 650 000"/>
        <filter val="70 035 000"/>
        <filter val="8 108 280"/>
        <filter val="8 675 000"/>
        <filter val="832 846 497"/>
      </filters>
    </filterColumn>
  </autoFilter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700-000000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A66"/>
  <sheetViews>
    <sheetView showGridLines="0" topLeftCell="E1" zoomScale="70" zoomScaleNormal="70" workbookViewId="0">
      <selection activeCell="Z10" sqref="Z10:Z15"/>
    </sheetView>
  </sheetViews>
  <sheetFormatPr defaultRowHeight="15" x14ac:dyDescent="0.25"/>
  <cols>
    <col min="2" max="2" width="12" bestFit="1" customWidth="1"/>
    <col min="3" max="3" width="33" bestFit="1" customWidth="1"/>
    <col min="4" max="4" width="19.5703125" style="1" customWidth="1"/>
    <col min="5" max="5" width="13.7109375" style="11" bestFit="1" customWidth="1"/>
    <col min="6" max="6" width="20.85546875" style="11" customWidth="1"/>
    <col min="7" max="7" width="13.7109375" style="11" customWidth="1"/>
    <col min="8" max="8" width="15.85546875" style="1" customWidth="1"/>
    <col min="9" max="9" width="8.5703125" style="17" bestFit="1" customWidth="1"/>
    <col min="10" max="10" width="24.42578125" customWidth="1"/>
    <col min="11" max="11" width="11.5703125" style="14" bestFit="1" customWidth="1"/>
    <col min="24" max="24" width="17.5703125" bestFit="1" customWidth="1"/>
    <col min="25" max="25" width="17.140625" customWidth="1"/>
    <col min="26" max="26" width="19.42578125" customWidth="1"/>
  </cols>
  <sheetData>
    <row r="3" spans="2:27" ht="33.75" x14ac:dyDescent="0.25">
      <c r="E3" s="19" t="s">
        <v>90</v>
      </c>
      <c r="F3" s="19"/>
      <c r="G3" s="19"/>
    </row>
    <row r="8" spans="2:27" s="2" customFormat="1" x14ac:dyDescent="0.25">
      <c r="C8" s="3" t="s">
        <v>0</v>
      </c>
      <c r="D8" s="4" t="s">
        <v>14</v>
      </c>
      <c r="E8" s="10" t="s">
        <v>17</v>
      </c>
      <c r="F8" s="4" t="s">
        <v>21</v>
      </c>
      <c r="G8" s="15" t="s">
        <v>17</v>
      </c>
      <c r="H8" s="4" t="s">
        <v>19</v>
      </c>
      <c r="I8" s="10" t="s">
        <v>17</v>
      </c>
      <c r="J8" s="3" t="s">
        <v>15</v>
      </c>
      <c r="K8" s="13" t="s">
        <v>16</v>
      </c>
      <c r="X8" s="3" t="s">
        <v>54</v>
      </c>
      <c r="Y8" s="36">
        <v>43709</v>
      </c>
      <c r="Z8" s="36">
        <v>44075</v>
      </c>
      <c r="AA8" s="37" t="s">
        <v>55</v>
      </c>
    </row>
    <row r="9" spans="2:27" x14ac:dyDescent="0.25">
      <c r="C9" s="5" t="s">
        <v>82</v>
      </c>
      <c r="D9" s="7">
        <v>0</v>
      </c>
      <c r="E9" s="16">
        <f t="shared" ref="E9:E65" si="0">+IFERROR(D9/$D$66,0)</f>
        <v>0</v>
      </c>
      <c r="F9" s="6"/>
      <c r="G9" s="16">
        <f t="shared" ref="G9:G65" si="1">+IFERROR(F9/$F$66,0)</f>
        <v>0</v>
      </c>
      <c r="H9" s="7"/>
      <c r="I9" s="16">
        <f t="shared" ref="I9:I65" si="2">+IFERROR(H9/$H$66,0)</f>
        <v>0</v>
      </c>
      <c r="J9" s="8">
        <f t="shared" ref="J9:J65" si="3">+D9+F9+H9</f>
        <v>0</v>
      </c>
      <c r="K9" s="13">
        <f t="shared" ref="K9:K66" si="4">+IFERROR(J9/$J$66,0)</f>
        <v>0</v>
      </c>
    </row>
    <row r="10" spans="2:27" x14ac:dyDescent="0.25">
      <c r="C10" s="5" t="s">
        <v>64</v>
      </c>
      <c r="D10" s="7">
        <v>4090917</v>
      </c>
      <c r="E10" s="16">
        <f t="shared" si="0"/>
        <v>3.6356069934246507E-3</v>
      </c>
      <c r="F10" s="6"/>
      <c r="G10" s="16">
        <f t="shared" si="1"/>
        <v>0</v>
      </c>
      <c r="H10" s="7"/>
      <c r="I10" s="16">
        <f t="shared" si="2"/>
        <v>0</v>
      </c>
      <c r="J10" s="8">
        <f t="shared" si="3"/>
        <v>4090917</v>
      </c>
      <c r="K10" s="13">
        <f t="shared" si="4"/>
        <v>2.6591183948989441E-3</v>
      </c>
      <c r="X10" s="8" t="str">
        <f>+D8</f>
        <v>Авиабилеты</v>
      </c>
      <c r="Y10" s="7">
        <v>1543069057</v>
      </c>
      <c r="Z10" s="7">
        <f>+D66</f>
        <v>1125236310.5799999</v>
      </c>
      <c r="AA10" s="38">
        <f>IFERROR(+(Z10/Y10)-1,0)</f>
        <v>-0.27078032867326174</v>
      </c>
    </row>
    <row r="11" spans="2:27" x14ac:dyDescent="0.25">
      <c r="C11" s="5" t="s">
        <v>86</v>
      </c>
      <c r="D11" s="7">
        <v>0</v>
      </c>
      <c r="E11" s="16">
        <f t="shared" si="0"/>
        <v>0</v>
      </c>
      <c r="F11" s="6">
        <v>2800000</v>
      </c>
      <c r="G11" s="16">
        <f t="shared" si="1"/>
        <v>7.4998761181176918E-3</v>
      </c>
      <c r="H11" s="7"/>
      <c r="I11" s="16">
        <f t="shared" si="2"/>
        <v>0</v>
      </c>
      <c r="J11" s="8">
        <f t="shared" si="3"/>
        <v>2800000</v>
      </c>
      <c r="K11" s="13">
        <f t="shared" si="4"/>
        <v>1.8200152938123758E-3</v>
      </c>
    </row>
    <row r="12" spans="2:27" x14ac:dyDescent="0.25">
      <c r="C12" s="5" t="s">
        <v>33</v>
      </c>
      <c r="D12" s="7">
        <v>6222586</v>
      </c>
      <c r="E12" s="16">
        <f t="shared" si="0"/>
        <v>5.5300259523198159E-3</v>
      </c>
      <c r="F12" s="6"/>
      <c r="G12" s="16">
        <f t="shared" si="1"/>
        <v>0</v>
      </c>
      <c r="H12" s="7"/>
      <c r="I12" s="16">
        <f t="shared" si="2"/>
        <v>0</v>
      </c>
      <c r="J12" s="8">
        <f t="shared" si="3"/>
        <v>6222586</v>
      </c>
      <c r="K12" s="13">
        <f t="shared" si="4"/>
        <v>4.044714888236706E-3</v>
      </c>
      <c r="X12" s="8" t="str">
        <f>+F8</f>
        <v>Гостиница</v>
      </c>
      <c r="Y12" s="7">
        <v>593071645</v>
      </c>
      <c r="Z12" s="7">
        <f>+F66</f>
        <v>373339500</v>
      </c>
      <c r="AA12" s="38">
        <f>IFERROR(+(Z12/Y12)-1,0)</f>
        <v>-0.37049848336620439</v>
      </c>
    </row>
    <row r="13" spans="2:27" x14ac:dyDescent="0.25">
      <c r="C13" s="5" t="s">
        <v>23</v>
      </c>
      <c r="D13" s="7">
        <v>0</v>
      </c>
      <c r="E13" s="16">
        <f t="shared" si="0"/>
        <v>0</v>
      </c>
      <c r="F13" s="6"/>
      <c r="G13" s="16">
        <f t="shared" si="1"/>
        <v>0</v>
      </c>
      <c r="H13" s="7"/>
      <c r="I13" s="16">
        <f t="shared" si="2"/>
        <v>0</v>
      </c>
      <c r="J13" s="8">
        <f t="shared" si="3"/>
        <v>0</v>
      </c>
      <c r="K13" s="13">
        <f t="shared" si="4"/>
        <v>0</v>
      </c>
    </row>
    <row r="14" spans="2:27" x14ac:dyDescent="0.25">
      <c r="C14" s="5" t="s">
        <v>34</v>
      </c>
      <c r="D14" s="7">
        <v>0</v>
      </c>
      <c r="E14" s="16">
        <f t="shared" si="0"/>
        <v>0</v>
      </c>
      <c r="F14" s="6"/>
      <c r="G14" s="16">
        <f t="shared" si="1"/>
        <v>0</v>
      </c>
      <c r="H14" s="7"/>
      <c r="I14" s="16">
        <f t="shared" si="2"/>
        <v>0</v>
      </c>
      <c r="J14" s="8">
        <f t="shared" si="3"/>
        <v>0</v>
      </c>
      <c r="K14" s="13">
        <f t="shared" si="4"/>
        <v>0</v>
      </c>
    </row>
    <row r="15" spans="2:27" x14ac:dyDescent="0.25">
      <c r="C15" s="5" t="s">
        <v>57</v>
      </c>
      <c r="D15" s="7">
        <v>0</v>
      </c>
      <c r="E15" s="16">
        <f t="shared" si="0"/>
        <v>0</v>
      </c>
      <c r="F15" s="6"/>
      <c r="G15" s="16">
        <f t="shared" si="1"/>
        <v>0</v>
      </c>
      <c r="H15" s="7"/>
      <c r="I15" s="16">
        <f t="shared" si="2"/>
        <v>0</v>
      </c>
      <c r="J15" s="8">
        <f t="shared" si="3"/>
        <v>0</v>
      </c>
      <c r="K15" s="13">
        <f t="shared" si="4"/>
        <v>0</v>
      </c>
      <c r="X15" s="8" t="str">
        <f>+H8</f>
        <v>Виза и Прописка</v>
      </c>
      <c r="Y15" s="7">
        <v>28826000</v>
      </c>
      <c r="Z15" s="7">
        <f>+H66</f>
        <v>39872800</v>
      </c>
      <c r="AA15" s="38">
        <f>IFERROR(+(Z15/Y15)-1,0)</f>
        <v>0.38322347880385754</v>
      </c>
    </row>
    <row r="16" spans="2:27" x14ac:dyDescent="0.25">
      <c r="B16" s="39"/>
      <c r="C16" s="5" t="s">
        <v>28</v>
      </c>
      <c r="D16" s="7">
        <v>0</v>
      </c>
      <c r="E16" s="16">
        <f t="shared" si="0"/>
        <v>0</v>
      </c>
      <c r="F16" s="6"/>
      <c r="G16" s="16">
        <f t="shared" si="1"/>
        <v>0</v>
      </c>
      <c r="H16" s="7"/>
      <c r="I16" s="16">
        <f t="shared" si="2"/>
        <v>0</v>
      </c>
      <c r="J16" s="8">
        <f t="shared" si="3"/>
        <v>0</v>
      </c>
      <c r="K16" s="13">
        <f t="shared" si="4"/>
        <v>0</v>
      </c>
    </row>
    <row r="17" spans="2:11" x14ac:dyDescent="0.25">
      <c r="C17" s="5" t="s">
        <v>89</v>
      </c>
      <c r="D17" s="7">
        <v>23662336</v>
      </c>
      <c r="E17" s="16">
        <f t="shared" si="0"/>
        <v>2.1028770381399543E-2</v>
      </c>
      <c r="F17" s="6"/>
      <c r="G17" s="16">
        <f t="shared" si="1"/>
        <v>0</v>
      </c>
      <c r="H17" s="7"/>
      <c r="I17" s="16">
        <f t="shared" si="2"/>
        <v>0</v>
      </c>
      <c r="J17" s="8">
        <f t="shared" si="3"/>
        <v>23662336</v>
      </c>
      <c r="K17" s="13">
        <f t="shared" si="4"/>
        <v>1.5380647645473986E-2</v>
      </c>
    </row>
    <row r="18" spans="2:11" x14ac:dyDescent="0.25">
      <c r="C18" s="5" t="s">
        <v>24</v>
      </c>
      <c r="D18" s="7">
        <v>158146114</v>
      </c>
      <c r="E18" s="16">
        <f t="shared" si="0"/>
        <v>0.14054480157904256</v>
      </c>
      <c r="F18" s="6">
        <v>66639000</v>
      </c>
      <c r="G18" s="16">
        <f t="shared" si="1"/>
        <v>0.17849437308401603</v>
      </c>
      <c r="H18" s="7"/>
      <c r="I18" s="16">
        <f t="shared" si="2"/>
        <v>0</v>
      </c>
      <c r="J18" s="8">
        <f t="shared" si="3"/>
        <v>224785114</v>
      </c>
      <c r="K18" s="13">
        <f t="shared" si="4"/>
        <v>0.1461115518933423</v>
      </c>
    </row>
    <row r="19" spans="2:11" x14ac:dyDescent="0.25">
      <c r="C19" s="5" t="s">
        <v>36</v>
      </c>
      <c r="D19" s="7">
        <v>39374842</v>
      </c>
      <c r="E19" s="16">
        <f t="shared" si="0"/>
        <v>3.4992509244306511E-2</v>
      </c>
      <c r="F19" s="6"/>
      <c r="G19" s="16">
        <f t="shared" si="1"/>
        <v>0</v>
      </c>
      <c r="H19" s="7">
        <v>2871000</v>
      </c>
      <c r="I19" s="16">
        <f t="shared" si="2"/>
        <v>7.2003972632972854E-2</v>
      </c>
      <c r="J19" s="8">
        <f t="shared" si="3"/>
        <v>42245842</v>
      </c>
      <c r="K19" s="13">
        <f t="shared" si="4"/>
        <v>2.7460028049993288E-2</v>
      </c>
    </row>
    <row r="20" spans="2:11" x14ac:dyDescent="0.25">
      <c r="C20" s="5" t="s">
        <v>83</v>
      </c>
      <c r="D20" s="7">
        <v>0</v>
      </c>
      <c r="E20" s="16">
        <f t="shared" si="0"/>
        <v>0</v>
      </c>
      <c r="F20" s="6"/>
      <c r="G20" s="16">
        <f t="shared" si="1"/>
        <v>0</v>
      </c>
      <c r="H20" s="7"/>
      <c r="I20" s="16">
        <f t="shared" si="2"/>
        <v>0</v>
      </c>
      <c r="J20" s="8">
        <f t="shared" si="3"/>
        <v>0</v>
      </c>
      <c r="K20" s="13">
        <f t="shared" si="4"/>
        <v>0</v>
      </c>
    </row>
    <row r="21" spans="2:11" x14ac:dyDescent="0.25">
      <c r="B21" s="39"/>
      <c r="C21" s="5" t="s">
        <v>66</v>
      </c>
      <c r="D21" s="7">
        <v>0</v>
      </c>
      <c r="E21" s="16">
        <f t="shared" si="0"/>
        <v>0</v>
      </c>
      <c r="F21" s="6"/>
      <c r="G21" s="16">
        <f t="shared" si="1"/>
        <v>0</v>
      </c>
      <c r="H21" s="7"/>
      <c r="I21" s="16">
        <f t="shared" si="2"/>
        <v>0</v>
      </c>
      <c r="J21" s="8">
        <f t="shared" si="3"/>
        <v>0</v>
      </c>
      <c r="K21" s="13">
        <f t="shared" si="4"/>
        <v>0</v>
      </c>
    </row>
    <row r="22" spans="2:11" x14ac:dyDescent="0.25">
      <c r="C22" s="5" t="s">
        <v>77</v>
      </c>
      <c r="D22" s="7">
        <v>333714857</v>
      </c>
      <c r="E22" s="16">
        <f t="shared" si="0"/>
        <v>0.29657313211656633</v>
      </c>
      <c r="F22" s="6">
        <v>128651500</v>
      </c>
      <c r="G22" s="16">
        <f t="shared" si="1"/>
        <v>0.34459654014643509</v>
      </c>
      <c r="H22" s="7">
        <v>16731560</v>
      </c>
      <c r="I22" s="16">
        <f t="shared" si="2"/>
        <v>0.41962340241969465</v>
      </c>
      <c r="J22" s="8">
        <f t="shared" si="3"/>
        <v>479097917</v>
      </c>
      <c r="K22" s="13">
        <f t="shared" si="4"/>
        <v>0.31141626291916152</v>
      </c>
    </row>
    <row r="23" spans="2:11" x14ac:dyDescent="0.25">
      <c r="C23" s="5" t="s">
        <v>2</v>
      </c>
      <c r="D23" s="7">
        <v>0</v>
      </c>
      <c r="E23" s="16">
        <f t="shared" si="0"/>
        <v>0</v>
      </c>
      <c r="F23" s="6"/>
      <c r="G23" s="16">
        <f t="shared" si="1"/>
        <v>0</v>
      </c>
      <c r="H23" s="7"/>
      <c r="I23" s="16">
        <f t="shared" si="2"/>
        <v>0</v>
      </c>
      <c r="J23" s="8">
        <f t="shared" si="3"/>
        <v>0</v>
      </c>
      <c r="K23" s="13">
        <f t="shared" si="4"/>
        <v>0</v>
      </c>
    </row>
    <row r="24" spans="2:11" x14ac:dyDescent="0.25">
      <c r="C24" s="5" t="s">
        <v>37</v>
      </c>
      <c r="D24" s="7">
        <v>0</v>
      </c>
      <c r="E24" s="16">
        <f t="shared" si="0"/>
        <v>0</v>
      </c>
      <c r="F24" s="6"/>
      <c r="G24" s="16">
        <f t="shared" si="1"/>
        <v>0</v>
      </c>
      <c r="H24" s="7"/>
      <c r="I24" s="16">
        <f t="shared" si="2"/>
        <v>0</v>
      </c>
      <c r="J24" s="8">
        <f t="shared" si="3"/>
        <v>0</v>
      </c>
      <c r="K24" s="13">
        <f t="shared" si="4"/>
        <v>0</v>
      </c>
    </row>
    <row r="25" spans="2:11" x14ac:dyDescent="0.25">
      <c r="C25" s="5" t="s">
        <v>38</v>
      </c>
      <c r="D25" s="7">
        <v>0</v>
      </c>
      <c r="E25" s="16">
        <f t="shared" si="0"/>
        <v>0</v>
      </c>
      <c r="F25" s="6"/>
      <c r="G25" s="16">
        <f t="shared" si="1"/>
        <v>0</v>
      </c>
      <c r="H25" s="7"/>
      <c r="I25" s="16">
        <f t="shared" si="2"/>
        <v>0</v>
      </c>
      <c r="J25" s="8">
        <f t="shared" si="3"/>
        <v>0</v>
      </c>
      <c r="K25" s="13">
        <f t="shared" si="4"/>
        <v>0</v>
      </c>
    </row>
    <row r="26" spans="2:11" x14ac:dyDescent="0.25">
      <c r="C26" s="5" t="s">
        <v>3</v>
      </c>
      <c r="D26" s="7">
        <v>28139970</v>
      </c>
      <c r="E26" s="16">
        <f t="shared" si="0"/>
        <v>2.5008053628748729E-2</v>
      </c>
      <c r="F26" s="6">
        <v>3850000</v>
      </c>
      <c r="G26" s="16">
        <f t="shared" si="1"/>
        <v>1.0312329662411827E-2</v>
      </c>
      <c r="H26" s="7"/>
      <c r="I26" s="16">
        <f t="shared" si="2"/>
        <v>0</v>
      </c>
      <c r="J26" s="8">
        <f t="shared" si="3"/>
        <v>31989970</v>
      </c>
      <c r="K26" s="13">
        <f t="shared" si="4"/>
        <v>2.0793655231642533E-2</v>
      </c>
    </row>
    <row r="27" spans="2:11" x14ac:dyDescent="0.25">
      <c r="C27" s="5" t="s">
        <v>39</v>
      </c>
      <c r="D27" s="7">
        <v>0</v>
      </c>
      <c r="E27" s="16">
        <f t="shared" si="0"/>
        <v>0</v>
      </c>
      <c r="F27" s="6"/>
      <c r="G27" s="16">
        <f t="shared" si="1"/>
        <v>0</v>
      </c>
      <c r="H27" s="7"/>
      <c r="I27" s="16">
        <f t="shared" si="2"/>
        <v>0</v>
      </c>
      <c r="J27" s="8">
        <f t="shared" si="3"/>
        <v>0</v>
      </c>
      <c r="K27" s="13">
        <f t="shared" si="4"/>
        <v>0</v>
      </c>
    </row>
    <row r="28" spans="2:11" x14ac:dyDescent="0.25">
      <c r="C28" s="5" t="s">
        <v>40</v>
      </c>
      <c r="D28" s="7">
        <v>0</v>
      </c>
      <c r="E28" s="16">
        <f t="shared" si="0"/>
        <v>0</v>
      </c>
      <c r="F28" s="6"/>
      <c r="G28" s="16">
        <f t="shared" si="1"/>
        <v>0</v>
      </c>
      <c r="H28" s="7"/>
      <c r="I28" s="16">
        <f t="shared" si="2"/>
        <v>0</v>
      </c>
      <c r="J28" s="8">
        <f t="shared" si="3"/>
        <v>0</v>
      </c>
      <c r="K28" s="13">
        <f t="shared" si="4"/>
        <v>0</v>
      </c>
    </row>
    <row r="29" spans="2:11" x14ac:dyDescent="0.25">
      <c r="C29" s="5" t="s">
        <v>29</v>
      </c>
      <c r="D29" s="7">
        <v>13926484</v>
      </c>
      <c r="E29" s="16">
        <f t="shared" si="0"/>
        <v>1.2376497158025085E-2</v>
      </c>
      <c r="F29" s="6">
        <v>5803000</v>
      </c>
      <c r="G29" s="16">
        <f t="shared" si="1"/>
        <v>1.5543493254798917E-2</v>
      </c>
      <c r="H29" s="7"/>
      <c r="I29" s="16">
        <f t="shared" si="2"/>
        <v>0</v>
      </c>
      <c r="J29" s="8">
        <f t="shared" si="3"/>
        <v>19729484</v>
      </c>
      <c r="K29" s="13">
        <f t="shared" si="4"/>
        <v>1.282427236393806E-2</v>
      </c>
    </row>
    <row r="30" spans="2:11" x14ac:dyDescent="0.25">
      <c r="C30" s="5" t="s">
        <v>84</v>
      </c>
      <c r="D30" s="7">
        <v>104794610</v>
      </c>
      <c r="E30" s="16">
        <f t="shared" si="0"/>
        <v>9.3131201877038536E-2</v>
      </c>
      <c r="F30" s="6">
        <v>5225000</v>
      </c>
      <c r="G30" s="16">
        <f t="shared" si="1"/>
        <v>1.3995304541844621E-2</v>
      </c>
      <c r="H30" s="7">
        <v>18018400</v>
      </c>
      <c r="I30" s="16">
        <f t="shared" si="2"/>
        <v>0.45189703256355207</v>
      </c>
      <c r="J30" s="8">
        <f t="shared" si="3"/>
        <v>128038010</v>
      </c>
      <c r="K30" s="13">
        <f t="shared" si="4"/>
        <v>8.322540585332211E-2</v>
      </c>
    </row>
    <row r="31" spans="2:11" x14ac:dyDescent="0.25">
      <c r="C31" s="5" t="s">
        <v>42</v>
      </c>
      <c r="D31" s="7">
        <v>236799613</v>
      </c>
      <c r="E31" s="16">
        <f t="shared" si="0"/>
        <v>0.2104443402452435</v>
      </c>
      <c r="F31" s="6">
        <v>105685000</v>
      </c>
      <c r="G31" s="16">
        <f t="shared" si="1"/>
        <v>0.28308014555116723</v>
      </c>
      <c r="H31" s="7"/>
      <c r="I31" s="16">
        <f t="shared" si="2"/>
        <v>0</v>
      </c>
      <c r="J31" s="8">
        <f t="shared" si="3"/>
        <v>342484613</v>
      </c>
      <c r="K31" s="13">
        <f t="shared" si="4"/>
        <v>0.22261686912693315</v>
      </c>
    </row>
    <row r="32" spans="2:11" x14ac:dyDescent="0.25">
      <c r="C32" s="5" t="s">
        <v>68</v>
      </c>
      <c r="D32" s="7">
        <v>0</v>
      </c>
      <c r="E32" s="16">
        <f t="shared" si="0"/>
        <v>0</v>
      </c>
      <c r="F32" s="6"/>
      <c r="G32" s="16">
        <f t="shared" si="1"/>
        <v>0</v>
      </c>
      <c r="H32" s="7"/>
      <c r="I32" s="16">
        <f t="shared" si="2"/>
        <v>0</v>
      </c>
      <c r="J32" s="8">
        <f t="shared" si="3"/>
        <v>0</v>
      </c>
      <c r="K32" s="13">
        <f t="shared" si="4"/>
        <v>0</v>
      </c>
    </row>
    <row r="33" spans="3:11" x14ac:dyDescent="0.25">
      <c r="C33" s="5" t="s">
        <v>43</v>
      </c>
      <c r="D33" s="7">
        <v>0</v>
      </c>
      <c r="E33" s="16">
        <f t="shared" si="0"/>
        <v>0</v>
      </c>
      <c r="F33" s="6">
        <v>3300000</v>
      </c>
      <c r="G33" s="16">
        <f t="shared" si="1"/>
        <v>8.8391397106387087E-3</v>
      </c>
      <c r="H33" s="7"/>
      <c r="I33" s="16">
        <f t="shared" si="2"/>
        <v>0</v>
      </c>
      <c r="J33" s="8">
        <f t="shared" si="3"/>
        <v>3300000</v>
      </c>
      <c r="K33" s="13">
        <f t="shared" si="4"/>
        <v>2.1450180248503E-3</v>
      </c>
    </row>
    <row r="34" spans="3:11" x14ac:dyDescent="0.25">
      <c r="C34" s="5" t="s">
        <v>73</v>
      </c>
      <c r="D34" s="7">
        <v>0</v>
      </c>
      <c r="E34" s="16">
        <f t="shared" si="0"/>
        <v>0</v>
      </c>
      <c r="F34" s="6"/>
      <c r="G34" s="16">
        <f t="shared" si="1"/>
        <v>0</v>
      </c>
      <c r="H34" s="7"/>
      <c r="I34" s="16">
        <f t="shared" si="2"/>
        <v>0</v>
      </c>
      <c r="J34" s="8">
        <f t="shared" si="3"/>
        <v>0</v>
      </c>
      <c r="K34" s="13">
        <f t="shared" si="4"/>
        <v>0</v>
      </c>
    </row>
    <row r="35" spans="3:11" x14ac:dyDescent="0.25">
      <c r="C35" s="5" t="s">
        <v>78</v>
      </c>
      <c r="D35" s="7">
        <v>39008714</v>
      </c>
      <c r="E35" s="16">
        <f t="shared" si="0"/>
        <v>3.4667130480257137E-2</v>
      </c>
      <c r="F35" s="6"/>
      <c r="G35" s="16">
        <f t="shared" si="1"/>
        <v>0</v>
      </c>
      <c r="H35" s="7"/>
      <c r="I35" s="16">
        <f t="shared" si="2"/>
        <v>0</v>
      </c>
      <c r="J35" s="8">
        <f t="shared" si="3"/>
        <v>39008714</v>
      </c>
      <c r="K35" s="13">
        <f t="shared" si="4"/>
        <v>2.5355877168554621E-2</v>
      </c>
    </row>
    <row r="36" spans="3:11" x14ac:dyDescent="0.25">
      <c r="C36" s="5" t="s">
        <v>76</v>
      </c>
      <c r="D36" s="7">
        <v>0</v>
      </c>
      <c r="E36" s="16">
        <f t="shared" si="0"/>
        <v>0</v>
      </c>
      <c r="F36" s="6"/>
      <c r="G36" s="16">
        <f t="shared" si="1"/>
        <v>0</v>
      </c>
      <c r="H36" s="7"/>
      <c r="I36" s="16">
        <f t="shared" si="2"/>
        <v>0</v>
      </c>
      <c r="J36" s="8">
        <f t="shared" si="3"/>
        <v>0</v>
      </c>
      <c r="K36" s="13">
        <f t="shared" si="4"/>
        <v>0</v>
      </c>
    </row>
    <row r="37" spans="3:11" x14ac:dyDescent="0.25">
      <c r="C37" s="5" t="s">
        <v>45</v>
      </c>
      <c r="D37" s="7">
        <v>0</v>
      </c>
      <c r="E37" s="16">
        <f t="shared" si="0"/>
        <v>0</v>
      </c>
      <c r="F37" s="6"/>
      <c r="G37" s="16">
        <f t="shared" si="1"/>
        <v>0</v>
      </c>
      <c r="H37" s="7"/>
      <c r="I37" s="16">
        <f t="shared" si="2"/>
        <v>0</v>
      </c>
      <c r="J37" s="8">
        <f t="shared" si="3"/>
        <v>0</v>
      </c>
      <c r="K37" s="13">
        <f t="shared" si="4"/>
        <v>0</v>
      </c>
    </row>
    <row r="38" spans="3:11" x14ac:dyDescent="0.25">
      <c r="C38" s="5" t="s">
        <v>5</v>
      </c>
      <c r="D38" s="7">
        <v>0</v>
      </c>
      <c r="E38" s="16">
        <f t="shared" si="0"/>
        <v>0</v>
      </c>
      <c r="F38" s="6"/>
      <c r="G38" s="16">
        <f t="shared" si="1"/>
        <v>0</v>
      </c>
      <c r="H38" s="7">
        <v>150000</v>
      </c>
      <c r="I38" s="16">
        <f t="shared" si="2"/>
        <v>3.7619630424750709E-3</v>
      </c>
      <c r="J38" s="8">
        <f t="shared" si="3"/>
        <v>150000</v>
      </c>
      <c r="K38" s="16">
        <f t="shared" si="4"/>
        <v>9.7500819311377286E-5</v>
      </c>
    </row>
    <row r="39" spans="3:11" x14ac:dyDescent="0.25">
      <c r="C39" s="5" t="s">
        <v>58</v>
      </c>
      <c r="D39" s="7">
        <v>0</v>
      </c>
      <c r="E39" s="16">
        <f t="shared" si="0"/>
        <v>0</v>
      </c>
      <c r="F39" s="6"/>
      <c r="G39" s="16">
        <f t="shared" si="1"/>
        <v>0</v>
      </c>
      <c r="H39" s="7"/>
      <c r="I39" s="16">
        <f t="shared" si="2"/>
        <v>0</v>
      </c>
      <c r="J39" s="8">
        <f t="shared" si="3"/>
        <v>0</v>
      </c>
      <c r="K39" s="13">
        <f t="shared" si="4"/>
        <v>0</v>
      </c>
    </row>
    <row r="40" spans="3:11" x14ac:dyDescent="0.25">
      <c r="C40" s="5" t="s">
        <v>6</v>
      </c>
      <c r="D40" s="7">
        <v>0</v>
      </c>
      <c r="E40" s="16">
        <f t="shared" si="0"/>
        <v>0</v>
      </c>
      <c r="F40" s="6"/>
      <c r="G40" s="16">
        <f t="shared" si="1"/>
        <v>0</v>
      </c>
      <c r="H40" s="7"/>
      <c r="I40" s="16">
        <f t="shared" si="2"/>
        <v>0</v>
      </c>
      <c r="J40" s="8">
        <f t="shared" si="3"/>
        <v>0</v>
      </c>
      <c r="K40" s="13">
        <f t="shared" si="4"/>
        <v>0</v>
      </c>
    </row>
    <row r="41" spans="3:11" x14ac:dyDescent="0.25">
      <c r="C41" s="5" t="s">
        <v>85</v>
      </c>
      <c r="D41" s="7">
        <v>0</v>
      </c>
      <c r="E41" s="16">
        <f t="shared" si="0"/>
        <v>0</v>
      </c>
      <c r="F41" s="6"/>
      <c r="G41" s="16">
        <f t="shared" si="1"/>
        <v>0</v>
      </c>
      <c r="H41" s="7"/>
      <c r="I41" s="16">
        <f t="shared" si="2"/>
        <v>0</v>
      </c>
      <c r="J41" s="8">
        <f t="shared" si="3"/>
        <v>0</v>
      </c>
      <c r="K41" s="13">
        <f t="shared" si="4"/>
        <v>0</v>
      </c>
    </row>
    <row r="42" spans="3:11" x14ac:dyDescent="0.25">
      <c r="C42" s="5" t="s">
        <v>7</v>
      </c>
      <c r="D42" s="7">
        <v>3692403</v>
      </c>
      <c r="E42" s="16">
        <f t="shared" si="0"/>
        <v>3.2814467194866481E-3</v>
      </c>
      <c r="F42" s="6"/>
      <c r="G42" s="16">
        <f t="shared" si="1"/>
        <v>0</v>
      </c>
      <c r="H42" s="7"/>
      <c r="I42" s="16">
        <f t="shared" si="2"/>
        <v>0</v>
      </c>
      <c r="J42" s="8">
        <f t="shared" si="3"/>
        <v>3692403</v>
      </c>
      <c r="K42" s="13">
        <f t="shared" si="4"/>
        <v>2.4000821181852493E-3</v>
      </c>
    </row>
    <row r="43" spans="3:11" x14ac:dyDescent="0.25">
      <c r="C43" s="5" t="s">
        <v>88</v>
      </c>
      <c r="D43" s="7">
        <v>128850025.58</v>
      </c>
      <c r="E43" s="16">
        <f t="shared" si="0"/>
        <v>0.11450930295129262</v>
      </c>
      <c r="F43" s="6">
        <v>7595000</v>
      </c>
      <c r="G43" s="16">
        <f t="shared" si="1"/>
        <v>2.0343413970394238E-2</v>
      </c>
      <c r="H43" s="7"/>
      <c r="I43" s="16">
        <f t="shared" si="2"/>
        <v>0</v>
      </c>
      <c r="J43" s="8">
        <f t="shared" si="3"/>
        <v>136445025.57999998</v>
      </c>
      <c r="K43" s="13">
        <f t="shared" si="4"/>
        <v>8.8690011900078858E-2</v>
      </c>
    </row>
    <row r="44" spans="3:11" x14ac:dyDescent="0.25">
      <c r="C44" s="5" t="s">
        <v>59</v>
      </c>
      <c r="D44" s="7">
        <v>0</v>
      </c>
      <c r="E44" s="16">
        <f t="shared" si="0"/>
        <v>0</v>
      </c>
      <c r="F44" s="6"/>
      <c r="G44" s="16">
        <f t="shared" si="1"/>
        <v>0</v>
      </c>
      <c r="H44" s="7"/>
      <c r="I44" s="16">
        <f t="shared" si="2"/>
        <v>0</v>
      </c>
      <c r="J44" s="8">
        <f t="shared" si="3"/>
        <v>0</v>
      </c>
      <c r="K44" s="13">
        <f t="shared" si="4"/>
        <v>0</v>
      </c>
    </row>
    <row r="45" spans="3:11" x14ac:dyDescent="0.25">
      <c r="C45" s="5" t="s">
        <v>8</v>
      </c>
      <c r="D45" s="7">
        <v>0</v>
      </c>
      <c r="E45" s="16">
        <f t="shared" si="0"/>
        <v>0</v>
      </c>
      <c r="F45" s="6"/>
      <c r="G45" s="16">
        <f t="shared" si="1"/>
        <v>0</v>
      </c>
      <c r="H45" s="7"/>
      <c r="I45" s="16">
        <f t="shared" si="2"/>
        <v>0</v>
      </c>
      <c r="J45" s="8">
        <f t="shared" si="3"/>
        <v>0</v>
      </c>
      <c r="K45" s="13">
        <f t="shared" si="4"/>
        <v>0</v>
      </c>
    </row>
    <row r="46" spans="3:11" x14ac:dyDescent="0.25">
      <c r="C46" s="5" t="s">
        <v>46</v>
      </c>
      <c r="D46" s="7">
        <v>0</v>
      </c>
      <c r="E46" s="16">
        <f t="shared" si="0"/>
        <v>0</v>
      </c>
      <c r="F46" s="6"/>
      <c r="G46" s="16">
        <f t="shared" si="1"/>
        <v>0</v>
      </c>
      <c r="H46" s="7"/>
      <c r="I46" s="16">
        <f t="shared" si="2"/>
        <v>0</v>
      </c>
      <c r="J46" s="8">
        <f t="shared" si="3"/>
        <v>0</v>
      </c>
      <c r="K46" s="13">
        <f t="shared" si="4"/>
        <v>0</v>
      </c>
    </row>
    <row r="47" spans="3:11" x14ac:dyDescent="0.25">
      <c r="C47" s="5" t="s">
        <v>79</v>
      </c>
      <c r="D47" s="7">
        <v>0</v>
      </c>
      <c r="E47" s="16">
        <f t="shared" si="0"/>
        <v>0</v>
      </c>
      <c r="F47" s="6"/>
      <c r="G47" s="16">
        <f t="shared" si="1"/>
        <v>0</v>
      </c>
      <c r="H47" s="7"/>
      <c r="I47" s="16">
        <f t="shared" si="2"/>
        <v>0</v>
      </c>
      <c r="J47" s="8">
        <f t="shared" si="3"/>
        <v>0</v>
      </c>
      <c r="K47" s="13">
        <f t="shared" si="4"/>
        <v>0</v>
      </c>
    </row>
    <row r="48" spans="3:11" x14ac:dyDescent="0.25">
      <c r="C48" s="5" t="s">
        <v>9</v>
      </c>
      <c r="D48" s="7">
        <v>0</v>
      </c>
      <c r="E48" s="16">
        <f t="shared" si="0"/>
        <v>0</v>
      </c>
      <c r="F48" s="6">
        <v>28291000</v>
      </c>
      <c r="G48" s="16">
        <f t="shared" si="1"/>
        <v>7.5778212592024149E-2</v>
      </c>
      <c r="H48" s="7"/>
      <c r="I48" s="16">
        <f t="shared" si="2"/>
        <v>0</v>
      </c>
      <c r="J48" s="8">
        <f t="shared" si="3"/>
        <v>28291000</v>
      </c>
      <c r="K48" s="13">
        <f t="shared" si="4"/>
        <v>1.838930452758783E-2</v>
      </c>
    </row>
    <row r="49" spans="3:11" x14ac:dyDescent="0.25">
      <c r="C49" s="5" t="s">
        <v>70</v>
      </c>
      <c r="D49" s="7">
        <v>0</v>
      </c>
      <c r="E49" s="16">
        <f t="shared" si="0"/>
        <v>0</v>
      </c>
      <c r="F49" s="6"/>
      <c r="G49" s="16">
        <f t="shared" si="1"/>
        <v>0</v>
      </c>
      <c r="H49" s="7"/>
      <c r="I49" s="16">
        <f t="shared" si="2"/>
        <v>0</v>
      </c>
      <c r="J49" s="8">
        <f t="shared" si="3"/>
        <v>0</v>
      </c>
      <c r="K49" s="13">
        <f t="shared" si="4"/>
        <v>0</v>
      </c>
    </row>
    <row r="50" spans="3:11" x14ac:dyDescent="0.25">
      <c r="C50" s="5" t="s">
        <v>48</v>
      </c>
      <c r="D50" s="7">
        <v>0</v>
      </c>
      <c r="E50" s="16">
        <f t="shared" si="0"/>
        <v>0</v>
      </c>
      <c r="F50" s="6"/>
      <c r="G50" s="16">
        <f t="shared" si="1"/>
        <v>0</v>
      </c>
      <c r="H50" s="7"/>
      <c r="I50" s="16">
        <f t="shared" si="2"/>
        <v>0</v>
      </c>
      <c r="J50" s="8">
        <f t="shared" si="3"/>
        <v>0</v>
      </c>
      <c r="K50" s="13">
        <f t="shared" si="4"/>
        <v>0</v>
      </c>
    </row>
    <row r="51" spans="3:11" x14ac:dyDescent="0.25">
      <c r="C51" s="5" t="s">
        <v>49</v>
      </c>
      <c r="D51" s="7">
        <v>0</v>
      </c>
      <c r="E51" s="16">
        <f t="shared" si="0"/>
        <v>0</v>
      </c>
      <c r="F51" s="6"/>
      <c r="G51" s="16">
        <f t="shared" si="1"/>
        <v>0</v>
      </c>
      <c r="H51" s="7">
        <v>300000</v>
      </c>
      <c r="I51" s="16">
        <f t="shared" si="2"/>
        <v>7.5239260849501418E-3</v>
      </c>
      <c r="J51" s="8">
        <f t="shared" si="3"/>
        <v>300000</v>
      </c>
      <c r="K51" s="13">
        <f t="shared" si="4"/>
        <v>1.9500163862275457E-4</v>
      </c>
    </row>
    <row r="52" spans="3:11" x14ac:dyDescent="0.25">
      <c r="C52" s="5" t="s">
        <v>50</v>
      </c>
      <c r="D52" s="7">
        <v>4812839</v>
      </c>
      <c r="E52" s="16">
        <f t="shared" si="0"/>
        <v>4.2771806728483866E-3</v>
      </c>
      <c r="F52" s="6"/>
      <c r="G52" s="16">
        <f t="shared" si="1"/>
        <v>0</v>
      </c>
      <c r="H52" s="7"/>
      <c r="I52" s="16">
        <f t="shared" si="2"/>
        <v>0</v>
      </c>
      <c r="J52" s="8">
        <f t="shared" si="3"/>
        <v>4812839</v>
      </c>
      <c r="K52" s="13">
        <f t="shared" si="4"/>
        <v>3.1283716380916646E-3</v>
      </c>
    </row>
    <row r="53" spans="3:11" x14ac:dyDescent="0.25">
      <c r="C53" s="5" t="s">
        <v>61</v>
      </c>
      <c r="D53" s="7">
        <v>0</v>
      </c>
      <c r="E53" s="16">
        <f t="shared" si="0"/>
        <v>0</v>
      </c>
      <c r="F53" s="6"/>
      <c r="G53" s="16">
        <f t="shared" si="1"/>
        <v>0</v>
      </c>
      <c r="H53" s="7"/>
      <c r="I53" s="16">
        <f t="shared" si="2"/>
        <v>0</v>
      </c>
      <c r="J53" s="8">
        <f t="shared" si="3"/>
        <v>0</v>
      </c>
      <c r="K53" s="13">
        <f t="shared" si="4"/>
        <v>0</v>
      </c>
    </row>
    <row r="54" spans="3:11" x14ac:dyDescent="0.25">
      <c r="C54" s="5" t="s">
        <v>71</v>
      </c>
      <c r="D54" s="7">
        <v>0</v>
      </c>
      <c r="E54" s="16">
        <f t="shared" si="0"/>
        <v>0</v>
      </c>
      <c r="F54" s="6"/>
      <c r="G54" s="16">
        <f t="shared" si="1"/>
        <v>0</v>
      </c>
      <c r="H54" s="7"/>
      <c r="I54" s="16">
        <f t="shared" si="2"/>
        <v>0</v>
      </c>
      <c r="J54" s="8">
        <f t="shared" si="3"/>
        <v>0</v>
      </c>
      <c r="K54" s="13">
        <f t="shared" si="4"/>
        <v>0</v>
      </c>
    </row>
    <row r="55" spans="3:11" x14ac:dyDescent="0.25">
      <c r="C55" s="5" t="s">
        <v>51</v>
      </c>
      <c r="D55" s="7">
        <v>0</v>
      </c>
      <c r="E55" s="16">
        <f t="shared" si="0"/>
        <v>0</v>
      </c>
      <c r="F55" s="6"/>
      <c r="G55" s="16">
        <f t="shared" si="1"/>
        <v>0</v>
      </c>
      <c r="H55" s="7"/>
      <c r="I55" s="16">
        <f t="shared" si="2"/>
        <v>0</v>
      </c>
      <c r="J55" s="8">
        <f t="shared" si="3"/>
        <v>0</v>
      </c>
      <c r="K55" s="13">
        <f t="shared" si="4"/>
        <v>0</v>
      </c>
    </row>
    <row r="56" spans="3:11" x14ac:dyDescent="0.25">
      <c r="C56" s="5" t="s">
        <v>25</v>
      </c>
      <c r="D56" s="7">
        <v>0</v>
      </c>
      <c r="E56" s="16">
        <f t="shared" si="0"/>
        <v>0</v>
      </c>
      <c r="F56" s="6"/>
      <c r="G56" s="16">
        <f t="shared" si="1"/>
        <v>0</v>
      </c>
      <c r="H56" s="7"/>
      <c r="I56" s="16">
        <f t="shared" si="2"/>
        <v>0</v>
      </c>
      <c r="J56" s="8">
        <f t="shared" si="3"/>
        <v>0</v>
      </c>
      <c r="K56" s="13">
        <f t="shared" si="4"/>
        <v>0</v>
      </c>
    </row>
    <row r="57" spans="3:11" x14ac:dyDescent="0.25">
      <c r="C57" s="5" t="s">
        <v>27</v>
      </c>
      <c r="D57" s="7">
        <v>0</v>
      </c>
      <c r="E57" s="16">
        <f t="shared" si="0"/>
        <v>0</v>
      </c>
      <c r="F57" s="6"/>
      <c r="G57" s="16">
        <f t="shared" si="1"/>
        <v>0</v>
      </c>
      <c r="H57" s="7"/>
      <c r="I57" s="16">
        <f t="shared" si="2"/>
        <v>0</v>
      </c>
      <c r="J57" s="8">
        <f t="shared" si="3"/>
        <v>0</v>
      </c>
      <c r="K57" s="13">
        <f t="shared" si="4"/>
        <v>0</v>
      </c>
    </row>
    <row r="58" spans="3:11" x14ac:dyDescent="0.25">
      <c r="C58" s="5" t="s">
        <v>52</v>
      </c>
      <c r="D58" s="7">
        <v>0</v>
      </c>
      <c r="E58" s="16">
        <f t="shared" si="0"/>
        <v>0</v>
      </c>
      <c r="F58" s="6"/>
      <c r="G58" s="16">
        <f t="shared" si="1"/>
        <v>0</v>
      </c>
      <c r="H58" s="7"/>
      <c r="I58" s="16">
        <f t="shared" si="2"/>
        <v>0</v>
      </c>
      <c r="J58" s="8">
        <f t="shared" si="3"/>
        <v>0</v>
      </c>
      <c r="K58" s="13">
        <f t="shared" si="4"/>
        <v>0</v>
      </c>
    </row>
    <row r="59" spans="3:11" x14ac:dyDescent="0.25">
      <c r="C59" s="5" t="s">
        <v>31</v>
      </c>
      <c r="D59" s="7">
        <v>0</v>
      </c>
      <c r="E59" s="16">
        <f t="shared" si="0"/>
        <v>0</v>
      </c>
      <c r="F59" s="6"/>
      <c r="G59" s="16">
        <f t="shared" si="1"/>
        <v>0</v>
      </c>
      <c r="H59" s="7">
        <v>1801840</v>
      </c>
      <c r="I59" s="16">
        <f t="shared" si="2"/>
        <v>4.5189703256355213E-2</v>
      </c>
      <c r="J59" s="8">
        <f t="shared" si="3"/>
        <v>1801840</v>
      </c>
      <c r="K59" s="13">
        <f t="shared" si="4"/>
        <v>1.1712058417867469E-3</v>
      </c>
    </row>
    <row r="60" spans="3:11" x14ac:dyDescent="0.25">
      <c r="C60" s="5" t="s">
        <v>80</v>
      </c>
      <c r="D60" s="7">
        <v>0</v>
      </c>
      <c r="E60" s="16">
        <f t="shared" si="0"/>
        <v>0</v>
      </c>
      <c r="F60" s="6"/>
      <c r="G60" s="16">
        <f t="shared" si="1"/>
        <v>0</v>
      </c>
      <c r="H60" s="7"/>
      <c r="I60" s="16">
        <f t="shared" si="2"/>
        <v>0</v>
      </c>
      <c r="J60" s="8">
        <f t="shared" si="3"/>
        <v>0</v>
      </c>
      <c r="K60" s="13">
        <f t="shared" si="4"/>
        <v>0</v>
      </c>
    </row>
    <row r="61" spans="3:11" x14ac:dyDescent="0.25">
      <c r="C61" s="5" t="s">
        <v>11</v>
      </c>
      <c r="D61" s="7">
        <v>0</v>
      </c>
      <c r="E61" s="16">
        <f t="shared" si="0"/>
        <v>0</v>
      </c>
      <c r="F61" s="6"/>
      <c r="G61" s="16">
        <f t="shared" si="1"/>
        <v>0</v>
      </c>
      <c r="H61" s="7"/>
      <c r="I61" s="16">
        <f t="shared" si="2"/>
        <v>0</v>
      </c>
      <c r="J61" s="8">
        <f t="shared" si="3"/>
        <v>0</v>
      </c>
      <c r="K61" s="13">
        <f t="shared" si="4"/>
        <v>0</v>
      </c>
    </row>
    <row r="62" spans="3:11" x14ac:dyDescent="0.25">
      <c r="C62" s="5" t="s">
        <v>12</v>
      </c>
      <c r="D62" s="7">
        <v>0</v>
      </c>
      <c r="E62" s="16">
        <f t="shared" si="0"/>
        <v>0</v>
      </c>
      <c r="F62" s="6">
        <v>15500000</v>
      </c>
      <c r="G62" s="16">
        <f t="shared" si="1"/>
        <v>4.1517171368151508E-2</v>
      </c>
      <c r="H62" s="7"/>
      <c r="I62" s="16">
        <f t="shared" si="2"/>
        <v>0</v>
      </c>
      <c r="J62" s="8">
        <f t="shared" si="3"/>
        <v>15500000</v>
      </c>
      <c r="K62" s="13">
        <f t="shared" si="4"/>
        <v>1.0075084662175653E-2</v>
      </c>
    </row>
    <row r="63" spans="3:11" x14ac:dyDescent="0.25">
      <c r="C63" s="5" t="s">
        <v>62</v>
      </c>
      <c r="D63" s="7">
        <v>0</v>
      </c>
      <c r="E63" s="16">
        <f t="shared" si="0"/>
        <v>0</v>
      </c>
      <c r="F63" s="6"/>
      <c r="G63" s="16">
        <f t="shared" si="1"/>
        <v>0</v>
      </c>
      <c r="H63" s="7"/>
      <c r="I63" s="16">
        <f t="shared" si="2"/>
        <v>0</v>
      </c>
      <c r="J63" s="8">
        <f t="shared" si="3"/>
        <v>0</v>
      </c>
      <c r="K63" s="13">
        <f t="shared" si="4"/>
        <v>0</v>
      </c>
    </row>
    <row r="64" spans="3:11" x14ac:dyDescent="0.25">
      <c r="C64" s="5" t="s">
        <v>63</v>
      </c>
      <c r="D64" s="7">
        <v>0</v>
      </c>
      <c r="E64" s="16">
        <f t="shared" si="0"/>
        <v>0</v>
      </c>
      <c r="F64" s="6"/>
      <c r="G64" s="16">
        <f t="shared" si="1"/>
        <v>0</v>
      </c>
      <c r="H64" s="7"/>
      <c r="I64" s="16">
        <f t="shared" si="2"/>
        <v>0</v>
      </c>
      <c r="J64" s="8">
        <f t="shared" si="3"/>
        <v>0</v>
      </c>
      <c r="K64" s="13">
        <f t="shared" si="4"/>
        <v>0</v>
      </c>
    </row>
    <row r="65" spans="3:11" x14ac:dyDescent="0.25">
      <c r="C65" s="5" t="s">
        <v>13</v>
      </c>
      <c r="D65" s="7">
        <v>0</v>
      </c>
      <c r="E65" s="16">
        <f t="shared" si="0"/>
        <v>0</v>
      </c>
      <c r="F65" s="6"/>
      <c r="G65" s="16">
        <f t="shared" si="1"/>
        <v>0</v>
      </c>
      <c r="H65" s="7"/>
      <c r="I65" s="16">
        <f t="shared" si="2"/>
        <v>0</v>
      </c>
      <c r="J65" s="8">
        <f t="shared" si="3"/>
        <v>0</v>
      </c>
      <c r="K65" s="13">
        <f t="shared" si="4"/>
        <v>0</v>
      </c>
    </row>
    <row r="66" spans="3:11" x14ac:dyDescent="0.25">
      <c r="D66" s="33">
        <f>SUBTOTAL(9,D9:D65)</f>
        <v>1125236310.5799999</v>
      </c>
      <c r="E66" s="1"/>
      <c r="F66" s="33">
        <f>SUM(F9:F65)</f>
        <v>373339500</v>
      </c>
      <c r="G66" s="1"/>
      <c r="H66" s="33">
        <f>SUBTOTAL(9,H9:H65)</f>
        <v>39872800</v>
      </c>
      <c r="I66" s="1"/>
      <c r="J66" s="34">
        <f>SUM(J9:J65)</f>
        <v>1538448610.5799999</v>
      </c>
      <c r="K66" s="35">
        <f t="shared" si="4"/>
        <v>1</v>
      </c>
    </row>
  </sheetData>
  <autoFilter ref="C8:K65" xr:uid="{00000000-0009-0000-0000-000008000000}"/>
  <dataValidations count="1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E3:G3" xr:uid="{00000000-0002-0000-0800-000000000000}"/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1-квартал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murodali</cp:lastModifiedBy>
  <dcterms:created xsi:type="dcterms:W3CDTF">2019-04-05T05:48:46Z</dcterms:created>
  <dcterms:modified xsi:type="dcterms:W3CDTF">2020-12-26T05:02:25Z</dcterms:modified>
</cp:coreProperties>
</file>