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jaka\Desktop\akfa tour\oktabr\Total\"/>
    </mc:Choice>
  </mc:AlternateContent>
  <bookViews>
    <workbookView xWindow="0" yWindow="0" windowWidth="28800" windowHeight="12330" activeTab="1"/>
  </bookViews>
  <sheets>
    <sheet name="Виза" sheetId="2" r:id="rId1"/>
    <sheet name="Гости" sheetId="3" r:id="rId2"/>
  </sheets>
  <definedNames>
    <definedName name="_xlnm._FilterDatabase" localSheetId="1" hidden="1">Гости!$B$14:$O$81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0" i="3" l="1"/>
  <c r="M73" i="3"/>
  <c r="M32" i="2" l="1"/>
  <c r="M61" i="3" l="1"/>
  <c r="M79" i="3" l="1"/>
  <c r="M81" i="3" s="1"/>
  <c r="N16" i="3" l="1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15" i="3"/>
  <c r="N7" i="3"/>
  <c r="N8" i="3"/>
  <c r="N9" i="3"/>
  <c r="N6" i="3"/>
  <c r="M14" i="3"/>
  <c r="M10" i="3"/>
  <c r="N42" i="2" l="1"/>
  <c r="N41" i="2"/>
  <c r="N40" i="2"/>
  <c r="N39" i="2"/>
  <c r="N38" i="2"/>
  <c r="M38" i="2"/>
  <c r="O38" i="2" s="1"/>
  <c r="L61" i="3" l="1"/>
  <c r="L73" i="3" l="1"/>
  <c r="L10" i="3" l="1"/>
  <c r="I79" i="3" l="1"/>
  <c r="I81" i="3" s="1"/>
  <c r="E73" i="3" l="1"/>
  <c r="E10" i="3" l="1"/>
  <c r="F10" i="3"/>
  <c r="G10" i="3"/>
  <c r="H10" i="3"/>
  <c r="I10" i="3"/>
  <c r="J10" i="3"/>
  <c r="K10" i="3"/>
  <c r="C10" i="3"/>
  <c r="D10" i="3"/>
  <c r="B9" i="3" l="1"/>
  <c r="B8" i="3"/>
  <c r="B7" i="3"/>
  <c r="B6" i="3"/>
  <c r="D32" i="2" l="1"/>
  <c r="E32" i="2"/>
  <c r="F32" i="2"/>
  <c r="G32" i="2"/>
  <c r="H32" i="2"/>
  <c r="I32" i="2"/>
  <c r="J32" i="2"/>
  <c r="K32" i="2"/>
  <c r="L32" i="2"/>
  <c r="M39" i="2"/>
  <c r="O39" i="2" s="1"/>
  <c r="N32" i="2"/>
  <c r="D33" i="2"/>
  <c r="E33" i="2"/>
  <c r="F33" i="2"/>
  <c r="G33" i="2"/>
  <c r="H33" i="2"/>
  <c r="I33" i="2"/>
  <c r="J33" i="2"/>
  <c r="K33" i="2"/>
  <c r="L33" i="2"/>
  <c r="M33" i="2"/>
  <c r="M40" i="2" s="1"/>
  <c r="O40" i="2" s="1"/>
  <c r="N33" i="2"/>
  <c r="D34" i="2"/>
  <c r="E34" i="2"/>
  <c r="F34" i="2"/>
  <c r="G34" i="2"/>
  <c r="H34" i="2"/>
  <c r="I34" i="2"/>
  <c r="J34" i="2"/>
  <c r="K34" i="2"/>
  <c r="L34" i="2"/>
  <c r="M34" i="2"/>
  <c r="M41" i="2" s="1"/>
  <c r="O41" i="2" s="1"/>
  <c r="N34" i="2"/>
  <c r="D35" i="2"/>
  <c r="E35" i="2"/>
  <c r="F35" i="2"/>
  <c r="G35" i="2"/>
  <c r="H35" i="2"/>
  <c r="I35" i="2"/>
  <c r="J35" i="2"/>
  <c r="K35" i="2"/>
  <c r="L35" i="2"/>
  <c r="M35" i="2"/>
  <c r="M42" i="2" s="1"/>
  <c r="O42" i="2" s="1"/>
  <c r="N35" i="2"/>
  <c r="D36" i="2"/>
  <c r="E36" i="2"/>
  <c r="F36" i="2"/>
  <c r="G36" i="2"/>
  <c r="H36" i="2"/>
  <c r="I36" i="2"/>
  <c r="J36" i="2"/>
  <c r="K36" i="2"/>
  <c r="L36" i="2"/>
  <c r="M36" i="2"/>
  <c r="N36" i="2"/>
  <c r="C33" i="2"/>
  <c r="C34" i="2"/>
  <c r="C35" i="2"/>
  <c r="C36" i="2"/>
  <c r="C32" i="2"/>
  <c r="O33" i="2" l="1"/>
  <c r="P39" i="2" s="1"/>
  <c r="O34" i="2"/>
  <c r="P40" i="2" s="1"/>
  <c r="O35" i="2"/>
  <c r="P41" i="2" s="1"/>
  <c r="O32" i="2"/>
  <c r="P38" i="2" s="1"/>
  <c r="O36" i="2"/>
  <c r="P42" i="2" s="1"/>
  <c r="O25" i="2"/>
  <c r="O29" i="2"/>
  <c r="O28" i="2"/>
  <c r="O27" i="2"/>
  <c r="O26" i="2"/>
  <c r="O19" i="2"/>
  <c r="O20" i="2"/>
  <c r="O21" i="2"/>
  <c r="O22" i="2"/>
  <c r="O18" i="2"/>
  <c r="O12" i="2"/>
  <c r="O13" i="2"/>
  <c r="O14" i="2"/>
  <c r="O15" i="2"/>
  <c r="O11" i="2"/>
  <c r="O5" i="2"/>
  <c r="O6" i="2"/>
  <c r="O7" i="2"/>
  <c r="O8" i="2"/>
  <c r="O4" i="2"/>
  <c r="P5" i="2" l="1"/>
  <c r="P26" i="2"/>
  <c r="P7" i="2"/>
  <c r="P19" i="2"/>
  <c r="P11" i="2"/>
  <c r="P4" i="2"/>
  <c r="P12" i="2"/>
  <c r="P28" i="2"/>
  <c r="P8" i="2"/>
  <c r="P18" i="2"/>
  <c r="P22" i="2"/>
  <c r="P25" i="2"/>
  <c r="P14" i="2"/>
  <c r="P13" i="2"/>
  <c r="P27" i="2"/>
  <c r="P6" i="2"/>
  <c r="P20" i="2"/>
  <c r="P15" i="2"/>
  <c r="P21" i="2"/>
  <c r="P29" i="2"/>
  <c r="C73" i="3" l="1"/>
  <c r="L14" i="3" l="1"/>
  <c r="L79" i="3" l="1"/>
  <c r="L81" i="3" s="1"/>
  <c r="J14" i="3" l="1"/>
  <c r="K14" i="3"/>
  <c r="J79" i="3" l="1"/>
  <c r="J81" i="3" s="1"/>
  <c r="K79" i="3"/>
  <c r="K81" i="3" s="1"/>
  <c r="I14" i="3" l="1"/>
  <c r="H79" i="3" l="1"/>
  <c r="H81" i="3" s="1"/>
  <c r="H14" i="3" l="1"/>
  <c r="E79" i="3"/>
  <c r="E81" i="3" s="1"/>
  <c r="G79" i="3" l="1"/>
  <c r="G81" i="3" s="1"/>
  <c r="G14" i="3" l="1"/>
  <c r="F14" i="3" l="1"/>
  <c r="F79" i="3" l="1"/>
  <c r="F81" i="3" s="1"/>
  <c r="D79" i="3" l="1"/>
  <c r="D81" i="3" s="1"/>
  <c r="D14" i="3"/>
  <c r="E14" i="3"/>
  <c r="N14" i="3"/>
  <c r="O14" i="3"/>
  <c r="C14" i="3"/>
  <c r="C79" i="3"/>
  <c r="C81" i="3" l="1"/>
  <c r="N79" i="3"/>
  <c r="N81" i="3"/>
  <c r="O58" i="3" l="1"/>
  <c r="O57" i="3"/>
  <c r="O60" i="3"/>
  <c r="O63" i="3"/>
  <c r="O67" i="3"/>
  <c r="O76" i="3"/>
  <c r="O52" i="3"/>
  <c r="O41" i="3"/>
  <c r="O79" i="3"/>
  <c r="O34" i="3"/>
  <c r="O27" i="3"/>
  <c r="O17" i="3"/>
  <c r="O50" i="3"/>
  <c r="O31" i="3"/>
  <c r="O26" i="3"/>
  <c r="O19" i="3"/>
  <c r="O48" i="3"/>
  <c r="O18" i="3"/>
  <c r="O37" i="3"/>
  <c r="O62" i="3"/>
  <c r="O15" i="3"/>
  <c r="O75" i="3"/>
  <c r="O61" i="3"/>
  <c r="O29" i="3"/>
  <c r="O69" i="3"/>
  <c r="O21" i="3"/>
  <c r="O51" i="3"/>
  <c r="O40" i="3"/>
  <c r="O73" i="3"/>
  <c r="O56" i="3"/>
  <c r="O77" i="3"/>
  <c r="O66" i="3"/>
  <c r="O16" i="3"/>
  <c r="O23" i="3"/>
  <c r="O38" i="3"/>
  <c r="O44" i="3"/>
  <c r="O35" i="3"/>
  <c r="O30" i="3"/>
  <c r="O53" i="3"/>
  <c r="O43" i="3"/>
  <c r="O46" i="3"/>
  <c r="O45" i="3"/>
  <c r="O22" i="3"/>
  <c r="O68" i="3"/>
  <c r="O39" i="3"/>
  <c r="O59" i="3"/>
  <c r="O33" i="3"/>
  <c r="O42" i="3"/>
  <c r="O49" i="3"/>
  <c r="O20" i="3"/>
  <c r="O24" i="3"/>
  <c r="O54" i="3"/>
  <c r="O70" i="3"/>
  <c r="O65" i="3"/>
  <c r="O36" i="3"/>
  <c r="O72" i="3"/>
  <c r="O78" i="3"/>
  <c r="O71" i="3"/>
  <c r="O25" i="3"/>
  <c r="O47" i="3"/>
  <c r="O55" i="3"/>
  <c r="O28" i="3"/>
  <c r="O64" i="3"/>
  <c r="O74" i="3"/>
  <c r="O32" i="3"/>
  <c r="N10" i="3" l="1"/>
  <c r="O6" i="3" s="1"/>
  <c r="O9" i="3" l="1"/>
  <c r="O8" i="3"/>
  <c r="O7" i="3"/>
  <c r="O10" i="3"/>
</calcChain>
</file>

<file path=xl/sharedStrings.xml><?xml version="1.0" encoding="utf-8"?>
<sst xmlns="http://schemas.openxmlformats.org/spreadsheetml/2006/main" count="112" uniqueCount="80">
  <si>
    <t>МИД заявки</t>
  </si>
  <si>
    <t>Прописки</t>
  </si>
  <si>
    <t>Лицензии</t>
  </si>
  <si>
    <t>%</t>
  </si>
  <si>
    <t>Визы</t>
  </si>
  <si>
    <t>Фирмы</t>
  </si>
  <si>
    <t>Сумма</t>
  </si>
  <si>
    <t>Итог</t>
  </si>
  <si>
    <t>Amerika Qo'shma Shtatlari</t>
  </si>
  <si>
    <t xml:space="preserve">Argentina </t>
  </si>
  <si>
    <t>Armansiton</t>
  </si>
  <si>
    <t>Avstraliya</t>
  </si>
  <si>
    <t>Avstriya</t>
  </si>
  <si>
    <t xml:space="preserve">Azarbayjon </t>
  </si>
  <si>
    <t>Bali</t>
  </si>
  <si>
    <t xml:space="preserve">Belarusiya </t>
  </si>
  <si>
    <t>Birlashgan Arab Amirliklari</t>
  </si>
  <si>
    <t xml:space="preserve">Bolgariya </t>
  </si>
  <si>
    <t xml:space="preserve">Braziliya </t>
  </si>
  <si>
    <t>Buyuk Britaniya</t>
  </si>
  <si>
    <t>Chili</t>
  </si>
  <si>
    <t xml:space="preserve">Daniya </t>
  </si>
  <si>
    <t xml:space="preserve">Estoniya </t>
  </si>
  <si>
    <t>Fiji</t>
  </si>
  <si>
    <t>Eron</t>
  </si>
  <si>
    <t xml:space="preserve">Fransiya </t>
  </si>
  <si>
    <t xml:space="preserve">Germaniya </t>
  </si>
  <si>
    <t xml:space="preserve">Gollandiya </t>
  </si>
  <si>
    <t xml:space="preserve">Gretsiya </t>
  </si>
  <si>
    <t xml:space="preserve">Gruziya </t>
  </si>
  <si>
    <t>Hindiston</t>
  </si>
  <si>
    <t xml:space="preserve">Indoneziya </t>
  </si>
  <si>
    <t>Irlandiya</t>
  </si>
  <si>
    <t xml:space="preserve">Ispaniya </t>
  </si>
  <si>
    <t xml:space="preserve">Isroil </t>
  </si>
  <si>
    <t xml:space="preserve">Italiya </t>
  </si>
  <si>
    <t>Janubiy Afrika</t>
  </si>
  <si>
    <t>Janubiy Koreya</t>
  </si>
  <si>
    <t xml:space="preserve">Latviya </t>
  </si>
  <si>
    <t xml:space="preserve">Malayziya </t>
  </si>
  <si>
    <t xml:space="preserve">Malta </t>
  </si>
  <si>
    <t>Meksika</t>
  </si>
  <si>
    <t>Norvegiya</t>
  </si>
  <si>
    <t xml:space="preserve">O'zbekiston </t>
  </si>
  <si>
    <t xml:space="preserve">Portugaliya </t>
  </si>
  <si>
    <t>Qirg'iziston</t>
  </si>
  <si>
    <t xml:space="preserve">Qozoqiston </t>
  </si>
  <si>
    <t xml:space="preserve">Rossiya </t>
  </si>
  <si>
    <t xml:space="preserve">Ruminiya </t>
  </si>
  <si>
    <t>Saudia Arabistoni</t>
  </si>
  <si>
    <t>Shotlandiya</t>
  </si>
  <si>
    <t xml:space="preserve">Shvetsiya </t>
  </si>
  <si>
    <t>Shveytsariya</t>
  </si>
  <si>
    <t>Singapur</t>
  </si>
  <si>
    <t xml:space="preserve">Slovakiya </t>
  </si>
  <si>
    <t xml:space="preserve">Sloveniya </t>
  </si>
  <si>
    <t>Tayland</t>
  </si>
  <si>
    <t>Tayvan</t>
  </si>
  <si>
    <t xml:space="preserve">Tojikiston </t>
  </si>
  <si>
    <t xml:space="preserve">Turkiya </t>
  </si>
  <si>
    <t xml:space="preserve">Turkmaniston </t>
  </si>
  <si>
    <t xml:space="preserve">Ukraina </t>
  </si>
  <si>
    <t xml:space="preserve">Vengriya </t>
  </si>
  <si>
    <t>Xitoy</t>
  </si>
  <si>
    <t>Yaponiya</t>
  </si>
  <si>
    <t>Страны</t>
  </si>
  <si>
    <t>Livan</t>
  </si>
  <si>
    <t>Polsha</t>
  </si>
  <si>
    <t>Litva</t>
  </si>
  <si>
    <t>Afgoniston</t>
  </si>
  <si>
    <t>Pokiston</t>
  </si>
  <si>
    <t>Продление Визы</t>
  </si>
  <si>
    <t>Общие показатели по туристическим услугам</t>
  </si>
  <si>
    <t>Discover Invest, новые проекты</t>
  </si>
  <si>
    <t>Akfa Group</t>
  </si>
  <si>
    <t>Artel Group</t>
  </si>
  <si>
    <t>Другие брэнды Akfa Holding</t>
  </si>
  <si>
    <t>Columbiya</t>
  </si>
  <si>
    <t>Korea</t>
  </si>
  <si>
    <t>Продление визы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</si>
</sst>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0.0%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2" applyNumberFormat="1" applyFont="1"/>
    <xf numFmtId="9" fontId="0" fillId="0" borderId="0" xfId="3" applyFont="1" applyAlignment="1">
      <alignment horizontal="center"/>
    </xf>
    <xf numFmtId="0" fontId="2" fillId="0" borderId="0" xfId="0" applyFont="1"/>
    <xf numFmtId="9" fontId="5" fillId="3" borderId="1" xfId="5" applyNumberFormat="1" applyBorder="1" applyAlignment="1">
      <alignment horizontal="center"/>
    </xf>
    <xf numFmtId="9" fontId="4" fillId="2" borderId="1" xfId="4" applyNumberFormat="1" applyBorder="1" applyAlignment="1">
      <alignment horizontal="center"/>
    </xf>
    <xf numFmtId="0" fontId="6" fillId="4" borderId="1" xfId="6" applyBorder="1" applyAlignment="1">
      <alignment horizontal="center"/>
    </xf>
    <xf numFmtId="164" fontId="6" fillId="4" borderId="1" xfId="6" applyNumberFormat="1" applyBorder="1" applyAlignment="1">
      <alignment horizontal="right" indent="1"/>
    </xf>
    <xf numFmtId="0" fontId="5" fillId="3" borderId="1" xfId="5" applyBorder="1" applyAlignment="1">
      <alignment horizontal="center"/>
    </xf>
    <xf numFmtId="17" fontId="5" fillId="3" borderId="1" xfId="5" applyNumberFormat="1" applyBorder="1" applyAlignment="1">
      <alignment horizontal="center"/>
    </xf>
    <xf numFmtId="0" fontId="1" fillId="5" borderId="2" xfId="7" applyBorder="1"/>
    <xf numFmtId="0" fontId="1" fillId="5" borderId="2" xfId="7" applyBorder="1" applyAlignment="1">
      <alignment horizontal="center"/>
    </xf>
    <xf numFmtId="0" fontId="1" fillId="5" borderId="1" xfId="7" applyBorder="1" applyAlignment="1">
      <alignment horizontal="center"/>
    </xf>
    <xf numFmtId="0" fontId="1" fillId="5" borderId="1" xfId="7" applyBorder="1"/>
    <xf numFmtId="165" fontId="4" fillId="2" borderId="1" xfId="4" applyNumberFormat="1" applyBorder="1" applyAlignment="1">
      <alignment horizontal="center"/>
    </xf>
    <xf numFmtId="0" fontId="0" fillId="5" borderId="1" xfId="7" applyFont="1" applyBorder="1"/>
    <xf numFmtId="164" fontId="0" fillId="0" borderId="1" xfId="2" applyNumberFormat="1" applyFont="1" applyFill="1" applyBorder="1"/>
    <xf numFmtId="164" fontId="0" fillId="0" borderId="0" xfId="2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164" fontId="0" fillId="0" borderId="2" xfId="2" applyNumberFormat="1" applyFont="1" applyFill="1" applyBorder="1"/>
    <xf numFmtId="164" fontId="0" fillId="0" borderId="1" xfId="2" applyNumberFormat="1" applyFont="1" applyBorder="1" applyAlignment="1">
      <alignment horizontal="center"/>
    </xf>
    <xf numFmtId="164" fontId="0" fillId="0" borderId="2" xfId="2" applyNumberFormat="1" applyFont="1" applyFill="1" applyBorder="1" applyAlignment="1">
      <alignment horizontal="center"/>
    </xf>
    <xf numFmtId="164" fontId="0" fillId="0" borderId="1" xfId="2" applyNumberFormat="1" applyFont="1" applyBorder="1"/>
    <xf numFmtId="164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2" applyNumberFormat="1" applyFont="1" applyAlignment="1">
      <alignment horizontal="left"/>
    </xf>
    <xf numFmtId="164" fontId="0" fillId="0" borderId="1" xfId="2" applyNumberFormat="1" applyFont="1" applyBorder="1" applyAlignment="1">
      <alignment horizontal="left"/>
    </xf>
    <xf numFmtId="164" fontId="2" fillId="0" borderId="1" xfId="2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left"/>
    </xf>
    <xf numFmtId="165" fontId="0" fillId="0" borderId="0" xfId="3" applyNumberFormat="1" applyFont="1" applyAlignment="1">
      <alignment horizontal="left"/>
    </xf>
    <xf numFmtId="165" fontId="2" fillId="0" borderId="0" xfId="3" applyNumberFormat="1" applyFont="1" applyAlignment="1">
      <alignment horizontal="center"/>
    </xf>
    <xf numFmtId="165" fontId="7" fillId="0" borderId="1" xfId="3" applyNumberFormat="1" applyFont="1" applyBorder="1" applyAlignment="1">
      <alignment horizontal="center"/>
    </xf>
    <xf numFmtId="165" fontId="8" fillId="0" borderId="0" xfId="3" applyNumberFormat="1" applyFont="1" applyAlignment="1">
      <alignment horizontal="left"/>
    </xf>
    <xf numFmtId="165" fontId="0" fillId="0" borderId="0" xfId="3" applyNumberFormat="1" applyFont="1"/>
    <xf numFmtId="0" fontId="1" fillId="6" borderId="1" xfId="8" applyBorder="1" applyAlignment="1">
      <alignment horizontal="center"/>
    </xf>
    <xf numFmtId="9" fontId="9" fillId="6" borderId="0" xfId="8" applyNumberFormat="1" applyFont="1" applyAlignment="1">
      <alignment horizontal="center"/>
    </xf>
    <xf numFmtId="165" fontId="9" fillId="0" borderId="1" xfId="3" applyNumberFormat="1" applyFont="1" applyBorder="1" applyAlignment="1">
      <alignment horizontal="center"/>
    </xf>
    <xf numFmtId="0" fontId="10" fillId="0" borderId="1" xfId="0" applyFont="1" applyBorder="1"/>
    <xf numFmtId="0" fontId="9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9">
    <cellStyle name="20% — акцент2" xfId="8" builtinId="34"/>
    <cellStyle name="40% — акцент2" xfId="7" builtinId="35"/>
    <cellStyle name="Normal 2" xfId="1"/>
    <cellStyle name="Нейтральный" xfId="6" builtinId="28"/>
    <cellStyle name="Обычный" xfId="0" builtinId="0"/>
    <cellStyle name="Плохой" xfId="5" builtinId="27"/>
    <cellStyle name="Процентный" xfId="3" builtinId="5"/>
    <cellStyle name="Финансовый" xfId="2" builtinId="3"/>
    <cellStyle name="Хороший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Общий показатель оказуевимых туристических услуг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Виза!$B$32</c:f>
              <c:strCache>
                <c:ptCount val="1"/>
                <c:pt idx="0">
                  <c:v>МИД заявки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Виза!$C$32:$O$32</c:f>
              <c:numCache>
                <c:formatCode>_-* #\ ##0\ _₽_-;\-* #\ ##0\ _₽_-;_-* "-"??\ _₽_-;_-@_-</c:formatCode>
                <c:ptCount val="13"/>
                <c:pt idx="0">
                  <c:v>71</c:v>
                </c:pt>
                <c:pt idx="1">
                  <c:v>91</c:v>
                </c:pt>
                <c:pt idx="2">
                  <c:v>34</c:v>
                </c:pt>
                <c:pt idx="3">
                  <c:v>0</c:v>
                </c:pt>
                <c:pt idx="4">
                  <c:v>39</c:v>
                </c:pt>
                <c:pt idx="5">
                  <c:v>67</c:v>
                </c:pt>
                <c:pt idx="6">
                  <c:v>66</c:v>
                </c:pt>
                <c:pt idx="7">
                  <c:v>172</c:v>
                </c:pt>
                <c:pt idx="8">
                  <c:v>140</c:v>
                </c:pt>
                <c:pt idx="9">
                  <c:v>63</c:v>
                </c:pt>
                <c:pt idx="10">
                  <c:v>100</c:v>
                </c:pt>
                <c:pt idx="11">
                  <c:v>0</c:v>
                </c:pt>
                <c:pt idx="12">
                  <c:v>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6-4339-AAB3-FB39DBEB6178}"/>
            </c:ext>
          </c:extLst>
        </c:ser>
        <c:ser>
          <c:idx val="1"/>
          <c:order val="1"/>
          <c:tx>
            <c:strRef>
              <c:f>Виза!$B$33</c:f>
              <c:strCache>
                <c:ptCount val="1"/>
                <c:pt idx="0">
                  <c:v>Продление Визы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Виза!$C$33:$O$33</c:f>
              <c:numCache>
                <c:formatCode>_-* #\ ##0\ _₽_-;\-* #\ ##0\ _₽_-;_-* "-"??\ _₽_-;_-@_-</c:formatCode>
                <c:ptCount val="13"/>
                <c:pt idx="0">
                  <c:v>16</c:v>
                </c:pt>
                <c:pt idx="1">
                  <c:v>12</c:v>
                </c:pt>
                <c:pt idx="2">
                  <c:v>11</c:v>
                </c:pt>
                <c:pt idx="3">
                  <c:v>0</c:v>
                </c:pt>
                <c:pt idx="4">
                  <c:v>38</c:v>
                </c:pt>
                <c:pt idx="5">
                  <c:v>15</c:v>
                </c:pt>
                <c:pt idx="6">
                  <c:v>16</c:v>
                </c:pt>
                <c:pt idx="7">
                  <c:v>19</c:v>
                </c:pt>
                <c:pt idx="8">
                  <c:v>12</c:v>
                </c:pt>
                <c:pt idx="9">
                  <c:v>108</c:v>
                </c:pt>
                <c:pt idx="10">
                  <c:v>37</c:v>
                </c:pt>
                <c:pt idx="11">
                  <c:v>0</c:v>
                </c:pt>
                <c:pt idx="12">
                  <c:v>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D6-4339-AAB3-FB39DBEB6178}"/>
            </c:ext>
          </c:extLst>
        </c:ser>
        <c:ser>
          <c:idx val="2"/>
          <c:order val="2"/>
          <c:tx>
            <c:strRef>
              <c:f>Виза!$B$34</c:f>
              <c:strCache>
                <c:ptCount val="1"/>
                <c:pt idx="0">
                  <c:v>Прописки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Виза!$C$34:$O$34</c:f>
              <c:numCache>
                <c:formatCode>_-* #\ ##0\ _₽_-;\-* #\ ##0\ _₽_-;_-* "-"??\ _₽_-;_-@_-</c:formatCode>
                <c:ptCount val="13"/>
                <c:pt idx="0">
                  <c:v>125</c:v>
                </c:pt>
                <c:pt idx="1">
                  <c:v>80</c:v>
                </c:pt>
                <c:pt idx="2">
                  <c:v>36</c:v>
                </c:pt>
                <c:pt idx="3">
                  <c:v>0</c:v>
                </c:pt>
                <c:pt idx="4">
                  <c:v>45</c:v>
                </c:pt>
                <c:pt idx="5">
                  <c:v>63</c:v>
                </c:pt>
                <c:pt idx="6">
                  <c:v>18</c:v>
                </c:pt>
                <c:pt idx="7">
                  <c:v>28</c:v>
                </c:pt>
                <c:pt idx="8">
                  <c:v>67</c:v>
                </c:pt>
                <c:pt idx="9">
                  <c:v>69</c:v>
                </c:pt>
                <c:pt idx="10">
                  <c:v>136</c:v>
                </c:pt>
                <c:pt idx="11">
                  <c:v>0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6-4339-AAB3-FB39DBEB6178}"/>
            </c:ext>
          </c:extLst>
        </c:ser>
        <c:ser>
          <c:idx val="3"/>
          <c:order val="3"/>
          <c:tx>
            <c:strRef>
              <c:f>Виза!$B$35</c:f>
              <c:strCache>
                <c:ptCount val="1"/>
                <c:pt idx="0">
                  <c:v>Лицензии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Виза!$C$35:$O$35</c:f>
              <c:numCache>
                <c:formatCode>_-* #\ ##0\ _₽_-;\-* #\ ##0\ _₽_-;_-* "-"??\ _₽_-;_-@_-</c:formatCode>
                <c:ptCount val="13"/>
                <c:pt idx="0">
                  <c:v>14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  <c:pt idx="4">
                  <c:v>7</c:v>
                </c:pt>
                <c:pt idx="5">
                  <c:v>5</c:v>
                </c:pt>
                <c:pt idx="6">
                  <c:v>28</c:v>
                </c:pt>
                <c:pt idx="7">
                  <c:v>25</c:v>
                </c:pt>
                <c:pt idx="8">
                  <c:v>14</c:v>
                </c:pt>
                <c:pt idx="9">
                  <c:v>121</c:v>
                </c:pt>
                <c:pt idx="10">
                  <c:v>37</c:v>
                </c:pt>
                <c:pt idx="11">
                  <c:v>0</c:v>
                </c:pt>
                <c:pt idx="12">
                  <c:v>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D6-4339-AAB3-FB39DBEB6178}"/>
            </c:ext>
          </c:extLst>
        </c:ser>
        <c:ser>
          <c:idx val="4"/>
          <c:order val="4"/>
          <c:tx>
            <c:strRef>
              <c:f>Виза!$B$36</c:f>
              <c:strCache>
                <c:ptCount val="1"/>
                <c:pt idx="0">
                  <c:v>Визы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Виза!$C$36:$O$36</c:f>
              <c:numCache>
                <c:formatCode>_-* #\ ##0\ _₽_-;\-* #\ ##0\ _₽_-;_-* "-"??\ _₽_-;_-@_-</c:formatCode>
                <c:ptCount val="13"/>
                <c:pt idx="0">
                  <c:v>16</c:v>
                </c:pt>
                <c:pt idx="1">
                  <c:v>44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D6-4339-AAB3-FB39DBEB6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846360"/>
        <c:axId val="425847536"/>
      </c:barChart>
      <c:catAx>
        <c:axId val="425846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847536"/>
        <c:crosses val="autoZero"/>
        <c:auto val="1"/>
        <c:lblAlgn val="ctr"/>
        <c:lblOffset val="100"/>
        <c:noMultiLvlLbl val="0"/>
      </c:catAx>
      <c:valAx>
        <c:axId val="42584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_₽_-;\-* #\ ##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84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609599</xdr:colOff>
      <xdr:row>3</xdr:row>
      <xdr:rowOff>47624</xdr:rowOff>
    </xdr:from>
    <xdr:to>
      <xdr:col>27</xdr:col>
      <xdr:colOff>457200</xdr:colOff>
      <xdr:row>28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2"/>
  <sheetViews>
    <sheetView showGridLines="0" topLeftCell="A16" zoomScaleNormal="100" workbookViewId="0">
      <selection activeCell="M33" sqref="M33"/>
    </sheetView>
  </sheetViews>
  <sheetFormatPr defaultRowHeight="15" x14ac:dyDescent="0.25"/>
  <cols>
    <col min="1" max="1" width="6.5703125" customWidth="1"/>
    <col min="2" max="2" width="34.7109375" style="1" customWidth="1"/>
    <col min="3" max="3" width="7.5703125" style="1" customWidth="1"/>
    <col min="4" max="5" width="7.5703125" style="5" customWidth="1"/>
    <col min="6" max="6" width="7.5703125" style="1" customWidth="1"/>
    <col min="7" max="7" width="7.5703125" style="5" customWidth="1"/>
    <col min="8" max="8" width="7.5703125" style="1" customWidth="1"/>
    <col min="9" max="9" width="7.5703125" style="5" customWidth="1"/>
    <col min="10" max="10" width="7.5703125" style="1" customWidth="1"/>
    <col min="11" max="11" width="7.5703125" style="5" customWidth="1"/>
    <col min="12" max="12" width="7.5703125" style="1" customWidth="1"/>
    <col min="13" max="14" width="7.5703125" customWidth="1"/>
    <col min="15" max="15" width="11.7109375" style="28" bestFit="1" customWidth="1"/>
    <col min="16" max="16" width="11.7109375" style="33" customWidth="1"/>
  </cols>
  <sheetData>
    <row r="1" spans="2:40" ht="15" customHeight="1" x14ac:dyDescent="0.25"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0" s="4" customFormat="1" ht="15" customHeight="1" x14ac:dyDescent="0.25">
      <c r="C2" s="22">
        <v>43831</v>
      </c>
      <c r="D2" s="22">
        <v>43862</v>
      </c>
      <c r="E2" s="22">
        <v>43891</v>
      </c>
      <c r="F2" s="22">
        <v>43922</v>
      </c>
      <c r="G2" s="22">
        <v>43952</v>
      </c>
      <c r="H2" s="22">
        <v>43983</v>
      </c>
      <c r="I2" s="22">
        <v>44013</v>
      </c>
      <c r="J2" s="22">
        <v>44044</v>
      </c>
      <c r="K2" s="22">
        <v>44075</v>
      </c>
      <c r="L2" s="22">
        <v>44105</v>
      </c>
      <c r="M2" s="22">
        <v>44136</v>
      </c>
      <c r="N2" s="22">
        <v>44166</v>
      </c>
      <c r="O2" s="4" t="s">
        <v>7</v>
      </c>
      <c r="P2" s="34"/>
    </row>
    <row r="3" spans="2:40" s="4" customFormat="1" x14ac:dyDescent="0.25">
      <c r="B3" s="43" t="s">
        <v>73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35" t="s">
        <v>3</v>
      </c>
    </row>
    <row r="4" spans="2:40" x14ac:dyDescent="0.25">
      <c r="B4" s="24" t="s">
        <v>0</v>
      </c>
      <c r="C4" s="25">
        <v>51</v>
      </c>
      <c r="D4" s="23">
        <v>86</v>
      </c>
      <c r="E4" s="23">
        <v>34</v>
      </c>
      <c r="F4" s="25"/>
      <c r="G4" s="23">
        <v>26</v>
      </c>
      <c r="H4" s="25">
        <v>52</v>
      </c>
      <c r="I4" s="23">
        <v>64</v>
      </c>
      <c r="J4" s="25">
        <v>166</v>
      </c>
      <c r="K4" s="23">
        <v>133</v>
      </c>
      <c r="L4" s="25">
        <v>48</v>
      </c>
      <c r="M4" s="26">
        <v>70</v>
      </c>
      <c r="N4" s="26"/>
      <c r="O4" s="31">
        <f>SUM(C4:N4)</f>
        <v>730</v>
      </c>
      <c r="P4" s="35">
        <f>+O4/$O$32</f>
        <v>0.86595492289442466</v>
      </c>
    </row>
    <row r="5" spans="2:40" x14ac:dyDescent="0.25">
      <c r="B5" s="24" t="s">
        <v>71</v>
      </c>
      <c r="C5" s="27">
        <v>9</v>
      </c>
      <c r="D5" s="20">
        <v>7</v>
      </c>
      <c r="E5" s="20">
        <v>9</v>
      </c>
      <c r="F5" s="27"/>
      <c r="G5" s="20">
        <v>28</v>
      </c>
      <c r="H5" s="27">
        <v>11</v>
      </c>
      <c r="I5" s="20">
        <v>13</v>
      </c>
      <c r="J5" s="27">
        <v>17</v>
      </c>
      <c r="K5" s="20">
        <v>8</v>
      </c>
      <c r="L5" s="27">
        <v>99</v>
      </c>
      <c r="M5" s="26">
        <v>20</v>
      </c>
      <c r="N5" s="26"/>
      <c r="O5" s="31">
        <f t="shared" ref="O5:O8" si="0">SUM(C5:N5)</f>
        <v>221</v>
      </c>
      <c r="P5" s="35">
        <f>+O5/$O$33</f>
        <v>0.778169014084507</v>
      </c>
    </row>
    <row r="6" spans="2:40" x14ac:dyDescent="0.25">
      <c r="B6" s="24" t="s">
        <v>1</v>
      </c>
      <c r="C6" s="27">
        <v>96</v>
      </c>
      <c r="D6" s="20">
        <v>67</v>
      </c>
      <c r="E6" s="20">
        <v>30</v>
      </c>
      <c r="F6" s="27"/>
      <c r="G6" s="20">
        <v>31</v>
      </c>
      <c r="H6" s="27">
        <v>59</v>
      </c>
      <c r="I6" s="20">
        <v>16</v>
      </c>
      <c r="J6" s="27">
        <v>26</v>
      </c>
      <c r="K6" s="20">
        <v>60</v>
      </c>
      <c r="L6" s="27">
        <v>55</v>
      </c>
      <c r="M6" s="26">
        <v>108</v>
      </c>
      <c r="N6" s="26"/>
      <c r="O6" s="31">
        <f t="shared" si="0"/>
        <v>548</v>
      </c>
      <c r="P6" s="35">
        <f>+O6/$O$34</f>
        <v>0.8215892053973014</v>
      </c>
    </row>
    <row r="7" spans="2:40" x14ac:dyDescent="0.25">
      <c r="B7" s="24" t="s">
        <v>2</v>
      </c>
      <c r="C7" s="27">
        <v>2</v>
      </c>
      <c r="D7" s="20">
        <v>9</v>
      </c>
      <c r="E7" s="20">
        <v>1</v>
      </c>
      <c r="F7" s="27"/>
      <c r="G7" s="20">
        <v>1</v>
      </c>
      <c r="H7" s="27">
        <v>4</v>
      </c>
      <c r="I7" s="20">
        <v>27</v>
      </c>
      <c r="J7" s="27">
        <v>24</v>
      </c>
      <c r="K7" s="20">
        <v>11</v>
      </c>
      <c r="L7" s="27">
        <v>115</v>
      </c>
      <c r="M7" s="26">
        <v>16</v>
      </c>
      <c r="N7" s="26"/>
      <c r="O7" s="31">
        <f t="shared" si="0"/>
        <v>210</v>
      </c>
      <c r="P7" s="35">
        <f>+O7/$O$35</f>
        <v>0.78947368421052633</v>
      </c>
    </row>
    <row r="8" spans="2:40" x14ac:dyDescent="0.25">
      <c r="B8" s="24" t="s">
        <v>4</v>
      </c>
      <c r="C8" s="27">
        <v>0</v>
      </c>
      <c r="D8" s="20">
        <v>0</v>
      </c>
      <c r="E8" s="20">
        <v>3</v>
      </c>
      <c r="F8" s="27"/>
      <c r="G8" s="20">
        <v>0</v>
      </c>
      <c r="H8" s="27">
        <v>0</v>
      </c>
      <c r="I8" s="20"/>
      <c r="J8" s="27"/>
      <c r="K8" s="20"/>
      <c r="L8" s="27"/>
      <c r="M8" s="26">
        <v>0</v>
      </c>
      <c r="N8" s="26"/>
      <c r="O8" s="31">
        <f t="shared" si="0"/>
        <v>3</v>
      </c>
      <c r="P8" s="35">
        <f>+O8/$O$36</f>
        <v>4.4776119402985072E-2</v>
      </c>
    </row>
    <row r="9" spans="2:40" x14ac:dyDescent="0.25">
      <c r="B9" s="5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9"/>
      <c r="P9" s="36"/>
    </row>
    <row r="10" spans="2:40" x14ac:dyDescent="0.25">
      <c r="B10" s="43" t="s">
        <v>74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35" t="s">
        <v>3</v>
      </c>
    </row>
    <row r="11" spans="2:40" x14ac:dyDescent="0.25">
      <c r="B11" s="24" t="s">
        <v>0</v>
      </c>
      <c r="C11" s="25">
        <v>4</v>
      </c>
      <c r="D11" s="23">
        <v>0</v>
      </c>
      <c r="E11" s="23">
        <v>0</v>
      </c>
      <c r="F11" s="25"/>
      <c r="G11" s="23"/>
      <c r="H11" s="25">
        <v>8</v>
      </c>
      <c r="I11" s="23"/>
      <c r="J11" s="25">
        <v>2</v>
      </c>
      <c r="K11" s="23">
        <v>5</v>
      </c>
      <c r="L11" s="25">
        <v>5</v>
      </c>
      <c r="M11" s="26">
        <v>9</v>
      </c>
      <c r="N11" s="26"/>
      <c r="O11" s="32">
        <f t="shared" ref="O11:O15" si="1">SUM(C11:N11)</f>
        <v>33</v>
      </c>
      <c r="P11" s="35">
        <f>+O11/$O$32</f>
        <v>3.9145907473309607E-2</v>
      </c>
    </row>
    <row r="12" spans="2:40" x14ac:dyDescent="0.25">
      <c r="B12" s="24" t="s">
        <v>71</v>
      </c>
      <c r="C12" s="27">
        <v>2</v>
      </c>
      <c r="D12" s="20">
        <v>2</v>
      </c>
      <c r="E12" s="20">
        <v>0</v>
      </c>
      <c r="F12" s="27"/>
      <c r="G12" s="20"/>
      <c r="H12" s="27"/>
      <c r="I12" s="20"/>
      <c r="J12" s="27"/>
      <c r="K12" s="20"/>
      <c r="L12" s="27"/>
      <c r="M12" s="26">
        <v>1</v>
      </c>
      <c r="N12" s="26"/>
      <c r="O12" s="32">
        <f t="shared" si="1"/>
        <v>5</v>
      </c>
      <c r="P12" s="35">
        <f>+O12/$O$33</f>
        <v>1.7605633802816902E-2</v>
      </c>
    </row>
    <row r="13" spans="2:40" x14ac:dyDescent="0.25">
      <c r="B13" s="24" t="s">
        <v>1</v>
      </c>
      <c r="C13" s="27">
        <v>3</v>
      </c>
      <c r="D13" s="20">
        <v>1</v>
      </c>
      <c r="E13" s="20">
        <v>1</v>
      </c>
      <c r="F13" s="27"/>
      <c r="G13" s="20"/>
      <c r="H13" s="27">
        <v>1</v>
      </c>
      <c r="I13" s="20"/>
      <c r="J13" s="27">
        <v>1</v>
      </c>
      <c r="K13" s="20">
        <v>1</v>
      </c>
      <c r="L13" s="27">
        <v>8</v>
      </c>
      <c r="M13" s="26">
        <v>17</v>
      </c>
      <c r="N13" s="26"/>
      <c r="O13" s="32">
        <f t="shared" si="1"/>
        <v>33</v>
      </c>
      <c r="P13" s="35">
        <f>+O13/$O$34</f>
        <v>4.9475262368815595E-2</v>
      </c>
    </row>
    <row r="14" spans="2:40" x14ac:dyDescent="0.25">
      <c r="B14" s="24" t="s">
        <v>2</v>
      </c>
      <c r="C14" s="27">
        <v>1</v>
      </c>
      <c r="D14" s="20">
        <v>0</v>
      </c>
      <c r="E14" s="20">
        <v>0</v>
      </c>
      <c r="F14" s="27"/>
      <c r="G14" s="20">
        <v>1</v>
      </c>
      <c r="H14" s="27"/>
      <c r="I14" s="20"/>
      <c r="J14" s="27"/>
      <c r="K14" s="20">
        <v>2</v>
      </c>
      <c r="L14" s="27">
        <v>5</v>
      </c>
      <c r="M14" s="26">
        <v>17</v>
      </c>
      <c r="N14" s="26"/>
      <c r="O14" s="32">
        <f t="shared" si="1"/>
        <v>26</v>
      </c>
      <c r="P14" s="35">
        <f>+O14/$O$35</f>
        <v>9.7744360902255634E-2</v>
      </c>
    </row>
    <row r="15" spans="2:40" x14ac:dyDescent="0.25">
      <c r="B15" s="24" t="s">
        <v>4</v>
      </c>
      <c r="C15" s="27">
        <v>6</v>
      </c>
      <c r="D15" s="20">
        <v>10</v>
      </c>
      <c r="E15" s="20">
        <v>4</v>
      </c>
      <c r="F15" s="27"/>
      <c r="G15" s="20"/>
      <c r="H15" s="27"/>
      <c r="I15" s="20"/>
      <c r="J15" s="27"/>
      <c r="K15" s="20"/>
      <c r="L15" s="27"/>
      <c r="M15" s="26">
        <v>0</v>
      </c>
      <c r="N15" s="26"/>
      <c r="O15" s="32">
        <f t="shared" si="1"/>
        <v>20</v>
      </c>
      <c r="P15" s="35">
        <f>+O15/$O$36</f>
        <v>0.29850746268656714</v>
      </c>
    </row>
    <row r="16" spans="2:40" x14ac:dyDescent="0.25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9"/>
      <c r="P16" s="36"/>
    </row>
    <row r="17" spans="2:16" x14ac:dyDescent="0.25">
      <c r="B17" s="43" t="s">
        <v>75</v>
      </c>
      <c r="C17" s="44" t="s">
        <v>1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35" t="s">
        <v>3</v>
      </c>
    </row>
    <row r="18" spans="2:16" x14ac:dyDescent="0.25">
      <c r="B18" s="24" t="s">
        <v>0</v>
      </c>
      <c r="C18" s="25">
        <v>15</v>
      </c>
      <c r="D18" s="23">
        <v>3</v>
      </c>
      <c r="E18" s="23">
        <v>0</v>
      </c>
      <c r="F18" s="25"/>
      <c r="G18" s="23">
        <v>13</v>
      </c>
      <c r="H18" s="25">
        <v>7</v>
      </c>
      <c r="I18" s="23">
        <v>2</v>
      </c>
      <c r="J18" s="25">
        <v>4</v>
      </c>
      <c r="K18" s="23">
        <v>2</v>
      </c>
      <c r="L18" s="25">
        <v>10</v>
      </c>
      <c r="M18" s="26">
        <v>19</v>
      </c>
      <c r="N18" s="26"/>
      <c r="O18" s="32">
        <f t="shared" ref="O18:O22" si="2">SUM(C18:N18)</f>
        <v>75</v>
      </c>
      <c r="P18" s="35">
        <f>+O18/$O$32</f>
        <v>8.8967971530249115E-2</v>
      </c>
    </row>
    <row r="19" spans="2:16" x14ac:dyDescent="0.25">
      <c r="B19" s="24" t="s">
        <v>71</v>
      </c>
      <c r="C19" s="27">
        <v>0</v>
      </c>
      <c r="D19" s="20">
        <v>1</v>
      </c>
      <c r="E19" s="23">
        <v>0</v>
      </c>
      <c r="F19" s="27"/>
      <c r="G19" s="20">
        <v>4</v>
      </c>
      <c r="H19" s="27">
        <v>4</v>
      </c>
      <c r="I19" s="20">
        <v>3</v>
      </c>
      <c r="J19" s="27">
        <v>2</v>
      </c>
      <c r="K19" s="20">
        <v>4</v>
      </c>
      <c r="L19" s="27">
        <v>9</v>
      </c>
      <c r="M19" s="26">
        <v>13</v>
      </c>
      <c r="N19" s="26"/>
      <c r="O19" s="32">
        <f t="shared" si="2"/>
        <v>40</v>
      </c>
      <c r="P19" s="35">
        <f>+O19/$O$33</f>
        <v>0.14084507042253522</v>
      </c>
    </row>
    <row r="20" spans="2:16" x14ac:dyDescent="0.25">
      <c r="B20" s="24" t="s">
        <v>1</v>
      </c>
      <c r="C20" s="27">
        <v>12</v>
      </c>
      <c r="D20" s="20">
        <v>5</v>
      </c>
      <c r="E20" s="23">
        <v>0</v>
      </c>
      <c r="F20" s="27"/>
      <c r="G20" s="20">
        <v>7</v>
      </c>
      <c r="H20" s="27">
        <v>3</v>
      </c>
      <c r="I20" s="20">
        <v>2</v>
      </c>
      <c r="J20" s="27">
        <v>1</v>
      </c>
      <c r="K20" s="20">
        <v>6</v>
      </c>
      <c r="L20" s="27">
        <v>6</v>
      </c>
      <c r="M20" s="26">
        <v>10</v>
      </c>
      <c r="N20" s="26"/>
      <c r="O20" s="32">
        <f t="shared" si="2"/>
        <v>52</v>
      </c>
      <c r="P20" s="35">
        <f>+O20/$O$34</f>
        <v>7.7961019490254871E-2</v>
      </c>
    </row>
    <row r="21" spans="2:16" x14ac:dyDescent="0.25">
      <c r="B21" s="24" t="s">
        <v>2</v>
      </c>
      <c r="C21" s="27">
        <v>0</v>
      </c>
      <c r="D21" s="20">
        <v>1</v>
      </c>
      <c r="E21" s="23">
        <v>0</v>
      </c>
      <c r="F21" s="27"/>
      <c r="G21" s="20">
        <v>4</v>
      </c>
      <c r="H21" s="27">
        <v>1</v>
      </c>
      <c r="I21" s="20">
        <v>1</v>
      </c>
      <c r="J21" s="27">
        <v>1</v>
      </c>
      <c r="K21" s="20">
        <v>1</v>
      </c>
      <c r="L21" s="27">
        <v>1</v>
      </c>
      <c r="M21" s="26">
        <v>3</v>
      </c>
      <c r="N21" s="26"/>
      <c r="O21" s="32">
        <f t="shared" si="2"/>
        <v>13</v>
      </c>
      <c r="P21" s="35">
        <f>+O21/$O$35</f>
        <v>4.8872180451127817E-2</v>
      </c>
    </row>
    <row r="22" spans="2:16" x14ac:dyDescent="0.25">
      <c r="B22" s="24" t="s">
        <v>4</v>
      </c>
      <c r="C22" s="27">
        <v>10</v>
      </c>
      <c r="D22" s="20">
        <v>33</v>
      </c>
      <c r="E22" s="23">
        <v>0</v>
      </c>
      <c r="F22" s="27"/>
      <c r="G22" s="20"/>
      <c r="H22" s="27"/>
      <c r="I22" s="20"/>
      <c r="J22" s="27"/>
      <c r="K22" s="20"/>
      <c r="L22" s="27"/>
      <c r="M22" s="26">
        <v>0</v>
      </c>
      <c r="N22" s="26"/>
      <c r="O22" s="32">
        <f t="shared" si="2"/>
        <v>43</v>
      </c>
      <c r="P22" s="35">
        <f>+O22/$O$36</f>
        <v>0.64179104477611937</v>
      </c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9"/>
      <c r="P23" s="36"/>
    </row>
    <row r="24" spans="2:16" x14ac:dyDescent="0.25">
      <c r="B24" s="43" t="s">
        <v>76</v>
      </c>
      <c r="C24" s="44" t="s">
        <v>2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35" t="s">
        <v>3</v>
      </c>
    </row>
    <row r="25" spans="2:16" x14ac:dyDescent="0.25">
      <c r="B25" s="24" t="s">
        <v>0</v>
      </c>
      <c r="C25" s="25">
        <v>1</v>
      </c>
      <c r="D25" s="23">
        <v>2</v>
      </c>
      <c r="E25" s="23">
        <v>0</v>
      </c>
      <c r="F25" s="25"/>
      <c r="G25" s="23"/>
      <c r="H25" s="25"/>
      <c r="I25" s="23"/>
      <c r="J25" s="25"/>
      <c r="K25" s="23"/>
      <c r="L25" s="25"/>
      <c r="M25" s="26">
        <v>2</v>
      </c>
      <c r="N25" s="26"/>
      <c r="O25" s="32">
        <f>SUM(C25:N25)</f>
        <v>5</v>
      </c>
      <c r="P25" s="35">
        <f>+O25/$O$32</f>
        <v>5.9311981020166073E-3</v>
      </c>
    </row>
    <row r="26" spans="2:16" x14ac:dyDescent="0.25">
      <c r="B26" s="24" t="s">
        <v>71</v>
      </c>
      <c r="C26" s="25">
        <v>5</v>
      </c>
      <c r="D26" s="23">
        <v>2</v>
      </c>
      <c r="E26" s="23">
        <v>2</v>
      </c>
      <c r="F26" s="25"/>
      <c r="G26" s="23">
        <v>6</v>
      </c>
      <c r="H26" s="25"/>
      <c r="I26" s="23"/>
      <c r="J26" s="25"/>
      <c r="K26" s="23"/>
      <c r="L26" s="25"/>
      <c r="M26" s="26">
        <v>3</v>
      </c>
      <c r="N26" s="26"/>
      <c r="O26" s="32">
        <f t="shared" ref="O26:O29" si="3">SUM(C26:N26)</f>
        <v>18</v>
      </c>
      <c r="P26" s="35">
        <f>+O26/$O$33</f>
        <v>6.3380281690140844E-2</v>
      </c>
    </row>
    <row r="27" spans="2:16" x14ac:dyDescent="0.25">
      <c r="B27" s="24" t="s">
        <v>1</v>
      </c>
      <c r="C27" s="27">
        <v>14</v>
      </c>
      <c r="D27" s="20">
        <v>7</v>
      </c>
      <c r="E27" s="20">
        <v>5</v>
      </c>
      <c r="F27" s="27"/>
      <c r="G27" s="20">
        <v>7</v>
      </c>
      <c r="H27" s="27"/>
      <c r="I27" s="20"/>
      <c r="J27" s="27"/>
      <c r="K27" s="20"/>
      <c r="L27" s="27"/>
      <c r="M27" s="26">
        <v>1</v>
      </c>
      <c r="N27" s="26"/>
      <c r="O27" s="32">
        <f t="shared" si="3"/>
        <v>34</v>
      </c>
      <c r="P27" s="35">
        <f>+O27/$O$34</f>
        <v>5.0974512743628186E-2</v>
      </c>
    </row>
    <row r="28" spans="2:16" x14ac:dyDescent="0.25">
      <c r="B28" s="24" t="s">
        <v>2</v>
      </c>
      <c r="C28" s="27">
        <v>11</v>
      </c>
      <c r="D28" s="20">
        <v>0</v>
      </c>
      <c r="E28" s="20">
        <v>4</v>
      </c>
      <c r="F28" s="27"/>
      <c r="G28" s="20">
        <v>1</v>
      </c>
      <c r="H28" s="27"/>
      <c r="I28" s="20"/>
      <c r="J28" s="27"/>
      <c r="K28" s="20"/>
      <c r="L28" s="27"/>
      <c r="M28" s="26">
        <v>1</v>
      </c>
      <c r="N28" s="26"/>
      <c r="O28" s="32">
        <f t="shared" si="3"/>
        <v>17</v>
      </c>
      <c r="P28" s="35">
        <f>+O28/$O$35</f>
        <v>6.3909774436090222E-2</v>
      </c>
    </row>
    <row r="29" spans="2:16" x14ac:dyDescent="0.25">
      <c r="B29" s="24" t="s">
        <v>4</v>
      </c>
      <c r="C29" s="27">
        <v>0</v>
      </c>
      <c r="D29" s="20">
        <v>1</v>
      </c>
      <c r="E29" s="20">
        <v>0</v>
      </c>
      <c r="F29" s="27"/>
      <c r="G29" s="20"/>
      <c r="H29" s="27"/>
      <c r="I29" s="20"/>
      <c r="J29" s="27"/>
      <c r="K29" s="20"/>
      <c r="L29" s="27"/>
      <c r="M29" s="26">
        <v>0</v>
      </c>
      <c r="N29" s="26"/>
      <c r="O29" s="32">
        <f t="shared" si="3"/>
        <v>1</v>
      </c>
      <c r="P29" s="35">
        <f>+O29/$O$36</f>
        <v>1.4925373134328358E-2</v>
      </c>
    </row>
    <row r="30" spans="2:16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P30" s="36"/>
    </row>
    <row r="31" spans="2:16" x14ac:dyDescent="0.25">
      <c r="B31" s="43" t="s">
        <v>72</v>
      </c>
      <c r="C31" s="44" t="s">
        <v>2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37"/>
    </row>
    <row r="32" spans="2:16" x14ac:dyDescent="0.25">
      <c r="B32" s="24" t="s">
        <v>0</v>
      </c>
      <c r="C32" s="25">
        <f>+C4+C11+C18+C25</f>
        <v>71</v>
      </c>
      <c r="D32" s="25">
        <f t="shared" ref="D32:N32" si="4">+D4+D11+D18+D25</f>
        <v>91</v>
      </c>
      <c r="E32" s="25">
        <f t="shared" si="4"/>
        <v>34</v>
      </c>
      <c r="F32" s="25">
        <f t="shared" si="4"/>
        <v>0</v>
      </c>
      <c r="G32" s="25">
        <f t="shared" si="4"/>
        <v>39</v>
      </c>
      <c r="H32" s="25">
        <f t="shared" si="4"/>
        <v>67</v>
      </c>
      <c r="I32" s="25">
        <f t="shared" si="4"/>
        <v>66</v>
      </c>
      <c r="J32" s="25">
        <f t="shared" si="4"/>
        <v>172</v>
      </c>
      <c r="K32" s="25">
        <f t="shared" si="4"/>
        <v>140</v>
      </c>
      <c r="L32" s="25">
        <f t="shared" si="4"/>
        <v>63</v>
      </c>
      <c r="M32" s="25">
        <f>+M4+M11+M18+M25</f>
        <v>100</v>
      </c>
      <c r="N32" s="25">
        <f t="shared" si="4"/>
        <v>0</v>
      </c>
      <c r="O32" s="30">
        <f>SUM(C32:N32)</f>
        <v>843</v>
      </c>
      <c r="P32" s="37"/>
    </row>
    <row r="33" spans="2:16" x14ac:dyDescent="0.25">
      <c r="B33" s="24" t="s">
        <v>71</v>
      </c>
      <c r="C33" s="25">
        <f t="shared" ref="C33:N36" si="5">+C5+C12+C19+C26</f>
        <v>16</v>
      </c>
      <c r="D33" s="25">
        <f t="shared" si="5"/>
        <v>12</v>
      </c>
      <c r="E33" s="25">
        <f t="shared" si="5"/>
        <v>11</v>
      </c>
      <c r="F33" s="25">
        <f t="shared" si="5"/>
        <v>0</v>
      </c>
      <c r="G33" s="25">
        <f t="shared" si="5"/>
        <v>38</v>
      </c>
      <c r="H33" s="25">
        <f t="shared" si="5"/>
        <v>15</v>
      </c>
      <c r="I33" s="25">
        <f t="shared" si="5"/>
        <v>16</v>
      </c>
      <c r="J33" s="25">
        <f t="shared" si="5"/>
        <v>19</v>
      </c>
      <c r="K33" s="25">
        <f t="shared" si="5"/>
        <v>12</v>
      </c>
      <c r="L33" s="25">
        <f t="shared" si="5"/>
        <v>108</v>
      </c>
      <c r="M33" s="25">
        <f t="shared" si="5"/>
        <v>37</v>
      </c>
      <c r="N33" s="25">
        <f t="shared" si="5"/>
        <v>0</v>
      </c>
      <c r="O33" s="30">
        <f t="shared" ref="O33:O36" si="6">SUM(C33:N33)</f>
        <v>284</v>
      </c>
      <c r="P33" s="37"/>
    </row>
    <row r="34" spans="2:16" x14ac:dyDescent="0.25">
      <c r="B34" s="24" t="s">
        <v>1</v>
      </c>
      <c r="C34" s="25">
        <f t="shared" si="5"/>
        <v>125</v>
      </c>
      <c r="D34" s="25">
        <f t="shared" si="5"/>
        <v>80</v>
      </c>
      <c r="E34" s="25">
        <f t="shared" si="5"/>
        <v>36</v>
      </c>
      <c r="F34" s="25">
        <f t="shared" si="5"/>
        <v>0</v>
      </c>
      <c r="G34" s="25">
        <f t="shared" si="5"/>
        <v>45</v>
      </c>
      <c r="H34" s="25">
        <f t="shared" si="5"/>
        <v>63</v>
      </c>
      <c r="I34" s="25">
        <f t="shared" si="5"/>
        <v>18</v>
      </c>
      <c r="J34" s="25">
        <f t="shared" si="5"/>
        <v>28</v>
      </c>
      <c r="K34" s="25">
        <f t="shared" si="5"/>
        <v>67</v>
      </c>
      <c r="L34" s="25">
        <f t="shared" si="5"/>
        <v>69</v>
      </c>
      <c r="M34" s="25">
        <f t="shared" si="5"/>
        <v>136</v>
      </c>
      <c r="N34" s="25">
        <f t="shared" si="5"/>
        <v>0</v>
      </c>
      <c r="O34" s="30">
        <f t="shared" si="6"/>
        <v>667</v>
      </c>
      <c r="P34" s="37"/>
    </row>
    <row r="35" spans="2:16" x14ac:dyDescent="0.25">
      <c r="B35" s="24" t="s">
        <v>2</v>
      </c>
      <c r="C35" s="25">
        <f t="shared" si="5"/>
        <v>14</v>
      </c>
      <c r="D35" s="25">
        <f t="shared" si="5"/>
        <v>10</v>
      </c>
      <c r="E35" s="25">
        <f t="shared" si="5"/>
        <v>5</v>
      </c>
      <c r="F35" s="25">
        <f t="shared" si="5"/>
        <v>0</v>
      </c>
      <c r="G35" s="25">
        <f t="shared" si="5"/>
        <v>7</v>
      </c>
      <c r="H35" s="25">
        <f t="shared" si="5"/>
        <v>5</v>
      </c>
      <c r="I35" s="25">
        <f t="shared" si="5"/>
        <v>28</v>
      </c>
      <c r="J35" s="25">
        <f t="shared" si="5"/>
        <v>25</v>
      </c>
      <c r="K35" s="25">
        <f t="shared" si="5"/>
        <v>14</v>
      </c>
      <c r="L35" s="25">
        <f t="shared" si="5"/>
        <v>121</v>
      </c>
      <c r="M35" s="25">
        <f t="shared" si="5"/>
        <v>37</v>
      </c>
      <c r="N35" s="25">
        <f t="shared" si="5"/>
        <v>0</v>
      </c>
      <c r="O35" s="30">
        <f t="shared" si="6"/>
        <v>266</v>
      </c>
      <c r="P35" s="37"/>
    </row>
    <row r="36" spans="2:16" x14ac:dyDescent="0.25">
      <c r="B36" s="24" t="s">
        <v>4</v>
      </c>
      <c r="C36" s="25">
        <f t="shared" si="5"/>
        <v>16</v>
      </c>
      <c r="D36" s="25">
        <f t="shared" si="5"/>
        <v>44</v>
      </c>
      <c r="E36" s="25">
        <f t="shared" si="5"/>
        <v>7</v>
      </c>
      <c r="F36" s="25">
        <f t="shared" si="5"/>
        <v>0</v>
      </c>
      <c r="G36" s="25">
        <f t="shared" si="5"/>
        <v>0</v>
      </c>
      <c r="H36" s="25">
        <f t="shared" si="5"/>
        <v>0</v>
      </c>
      <c r="I36" s="25">
        <f t="shared" si="5"/>
        <v>0</v>
      </c>
      <c r="J36" s="25">
        <f t="shared" si="5"/>
        <v>0</v>
      </c>
      <c r="K36" s="25">
        <f t="shared" si="5"/>
        <v>0</v>
      </c>
      <c r="L36" s="25">
        <f t="shared" si="5"/>
        <v>0</v>
      </c>
      <c r="M36" s="25">
        <f t="shared" si="5"/>
        <v>0</v>
      </c>
      <c r="N36" s="25">
        <f t="shared" si="5"/>
        <v>0</v>
      </c>
      <c r="O36" s="30">
        <f t="shared" si="6"/>
        <v>67</v>
      </c>
      <c r="P36" s="37"/>
    </row>
    <row r="37" spans="2:16" x14ac:dyDescent="0.25">
      <c r="C37" s="42">
        <v>2019</v>
      </c>
      <c r="D37" s="42"/>
      <c r="E37" s="42"/>
      <c r="F37" s="42"/>
      <c r="G37" s="42"/>
      <c r="H37" s="42"/>
      <c r="I37" s="42"/>
      <c r="J37" s="42"/>
      <c r="K37" s="42"/>
      <c r="P37" s="37"/>
    </row>
    <row r="38" spans="2:16" x14ac:dyDescent="0.25">
      <c r="B38" s="24" t="s">
        <v>0</v>
      </c>
      <c r="C38" s="27">
        <v>100</v>
      </c>
      <c r="D38" s="27">
        <v>124</v>
      </c>
      <c r="E38" s="25">
        <v>114</v>
      </c>
      <c r="F38" s="25">
        <v>190</v>
      </c>
      <c r="G38" s="25">
        <v>109</v>
      </c>
      <c r="H38" s="25">
        <v>257</v>
      </c>
      <c r="I38" s="25">
        <v>185</v>
      </c>
      <c r="J38" s="25">
        <v>145</v>
      </c>
      <c r="K38" s="27">
        <v>52</v>
      </c>
      <c r="L38" s="27">
        <v>44</v>
      </c>
      <c r="M38" s="27">
        <f t="shared" ref="M38:N38" si="7">+M10+M17+M24+M31</f>
        <v>0</v>
      </c>
      <c r="N38" s="27">
        <f t="shared" si="7"/>
        <v>0</v>
      </c>
      <c r="O38" s="30">
        <f>SUM(C38:N38)</f>
        <v>1320</v>
      </c>
      <c r="P38" s="40">
        <f>+O32/O38-1</f>
        <v>-0.36136363636363633</v>
      </c>
    </row>
    <row r="39" spans="2:16" x14ac:dyDescent="0.25">
      <c r="B39" s="24" t="s">
        <v>79</v>
      </c>
      <c r="C39" s="25">
        <v>10</v>
      </c>
      <c r="D39" s="25">
        <v>23</v>
      </c>
      <c r="E39" s="25">
        <v>7</v>
      </c>
      <c r="F39" s="25">
        <v>24</v>
      </c>
      <c r="G39" s="25">
        <v>36</v>
      </c>
      <c r="H39" s="25">
        <v>7</v>
      </c>
      <c r="I39" s="25">
        <v>2</v>
      </c>
      <c r="J39" s="25">
        <v>15</v>
      </c>
      <c r="K39" s="25">
        <v>22</v>
      </c>
      <c r="L39" s="25">
        <v>17</v>
      </c>
      <c r="M39" s="25">
        <f t="shared" ref="M39:N39" si="8">+M11+M18+M25+M32</f>
        <v>130</v>
      </c>
      <c r="N39" s="25">
        <f t="shared" si="8"/>
        <v>0</v>
      </c>
      <c r="O39" s="30">
        <f t="shared" ref="O39:O42" si="9">SUM(C39:N39)</f>
        <v>293</v>
      </c>
      <c r="P39" s="40">
        <f t="shared" ref="P39:P42" si="10">+O33/O39-1</f>
        <v>-3.0716723549488067E-2</v>
      </c>
    </row>
    <row r="40" spans="2:16" x14ac:dyDescent="0.25">
      <c r="B40" s="24" t="s">
        <v>1</v>
      </c>
      <c r="C40" s="25">
        <v>202</v>
      </c>
      <c r="D40" s="25">
        <v>62</v>
      </c>
      <c r="E40" s="25">
        <v>127</v>
      </c>
      <c r="F40" s="25">
        <v>114</v>
      </c>
      <c r="G40" s="25">
        <v>317</v>
      </c>
      <c r="H40" s="25">
        <v>185</v>
      </c>
      <c r="I40" s="25">
        <v>270</v>
      </c>
      <c r="J40" s="25">
        <v>370</v>
      </c>
      <c r="K40" s="25">
        <v>283</v>
      </c>
      <c r="L40" s="25">
        <v>143</v>
      </c>
      <c r="M40" s="25">
        <f t="shared" ref="M40:N40" si="11">+M12+M19+M26+M33</f>
        <v>54</v>
      </c>
      <c r="N40" s="25">
        <f t="shared" si="11"/>
        <v>0</v>
      </c>
      <c r="O40" s="30">
        <f t="shared" si="9"/>
        <v>2127</v>
      </c>
      <c r="P40" s="40">
        <f t="shared" si="10"/>
        <v>-0.68641278796426897</v>
      </c>
    </row>
    <row r="41" spans="2:16" x14ac:dyDescent="0.25">
      <c r="B41" s="24" t="s">
        <v>2</v>
      </c>
      <c r="C41" s="25">
        <v>3</v>
      </c>
      <c r="D41" s="25">
        <v>8</v>
      </c>
      <c r="E41" s="25">
        <v>2</v>
      </c>
      <c r="F41" s="25">
        <v>4</v>
      </c>
      <c r="G41" s="25">
        <v>19</v>
      </c>
      <c r="H41" s="25">
        <v>8</v>
      </c>
      <c r="I41" s="25">
        <v>1</v>
      </c>
      <c r="J41" s="25">
        <v>3</v>
      </c>
      <c r="K41" s="25">
        <v>1</v>
      </c>
      <c r="L41" s="25">
        <v>11</v>
      </c>
      <c r="M41" s="25">
        <f t="shared" ref="M41:N41" si="12">+M13+M20+M27+M34</f>
        <v>164</v>
      </c>
      <c r="N41" s="25">
        <f t="shared" si="12"/>
        <v>0</v>
      </c>
      <c r="O41" s="30">
        <f t="shared" si="9"/>
        <v>224</v>
      </c>
      <c r="P41" s="40">
        <f t="shared" si="10"/>
        <v>0.1875</v>
      </c>
    </row>
    <row r="42" spans="2:16" x14ac:dyDescent="0.25">
      <c r="B42" s="24" t="s">
        <v>4</v>
      </c>
      <c r="C42" s="25">
        <v>51</v>
      </c>
      <c r="D42" s="25">
        <v>24</v>
      </c>
      <c r="E42" s="25">
        <v>21</v>
      </c>
      <c r="F42" s="25">
        <v>54</v>
      </c>
      <c r="G42" s="25">
        <v>11</v>
      </c>
      <c r="H42" s="25">
        <v>81</v>
      </c>
      <c r="I42" s="25">
        <v>26</v>
      </c>
      <c r="J42" s="25">
        <v>39</v>
      </c>
      <c r="K42" s="25">
        <v>1</v>
      </c>
      <c r="L42" s="25">
        <v>22</v>
      </c>
      <c r="M42" s="25">
        <f t="shared" ref="M42:N42" si="13">+M14+M21+M28+M35</f>
        <v>58</v>
      </c>
      <c r="N42" s="25">
        <f t="shared" si="13"/>
        <v>0</v>
      </c>
      <c r="O42" s="30">
        <f t="shared" si="9"/>
        <v>388</v>
      </c>
      <c r="P42" s="40">
        <f t="shared" si="10"/>
        <v>-0.82731958762886593</v>
      </c>
    </row>
  </sheetData>
  <mergeCells count="6">
    <mergeCell ref="C37:K37"/>
    <mergeCell ref="B3:O3"/>
    <mergeCell ref="B10:O10"/>
    <mergeCell ref="B17:O17"/>
    <mergeCell ref="B24:O24"/>
    <mergeCell ref="B31:O31"/>
  </mergeCells>
  <dataValidations count="1">
    <dataValidation allowBlank="1" showInputMessage="1" sqref="C4:N9 R1 L11:O1048576 C1:P2 P4:P9 P11:P16 P18:P23 P25:P30 Q1:Q1048576 AF1:XFD1048576 R2:AE1048576 A1:B1048576 O3:O9 C11:C1048576 D38:K1048576 D11:K36 P32:P1048576"/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5:O81"/>
  <sheetViews>
    <sheetView showGridLines="0" tabSelected="1" topLeftCell="A31" zoomScale="70" zoomScaleNormal="70" workbookViewId="0">
      <selection activeCell="M81" sqref="M81"/>
    </sheetView>
  </sheetViews>
  <sheetFormatPr defaultRowHeight="15" x14ac:dyDescent="0.25"/>
  <cols>
    <col min="2" max="2" width="35.28515625" bestFit="1" customWidth="1"/>
    <col min="3" max="13" width="17.42578125" style="1" customWidth="1"/>
    <col min="14" max="14" width="17.42578125" style="4" customWidth="1"/>
    <col min="15" max="15" width="9.140625" style="6"/>
  </cols>
  <sheetData>
    <row r="5" spans="2:15" s="7" customFormat="1" x14ac:dyDescent="0.25">
      <c r="B5" s="12" t="s">
        <v>5</v>
      </c>
      <c r="C5" s="13">
        <v>43831</v>
      </c>
      <c r="D5" s="13">
        <v>43862</v>
      </c>
      <c r="E5" s="13">
        <v>43891</v>
      </c>
      <c r="F5" s="13">
        <v>43922</v>
      </c>
      <c r="G5" s="13">
        <v>43952</v>
      </c>
      <c r="H5" s="13">
        <v>43983</v>
      </c>
      <c r="I5" s="13">
        <v>44013</v>
      </c>
      <c r="J5" s="13">
        <v>44044</v>
      </c>
      <c r="K5" s="13">
        <v>44075</v>
      </c>
      <c r="L5" s="13">
        <v>44105</v>
      </c>
      <c r="M5" s="13">
        <v>44136</v>
      </c>
      <c r="N5" s="12" t="s">
        <v>7</v>
      </c>
      <c r="O5" s="8" t="s">
        <v>3</v>
      </c>
    </row>
    <row r="6" spans="2:15" x14ac:dyDescent="0.25">
      <c r="B6" s="10" t="str">
        <f>+Виза!B3</f>
        <v>Discover Invest, новые проекты</v>
      </c>
      <c r="C6" s="11">
        <v>54</v>
      </c>
      <c r="D6" s="11">
        <v>107</v>
      </c>
      <c r="E6" s="11">
        <v>56</v>
      </c>
      <c r="F6" s="11"/>
      <c r="G6" s="11">
        <v>29</v>
      </c>
      <c r="H6" s="11">
        <v>17</v>
      </c>
      <c r="I6" s="11">
        <v>94</v>
      </c>
      <c r="J6" s="11">
        <v>154</v>
      </c>
      <c r="K6" s="11">
        <v>108</v>
      </c>
      <c r="L6" s="11">
        <v>92</v>
      </c>
      <c r="M6" s="11">
        <v>81</v>
      </c>
      <c r="N6" s="11">
        <f>SUM(C6:M6)</f>
        <v>792</v>
      </c>
      <c r="O6" s="9">
        <f>+N6/$N$10</f>
        <v>0.65131578947368418</v>
      </c>
    </row>
    <row r="7" spans="2:15" x14ac:dyDescent="0.25">
      <c r="B7" s="10" t="str">
        <f>+Виза!B10</f>
        <v>Akfa Group</v>
      </c>
      <c r="C7" s="11">
        <v>80</v>
      </c>
      <c r="D7" s="11">
        <v>45</v>
      </c>
      <c r="E7" s="11">
        <v>13</v>
      </c>
      <c r="F7" s="11"/>
      <c r="G7" s="11"/>
      <c r="H7" s="11"/>
      <c r="I7" s="11"/>
      <c r="J7" s="11">
        <v>8</v>
      </c>
      <c r="K7" s="11">
        <v>13</v>
      </c>
      <c r="L7" s="11">
        <v>27</v>
      </c>
      <c r="M7" s="11">
        <v>28</v>
      </c>
      <c r="N7" s="11">
        <f t="shared" ref="N7:N9" si="0">SUM(C7:M7)</f>
        <v>214</v>
      </c>
      <c r="O7" s="9">
        <f>+N7/$N$10</f>
        <v>0.17598684210526316</v>
      </c>
    </row>
    <row r="8" spans="2:15" x14ac:dyDescent="0.25">
      <c r="B8" s="10" t="str">
        <f>+Виза!B17</f>
        <v>Artel Group</v>
      </c>
      <c r="C8" s="11">
        <v>86</v>
      </c>
      <c r="D8" s="11">
        <v>46</v>
      </c>
      <c r="E8" s="11">
        <v>10</v>
      </c>
      <c r="F8" s="11"/>
      <c r="G8" s="11">
        <v>1</v>
      </c>
      <c r="H8" s="11"/>
      <c r="I8" s="11"/>
      <c r="J8" s="11">
        <v>9</v>
      </c>
      <c r="K8" s="11">
        <v>47</v>
      </c>
      <c r="L8" s="11">
        <v>37</v>
      </c>
      <c r="M8" s="11">
        <v>25</v>
      </c>
      <c r="N8" s="11">
        <f t="shared" si="0"/>
        <v>261</v>
      </c>
      <c r="O8" s="9">
        <f>+N8/$N$10</f>
        <v>0.21463815789473684</v>
      </c>
    </row>
    <row r="9" spans="2:15" x14ac:dyDescent="0.25">
      <c r="B9" s="10" t="str">
        <f>+Виза!B24</f>
        <v>Другие брэнды Akfa Holding</v>
      </c>
      <c r="C9" s="11">
        <v>50</v>
      </c>
      <c r="D9" s="11">
        <v>10</v>
      </c>
      <c r="E9" s="11">
        <v>11</v>
      </c>
      <c r="F9" s="11"/>
      <c r="G9" s="11"/>
      <c r="H9" s="11"/>
      <c r="I9" s="11"/>
      <c r="J9" s="11"/>
      <c r="K9" s="11">
        <v>7</v>
      </c>
      <c r="L9" s="11">
        <v>5</v>
      </c>
      <c r="M9" s="11">
        <v>5</v>
      </c>
      <c r="N9" s="11">
        <f t="shared" si="0"/>
        <v>88</v>
      </c>
      <c r="O9" s="9">
        <f>+N9/$N$10</f>
        <v>7.2368421052631582E-2</v>
      </c>
    </row>
    <row r="10" spans="2:15" x14ac:dyDescent="0.25">
      <c r="B10" s="10" t="s">
        <v>6</v>
      </c>
      <c r="C10" s="11">
        <f>SUBTOTAL(9,C6:C9)</f>
        <v>270</v>
      </c>
      <c r="D10" s="11">
        <f>SUBTOTAL(9,D6:D9)</f>
        <v>208</v>
      </c>
      <c r="E10" s="11">
        <f t="shared" ref="E10:K10" si="1">SUBTOTAL(9,E6:E9)</f>
        <v>90</v>
      </c>
      <c r="F10" s="11">
        <f t="shared" si="1"/>
        <v>0</v>
      </c>
      <c r="G10" s="11">
        <f t="shared" si="1"/>
        <v>30</v>
      </c>
      <c r="H10" s="11">
        <f t="shared" si="1"/>
        <v>17</v>
      </c>
      <c r="I10" s="11">
        <f t="shared" si="1"/>
        <v>94</v>
      </c>
      <c r="J10" s="11">
        <f t="shared" si="1"/>
        <v>171</v>
      </c>
      <c r="K10" s="11">
        <f t="shared" si="1"/>
        <v>175</v>
      </c>
      <c r="L10" s="11">
        <f>SUBTOTAL(9,L6:L9)</f>
        <v>161</v>
      </c>
      <c r="M10" s="11">
        <f>SUBTOTAL(9,M6:M9)</f>
        <v>139</v>
      </c>
      <c r="N10" s="11">
        <f>SUM(C10:L10)</f>
        <v>1216</v>
      </c>
      <c r="O10" s="9">
        <f>+N10/$N$10</f>
        <v>1</v>
      </c>
    </row>
    <row r="14" spans="2:15" x14ac:dyDescent="0.25">
      <c r="B14" s="12" t="s">
        <v>65</v>
      </c>
      <c r="C14" s="13">
        <f t="shared" ref="C14:O14" si="2">+C5</f>
        <v>43831</v>
      </c>
      <c r="D14" s="13">
        <f t="shared" si="2"/>
        <v>43862</v>
      </c>
      <c r="E14" s="13">
        <f t="shared" si="2"/>
        <v>43891</v>
      </c>
      <c r="F14" s="13">
        <f t="shared" si="2"/>
        <v>43922</v>
      </c>
      <c r="G14" s="13">
        <f t="shared" si="2"/>
        <v>43952</v>
      </c>
      <c r="H14" s="13">
        <f t="shared" si="2"/>
        <v>43983</v>
      </c>
      <c r="I14" s="13">
        <f t="shared" si="2"/>
        <v>44013</v>
      </c>
      <c r="J14" s="13">
        <f t="shared" si="2"/>
        <v>44044</v>
      </c>
      <c r="K14" s="13">
        <f t="shared" si="2"/>
        <v>44075</v>
      </c>
      <c r="L14" s="13">
        <f t="shared" si="2"/>
        <v>44105</v>
      </c>
      <c r="M14" s="13">
        <f t="shared" si="2"/>
        <v>44136</v>
      </c>
      <c r="N14" s="13" t="str">
        <f t="shared" si="2"/>
        <v>Итог</v>
      </c>
      <c r="O14" s="13" t="str">
        <f t="shared" si="2"/>
        <v>%</v>
      </c>
    </row>
    <row r="15" spans="2:15" x14ac:dyDescent="0.25">
      <c r="B15" s="14" t="s">
        <v>8</v>
      </c>
      <c r="C15" s="15"/>
      <c r="D15" s="15"/>
      <c r="E15" s="15">
        <v>2</v>
      </c>
      <c r="F15" s="15"/>
      <c r="G15" s="15"/>
      <c r="H15" s="15"/>
      <c r="I15" s="15"/>
      <c r="J15" s="15"/>
      <c r="K15" s="15">
        <v>2</v>
      </c>
      <c r="L15" s="15"/>
      <c r="M15" s="15"/>
      <c r="N15" s="16">
        <f>SUM(C15:M15)</f>
        <v>4</v>
      </c>
      <c r="O15" s="18">
        <f t="shared" ref="O15:O57" si="3">+N15/$N$79</f>
        <v>2.9520295202952029E-3</v>
      </c>
    </row>
    <row r="16" spans="2:15" hidden="1" x14ac:dyDescent="0.25">
      <c r="B16" s="17" t="s">
        <v>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>
        <f t="shared" ref="N16:N78" si="4">SUM(C16:M16)</f>
        <v>0</v>
      </c>
      <c r="O16" s="18">
        <f t="shared" si="3"/>
        <v>0</v>
      </c>
    </row>
    <row r="17" spans="2:15" hidden="1" x14ac:dyDescent="0.25">
      <c r="B17" s="17" t="s">
        <v>10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>
        <f t="shared" si="4"/>
        <v>0</v>
      </c>
      <c r="O17" s="18">
        <f t="shared" si="3"/>
        <v>0</v>
      </c>
    </row>
    <row r="18" spans="2:15" hidden="1" x14ac:dyDescent="0.25">
      <c r="B18" s="17" t="s">
        <v>11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>
        <f t="shared" si="4"/>
        <v>0</v>
      </c>
      <c r="O18" s="18">
        <f t="shared" si="3"/>
        <v>0</v>
      </c>
    </row>
    <row r="19" spans="2:15" hidden="1" x14ac:dyDescent="0.25">
      <c r="B19" s="17" t="s">
        <v>12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>
        <f t="shared" si="4"/>
        <v>0</v>
      </c>
      <c r="O19" s="18">
        <f t="shared" si="3"/>
        <v>0</v>
      </c>
    </row>
    <row r="20" spans="2:15" x14ac:dyDescent="0.25">
      <c r="B20" s="19" t="s">
        <v>69</v>
      </c>
      <c r="C20" s="16">
        <v>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f t="shared" si="4"/>
        <v>4</v>
      </c>
      <c r="O20" s="18">
        <f t="shared" si="3"/>
        <v>2.9520295202952029E-3</v>
      </c>
    </row>
    <row r="21" spans="2:15" x14ac:dyDescent="0.25">
      <c r="B21" s="17" t="s">
        <v>13</v>
      </c>
      <c r="C21" s="16"/>
      <c r="D21" s="16">
        <v>4</v>
      </c>
      <c r="E21" s="16"/>
      <c r="F21" s="16"/>
      <c r="G21" s="16"/>
      <c r="H21" s="16"/>
      <c r="I21" s="16"/>
      <c r="J21" s="16"/>
      <c r="K21" s="16"/>
      <c r="L21" s="16"/>
      <c r="M21" s="16"/>
      <c r="N21" s="16">
        <f t="shared" si="4"/>
        <v>4</v>
      </c>
      <c r="O21" s="18">
        <f t="shared" si="3"/>
        <v>2.9520295202952029E-3</v>
      </c>
    </row>
    <row r="22" spans="2:15" hidden="1" x14ac:dyDescent="0.25">
      <c r="B22" s="17" t="s">
        <v>14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>
        <f t="shared" si="4"/>
        <v>0</v>
      </c>
      <c r="O22" s="18">
        <f t="shared" si="3"/>
        <v>0</v>
      </c>
    </row>
    <row r="23" spans="2:15" x14ac:dyDescent="0.25">
      <c r="B23" s="17" t="s">
        <v>15</v>
      </c>
      <c r="C23" s="16"/>
      <c r="D23" s="16"/>
      <c r="E23" s="16"/>
      <c r="F23" s="16"/>
      <c r="G23" s="16"/>
      <c r="H23" s="16"/>
      <c r="I23" s="16"/>
      <c r="J23" s="16"/>
      <c r="K23" s="16"/>
      <c r="L23" s="16">
        <v>1</v>
      </c>
      <c r="M23" s="16">
        <v>1</v>
      </c>
      <c r="N23" s="16">
        <f t="shared" si="4"/>
        <v>2</v>
      </c>
      <c r="O23" s="18">
        <f t="shared" si="3"/>
        <v>1.4760147601476014E-3</v>
      </c>
    </row>
    <row r="24" spans="2:15" hidden="1" x14ac:dyDescent="0.25">
      <c r="B24" s="17" t="s">
        <v>16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>
        <f t="shared" si="4"/>
        <v>0</v>
      </c>
      <c r="O24" s="18">
        <f t="shared" si="3"/>
        <v>0</v>
      </c>
    </row>
    <row r="25" spans="2:15" hidden="1" x14ac:dyDescent="0.25">
      <c r="B25" s="17" t="s">
        <v>17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>
        <f t="shared" si="4"/>
        <v>0</v>
      </c>
      <c r="O25" s="18">
        <f t="shared" si="3"/>
        <v>0</v>
      </c>
    </row>
    <row r="26" spans="2:15" hidden="1" x14ac:dyDescent="0.25">
      <c r="B26" s="17" t="s">
        <v>18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f t="shared" si="4"/>
        <v>0</v>
      </c>
      <c r="O26" s="18">
        <f t="shared" si="3"/>
        <v>0</v>
      </c>
    </row>
    <row r="27" spans="2:15" x14ac:dyDescent="0.25">
      <c r="B27" s="17" t="s">
        <v>19</v>
      </c>
      <c r="C27" s="16">
        <v>1</v>
      </c>
      <c r="D27" s="16"/>
      <c r="E27" s="16">
        <v>3</v>
      </c>
      <c r="F27" s="16"/>
      <c r="G27" s="16"/>
      <c r="H27" s="16"/>
      <c r="I27" s="16"/>
      <c r="J27" s="16"/>
      <c r="K27" s="16"/>
      <c r="L27" s="16"/>
      <c r="M27" s="16"/>
      <c r="N27" s="16">
        <f t="shared" si="4"/>
        <v>4</v>
      </c>
      <c r="O27" s="18">
        <f t="shared" si="3"/>
        <v>2.9520295202952029E-3</v>
      </c>
    </row>
    <row r="28" spans="2:15" x14ac:dyDescent="0.25">
      <c r="B28" s="19" t="s">
        <v>77</v>
      </c>
      <c r="C28" s="16"/>
      <c r="D28" s="16"/>
      <c r="E28" s="16"/>
      <c r="F28" s="16"/>
      <c r="G28" s="16"/>
      <c r="H28" s="16"/>
      <c r="I28" s="16"/>
      <c r="J28" s="16"/>
      <c r="K28" s="16"/>
      <c r="L28" s="16">
        <v>2</v>
      </c>
      <c r="M28" s="16"/>
      <c r="N28" s="16">
        <f t="shared" si="4"/>
        <v>2</v>
      </c>
      <c r="O28" s="18">
        <f t="shared" si="3"/>
        <v>1.4760147601476014E-3</v>
      </c>
    </row>
    <row r="29" spans="2:15" x14ac:dyDescent="0.25">
      <c r="B29" s="17" t="s">
        <v>20</v>
      </c>
      <c r="C29" s="16"/>
      <c r="D29" s="16"/>
      <c r="E29" s="16"/>
      <c r="F29" s="16"/>
      <c r="G29" s="16"/>
      <c r="H29" s="16"/>
      <c r="I29" s="16">
        <v>1</v>
      </c>
      <c r="J29" s="16"/>
      <c r="K29" s="16"/>
      <c r="L29" s="16"/>
      <c r="M29" s="16"/>
      <c r="N29" s="16">
        <f t="shared" si="4"/>
        <v>1</v>
      </c>
      <c r="O29" s="18">
        <f t="shared" si="3"/>
        <v>7.3800738007380072E-4</v>
      </c>
    </row>
    <row r="30" spans="2:15" hidden="1" x14ac:dyDescent="0.25">
      <c r="B30" s="17" t="s">
        <v>21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>
        <f t="shared" si="4"/>
        <v>0</v>
      </c>
      <c r="O30" s="18">
        <f t="shared" si="3"/>
        <v>0</v>
      </c>
    </row>
    <row r="31" spans="2:15" x14ac:dyDescent="0.25">
      <c r="B31" s="17" t="s">
        <v>22</v>
      </c>
      <c r="C31" s="16"/>
      <c r="D31" s="16"/>
      <c r="E31" s="16">
        <v>2</v>
      </c>
      <c r="F31" s="16"/>
      <c r="G31" s="16"/>
      <c r="H31" s="16"/>
      <c r="I31" s="16"/>
      <c r="J31" s="16"/>
      <c r="K31" s="16"/>
      <c r="L31" s="16"/>
      <c r="M31" s="16"/>
      <c r="N31" s="16">
        <f t="shared" si="4"/>
        <v>2</v>
      </c>
      <c r="O31" s="18">
        <f t="shared" si="3"/>
        <v>1.4760147601476014E-3</v>
      </c>
    </row>
    <row r="32" spans="2:15" hidden="1" x14ac:dyDescent="0.25">
      <c r="B32" s="17" t="s">
        <v>23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>
        <f t="shared" si="4"/>
        <v>0</v>
      </c>
      <c r="O32" s="18">
        <f t="shared" si="3"/>
        <v>0</v>
      </c>
    </row>
    <row r="33" spans="2:15" hidden="1" x14ac:dyDescent="0.25">
      <c r="B33" s="17" t="s">
        <v>24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>
        <f t="shared" si="4"/>
        <v>0</v>
      </c>
      <c r="O33" s="18">
        <f t="shared" si="3"/>
        <v>0</v>
      </c>
    </row>
    <row r="34" spans="2:15" x14ac:dyDescent="0.25">
      <c r="B34" s="17" t="s">
        <v>25</v>
      </c>
      <c r="C34" s="16"/>
      <c r="D34" s="16"/>
      <c r="E34" s="16"/>
      <c r="F34" s="16"/>
      <c r="G34" s="16"/>
      <c r="H34" s="16">
        <v>1</v>
      </c>
      <c r="I34" s="16"/>
      <c r="J34" s="16"/>
      <c r="K34" s="16"/>
      <c r="L34" s="16"/>
      <c r="M34" s="16"/>
      <c r="N34" s="16">
        <f t="shared" si="4"/>
        <v>1</v>
      </c>
      <c r="O34" s="18">
        <f t="shared" si="3"/>
        <v>7.3800738007380072E-4</v>
      </c>
    </row>
    <row r="35" spans="2:15" x14ac:dyDescent="0.25">
      <c r="B35" s="17" t="s">
        <v>26</v>
      </c>
      <c r="C35" s="16">
        <v>3</v>
      </c>
      <c r="D35" s="16">
        <v>4</v>
      </c>
      <c r="E35" s="16"/>
      <c r="F35" s="16"/>
      <c r="G35" s="16"/>
      <c r="H35" s="16"/>
      <c r="I35" s="16"/>
      <c r="J35" s="16"/>
      <c r="K35" s="16">
        <v>2</v>
      </c>
      <c r="L35" s="16">
        <v>1</v>
      </c>
      <c r="M35" s="16"/>
      <c r="N35" s="16">
        <f t="shared" si="4"/>
        <v>10</v>
      </c>
      <c r="O35" s="18">
        <f t="shared" si="3"/>
        <v>7.3800738007380072E-3</v>
      </c>
    </row>
    <row r="36" spans="2:15" hidden="1" x14ac:dyDescent="0.25">
      <c r="B36" s="17" t="s">
        <v>27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>
        <f t="shared" si="4"/>
        <v>0</v>
      </c>
      <c r="O36" s="18">
        <f t="shared" si="3"/>
        <v>0</v>
      </c>
    </row>
    <row r="37" spans="2:15" hidden="1" x14ac:dyDescent="0.25">
      <c r="B37" s="17" t="s">
        <v>28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>
        <f t="shared" si="4"/>
        <v>0</v>
      </c>
      <c r="O37" s="18">
        <f t="shared" si="3"/>
        <v>0</v>
      </c>
    </row>
    <row r="38" spans="2:15" x14ac:dyDescent="0.25">
      <c r="B38" s="17" t="s">
        <v>29</v>
      </c>
      <c r="C38" s="16">
        <v>20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f t="shared" si="4"/>
        <v>20</v>
      </c>
      <c r="O38" s="18">
        <f t="shared" si="3"/>
        <v>1.4760147601476014E-2</v>
      </c>
    </row>
    <row r="39" spans="2:15" x14ac:dyDescent="0.25">
      <c r="B39" s="17" t="s">
        <v>30</v>
      </c>
      <c r="C39" s="16">
        <v>2</v>
      </c>
      <c r="D39" s="16"/>
      <c r="E39" s="16">
        <v>1</v>
      </c>
      <c r="F39" s="16"/>
      <c r="G39" s="16"/>
      <c r="H39" s="16"/>
      <c r="I39" s="16"/>
      <c r="J39" s="16"/>
      <c r="K39" s="16"/>
      <c r="L39" s="16">
        <v>2</v>
      </c>
      <c r="M39" s="16">
        <v>2</v>
      </c>
      <c r="N39" s="16">
        <f t="shared" si="4"/>
        <v>7</v>
      </c>
      <c r="O39" s="18">
        <f t="shared" si="3"/>
        <v>5.1660516605166054E-3</v>
      </c>
    </row>
    <row r="40" spans="2:15" x14ac:dyDescent="0.25">
      <c r="B40" s="17" t="s">
        <v>31</v>
      </c>
      <c r="C40" s="16">
        <v>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>
        <f t="shared" si="4"/>
        <v>5</v>
      </c>
      <c r="O40" s="18">
        <f t="shared" si="3"/>
        <v>3.6900369003690036E-3</v>
      </c>
    </row>
    <row r="41" spans="2:15" hidden="1" x14ac:dyDescent="0.25">
      <c r="B41" s="17" t="s">
        <v>32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>
        <f t="shared" si="4"/>
        <v>0</v>
      </c>
      <c r="O41" s="18">
        <f t="shared" si="3"/>
        <v>0</v>
      </c>
    </row>
    <row r="42" spans="2:15" x14ac:dyDescent="0.25">
      <c r="B42" s="17" t="s">
        <v>33</v>
      </c>
      <c r="C42" s="16"/>
      <c r="D42" s="16">
        <v>4</v>
      </c>
      <c r="E42" s="16"/>
      <c r="F42" s="16"/>
      <c r="G42" s="16"/>
      <c r="H42" s="16"/>
      <c r="I42" s="16"/>
      <c r="J42" s="16"/>
      <c r="K42" s="16"/>
      <c r="L42" s="16"/>
      <c r="M42" s="16"/>
      <c r="N42" s="16">
        <f t="shared" si="4"/>
        <v>4</v>
      </c>
      <c r="O42" s="18">
        <f t="shared" si="3"/>
        <v>2.9520295202952029E-3</v>
      </c>
    </row>
    <row r="43" spans="2:15" hidden="1" x14ac:dyDescent="0.25">
      <c r="B43" s="17" t="s">
        <v>34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>
        <f t="shared" si="4"/>
        <v>0</v>
      </c>
      <c r="O43" s="18">
        <f t="shared" si="3"/>
        <v>0</v>
      </c>
    </row>
    <row r="44" spans="2:15" x14ac:dyDescent="0.25">
      <c r="B44" s="17" t="s">
        <v>35</v>
      </c>
      <c r="C44" s="16">
        <v>34</v>
      </c>
      <c r="D44" s="16">
        <v>4</v>
      </c>
      <c r="E44" s="16">
        <v>2</v>
      </c>
      <c r="F44" s="16"/>
      <c r="G44" s="16"/>
      <c r="H44" s="16"/>
      <c r="I44" s="16">
        <v>1</v>
      </c>
      <c r="J44" s="16"/>
      <c r="K44" s="16"/>
      <c r="L44" s="16">
        <v>5</v>
      </c>
      <c r="M44" s="16">
        <v>3</v>
      </c>
      <c r="N44" s="16">
        <f t="shared" si="4"/>
        <v>49</v>
      </c>
      <c r="O44" s="18">
        <f t="shared" si="3"/>
        <v>3.6162361623616239E-2</v>
      </c>
    </row>
    <row r="45" spans="2:15" hidden="1" x14ac:dyDescent="0.25">
      <c r="B45" s="17" t="s">
        <v>36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>
        <f t="shared" si="4"/>
        <v>0</v>
      </c>
      <c r="O45" s="18">
        <f t="shared" si="3"/>
        <v>0</v>
      </c>
    </row>
    <row r="46" spans="2:15" x14ac:dyDescent="0.25">
      <c r="B46" s="17" t="s">
        <v>37</v>
      </c>
      <c r="C46" s="16"/>
      <c r="D46" s="16">
        <v>5</v>
      </c>
      <c r="E46" s="16"/>
      <c r="F46" s="16"/>
      <c r="G46" s="16"/>
      <c r="H46" s="16"/>
      <c r="I46" s="16"/>
      <c r="J46" s="16"/>
      <c r="K46" s="16"/>
      <c r="L46" s="16"/>
      <c r="M46" s="16"/>
      <c r="N46" s="16">
        <f t="shared" si="4"/>
        <v>5</v>
      </c>
      <c r="O46" s="18">
        <f t="shared" si="3"/>
        <v>3.6900369003690036E-3</v>
      </c>
    </row>
    <row r="47" spans="2:15" x14ac:dyDescent="0.25">
      <c r="B47" s="19" t="s">
        <v>78</v>
      </c>
      <c r="C47" s="16"/>
      <c r="D47" s="16"/>
      <c r="E47" s="16"/>
      <c r="F47" s="16"/>
      <c r="G47" s="16"/>
      <c r="H47" s="16"/>
      <c r="I47" s="16"/>
      <c r="J47" s="16"/>
      <c r="K47" s="16"/>
      <c r="L47" s="16">
        <v>3</v>
      </c>
      <c r="M47" s="16"/>
      <c r="N47" s="16">
        <f t="shared" si="4"/>
        <v>3</v>
      </c>
      <c r="O47" s="18">
        <f t="shared" si="3"/>
        <v>2.2140221402214021E-3</v>
      </c>
    </row>
    <row r="48" spans="2:15" x14ac:dyDescent="0.25">
      <c r="B48" s="17" t="s">
        <v>38</v>
      </c>
      <c r="C48" s="16">
        <v>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>
        <f t="shared" si="4"/>
        <v>1</v>
      </c>
      <c r="O48" s="18">
        <f t="shared" si="3"/>
        <v>7.3800738007380072E-4</v>
      </c>
    </row>
    <row r="49" spans="2:15" hidden="1" x14ac:dyDescent="0.25">
      <c r="B49" s="19" t="s">
        <v>68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>
        <f t="shared" si="4"/>
        <v>0</v>
      </c>
      <c r="O49" s="18">
        <f t="shared" si="3"/>
        <v>0</v>
      </c>
    </row>
    <row r="50" spans="2:15" x14ac:dyDescent="0.25">
      <c r="B50" s="19" t="s">
        <v>66</v>
      </c>
      <c r="C50" s="16"/>
      <c r="D50" s="16"/>
      <c r="E50" s="16"/>
      <c r="F50" s="16"/>
      <c r="G50" s="16"/>
      <c r="H50" s="16"/>
      <c r="I50" s="16">
        <v>1</v>
      </c>
      <c r="J50" s="16"/>
      <c r="K50" s="16"/>
      <c r="L50" s="16"/>
      <c r="M50" s="16"/>
      <c r="N50" s="16">
        <f t="shared" si="4"/>
        <v>1</v>
      </c>
      <c r="O50" s="18">
        <f t="shared" si="3"/>
        <v>7.3800738007380072E-4</v>
      </c>
    </row>
    <row r="51" spans="2:15" hidden="1" x14ac:dyDescent="0.25">
      <c r="B51" s="17" t="s">
        <v>39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>
        <f t="shared" si="4"/>
        <v>0</v>
      </c>
      <c r="O51" s="18">
        <f t="shared" si="3"/>
        <v>0</v>
      </c>
    </row>
    <row r="52" spans="2:15" hidden="1" x14ac:dyDescent="0.25">
      <c r="B52" s="17" t="s">
        <v>40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f t="shared" si="4"/>
        <v>0</v>
      </c>
      <c r="O52" s="18">
        <f t="shared" si="3"/>
        <v>0</v>
      </c>
    </row>
    <row r="53" spans="2:15" hidden="1" x14ac:dyDescent="0.25">
      <c r="B53" s="17" t="s">
        <v>41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>
        <f t="shared" si="4"/>
        <v>0</v>
      </c>
      <c r="O53" s="18">
        <f t="shared" si="3"/>
        <v>0</v>
      </c>
    </row>
    <row r="54" spans="2:15" hidden="1" x14ac:dyDescent="0.25">
      <c r="B54" s="17" t="s">
        <v>42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f t="shared" si="4"/>
        <v>0</v>
      </c>
      <c r="O54" s="18">
        <f t="shared" si="3"/>
        <v>0</v>
      </c>
    </row>
    <row r="55" spans="2:15" x14ac:dyDescent="0.25">
      <c r="B55" s="17" t="s">
        <v>43</v>
      </c>
      <c r="C55" s="16">
        <v>1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>
        <f t="shared" si="4"/>
        <v>1</v>
      </c>
      <c r="O55" s="18">
        <f t="shared" si="3"/>
        <v>7.3800738007380072E-4</v>
      </c>
    </row>
    <row r="56" spans="2:15" hidden="1" x14ac:dyDescent="0.25">
      <c r="B56" s="17" t="s">
        <v>44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f t="shared" si="4"/>
        <v>0</v>
      </c>
      <c r="O56" s="18">
        <f t="shared" si="3"/>
        <v>0</v>
      </c>
    </row>
    <row r="57" spans="2:15" x14ac:dyDescent="0.25">
      <c r="B57" s="19" t="s">
        <v>70</v>
      </c>
      <c r="C57" s="16">
        <v>1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>
        <f t="shared" si="4"/>
        <v>1</v>
      </c>
      <c r="O57" s="18">
        <f t="shared" si="3"/>
        <v>7.3800738007380072E-4</v>
      </c>
    </row>
    <row r="58" spans="2:15" x14ac:dyDescent="0.25">
      <c r="B58" s="19" t="s">
        <v>67</v>
      </c>
      <c r="C58" s="16">
        <v>2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f t="shared" si="4"/>
        <v>2</v>
      </c>
      <c r="O58" s="18">
        <f t="shared" ref="O58:O59" si="5">+N58/$N$79</f>
        <v>1.4760147601476014E-3</v>
      </c>
    </row>
    <row r="59" spans="2:15" x14ac:dyDescent="0.25">
      <c r="B59" s="17" t="s">
        <v>45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>
        <v>1</v>
      </c>
      <c r="N59" s="16">
        <f t="shared" si="4"/>
        <v>1</v>
      </c>
      <c r="O59" s="18">
        <f t="shared" si="5"/>
        <v>7.3800738007380072E-4</v>
      </c>
    </row>
    <row r="60" spans="2:15" x14ac:dyDescent="0.25">
      <c r="B60" s="17" t="s">
        <v>46</v>
      </c>
      <c r="C60" s="16">
        <v>2</v>
      </c>
      <c r="D60" s="16">
        <v>10</v>
      </c>
      <c r="E60" s="16">
        <v>5</v>
      </c>
      <c r="F60" s="16"/>
      <c r="G60" s="16">
        <v>1</v>
      </c>
      <c r="H60" s="16"/>
      <c r="I60" s="16">
        <v>1</v>
      </c>
      <c r="J60" s="16"/>
      <c r="K60" s="16"/>
      <c r="L60" s="16"/>
      <c r="M60" s="16">
        <v>2</v>
      </c>
      <c r="N60" s="16">
        <f t="shared" si="4"/>
        <v>21</v>
      </c>
      <c r="O60" s="18">
        <f t="shared" ref="O60:O79" si="6">+N60/$N$79</f>
        <v>1.5498154981549815E-2</v>
      </c>
    </row>
    <row r="61" spans="2:15" x14ac:dyDescent="0.25">
      <c r="B61" s="17" t="s">
        <v>47</v>
      </c>
      <c r="C61" s="16">
        <v>17</v>
      </c>
      <c r="D61" s="16">
        <v>20</v>
      </c>
      <c r="E61" s="16">
        <v>2</v>
      </c>
      <c r="F61" s="16"/>
      <c r="G61" s="16"/>
      <c r="H61" s="16"/>
      <c r="I61" s="16">
        <v>3</v>
      </c>
      <c r="J61" s="16">
        <v>1</v>
      </c>
      <c r="K61" s="16">
        <v>7</v>
      </c>
      <c r="L61" s="16">
        <f>3+4+0</f>
        <v>7</v>
      </c>
      <c r="M61" s="16">
        <f>5+4</f>
        <v>9</v>
      </c>
      <c r="N61" s="16">
        <f t="shared" si="4"/>
        <v>66</v>
      </c>
      <c r="O61" s="18">
        <f t="shared" si="6"/>
        <v>4.8708487084870848E-2</v>
      </c>
    </row>
    <row r="62" spans="2:15" hidden="1" x14ac:dyDescent="0.25">
      <c r="B62" s="17" t="s">
        <v>48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f t="shared" si="4"/>
        <v>0</v>
      </c>
      <c r="O62" s="18">
        <f t="shared" si="6"/>
        <v>0</v>
      </c>
    </row>
    <row r="63" spans="2:15" hidden="1" x14ac:dyDescent="0.25">
      <c r="B63" s="17" t="s">
        <v>49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>
        <f t="shared" si="4"/>
        <v>0</v>
      </c>
      <c r="O63" s="18">
        <f t="shared" si="6"/>
        <v>0</v>
      </c>
    </row>
    <row r="64" spans="2:15" hidden="1" x14ac:dyDescent="0.25">
      <c r="B64" s="17" t="s">
        <v>50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f t="shared" si="4"/>
        <v>0</v>
      </c>
      <c r="O64" s="18">
        <f t="shared" si="6"/>
        <v>0</v>
      </c>
    </row>
    <row r="65" spans="2:15" hidden="1" x14ac:dyDescent="0.25">
      <c r="B65" s="17" t="s">
        <v>51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>
        <f t="shared" si="4"/>
        <v>0</v>
      </c>
      <c r="O65" s="18">
        <f t="shared" si="6"/>
        <v>0</v>
      </c>
    </row>
    <row r="66" spans="2:15" hidden="1" x14ac:dyDescent="0.25">
      <c r="B66" s="17" t="s">
        <v>52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f t="shared" si="4"/>
        <v>0</v>
      </c>
      <c r="O66" s="18">
        <f t="shared" si="6"/>
        <v>0</v>
      </c>
    </row>
    <row r="67" spans="2:15" x14ac:dyDescent="0.25">
      <c r="B67" s="17" t="s">
        <v>53</v>
      </c>
      <c r="C67" s="16">
        <v>2</v>
      </c>
      <c r="D67" s="16">
        <v>1</v>
      </c>
      <c r="E67" s="16"/>
      <c r="F67" s="16"/>
      <c r="G67" s="16"/>
      <c r="H67" s="16"/>
      <c r="I67" s="16"/>
      <c r="J67" s="16"/>
      <c r="K67" s="16"/>
      <c r="L67" s="16"/>
      <c r="M67" s="16"/>
      <c r="N67" s="16">
        <f t="shared" si="4"/>
        <v>3</v>
      </c>
      <c r="O67" s="18">
        <f t="shared" si="6"/>
        <v>2.2140221402214021E-3</v>
      </c>
    </row>
    <row r="68" spans="2:15" hidden="1" x14ac:dyDescent="0.25">
      <c r="B68" s="17" t="s">
        <v>54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>
        <f t="shared" si="4"/>
        <v>0</v>
      </c>
      <c r="O68" s="18">
        <f t="shared" si="6"/>
        <v>0</v>
      </c>
    </row>
    <row r="69" spans="2:15" hidden="1" x14ac:dyDescent="0.25">
      <c r="B69" s="17" t="s">
        <v>55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>
        <f t="shared" si="4"/>
        <v>0</v>
      </c>
      <c r="O69" s="18">
        <f t="shared" si="6"/>
        <v>0</v>
      </c>
    </row>
    <row r="70" spans="2:15" hidden="1" x14ac:dyDescent="0.25">
      <c r="B70" s="17" t="s">
        <v>56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f t="shared" si="4"/>
        <v>0</v>
      </c>
      <c r="O70" s="18">
        <f t="shared" si="6"/>
        <v>0</v>
      </c>
    </row>
    <row r="71" spans="2:15" hidden="1" x14ac:dyDescent="0.25">
      <c r="B71" s="17" t="s">
        <v>57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>
        <f t="shared" si="4"/>
        <v>0</v>
      </c>
      <c r="O71" s="18">
        <f t="shared" si="6"/>
        <v>0</v>
      </c>
    </row>
    <row r="72" spans="2:15" x14ac:dyDescent="0.25">
      <c r="B72" s="17" t="s">
        <v>58</v>
      </c>
      <c r="C72" s="16"/>
      <c r="D72" s="16">
        <v>1</v>
      </c>
      <c r="E72" s="16"/>
      <c r="F72" s="16"/>
      <c r="G72" s="16"/>
      <c r="H72" s="16"/>
      <c r="I72" s="16"/>
      <c r="J72" s="16"/>
      <c r="K72" s="16"/>
      <c r="L72" s="16"/>
      <c r="M72" s="16"/>
      <c r="N72" s="16">
        <f t="shared" si="4"/>
        <v>1</v>
      </c>
      <c r="O72" s="18">
        <f t="shared" si="6"/>
        <v>7.3800738007380072E-4</v>
      </c>
    </row>
    <row r="73" spans="2:15" x14ac:dyDescent="0.25">
      <c r="B73" s="17" t="s">
        <v>59</v>
      </c>
      <c r="C73" s="16">
        <f>76+27+15+9</f>
        <v>127</v>
      </c>
      <c r="D73" s="16">
        <v>132</v>
      </c>
      <c r="E73" s="16">
        <f>52+7+8+5</f>
        <v>72</v>
      </c>
      <c r="F73" s="16"/>
      <c r="G73" s="16">
        <v>29</v>
      </c>
      <c r="H73" s="16">
        <v>15</v>
      </c>
      <c r="I73" s="16">
        <v>85</v>
      </c>
      <c r="J73" s="16">
        <v>169</v>
      </c>
      <c r="K73" s="16">
        <v>117</v>
      </c>
      <c r="L73" s="16">
        <f>86+21+22</f>
        <v>129</v>
      </c>
      <c r="M73" s="16">
        <f>74+19+16+2</f>
        <v>111</v>
      </c>
      <c r="N73" s="16">
        <f t="shared" si="4"/>
        <v>986</v>
      </c>
      <c r="O73" s="18">
        <f t="shared" si="6"/>
        <v>0.72767527675276755</v>
      </c>
    </row>
    <row r="74" spans="2:15" x14ac:dyDescent="0.25">
      <c r="B74" s="17" t="s">
        <v>60</v>
      </c>
      <c r="C74" s="16">
        <v>1</v>
      </c>
      <c r="D74" s="16">
        <v>1</v>
      </c>
      <c r="E74" s="16"/>
      <c r="F74" s="16"/>
      <c r="G74" s="16"/>
      <c r="H74" s="16">
        <v>1</v>
      </c>
      <c r="I74" s="16"/>
      <c r="J74" s="16"/>
      <c r="K74" s="16"/>
      <c r="L74" s="16"/>
      <c r="M74" s="16"/>
      <c r="N74" s="16">
        <f t="shared" si="4"/>
        <v>3</v>
      </c>
      <c r="O74" s="18">
        <f t="shared" si="6"/>
        <v>2.2140221402214021E-3</v>
      </c>
    </row>
    <row r="75" spans="2:15" x14ac:dyDescent="0.25">
      <c r="B75" s="17" t="s">
        <v>61</v>
      </c>
      <c r="C75" s="16">
        <v>6</v>
      </c>
      <c r="D75" s="16">
        <v>7</v>
      </c>
      <c r="E75" s="16"/>
      <c r="F75" s="16"/>
      <c r="G75" s="16"/>
      <c r="H75" s="16"/>
      <c r="I75" s="16">
        <v>2</v>
      </c>
      <c r="J75" s="16">
        <v>1</v>
      </c>
      <c r="K75" s="16"/>
      <c r="L75" s="16">
        <v>7</v>
      </c>
      <c r="M75" s="16">
        <v>1</v>
      </c>
      <c r="N75" s="16">
        <f t="shared" si="4"/>
        <v>24</v>
      </c>
      <c r="O75" s="18">
        <f t="shared" si="6"/>
        <v>1.7712177121771217E-2</v>
      </c>
    </row>
    <row r="76" spans="2:15" hidden="1" x14ac:dyDescent="0.25">
      <c r="B76" s="17" t="s">
        <v>62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f t="shared" si="4"/>
        <v>0</v>
      </c>
      <c r="O76" s="18">
        <f t="shared" si="6"/>
        <v>0</v>
      </c>
    </row>
    <row r="77" spans="2:15" x14ac:dyDescent="0.25">
      <c r="B77" s="17" t="s">
        <v>63</v>
      </c>
      <c r="C77" s="16">
        <v>41</v>
      </c>
      <c r="D77" s="16">
        <v>15</v>
      </c>
      <c r="E77" s="16">
        <v>1</v>
      </c>
      <c r="F77" s="16"/>
      <c r="G77" s="16"/>
      <c r="H77" s="16"/>
      <c r="I77" s="16"/>
      <c r="J77" s="16"/>
      <c r="K77" s="16">
        <v>47</v>
      </c>
      <c r="L77" s="16">
        <v>4</v>
      </c>
      <c r="M77" s="16">
        <v>9</v>
      </c>
      <c r="N77" s="16">
        <f t="shared" si="4"/>
        <v>117</v>
      </c>
      <c r="O77" s="18">
        <f t="shared" si="6"/>
        <v>8.6346863468634683E-2</v>
      </c>
    </row>
    <row r="78" spans="2:15" hidden="1" x14ac:dyDescent="0.25">
      <c r="B78" s="17" t="s">
        <v>64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f t="shared" si="4"/>
        <v>0</v>
      </c>
      <c r="O78" s="18">
        <f t="shared" si="6"/>
        <v>0</v>
      </c>
    </row>
    <row r="79" spans="2:15" x14ac:dyDescent="0.25">
      <c r="C79" s="2">
        <f>SUM(C15:C78)</f>
        <v>270</v>
      </c>
      <c r="D79" s="2">
        <f t="shared" ref="D79" si="7">SUM(D15:D78)</f>
        <v>208</v>
      </c>
      <c r="E79" s="2">
        <f>SUM(E15:E78)</f>
        <v>90</v>
      </c>
      <c r="F79" s="2">
        <f>SUM(F15:F78)</f>
        <v>0</v>
      </c>
      <c r="G79" s="2">
        <f>SUM(G15:G78)</f>
        <v>30</v>
      </c>
      <c r="H79" s="2">
        <f>SUM(H15:H78)</f>
        <v>17</v>
      </c>
      <c r="I79" s="2">
        <f>SUM(I15:I78)</f>
        <v>94</v>
      </c>
      <c r="J79" s="2">
        <f t="shared" ref="J79:M79" si="8">SUM(J15:J78)</f>
        <v>171</v>
      </c>
      <c r="K79" s="2">
        <f t="shared" si="8"/>
        <v>175</v>
      </c>
      <c r="L79" s="2">
        <f t="shared" si="8"/>
        <v>161</v>
      </c>
      <c r="M79" s="2">
        <f t="shared" si="8"/>
        <v>139</v>
      </c>
      <c r="N79" s="3">
        <f>SUBTOTAL(9,C79:M79)</f>
        <v>1355</v>
      </c>
      <c r="O79" s="18">
        <f t="shared" si="6"/>
        <v>1</v>
      </c>
    </row>
    <row r="80" spans="2:15" x14ac:dyDescent="0.25">
      <c r="B80" s="41">
        <v>2019</v>
      </c>
      <c r="C80" s="38">
        <v>296</v>
      </c>
      <c r="D80" s="38">
        <v>292</v>
      </c>
      <c r="E80" s="38">
        <v>325</v>
      </c>
      <c r="F80" s="38">
        <v>307</v>
      </c>
      <c r="G80" s="38">
        <v>369</v>
      </c>
      <c r="H80" s="38">
        <v>382</v>
      </c>
      <c r="I80" s="38">
        <v>484</v>
      </c>
      <c r="J80" s="38">
        <v>794</v>
      </c>
      <c r="K80" s="38">
        <v>372</v>
      </c>
      <c r="L80" s="38">
        <v>279</v>
      </c>
      <c r="M80" s="38">
        <v>261</v>
      </c>
      <c r="N80" s="38">
        <f>SUBTOTAL(9,C80:M80)</f>
        <v>4161</v>
      </c>
    </row>
    <row r="81" spans="3:14" x14ac:dyDescent="0.25">
      <c r="C81" s="39">
        <f>+C79/C80-1</f>
        <v>-8.7837837837837829E-2</v>
      </c>
      <c r="D81" s="39">
        <f t="shared" ref="D81:N81" si="9">+D79/D80-1</f>
        <v>-0.28767123287671237</v>
      </c>
      <c r="E81" s="39">
        <f t="shared" si="9"/>
        <v>-0.72307692307692306</v>
      </c>
      <c r="F81" s="39">
        <f t="shared" si="9"/>
        <v>-1</v>
      </c>
      <c r="G81" s="39">
        <f t="shared" si="9"/>
        <v>-0.91869918699186992</v>
      </c>
      <c r="H81" s="39">
        <f t="shared" si="9"/>
        <v>-0.95549738219895286</v>
      </c>
      <c r="I81" s="39">
        <f t="shared" si="9"/>
        <v>-0.80578512396694213</v>
      </c>
      <c r="J81" s="39">
        <f t="shared" si="9"/>
        <v>-0.7846347607052897</v>
      </c>
      <c r="K81" s="39">
        <f t="shared" si="9"/>
        <v>-0.52956989247311825</v>
      </c>
      <c r="L81" s="39">
        <f t="shared" si="9"/>
        <v>-0.42293906810035842</v>
      </c>
      <c r="M81" s="39">
        <f t="shared" si="9"/>
        <v>-0.46743295019157083</v>
      </c>
      <c r="N81" s="39">
        <f t="shared" si="9"/>
        <v>-0.67435712569093975</v>
      </c>
    </row>
  </sheetData>
  <autoFilter ref="B14:O81">
    <filterColumn colId="12">
      <filters>
        <filter val="1"/>
        <filter val="10"/>
        <filter val="117"/>
        <filter val="1355"/>
        <filter val="2"/>
        <filter val="20"/>
        <filter val="21"/>
        <filter val="24"/>
        <filter val="3"/>
        <filter val="3900"/>
        <filter val="4"/>
        <filter val="49"/>
        <filter val="5"/>
        <filter val="-65%"/>
        <filter val="66"/>
        <filter val="7"/>
        <filter val="986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Виза</vt:lpstr>
      <vt:lpstr>Гости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2019-03-05T15:09:15Z</dcterms:created>
  <dcterms:modified xsi:type="dcterms:W3CDTF">2020-12-17T09:37:55Z</dcterms:modified>
</cp:coreProperties>
</file>