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17250" windowHeight="5670" firstSheet="7" activeTab="12"/>
  </bookViews>
  <sheets>
    <sheet name="Лист6" sheetId="6" state="hidden" r:id="rId1"/>
    <sheet name="Январь" sheetId="1" r:id="rId2"/>
    <sheet name="Февраль" sheetId="9" r:id="rId3"/>
    <sheet name="Март" sheetId="10" r:id="rId4"/>
    <sheet name="Апрель" sheetId="11" r:id="rId5"/>
    <sheet name="Май" sheetId="12" r:id="rId6"/>
    <sheet name="Июнь" sheetId="13" r:id="rId7"/>
    <sheet name="Июль" sheetId="14" r:id="rId8"/>
    <sheet name="Август" sheetId="15" r:id="rId9"/>
    <sheet name="Сентябрь" sheetId="16" r:id="rId10"/>
    <sheet name="Октябрь" sheetId="17" r:id="rId11"/>
    <sheet name="Ноябрь" sheetId="18" r:id="rId12"/>
    <sheet name="Годовой" sheetId="8" r:id="rId13"/>
  </sheets>
  <calcPr calcId="162913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8" l="1"/>
  <c r="M21" i="8"/>
  <c r="L21" i="8"/>
  <c r="K21" i="8"/>
  <c r="J21" i="8"/>
  <c r="I21" i="8"/>
  <c r="H21" i="8"/>
  <c r="G21" i="8"/>
  <c r="F21" i="8"/>
  <c r="E21" i="8"/>
  <c r="D21" i="8"/>
  <c r="C21" i="8"/>
  <c r="H72" i="18" l="1"/>
  <c r="G72" i="18"/>
  <c r="F72" i="18"/>
  <c r="E72" i="18"/>
  <c r="H71" i="18"/>
  <c r="H73" i="18" s="1"/>
  <c r="G71" i="18"/>
  <c r="G73" i="18" s="1"/>
  <c r="F71" i="18"/>
  <c r="E71" i="18"/>
  <c r="H67" i="18"/>
  <c r="G67" i="18"/>
  <c r="F67" i="18"/>
  <c r="E67" i="18"/>
  <c r="I66" i="18"/>
  <c r="I65" i="18"/>
  <c r="H62" i="18"/>
  <c r="H7" i="18" s="1"/>
  <c r="G62" i="18"/>
  <c r="G7" i="18" s="1"/>
  <c r="F62" i="18"/>
  <c r="E62" i="18"/>
  <c r="I61" i="18"/>
  <c r="I60" i="18"/>
  <c r="H59" i="18"/>
  <c r="H64" i="18" s="1"/>
  <c r="H70" i="18" s="1"/>
  <c r="G59" i="18"/>
  <c r="G64" i="18" s="1"/>
  <c r="G70" i="18" s="1"/>
  <c r="H57" i="18"/>
  <c r="H6" i="18" s="1"/>
  <c r="G57" i="18"/>
  <c r="G6" i="18" s="1"/>
  <c r="F57" i="18"/>
  <c r="E57" i="18"/>
  <c r="E6" i="18" s="1"/>
  <c r="I56" i="18"/>
  <c r="I55" i="18"/>
  <c r="H54" i="18"/>
  <c r="G54" i="18"/>
  <c r="F54" i="18"/>
  <c r="F59" i="18" s="1"/>
  <c r="F64" i="18" s="1"/>
  <c r="F70" i="18" s="1"/>
  <c r="E54" i="18"/>
  <c r="E59" i="18" s="1"/>
  <c r="E64" i="18" s="1"/>
  <c r="E70" i="18" s="1"/>
  <c r="H8" i="18"/>
  <c r="G8" i="18"/>
  <c r="F8" i="18"/>
  <c r="E8" i="18"/>
  <c r="F7" i="18"/>
  <c r="E7" i="18"/>
  <c r="F6" i="18"/>
  <c r="I8" i="18" l="1"/>
  <c r="I57" i="18"/>
  <c r="J56" i="18" s="1"/>
  <c r="E73" i="18"/>
  <c r="F73" i="18"/>
  <c r="E9" i="18"/>
  <c r="I7" i="18"/>
  <c r="F9" i="18"/>
  <c r="I72" i="18"/>
  <c r="J72" i="18" s="1"/>
  <c r="G9" i="18"/>
  <c r="I6" i="18"/>
  <c r="H9" i="18"/>
  <c r="I67" i="18"/>
  <c r="J65" i="18" s="1"/>
  <c r="J61" i="18"/>
  <c r="I62" i="18"/>
  <c r="J60" i="18" s="1"/>
  <c r="I71" i="18"/>
  <c r="V19" i="8"/>
  <c r="V18" i="8"/>
  <c r="V17" i="8"/>
  <c r="S19" i="8"/>
  <c r="S18" i="8"/>
  <c r="S17" i="8"/>
  <c r="J62" i="18" l="1"/>
  <c r="J55" i="18"/>
  <c r="I9" i="18"/>
  <c r="J7" i="18" s="1"/>
  <c r="J66" i="18"/>
  <c r="J67" i="18" s="1"/>
  <c r="J57" i="18"/>
  <c r="I73" i="18"/>
  <c r="J73" i="18" s="1"/>
  <c r="M20" i="8"/>
  <c r="L20" i="8"/>
  <c r="K20" i="8"/>
  <c r="J20" i="8"/>
  <c r="I20" i="8"/>
  <c r="G20" i="8"/>
  <c r="F20" i="8"/>
  <c r="E20" i="8"/>
  <c r="D20" i="8"/>
  <c r="C20" i="8"/>
  <c r="J6" i="18" l="1"/>
  <c r="J8" i="18"/>
  <c r="J9" i="18"/>
  <c r="J71" i="18"/>
  <c r="H72" i="17"/>
  <c r="G72" i="17"/>
  <c r="F72" i="17"/>
  <c r="E72" i="17"/>
  <c r="H71" i="17"/>
  <c r="H73" i="17" s="1"/>
  <c r="G71" i="17"/>
  <c r="G73" i="17" s="1"/>
  <c r="F71" i="17"/>
  <c r="E71" i="17"/>
  <c r="E73" i="17" s="1"/>
  <c r="H67" i="17"/>
  <c r="G67" i="17"/>
  <c r="G8" i="17" s="1"/>
  <c r="F67" i="17"/>
  <c r="F8" i="17" s="1"/>
  <c r="E67" i="17"/>
  <c r="E8" i="17" s="1"/>
  <c r="I8" i="17" s="1"/>
  <c r="I66" i="17"/>
  <c r="I65" i="17"/>
  <c r="I67" i="17" s="1"/>
  <c r="H62" i="17"/>
  <c r="H7" i="17" s="1"/>
  <c r="G62" i="17"/>
  <c r="G7" i="17" s="1"/>
  <c r="F62" i="17"/>
  <c r="E62" i="17"/>
  <c r="I61" i="17"/>
  <c r="I60" i="17"/>
  <c r="G59" i="17"/>
  <c r="G64" i="17" s="1"/>
  <c r="G70" i="17" s="1"/>
  <c r="H57" i="17"/>
  <c r="G57" i="17"/>
  <c r="G6" i="17" s="1"/>
  <c r="F57" i="17"/>
  <c r="F6" i="17" s="1"/>
  <c r="E57" i="17"/>
  <c r="E6" i="17" s="1"/>
  <c r="I56" i="17"/>
  <c r="I55" i="17"/>
  <c r="H54" i="17"/>
  <c r="H59" i="17" s="1"/>
  <c r="H64" i="17" s="1"/>
  <c r="H70" i="17" s="1"/>
  <c r="G54" i="17"/>
  <c r="F54" i="17"/>
  <c r="F59" i="17" s="1"/>
  <c r="F64" i="17" s="1"/>
  <c r="F70" i="17" s="1"/>
  <c r="E54" i="17"/>
  <c r="E59" i="17" s="1"/>
  <c r="E64" i="17" s="1"/>
  <c r="E70" i="17" s="1"/>
  <c r="H8" i="17"/>
  <c r="F7" i="17"/>
  <c r="E7" i="17"/>
  <c r="H6" i="17"/>
  <c r="H9" i="17" l="1"/>
  <c r="I62" i="17"/>
  <c r="J60" i="17" s="1"/>
  <c r="I57" i="17"/>
  <c r="J56" i="17" s="1"/>
  <c r="I72" i="17"/>
  <c r="J72" i="17" s="1"/>
  <c r="F73" i="17"/>
  <c r="F9" i="17"/>
  <c r="I7" i="17"/>
  <c r="E9" i="17"/>
  <c r="G9" i="17"/>
  <c r="J66" i="17"/>
  <c r="J61" i="17"/>
  <c r="J65" i="17"/>
  <c r="I6" i="17"/>
  <c r="I71" i="17"/>
  <c r="K19" i="8"/>
  <c r="J19" i="8"/>
  <c r="I19" i="8"/>
  <c r="H19" i="8"/>
  <c r="G19" i="8"/>
  <c r="F19" i="8"/>
  <c r="E19" i="8"/>
  <c r="D19" i="8"/>
  <c r="C19" i="8"/>
  <c r="J55" i="17" l="1"/>
  <c r="J57" i="17" s="1"/>
  <c r="J62" i="17"/>
  <c r="I9" i="17"/>
  <c r="J6" i="17"/>
  <c r="J67" i="17"/>
  <c r="I73" i="17"/>
  <c r="J73" i="17" s="1"/>
  <c r="H72" i="16"/>
  <c r="G72" i="16"/>
  <c r="F72" i="16"/>
  <c r="E72" i="16"/>
  <c r="H71" i="16"/>
  <c r="H73" i="16" s="1"/>
  <c r="G71" i="16"/>
  <c r="G73" i="16" s="1"/>
  <c r="F71" i="16"/>
  <c r="F73" i="16" s="1"/>
  <c r="E71" i="16"/>
  <c r="H67" i="16"/>
  <c r="G67" i="16"/>
  <c r="F67" i="16"/>
  <c r="E67" i="16"/>
  <c r="I66" i="16"/>
  <c r="I65" i="16"/>
  <c r="H62" i="16"/>
  <c r="G62" i="16"/>
  <c r="F62" i="16"/>
  <c r="E62" i="16"/>
  <c r="E7" i="16" s="1"/>
  <c r="I61" i="16"/>
  <c r="J61" i="16" s="1"/>
  <c r="I60" i="16"/>
  <c r="H59" i="16"/>
  <c r="H64" i="16" s="1"/>
  <c r="H70" i="16" s="1"/>
  <c r="G59" i="16"/>
  <c r="G64" i="16" s="1"/>
  <c r="G70" i="16" s="1"/>
  <c r="H57" i="16"/>
  <c r="G57" i="16"/>
  <c r="G6" i="16" s="1"/>
  <c r="F57" i="16"/>
  <c r="E57" i="16"/>
  <c r="E6" i="16" s="1"/>
  <c r="I56" i="16"/>
  <c r="I55" i="16"/>
  <c r="H54" i="16"/>
  <c r="G54" i="16"/>
  <c r="F54" i="16"/>
  <c r="F59" i="16" s="1"/>
  <c r="F64" i="16" s="1"/>
  <c r="F70" i="16" s="1"/>
  <c r="E54" i="16"/>
  <c r="E59" i="16" s="1"/>
  <c r="E64" i="16" s="1"/>
  <c r="E70" i="16" s="1"/>
  <c r="H8" i="16"/>
  <c r="G8" i="16"/>
  <c r="F8" i="16"/>
  <c r="E8" i="16"/>
  <c r="I8" i="16" s="1"/>
  <c r="H7" i="16"/>
  <c r="G7" i="16"/>
  <c r="F7" i="16"/>
  <c r="H6" i="16"/>
  <c r="F6" i="16"/>
  <c r="J71" i="17" l="1"/>
  <c r="J7" i="17"/>
  <c r="J8" i="17"/>
  <c r="I7" i="16"/>
  <c r="F9" i="16"/>
  <c r="E73" i="16"/>
  <c r="E9" i="16"/>
  <c r="H9" i="16"/>
  <c r="G9" i="16"/>
  <c r="I6" i="16"/>
  <c r="I67" i="16"/>
  <c r="J65" i="16" s="1"/>
  <c r="I72" i="16"/>
  <c r="J72" i="16" s="1"/>
  <c r="I62" i="16"/>
  <c r="J60" i="16" s="1"/>
  <c r="J62" i="16" s="1"/>
  <c r="I71" i="16"/>
  <c r="I57" i="16"/>
  <c r="J55" i="16" s="1"/>
  <c r="M18" i="8"/>
  <c r="L18" i="8"/>
  <c r="J18" i="8"/>
  <c r="I18" i="8"/>
  <c r="H18" i="8"/>
  <c r="G18" i="8"/>
  <c r="F18" i="8"/>
  <c r="E18" i="8"/>
  <c r="D18" i="8"/>
  <c r="C18" i="8"/>
  <c r="J9" i="17" l="1"/>
  <c r="J56" i="16"/>
  <c r="J57" i="16" s="1"/>
  <c r="J66" i="16"/>
  <c r="J67" i="16" s="1"/>
  <c r="I73" i="16"/>
  <c r="J73" i="16" s="1"/>
  <c r="I9" i="16"/>
  <c r="H72" i="15"/>
  <c r="G72" i="15"/>
  <c r="F72" i="15"/>
  <c r="E72" i="15"/>
  <c r="H71" i="15"/>
  <c r="H73" i="15" s="1"/>
  <c r="G71" i="15"/>
  <c r="G73" i="15" s="1"/>
  <c r="F71" i="15"/>
  <c r="F73" i="15" s="1"/>
  <c r="E71" i="15"/>
  <c r="H67" i="15"/>
  <c r="G67" i="15"/>
  <c r="F67" i="15"/>
  <c r="E67" i="15"/>
  <c r="I66" i="15"/>
  <c r="I65" i="15"/>
  <c r="H62" i="15"/>
  <c r="H7" i="15" s="1"/>
  <c r="G62" i="15"/>
  <c r="G7" i="15" s="1"/>
  <c r="F62" i="15"/>
  <c r="E62" i="15"/>
  <c r="E7" i="15" s="1"/>
  <c r="I61" i="15"/>
  <c r="J61" i="15" s="1"/>
  <c r="I60" i="15"/>
  <c r="H59" i="15"/>
  <c r="H64" i="15" s="1"/>
  <c r="H70" i="15" s="1"/>
  <c r="G59" i="15"/>
  <c r="G64" i="15" s="1"/>
  <c r="G70" i="15" s="1"/>
  <c r="H57" i="15"/>
  <c r="H6" i="15" s="1"/>
  <c r="G57" i="15"/>
  <c r="G6" i="15" s="1"/>
  <c r="F57" i="15"/>
  <c r="F6" i="15" s="1"/>
  <c r="E57" i="15"/>
  <c r="E6" i="15" s="1"/>
  <c r="I56" i="15"/>
  <c r="I55" i="15"/>
  <c r="H54" i="15"/>
  <c r="G54" i="15"/>
  <c r="F54" i="15"/>
  <c r="F59" i="15" s="1"/>
  <c r="F64" i="15" s="1"/>
  <c r="F70" i="15" s="1"/>
  <c r="E54" i="15"/>
  <c r="E59" i="15" s="1"/>
  <c r="E64" i="15" s="1"/>
  <c r="E70" i="15" s="1"/>
  <c r="H8" i="15"/>
  <c r="G8" i="15"/>
  <c r="F8" i="15"/>
  <c r="E8" i="15"/>
  <c r="I8" i="15" s="1"/>
  <c r="F7" i="15"/>
  <c r="J7" i="16" l="1"/>
  <c r="J8" i="16"/>
  <c r="J6" i="16"/>
  <c r="J71" i="16"/>
  <c r="E73" i="15"/>
  <c r="I7" i="15"/>
  <c r="E9" i="15"/>
  <c r="F9" i="15"/>
  <c r="G9" i="15"/>
  <c r="H9" i="15"/>
  <c r="J55" i="15"/>
  <c r="J66" i="15"/>
  <c r="I6" i="15"/>
  <c r="I57" i="15"/>
  <c r="J56" i="15" s="1"/>
  <c r="I67" i="15"/>
  <c r="J65" i="15" s="1"/>
  <c r="I72" i="15"/>
  <c r="J72" i="15" s="1"/>
  <c r="I62" i="15"/>
  <c r="J60" i="15" s="1"/>
  <c r="J62" i="15" s="1"/>
  <c r="I71" i="15"/>
  <c r="N17" i="8"/>
  <c r="M17" i="8"/>
  <c r="L17" i="8"/>
  <c r="K17" i="8"/>
  <c r="J17" i="8"/>
  <c r="I17" i="8"/>
  <c r="H17" i="8"/>
  <c r="G17" i="8"/>
  <c r="F17" i="8"/>
  <c r="E17" i="8"/>
  <c r="D17" i="8"/>
  <c r="C17" i="8"/>
  <c r="J9" i="16" l="1"/>
  <c r="J67" i="15"/>
  <c r="I9" i="15"/>
  <c r="J6" i="15" s="1"/>
  <c r="J57" i="15"/>
  <c r="I73" i="15"/>
  <c r="J73" i="15" s="1"/>
  <c r="H72" i="14"/>
  <c r="G72" i="14"/>
  <c r="F72" i="14"/>
  <c r="E72" i="14"/>
  <c r="H71" i="14"/>
  <c r="H73" i="14" s="1"/>
  <c r="G71" i="14"/>
  <c r="G73" i="14" s="1"/>
  <c r="F71" i="14"/>
  <c r="F73" i="14" s="1"/>
  <c r="E71" i="14"/>
  <c r="H67" i="14"/>
  <c r="G67" i="14"/>
  <c r="F67" i="14"/>
  <c r="E67" i="14"/>
  <c r="I66" i="14"/>
  <c r="I65" i="14"/>
  <c r="H62" i="14"/>
  <c r="H7" i="14" s="1"/>
  <c r="G62" i="14"/>
  <c r="G7" i="14" s="1"/>
  <c r="F62" i="14"/>
  <c r="E62" i="14"/>
  <c r="I61" i="14"/>
  <c r="J61" i="14" s="1"/>
  <c r="I60" i="14"/>
  <c r="F59" i="14"/>
  <c r="F64" i="14" s="1"/>
  <c r="F70" i="14" s="1"/>
  <c r="E59" i="14"/>
  <c r="E64" i="14" s="1"/>
  <c r="E70" i="14" s="1"/>
  <c r="H57" i="14"/>
  <c r="H6" i="14" s="1"/>
  <c r="G57" i="14"/>
  <c r="G6" i="14" s="1"/>
  <c r="F57" i="14"/>
  <c r="E57" i="14"/>
  <c r="E6" i="14" s="1"/>
  <c r="I56" i="14"/>
  <c r="I55" i="14"/>
  <c r="H54" i="14"/>
  <c r="H59" i="14" s="1"/>
  <c r="H64" i="14" s="1"/>
  <c r="H70" i="14" s="1"/>
  <c r="G54" i="14"/>
  <c r="G59" i="14" s="1"/>
  <c r="G64" i="14" s="1"/>
  <c r="G70" i="14" s="1"/>
  <c r="F54" i="14"/>
  <c r="E54" i="14"/>
  <c r="H8" i="14"/>
  <c r="G8" i="14"/>
  <c r="F8" i="14"/>
  <c r="E8" i="14"/>
  <c r="I8" i="14" s="1"/>
  <c r="F7" i="14"/>
  <c r="E7" i="14"/>
  <c r="F6" i="14"/>
  <c r="J71" i="15" l="1"/>
  <c r="J7" i="15"/>
  <c r="J8" i="15"/>
  <c r="I72" i="14"/>
  <c r="J72" i="14" s="1"/>
  <c r="H9" i="14"/>
  <c r="G9" i="14"/>
  <c r="F9" i="14"/>
  <c r="I6" i="14"/>
  <c r="E9" i="14"/>
  <c r="E73" i="14"/>
  <c r="I71" i="14"/>
  <c r="I73" i="14" s="1"/>
  <c r="J73" i="14" s="1"/>
  <c r="I7" i="14"/>
  <c r="I62" i="14"/>
  <c r="J60" i="14" s="1"/>
  <c r="J62" i="14" s="1"/>
  <c r="I57" i="14"/>
  <c r="J55" i="14" s="1"/>
  <c r="I67" i="14"/>
  <c r="J65" i="14" s="1"/>
  <c r="V22" i="8"/>
  <c r="S22" i="8"/>
  <c r="P22" i="8"/>
  <c r="J9" i="15" l="1"/>
  <c r="I9" i="14"/>
  <c r="J8" i="14" s="1"/>
  <c r="J56" i="14"/>
  <c r="J57" i="14"/>
  <c r="J6" i="14"/>
  <c r="J66" i="14"/>
  <c r="J67" i="14" s="1"/>
  <c r="J71" i="14"/>
  <c r="J7" i="14"/>
  <c r="L16" i="8"/>
  <c r="K16" i="8"/>
  <c r="J16" i="8"/>
  <c r="I16" i="8"/>
  <c r="H16" i="8"/>
  <c r="G16" i="8"/>
  <c r="F16" i="8"/>
  <c r="E16" i="8"/>
  <c r="D16" i="8"/>
  <c r="C16" i="8"/>
  <c r="J9" i="14" l="1"/>
  <c r="H72" i="13"/>
  <c r="G72" i="13"/>
  <c r="F72" i="13"/>
  <c r="E72" i="13"/>
  <c r="H71" i="13"/>
  <c r="H73" i="13" s="1"/>
  <c r="G71" i="13"/>
  <c r="F71" i="13"/>
  <c r="E71" i="13"/>
  <c r="H67" i="13"/>
  <c r="H8" i="13" s="1"/>
  <c r="G67" i="13"/>
  <c r="G8" i="13" s="1"/>
  <c r="F67" i="13"/>
  <c r="E67" i="13"/>
  <c r="E8" i="13" s="1"/>
  <c r="I66" i="13"/>
  <c r="I65" i="13"/>
  <c r="H62" i="13"/>
  <c r="G62" i="13"/>
  <c r="G7" i="13" s="1"/>
  <c r="F62" i="13"/>
  <c r="E62" i="13"/>
  <c r="I61" i="13"/>
  <c r="I60" i="13"/>
  <c r="I62" i="13" s="1"/>
  <c r="J60" i="13" s="1"/>
  <c r="G59" i="13"/>
  <c r="G64" i="13" s="1"/>
  <c r="G70" i="13" s="1"/>
  <c r="H57" i="13"/>
  <c r="G57" i="13"/>
  <c r="F57" i="13"/>
  <c r="F6" i="13" s="1"/>
  <c r="E57" i="13"/>
  <c r="I56" i="13"/>
  <c r="I55" i="13"/>
  <c r="H54" i="13"/>
  <c r="H59" i="13" s="1"/>
  <c r="H64" i="13" s="1"/>
  <c r="H70" i="13" s="1"/>
  <c r="G54" i="13"/>
  <c r="F54" i="13"/>
  <c r="F59" i="13" s="1"/>
  <c r="F64" i="13" s="1"/>
  <c r="F70" i="13" s="1"/>
  <c r="E54" i="13"/>
  <c r="E59" i="13" s="1"/>
  <c r="E64" i="13" s="1"/>
  <c r="E70" i="13" s="1"/>
  <c r="F8" i="13"/>
  <c r="H7" i="13"/>
  <c r="F7" i="13"/>
  <c r="E7" i="13"/>
  <c r="H6" i="13"/>
  <c r="G6" i="13"/>
  <c r="E6" i="13"/>
  <c r="I7" i="13" l="1"/>
  <c r="I8" i="13"/>
  <c r="F73" i="13"/>
  <c r="I6" i="13"/>
  <c r="E73" i="13"/>
  <c r="F9" i="13"/>
  <c r="I57" i="13"/>
  <c r="J56" i="13" s="1"/>
  <c r="G73" i="13"/>
  <c r="H9" i="13"/>
  <c r="G9" i="13"/>
  <c r="E9" i="13"/>
  <c r="I9" i="13"/>
  <c r="J7" i="13" s="1"/>
  <c r="I72" i="13"/>
  <c r="J72" i="13" s="1"/>
  <c r="I67" i="13"/>
  <c r="J66" i="13" s="1"/>
  <c r="J61" i="13"/>
  <c r="J62" i="13" s="1"/>
  <c r="I71" i="13"/>
  <c r="H72" i="12"/>
  <c r="G72" i="12"/>
  <c r="F72" i="12"/>
  <c r="E72" i="12"/>
  <c r="H71" i="12"/>
  <c r="H73" i="12" s="1"/>
  <c r="G71" i="12"/>
  <c r="G73" i="12" s="1"/>
  <c r="F71" i="12"/>
  <c r="F73" i="12" s="1"/>
  <c r="E71" i="12"/>
  <c r="E73" i="12" s="1"/>
  <c r="H67" i="12"/>
  <c r="H8" i="12" s="1"/>
  <c r="N15" i="8" s="1"/>
  <c r="G67" i="12"/>
  <c r="F67" i="12"/>
  <c r="F8" i="12" s="1"/>
  <c r="H15" i="8" s="1"/>
  <c r="E67" i="12"/>
  <c r="E8" i="12" s="1"/>
  <c r="E15" i="8" s="1"/>
  <c r="I66" i="12"/>
  <c r="I65" i="12"/>
  <c r="H62" i="12"/>
  <c r="H7" i="12" s="1"/>
  <c r="M15" i="8" s="1"/>
  <c r="G62" i="12"/>
  <c r="G7" i="12" s="1"/>
  <c r="F62" i="12"/>
  <c r="E62" i="12"/>
  <c r="E7" i="12" s="1"/>
  <c r="D15" i="8" s="1"/>
  <c r="I61" i="12"/>
  <c r="J61" i="12" s="1"/>
  <c r="I60" i="12"/>
  <c r="H57" i="12"/>
  <c r="G57" i="12"/>
  <c r="F57" i="12"/>
  <c r="F6" i="12" s="1"/>
  <c r="E57" i="12"/>
  <c r="I56" i="12"/>
  <c r="I55" i="12"/>
  <c r="H54" i="12"/>
  <c r="H59" i="12" s="1"/>
  <c r="H64" i="12" s="1"/>
  <c r="H70" i="12" s="1"/>
  <c r="G54" i="12"/>
  <c r="G59" i="12" s="1"/>
  <c r="G64" i="12" s="1"/>
  <c r="G70" i="12" s="1"/>
  <c r="F54" i="12"/>
  <c r="F59" i="12" s="1"/>
  <c r="F64" i="12" s="1"/>
  <c r="F70" i="12" s="1"/>
  <c r="E54" i="12"/>
  <c r="E59" i="12" s="1"/>
  <c r="E64" i="12" s="1"/>
  <c r="E70" i="12" s="1"/>
  <c r="G8" i="12"/>
  <c r="F7" i="12"/>
  <c r="H6" i="12"/>
  <c r="L15" i="8" s="1"/>
  <c r="G6" i="12"/>
  <c r="I15" i="8" s="1"/>
  <c r="E6" i="12"/>
  <c r="J6" i="13" l="1"/>
  <c r="J8" i="13"/>
  <c r="J9" i="13" s="1"/>
  <c r="J55" i="13"/>
  <c r="J57" i="13" s="1"/>
  <c r="J65" i="13"/>
  <c r="J67" i="13" s="1"/>
  <c r="I73" i="13"/>
  <c r="J73" i="13" s="1"/>
  <c r="F9" i="12"/>
  <c r="H9" i="12"/>
  <c r="I8" i="12"/>
  <c r="G9" i="12"/>
  <c r="E9" i="12"/>
  <c r="I57" i="12"/>
  <c r="J56" i="12" s="1"/>
  <c r="I7" i="12"/>
  <c r="I67" i="12"/>
  <c r="J65" i="12" s="1"/>
  <c r="I72" i="12"/>
  <c r="J72" i="12" s="1"/>
  <c r="J55" i="12"/>
  <c r="I62" i="12"/>
  <c r="J60" i="12" s="1"/>
  <c r="J62" i="12" s="1"/>
  <c r="I71" i="12"/>
  <c r="I6" i="12"/>
  <c r="E14" i="8"/>
  <c r="J71" i="13" l="1"/>
  <c r="J66" i="12"/>
  <c r="J67" i="12" s="1"/>
  <c r="J57" i="12"/>
  <c r="I9" i="12"/>
  <c r="J6" i="12" s="1"/>
  <c r="I73" i="12"/>
  <c r="J73" i="12" s="1"/>
  <c r="J61" i="11"/>
  <c r="H72" i="11"/>
  <c r="G72" i="11"/>
  <c r="F72" i="11"/>
  <c r="E72" i="11"/>
  <c r="H71" i="11"/>
  <c r="H73" i="11" s="1"/>
  <c r="G71" i="11"/>
  <c r="G73" i="11" s="1"/>
  <c r="F71" i="11"/>
  <c r="F73" i="11" s="1"/>
  <c r="E71" i="11"/>
  <c r="H67" i="11"/>
  <c r="G67" i="11"/>
  <c r="F67" i="11"/>
  <c r="F8" i="11" s="1"/>
  <c r="E67" i="11"/>
  <c r="E8" i="11" s="1"/>
  <c r="I66" i="11"/>
  <c r="J66" i="11" s="1"/>
  <c r="I65" i="11"/>
  <c r="H62" i="11"/>
  <c r="G62" i="11"/>
  <c r="F62" i="11"/>
  <c r="F7" i="11" s="1"/>
  <c r="G14" i="8" s="1"/>
  <c r="E62" i="11"/>
  <c r="I61" i="11"/>
  <c r="I60" i="11"/>
  <c r="H57" i="11"/>
  <c r="G57" i="11"/>
  <c r="F57" i="11"/>
  <c r="F6" i="11" s="1"/>
  <c r="E57" i="11"/>
  <c r="E6" i="11" s="1"/>
  <c r="C14" i="8" s="1"/>
  <c r="I56" i="11"/>
  <c r="J56" i="11" s="1"/>
  <c r="I55" i="11"/>
  <c r="H54" i="11"/>
  <c r="H59" i="11" s="1"/>
  <c r="H64" i="11" s="1"/>
  <c r="H70" i="11" s="1"/>
  <c r="G54" i="11"/>
  <c r="G59" i="11" s="1"/>
  <c r="G64" i="11" s="1"/>
  <c r="G70" i="11" s="1"/>
  <c r="F54" i="11"/>
  <c r="F59" i="11" s="1"/>
  <c r="F64" i="11" s="1"/>
  <c r="F70" i="11" s="1"/>
  <c r="E54" i="11"/>
  <c r="E59" i="11" s="1"/>
  <c r="E64" i="11" s="1"/>
  <c r="E70" i="11" s="1"/>
  <c r="H8" i="11"/>
  <c r="G8" i="11"/>
  <c r="H7" i="11"/>
  <c r="G7" i="11"/>
  <c r="E7" i="11"/>
  <c r="D14" i="8" s="1"/>
  <c r="H6" i="11"/>
  <c r="G6" i="11"/>
  <c r="J71" i="12" l="1"/>
  <c r="J7" i="12"/>
  <c r="J8" i="12"/>
  <c r="I57" i="11"/>
  <c r="J55" i="11" s="1"/>
  <c r="J57" i="11" s="1"/>
  <c r="F9" i="11"/>
  <c r="I72" i="11"/>
  <c r="J72" i="11" s="1"/>
  <c r="G9" i="11"/>
  <c r="I6" i="11"/>
  <c r="I7" i="11"/>
  <c r="H9" i="11"/>
  <c r="I8" i="11"/>
  <c r="E73" i="11"/>
  <c r="I67" i="11"/>
  <c r="J65" i="11" s="1"/>
  <c r="E9" i="11"/>
  <c r="I62" i="11"/>
  <c r="J60" i="11" s="1"/>
  <c r="I71" i="11"/>
  <c r="J9" i="12" l="1"/>
  <c r="I9" i="11"/>
  <c r="J8" i="11" s="1"/>
  <c r="J67" i="11"/>
  <c r="J7" i="11"/>
  <c r="I73" i="11"/>
  <c r="J73" i="11" s="1"/>
  <c r="J62" i="11"/>
  <c r="I66" i="10"/>
  <c r="H72" i="10"/>
  <c r="G72" i="10"/>
  <c r="F72" i="10"/>
  <c r="E72" i="10"/>
  <c r="H71" i="10"/>
  <c r="H73" i="10" s="1"/>
  <c r="G71" i="10"/>
  <c r="F71" i="10"/>
  <c r="F73" i="10" s="1"/>
  <c r="E71" i="10"/>
  <c r="H67" i="10"/>
  <c r="H8" i="10" s="1"/>
  <c r="N13" i="8" s="1"/>
  <c r="G67" i="10"/>
  <c r="G8" i="10" s="1"/>
  <c r="K13" i="8" s="1"/>
  <c r="F67" i="10"/>
  <c r="F8" i="10" s="1"/>
  <c r="H13" i="8" s="1"/>
  <c r="E67" i="10"/>
  <c r="E8" i="10" s="1"/>
  <c r="E13" i="8" s="1"/>
  <c r="I65" i="10"/>
  <c r="H62" i="10"/>
  <c r="H7" i="10" s="1"/>
  <c r="M13" i="8" s="1"/>
  <c r="G62" i="10"/>
  <c r="G7" i="10" s="1"/>
  <c r="J13" i="8" s="1"/>
  <c r="F62" i="10"/>
  <c r="F7" i="10" s="1"/>
  <c r="G13" i="8" s="1"/>
  <c r="E62" i="10"/>
  <c r="E7" i="10" s="1"/>
  <c r="D13" i="8" s="1"/>
  <c r="I61" i="10"/>
  <c r="I60" i="10"/>
  <c r="H57" i="10"/>
  <c r="H6" i="10" s="1"/>
  <c r="L13" i="8" s="1"/>
  <c r="G57" i="10"/>
  <c r="G6" i="10" s="1"/>
  <c r="I13" i="8" s="1"/>
  <c r="F57" i="10"/>
  <c r="F6" i="10" s="1"/>
  <c r="F13" i="8" s="1"/>
  <c r="E57" i="10"/>
  <c r="E6" i="10" s="1"/>
  <c r="C13" i="8" s="1"/>
  <c r="I56" i="10"/>
  <c r="I55" i="10"/>
  <c r="G54" i="10"/>
  <c r="G59" i="10" s="1"/>
  <c r="G64" i="10" s="1"/>
  <c r="G70" i="10" s="1"/>
  <c r="F54" i="10"/>
  <c r="F59" i="10" s="1"/>
  <c r="F64" i="10" s="1"/>
  <c r="F70" i="10" s="1"/>
  <c r="E54" i="10"/>
  <c r="E59" i="10" s="1"/>
  <c r="E64" i="10" s="1"/>
  <c r="E70" i="10" s="1"/>
  <c r="G9" i="10"/>
  <c r="H54" i="10"/>
  <c r="H59" i="10" s="1"/>
  <c r="H64" i="10" s="1"/>
  <c r="H70" i="10" s="1"/>
  <c r="H5" i="9"/>
  <c r="I8" i="10" l="1"/>
  <c r="H9" i="10"/>
  <c r="I7" i="10"/>
  <c r="E9" i="10"/>
  <c r="F9" i="10"/>
  <c r="I6" i="10"/>
  <c r="I9" i="10" s="1"/>
  <c r="J8" i="10" s="1"/>
  <c r="J71" i="11"/>
  <c r="J6" i="11"/>
  <c r="J9" i="11" s="1"/>
  <c r="G73" i="10"/>
  <c r="E73" i="10"/>
  <c r="I67" i="10"/>
  <c r="J66" i="10" s="1"/>
  <c r="I57" i="10"/>
  <c r="J56" i="10" s="1"/>
  <c r="I72" i="10"/>
  <c r="I62" i="10"/>
  <c r="J60" i="10" s="1"/>
  <c r="I71" i="10"/>
  <c r="P13" i="8"/>
  <c r="I9" i="8"/>
  <c r="F9" i="8"/>
  <c r="C9" i="8"/>
  <c r="F54" i="1"/>
  <c r="F59" i="1" s="1"/>
  <c r="F64" i="1" s="1"/>
  <c r="F70" i="1" s="1"/>
  <c r="G54" i="1"/>
  <c r="G59" i="1" s="1"/>
  <c r="G64" i="1" s="1"/>
  <c r="G70" i="1" s="1"/>
  <c r="H54" i="1"/>
  <c r="H59" i="1" s="1"/>
  <c r="H64" i="1" s="1"/>
  <c r="H70" i="1" s="1"/>
  <c r="E54" i="1"/>
  <c r="E59" i="1" s="1"/>
  <c r="E64" i="1" s="1"/>
  <c r="E70" i="1" s="1"/>
  <c r="F54" i="9"/>
  <c r="F59" i="9" s="1"/>
  <c r="F64" i="9" s="1"/>
  <c r="F70" i="9" s="1"/>
  <c r="G54" i="9"/>
  <c r="G59" i="9" s="1"/>
  <c r="G64" i="9" s="1"/>
  <c r="G70" i="9" s="1"/>
  <c r="H54" i="9"/>
  <c r="H59" i="9" s="1"/>
  <c r="H64" i="9" s="1"/>
  <c r="H70" i="9" s="1"/>
  <c r="E54" i="9"/>
  <c r="E59" i="9" s="1"/>
  <c r="E64" i="9" s="1"/>
  <c r="E70" i="9" s="1"/>
  <c r="J65" i="10" l="1"/>
  <c r="J67" i="10" s="1"/>
  <c r="J61" i="10"/>
  <c r="J62" i="10" s="1"/>
  <c r="J55" i="10"/>
  <c r="J57" i="10" s="1"/>
  <c r="J6" i="10"/>
  <c r="J9" i="10" s="1"/>
  <c r="J7" i="10"/>
  <c r="I73" i="10"/>
  <c r="J72" i="10" s="1"/>
  <c r="L12" i="8"/>
  <c r="H72" i="9"/>
  <c r="G72" i="9"/>
  <c r="F72" i="9"/>
  <c r="E72" i="9"/>
  <c r="H71" i="9"/>
  <c r="H73" i="9" s="1"/>
  <c r="G71" i="9"/>
  <c r="G73" i="9" s="1"/>
  <c r="F71" i="9"/>
  <c r="F73" i="9" s="1"/>
  <c r="E71" i="9"/>
  <c r="E73" i="9" s="1"/>
  <c r="H67" i="9"/>
  <c r="N12" i="8" s="1"/>
  <c r="G67" i="9"/>
  <c r="K12" i="8" s="1"/>
  <c r="F67" i="9"/>
  <c r="H12" i="8" s="1"/>
  <c r="E67" i="9"/>
  <c r="E12" i="8" s="1"/>
  <c r="I65" i="9"/>
  <c r="H62" i="9"/>
  <c r="M12" i="8" s="1"/>
  <c r="G62" i="9"/>
  <c r="J12" i="8" s="1"/>
  <c r="F62" i="9"/>
  <c r="G12" i="8" s="1"/>
  <c r="E62" i="9"/>
  <c r="D12" i="8" s="1"/>
  <c r="I61" i="9"/>
  <c r="I60" i="9"/>
  <c r="I62" i="9" s="1"/>
  <c r="J60" i="9" s="1"/>
  <c r="H57" i="9"/>
  <c r="G57" i="9"/>
  <c r="I12" i="8" s="1"/>
  <c r="F57" i="9"/>
  <c r="F12" i="8" s="1"/>
  <c r="E57" i="9"/>
  <c r="C12" i="8" s="1"/>
  <c r="I56" i="9"/>
  <c r="I55" i="9"/>
  <c r="I57" i="9" s="1"/>
  <c r="J56" i="9" s="1"/>
  <c r="I9" i="9"/>
  <c r="J8" i="9" s="1"/>
  <c r="H9" i="9"/>
  <c r="G9" i="9"/>
  <c r="F9" i="9"/>
  <c r="E9" i="9"/>
  <c r="J7" i="9"/>
  <c r="J6" i="9" l="1"/>
  <c r="I72" i="9"/>
  <c r="J71" i="10"/>
  <c r="J73" i="10" s="1"/>
  <c r="I67" i="9"/>
  <c r="J66" i="9" s="1"/>
  <c r="J61" i="9"/>
  <c r="J62" i="9" s="1"/>
  <c r="J9" i="9"/>
  <c r="J55" i="9"/>
  <c r="J57" i="9" s="1"/>
  <c r="I71" i="9"/>
  <c r="J65" i="9" l="1"/>
  <c r="J67" i="9" s="1"/>
  <c r="I73" i="9"/>
  <c r="J72" i="9" s="1"/>
  <c r="J71" i="9" l="1"/>
  <c r="J73" i="9" s="1"/>
  <c r="D64" i="1" l="1"/>
  <c r="D59" i="1"/>
  <c r="E72" i="1"/>
  <c r="F72" i="1"/>
  <c r="G72" i="1"/>
  <c r="H72" i="1"/>
  <c r="S13" i="8" l="1"/>
  <c r="V13" i="8" s="1"/>
  <c r="P12" i="8" l="1"/>
  <c r="P11" i="8"/>
  <c r="P10" i="8"/>
  <c r="V9" i="8"/>
  <c r="V16" i="8" s="1"/>
  <c r="S9" i="8"/>
  <c r="S16" i="8" s="1"/>
  <c r="P9" i="8"/>
  <c r="P16" i="8" s="1"/>
  <c r="S10" i="8" l="1"/>
  <c r="V10" i="8" s="1"/>
  <c r="P17" i="8"/>
  <c r="S11" i="8"/>
  <c r="V11" i="8" s="1"/>
  <c r="P18" i="8"/>
  <c r="S12" i="8"/>
  <c r="V12" i="8" s="1"/>
  <c r="P19" i="8"/>
  <c r="F71" i="1"/>
  <c r="G71" i="1"/>
  <c r="H71" i="1"/>
  <c r="E71" i="1"/>
  <c r="I71" i="1" s="1"/>
  <c r="I65" i="1"/>
  <c r="I61" i="1"/>
  <c r="I60" i="1"/>
  <c r="I56" i="1"/>
  <c r="I72" i="1" s="1"/>
  <c r="I55" i="1"/>
  <c r="E62" i="1" l="1"/>
  <c r="D11" i="8" s="1"/>
  <c r="D23" i="8" s="1"/>
  <c r="T10" i="8" s="1"/>
  <c r="I62" i="1"/>
  <c r="H62" i="1"/>
  <c r="M11" i="8" s="1"/>
  <c r="M23" i="8" s="1"/>
  <c r="T13" i="8" s="1"/>
  <c r="G62" i="1"/>
  <c r="J11" i="8" s="1"/>
  <c r="J23" i="8" s="1"/>
  <c r="T12" i="8" s="1"/>
  <c r="F62" i="1"/>
  <c r="G11" i="8" s="1"/>
  <c r="G23" i="8" s="1"/>
  <c r="T11" i="8" s="1"/>
  <c r="E57" i="1"/>
  <c r="Q10" i="8" s="1"/>
  <c r="F57" i="1"/>
  <c r="F11" i="8" s="1"/>
  <c r="F23" i="8" s="1"/>
  <c r="Q11" i="8" s="1"/>
  <c r="G57" i="1"/>
  <c r="I11" i="8" s="1"/>
  <c r="I23" i="8" s="1"/>
  <c r="Q12" i="8" s="1"/>
  <c r="I57" i="1"/>
  <c r="J55" i="1" s="1"/>
  <c r="H57" i="1"/>
  <c r="L11" i="8" s="1"/>
  <c r="L23" i="8" s="1"/>
  <c r="Q13" i="8" s="1"/>
  <c r="Q14" i="8" l="1"/>
  <c r="Q22" i="8" s="1"/>
  <c r="J61" i="1"/>
  <c r="J60" i="1"/>
  <c r="J62" i="1" s="1"/>
  <c r="T14" i="8"/>
  <c r="J56" i="1"/>
  <c r="J57" i="1" s="1"/>
  <c r="E2" i="6"/>
  <c r="E3" i="6"/>
  <c r="D3" i="6"/>
  <c r="D2" i="6"/>
  <c r="C3" i="6"/>
  <c r="C2" i="6"/>
  <c r="T22" i="8" l="1"/>
  <c r="D4" i="6"/>
  <c r="C4" i="6"/>
  <c r="E4" i="6"/>
  <c r="H9" i="1"/>
  <c r="G9" i="1"/>
  <c r="F9" i="1"/>
  <c r="F67" i="1" l="1"/>
  <c r="F73" i="1"/>
  <c r="H67" i="1"/>
  <c r="N11" i="8" s="1"/>
  <c r="N23" i="8" s="1"/>
  <c r="H73" i="1"/>
  <c r="G67" i="1"/>
  <c r="G73" i="1"/>
  <c r="W13" i="8" l="1"/>
  <c r="L24" i="8"/>
  <c r="H23" i="8"/>
  <c r="K11" i="8"/>
  <c r="K23" i="8" s="1"/>
  <c r="B2" i="6"/>
  <c r="E9" i="1"/>
  <c r="B4" i="6"/>
  <c r="B3" i="6"/>
  <c r="W12" i="8" l="1"/>
  <c r="I24" i="8"/>
  <c r="F24" i="8"/>
  <c r="W11" i="8"/>
  <c r="E67" i="1"/>
  <c r="E11" i="8" s="1"/>
  <c r="E23" i="8" s="1"/>
  <c r="E73" i="1"/>
  <c r="I9" i="1"/>
  <c r="J7" i="1" s="1"/>
  <c r="I67" i="1" l="1"/>
  <c r="J65" i="1" s="1"/>
  <c r="I73" i="1"/>
  <c r="W10" i="8"/>
  <c r="C24" i="8"/>
  <c r="O24" i="8" s="1"/>
  <c r="P25" i="8" s="1"/>
  <c r="J6" i="1"/>
  <c r="J8" i="1"/>
  <c r="W14" i="8" l="1"/>
  <c r="W22" i="8" s="1"/>
  <c r="J66" i="1"/>
  <c r="J67" i="1" s="1"/>
  <c r="J9" i="1"/>
  <c r="J72" i="1"/>
  <c r="J71" i="1"/>
  <c r="J73" i="1" l="1"/>
</calcChain>
</file>

<file path=xl/sharedStrings.xml><?xml version="1.0" encoding="utf-8"?>
<sst xmlns="http://schemas.openxmlformats.org/spreadsheetml/2006/main" count="461" uniqueCount="29">
  <si>
    <t>Авиабилеты</t>
  </si>
  <si>
    <t>%</t>
  </si>
  <si>
    <t>Гостиница</t>
  </si>
  <si>
    <t>Виза и Прописка</t>
  </si>
  <si>
    <t>Свод</t>
  </si>
  <si>
    <t>Расходы</t>
  </si>
  <si>
    <t>New Projects</t>
  </si>
  <si>
    <t>Akfa</t>
  </si>
  <si>
    <t>Artel</t>
  </si>
  <si>
    <t>Service</t>
  </si>
  <si>
    <t>Сумм</t>
  </si>
  <si>
    <t>Названия строк</t>
  </si>
  <si>
    <t>Общий итог</t>
  </si>
  <si>
    <t>Сумма по полю New Projects</t>
  </si>
  <si>
    <t>Сумма по полю Akfa</t>
  </si>
  <si>
    <t>Сумма по полю Service</t>
  </si>
  <si>
    <t>Сумма по полю Artel</t>
  </si>
  <si>
    <t>Перечесление</t>
  </si>
  <si>
    <t>Наличные</t>
  </si>
  <si>
    <t>Сумма</t>
  </si>
  <si>
    <t>Месяц</t>
  </si>
  <si>
    <t>Авиабилет</t>
  </si>
  <si>
    <t>Виза и прописка</t>
  </si>
  <si>
    <t>Discover Invest, новые проекты</t>
  </si>
  <si>
    <t>Akfa Group</t>
  </si>
  <si>
    <t>Artel Group</t>
  </si>
  <si>
    <t>Другие брэнды Akfa Holding</t>
  </si>
  <si>
    <t>Total Akfa Holding</t>
  </si>
  <si>
    <t>Сравнение с 2019 годом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</si>
</sst>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₽&quot;_-;\-* #,##0\ &quot;₽&quot;_-;_-* &quot;-&quot;\ &quot;₽&quot;_-;_-@_-"/>
    <numFmt numFmtId="41" formatCode="_-* #,##0\ _₽_-;\-* #,##0\ _₽_-;_-* &quot;-&quot;\ _₽_-;_-@_-"/>
    <numFmt numFmtId="43" formatCode="_-* #,##0.00\ _₽_-;\-* #,##0.00\ _₽_-;_-* &quot;-&quot;??\ _₽_-;_-@_-"/>
    <numFmt numFmtId="164" formatCode="_-* #,##0\ _₽_-;\-* #,##0\ _₽_-;_-* &quot;-&quot;??\ _₽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22"/>
      <color theme="1"/>
      <name val="Bauhaus 93"/>
      <family val="5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9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7" fillId="3" borderId="2" applyNumberFormat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2" fontId="9" fillId="4" borderId="0" applyBorder="0" applyAlignment="0" applyProtection="0"/>
    <xf numFmtId="0" fontId="10" fillId="3" borderId="4" applyNumberFormat="0" applyAlignment="0" applyProtection="0"/>
    <xf numFmtId="4" fontId="4" fillId="0" borderId="0">
      <alignment horizontal="right" indent="1"/>
    </xf>
    <xf numFmtId="0" fontId="11" fillId="5" borderId="0" applyNumberFormat="0" applyBorder="0" applyAlignment="0" applyProtection="0"/>
    <xf numFmtId="0" fontId="6" fillId="2" borderId="0" applyNumberFormat="0" applyBorder="0" applyAlignment="0" applyProtection="0"/>
    <xf numFmtId="0" fontId="12" fillId="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69">
    <xf numFmtId="0" fontId="0" fillId="0" borderId="0" xfId="0"/>
    <xf numFmtId="0" fontId="7" fillId="3" borderId="2" xfId="3" applyAlignment="1">
      <alignment horizontal="center"/>
    </xf>
    <xf numFmtId="0" fontId="7" fillId="3" borderId="2" xfId="3"/>
    <xf numFmtId="41" fontId="5" fillId="0" borderId="1" xfId="2" applyNumberFormat="1"/>
    <xf numFmtId="42" fontId="9" fillId="4" borderId="3" xfId="7" applyBorder="1"/>
    <xf numFmtId="9" fontId="9" fillId="4" borderId="3" xfId="1" applyFont="1" applyFill="1" applyBorder="1" applyAlignment="1">
      <alignment horizontal="center"/>
    </xf>
    <xf numFmtId="41" fontId="9" fillId="4" borderId="3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41" fontId="0" fillId="0" borderId="0" xfId="0" applyNumberFormat="1"/>
    <xf numFmtId="9" fontId="6" fillId="2" borderId="0" xfId="1" applyFont="1" applyFill="1" applyAlignment="1">
      <alignment horizontal="center"/>
    </xf>
    <xf numFmtId="0" fontId="10" fillId="3" borderId="4" xfId="8" applyAlignment="1">
      <alignment horizontal="center"/>
    </xf>
    <xf numFmtId="0" fontId="10" fillId="3" borderId="4" xfId="8"/>
    <xf numFmtId="41" fontId="10" fillId="3" borderId="4" xfId="8" applyNumberFormat="1"/>
    <xf numFmtId="9" fontId="10" fillId="3" borderId="4" xfId="8" applyNumberFormat="1" applyAlignment="1">
      <alignment horizontal="center"/>
    </xf>
    <xf numFmtId="42" fontId="10" fillId="3" borderId="4" xfId="8" applyNumberFormat="1"/>
    <xf numFmtId="41" fontId="10" fillId="3" borderId="4" xfId="8" applyNumberFormat="1" applyAlignment="1">
      <alignment horizontal="center"/>
    </xf>
    <xf numFmtId="0" fontId="2" fillId="0" borderId="0" xfId="13"/>
    <xf numFmtId="0" fontId="2" fillId="0" borderId="0" xfId="13" applyAlignment="1">
      <alignment vertical="center"/>
    </xf>
    <xf numFmtId="17" fontId="2" fillId="0" borderId="3" xfId="13" applyNumberFormat="1" applyBorder="1"/>
    <xf numFmtId="164" fontId="8" fillId="0" borderId="0" xfId="13" applyNumberFormat="1" applyFont="1" applyBorder="1"/>
    <xf numFmtId="164" fontId="2" fillId="0" borderId="0" xfId="13" applyNumberFormat="1"/>
    <xf numFmtId="164" fontId="8" fillId="0" borderId="3" xfId="13" applyNumberFormat="1" applyFont="1" applyBorder="1"/>
    <xf numFmtId="43" fontId="0" fillId="0" borderId="0" xfId="14" applyFont="1"/>
    <xf numFmtId="0" fontId="1" fillId="7" borderId="3" xfId="12" applyFont="1" applyFill="1" applyBorder="1" applyAlignment="1">
      <alignment horizontal="center" vertical="center"/>
    </xf>
    <xf numFmtId="164" fontId="1" fillId="7" borderId="3" xfId="12" applyNumberFormat="1" applyFont="1" applyFill="1" applyBorder="1"/>
    <xf numFmtId="164" fontId="1" fillId="0" borderId="3" xfId="13" applyNumberFormat="1" applyFont="1" applyBorder="1"/>
    <xf numFmtId="0" fontId="1" fillId="7" borderId="3" xfId="10" applyFont="1" applyFill="1" applyBorder="1" applyAlignment="1">
      <alignment horizontal="center"/>
    </xf>
    <xf numFmtId="0" fontId="1" fillId="7" borderId="3" xfId="11" applyFont="1" applyFill="1" applyBorder="1" applyAlignment="1">
      <alignment vertical="center" wrapText="1"/>
    </xf>
    <xf numFmtId="164" fontId="1" fillId="7" borderId="3" xfId="11" applyNumberFormat="1" applyFont="1" applyFill="1" applyBorder="1" applyAlignment="1">
      <alignment vertical="center"/>
    </xf>
    <xf numFmtId="9" fontId="8" fillId="7" borderId="4" xfId="1" applyFont="1" applyFill="1" applyBorder="1" applyAlignment="1">
      <alignment horizontal="center" vertical="center"/>
    </xf>
    <xf numFmtId="9" fontId="8" fillId="7" borderId="4" xfId="8" applyNumberFormat="1" applyFont="1" applyFill="1" applyAlignment="1">
      <alignment horizontal="center" vertical="center"/>
    </xf>
    <xf numFmtId="0" fontId="1" fillId="7" borderId="3" xfId="11" applyFont="1" applyFill="1" applyBorder="1"/>
    <xf numFmtId="164" fontId="1" fillId="7" borderId="3" xfId="11" applyNumberFormat="1" applyFont="1" applyFill="1" applyBorder="1"/>
    <xf numFmtId="164" fontId="1" fillId="7" borderId="5" xfId="11" applyNumberFormat="1" applyFont="1" applyFill="1" applyBorder="1"/>
    <xf numFmtId="0" fontId="1" fillId="7" borderId="3" xfId="10" applyFont="1" applyFill="1" applyBorder="1" applyAlignment="1">
      <alignment horizontal="center"/>
    </xf>
    <xf numFmtId="0" fontId="1" fillId="7" borderId="3" xfId="11" applyFont="1" applyFill="1" applyBorder="1" applyAlignment="1">
      <alignment vertical="center"/>
    </xf>
    <xf numFmtId="164" fontId="1" fillId="7" borderId="3" xfId="11" applyNumberFormat="1" applyFont="1" applyFill="1" applyBorder="1" applyAlignment="1"/>
    <xf numFmtId="17" fontId="2" fillId="0" borderId="3" xfId="13" applyNumberFormat="1" applyBorder="1" applyAlignment="1"/>
    <xf numFmtId="164" fontId="1" fillId="7" borderId="3" xfId="12" applyNumberFormat="1" applyFont="1" applyFill="1" applyBorder="1" applyAlignment="1"/>
    <xf numFmtId="0" fontId="2" fillId="0" borderId="0" xfId="13" applyAlignment="1"/>
    <xf numFmtId="164" fontId="2" fillId="0" borderId="0" xfId="15" applyNumberFormat="1" applyFont="1"/>
    <xf numFmtId="9" fontId="2" fillId="0" borderId="0" xfId="1" applyFont="1"/>
    <xf numFmtId="164" fontId="8" fillId="0" borderId="5" xfId="15" applyNumberFormat="1" applyFont="1" applyBorder="1"/>
    <xf numFmtId="0" fontId="2" fillId="0" borderId="3" xfId="13" applyBorder="1"/>
    <xf numFmtId="0" fontId="8" fillId="0" borderId="3" xfId="13" applyFont="1" applyBorder="1" applyAlignment="1">
      <alignment horizontal="center"/>
    </xf>
    <xf numFmtId="9" fontId="2" fillId="0" borderId="3" xfId="1" applyFont="1" applyBorder="1"/>
    <xf numFmtId="3" fontId="8" fillId="0" borderId="0" xfId="13" applyNumberFormat="1" applyFont="1"/>
    <xf numFmtId="0" fontId="8" fillId="0" borderId="0" xfId="13" applyFont="1"/>
    <xf numFmtId="3" fontId="8" fillId="0" borderId="3" xfId="13" applyNumberFormat="1" applyFont="1" applyBorder="1"/>
    <xf numFmtId="0" fontId="8" fillId="0" borderId="0" xfId="13" applyFont="1" applyAlignment="1">
      <alignment horizontal="center"/>
    </xf>
    <xf numFmtId="9" fontId="14" fillId="0" borderId="0" xfId="1" applyFont="1"/>
    <xf numFmtId="0" fontId="0" fillId="0" borderId="7" xfId="0" applyBorder="1" applyAlignment="1">
      <alignment horizontal="center"/>
    </xf>
    <xf numFmtId="9" fontId="14" fillId="0" borderId="8" xfId="1" applyNumberFormat="1" applyFont="1" applyBorder="1" applyAlignment="1">
      <alignment horizontal="center"/>
    </xf>
    <xf numFmtId="9" fontId="14" fillId="0" borderId="10" xfId="1" applyNumberFormat="1" applyFont="1" applyBorder="1" applyAlignment="1">
      <alignment horizontal="center"/>
    </xf>
    <xf numFmtId="0" fontId="1" fillId="7" borderId="3" xfId="10" applyFont="1" applyFill="1" applyBorder="1" applyAlignment="1">
      <alignment horizontal="center"/>
    </xf>
    <xf numFmtId="164" fontId="2" fillId="0" borderId="3" xfId="13" applyNumberFormat="1" applyBorder="1" applyAlignment="1">
      <alignment horizontal="center"/>
    </xf>
    <xf numFmtId="0" fontId="8" fillId="7" borderId="8" xfId="10" applyFont="1" applyFill="1" applyBorder="1" applyAlignment="1">
      <alignment horizontal="center"/>
    </xf>
    <xf numFmtId="0" fontId="8" fillId="7" borderId="9" xfId="10" applyFont="1" applyFill="1" applyBorder="1" applyAlignment="1">
      <alignment horizontal="center"/>
    </xf>
    <xf numFmtId="0" fontId="8" fillId="7" borderId="10" xfId="10" applyFont="1" applyFill="1" applyBorder="1" applyAlignment="1">
      <alignment horizontal="center"/>
    </xf>
    <xf numFmtId="0" fontId="15" fillId="0" borderId="3" xfId="13" applyFont="1" applyBorder="1" applyAlignment="1">
      <alignment horizontal="center"/>
    </xf>
    <xf numFmtId="9" fontId="14" fillId="0" borderId="8" xfId="1" applyFont="1" applyBorder="1" applyAlignment="1">
      <alignment horizontal="center"/>
    </xf>
    <xf numFmtId="9" fontId="14" fillId="0" borderId="10" xfId="1" applyFont="1" applyBorder="1" applyAlignment="1">
      <alignment horizontal="center"/>
    </xf>
    <xf numFmtId="0" fontId="13" fillId="0" borderId="0" xfId="13" applyFont="1" applyAlignment="1">
      <alignment horizontal="center" vertical="center"/>
    </xf>
    <xf numFmtId="0" fontId="2" fillId="0" borderId="5" xfId="13" applyBorder="1" applyAlignment="1">
      <alignment horizontal="center" vertical="center"/>
    </xf>
    <xf numFmtId="0" fontId="2" fillId="0" borderId="6" xfId="13" applyBorder="1" applyAlignment="1">
      <alignment horizontal="center" vertical="center"/>
    </xf>
    <xf numFmtId="0" fontId="8" fillId="7" borderId="3" xfId="10" applyFont="1" applyFill="1" applyBorder="1" applyAlignment="1">
      <alignment horizontal="center"/>
    </xf>
  </cellXfs>
  <cellStyles count="16">
    <cellStyle name="Вывод" xfId="8" builtinId="21"/>
    <cellStyle name="Вычисление" xfId="3" builtinId="22"/>
    <cellStyle name="Заголовок 3" xfId="2" builtinId="18"/>
    <cellStyle name="Нейтральный" xfId="12" builtinId="28"/>
    <cellStyle name="Обычный" xfId="0" builtinId="0"/>
    <cellStyle name="Обычный 2" xfId="4"/>
    <cellStyle name="Обычный 3" xfId="13"/>
    <cellStyle name="Плохой" xfId="11" builtinId="27"/>
    <cellStyle name="Процентный" xfId="1" builtinId="5"/>
    <cellStyle name="Процентный 2" xfId="6"/>
    <cellStyle name="Сумма прибыли" xfId="7"/>
    <cellStyle name="Финансовый" xfId="15" builtinId="3"/>
    <cellStyle name="Финансовый 2" xfId="5"/>
    <cellStyle name="Финансовый 3" xfId="14"/>
    <cellStyle name="Хороший" xfId="10" builtinId="26"/>
    <cellStyle name="Числа таблицы" xfId="9"/>
  </cellStyles>
  <dxfs count="33">
    <dxf>
      <numFmt numFmtId="35" formatCode="_-* #,##0.00\ _₽_-;\-* #,##0.00\ _₽_-;_-* &quot;-&quot;??\ _₽_-;_-@_-"/>
    </dxf>
    <dxf>
      <numFmt numFmtId="165" formatCode="_-* #,##0.0\ _₽_-;\-* #,##0.0\ _₽_-;_-* &quot;-&quot;??\ _₽_-;_-@_-"/>
    </dxf>
    <dxf>
      <numFmt numFmtId="164" formatCode="_-* #,##0\ _₽_-;\-* #,##0\ _₽_-;_-* &quot;-&quot;??\ _₽_-;_-@_-"/>
    </dxf>
    <dxf>
      <numFmt numFmtId="164" formatCode="_-* #,##0\ _₽_-;\-* #,##0\ _₽_-;_-* &quot;-&quot;??\ _₽_-;_-@_-"/>
    </dxf>
    <dxf>
      <numFmt numFmtId="165" formatCode="_-* #,##0.0\ _₽_-;\-* #,##0.0\ _₽_-;_-* &quot;-&quot;??\ _₽_-;_-@_-"/>
    </dxf>
    <dxf>
      <numFmt numFmtId="35" formatCode="_-* #,##0.00\ _₽_-;\-* #,##0.00\ _₽_-;_-* &quot;-&quot;??\ _₽_-;_-@_-"/>
    </dxf>
    <dxf>
      <numFmt numFmtId="164" formatCode="_-* #,##0\ _₽_-;\-* #,##0\ _₽_-;_-* &quot;-&quot;??\ _₽_-;_-@_-"/>
    </dxf>
    <dxf>
      <numFmt numFmtId="165" formatCode="_-* #,##0.0\ _₽_-;\-* #,##0.0\ _₽_-;_-* &quot;-&quot;??\ _₽_-;_-@_-"/>
    </dxf>
    <dxf>
      <numFmt numFmtId="35" formatCode="_-* #,##0.00\ _₽_-;\-* #,##0.00\ _₽_-;_-* &quot;-&quot;??\ _₽_-;_-@_-"/>
    </dxf>
    <dxf>
      <numFmt numFmtId="164" formatCode="_-* #,##0\ _₽_-;\-* #,##0\ _₽_-;_-* &quot;-&quot;??\ _₽_-;_-@_-"/>
    </dxf>
    <dxf>
      <numFmt numFmtId="165" formatCode="_-* #,##0.0\ _₽_-;\-* #,##0.0\ _₽_-;_-* &quot;-&quot;??\ _₽_-;_-@_-"/>
    </dxf>
    <dxf>
      <numFmt numFmtId="35" formatCode="_-* #,##0.00\ _₽_-;\-* #,##0.00\ _₽_-;_-* &quot;-&quot;??\ _₽_-;_-@_-"/>
    </dxf>
    <dxf>
      <numFmt numFmtId="164" formatCode="_-* #,##0\ _₽_-;\-* #,##0\ _₽_-;_-* &quot;-&quot;??\ _₽_-;_-@_-"/>
    </dxf>
    <dxf>
      <numFmt numFmtId="165" formatCode="_-* #,##0.0\ _₽_-;\-* #,##0.0\ _₽_-;_-* &quot;-&quot;??\ _₽_-;_-@_-"/>
    </dxf>
    <dxf>
      <numFmt numFmtId="35" formatCode="_-* #,##0.00\ _₽_-;\-* #,##0.00\ _₽_-;_-* &quot;-&quot;??\ _₽_-;_-@_-"/>
    </dxf>
    <dxf>
      <numFmt numFmtId="164" formatCode="_-* #,##0\ _₽_-;\-* #,##0\ _₽_-;_-* &quot;-&quot;??\ _₽_-;_-@_-"/>
    </dxf>
    <dxf>
      <numFmt numFmtId="165" formatCode="_-* #,##0.0\ _₽_-;\-* #,##0.0\ _₽_-;_-* &quot;-&quot;??\ _₽_-;_-@_-"/>
    </dxf>
    <dxf>
      <numFmt numFmtId="35" formatCode="_-* #,##0.00\ _₽_-;\-* #,##0.00\ _₽_-;_-* &quot;-&quot;??\ _₽_-;_-@_-"/>
    </dxf>
    <dxf>
      <numFmt numFmtId="164" formatCode="_-* #,##0\ _₽_-;\-* #,##0\ _₽_-;_-* &quot;-&quot;??\ _₽_-;_-@_-"/>
    </dxf>
    <dxf>
      <numFmt numFmtId="165" formatCode="_-* #,##0.0\ _₽_-;\-* #,##0.0\ _₽_-;_-* &quot;-&quot;??\ _₽_-;_-@_-"/>
    </dxf>
    <dxf>
      <numFmt numFmtId="35" formatCode="_-* #,##0.00\ _₽_-;\-* #,##0.00\ _₽_-;_-* &quot;-&quot;??\ _₽_-;_-@_-"/>
    </dxf>
    <dxf>
      <numFmt numFmtId="164" formatCode="_-* #,##0\ _₽_-;\-* #,##0\ _₽_-;_-* &quot;-&quot;??\ _₽_-;_-@_-"/>
    </dxf>
    <dxf>
      <numFmt numFmtId="165" formatCode="_-* #,##0.0\ _₽_-;\-* #,##0.0\ _₽_-;_-* &quot;-&quot;??\ _₽_-;_-@_-"/>
    </dxf>
    <dxf>
      <numFmt numFmtId="35" formatCode="_-* #,##0.00\ _₽_-;\-* #,##0.00\ _₽_-;_-* &quot;-&quot;??\ _₽_-;_-@_-"/>
    </dxf>
    <dxf>
      <numFmt numFmtId="164" formatCode="_-* #,##0\ _₽_-;\-* #,##0\ _₽_-;_-* &quot;-&quot;??\ _₽_-;_-@_-"/>
    </dxf>
    <dxf>
      <numFmt numFmtId="165" formatCode="_-* #,##0.0\ _₽_-;\-* #,##0.0\ _₽_-;_-* &quot;-&quot;??\ _₽_-;_-@_-"/>
    </dxf>
    <dxf>
      <numFmt numFmtId="35" formatCode="_-* #,##0.00\ _₽_-;\-* #,##0.00\ _₽_-;_-* &quot;-&quot;??\ _₽_-;_-@_-"/>
    </dxf>
    <dxf>
      <numFmt numFmtId="164" formatCode="_-* #,##0\ _₽_-;\-* #,##0\ _₽_-;_-* &quot;-&quot;??\ _₽_-;_-@_-"/>
    </dxf>
    <dxf>
      <numFmt numFmtId="165" formatCode="_-* #,##0.0\ _₽_-;\-* #,##0.0\ _₽_-;_-* &quot;-&quot;??\ _₽_-;_-@_-"/>
    </dxf>
    <dxf>
      <numFmt numFmtId="35" formatCode="_-* #,##0.00\ _₽_-;\-* #,##0.00\ _₽_-;_-* &quot;-&quot;??\ _₽_-;_-@_-"/>
    </dxf>
    <dxf>
      <numFmt numFmtId="164" formatCode="_-* #,##0\ _₽_-;\-* #,##0\ _₽_-;_-* &quot;-&quot;??\ _₽_-;_-@_-"/>
    </dxf>
    <dxf>
      <numFmt numFmtId="165" formatCode="_-* #,##0.0\ _₽_-;\-* #,##0.0\ _₽_-;_-* &quot;-&quot;??\ _₽_-;_-@_-"/>
    </dxf>
    <dxf>
      <numFmt numFmtId="35" formatCode="_-* #,##0.00\ _₽_-;\-* #,##0.00\ _₽_-;_-* &quot;-&quot;??\ _₽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Akfa Holding.xlsx]Январь!Сводная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Январь!$F$16</c:f>
              <c:strCache>
                <c:ptCount val="1"/>
                <c:pt idx="0">
                  <c:v>Сумма по полю New Projects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Январь!$E$17:$E$20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Январь!$F$17:$F$20</c:f>
              <c:numCache>
                <c:formatCode>_-* #\ ##0\ _₽_-;\-* #\ ##0\ _₽_-;_-* "-"??\ _₽_-;_-@_-</c:formatCode>
                <c:ptCount val="3"/>
                <c:pt idx="0">
                  <c:v>864610830</c:v>
                </c:pt>
                <c:pt idx="1">
                  <c:v>67337000</c:v>
                </c:pt>
                <c:pt idx="2">
                  <c:v>331418375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A-4D3D-9722-C5E4A0A8AE10}"/>
            </c:ext>
          </c:extLst>
        </c:ser>
        <c:ser>
          <c:idx val="1"/>
          <c:order val="1"/>
          <c:tx>
            <c:strRef>
              <c:f>Январь!$G$16</c:f>
              <c:strCache>
                <c:ptCount val="1"/>
                <c:pt idx="0">
                  <c:v>Сумма по полю Akfa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Январь!$E$17:$E$20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Январь!$G$17:$G$20</c:f>
              <c:numCache>
                <c:formatCode>_-* #\ ##0\ _₽_-;\-* #\ ##0\ _₽_-;_-* "-"??\ _₽_-;_-@_-</c:formatCode>
                <c:ptCount val="3"/>
                <c:pt idx="0">
                  <c:v>408002106</c:v>
                </c:pt>
                <c:pt idx="1">
                  <c:v>8351000</c:v>
                </c:pt>
                <c:pt idx="2">
                  <c:v>188464500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A-4D3D-9722-C5E4A0A8AE10}"/>
            </c:ext>
          </c:extLst>
        </c:ser>
        <c:ser>
          <c:idx val="2"/>
          <c:order val="2"/>
          <c:tx>
            <c:strRef>
              <c:f>Январь!$H$16</c:f>
              <c:strCache>
                <c:ptCount val="1"/>
                <c:pt idx="0">
                  <c:v>Сумма по полю Artel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Январь!$E$17:$E$20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Январь!$H$17:$H$20</c:f>
              <c:numCache>
                <c:formatCode>_-* #\ ##0\ _₽_-;\-* #\ ##0\ _₽_-;_-* "-"??\ _₽_-;_-@_-</c:formatCode>
                <c:ptCount val="3"/>
                <c:pt idx="0">
                  <c:v>668295475</c:v>
                </c:pt>
                <c:pt idx="1">
                  <c:v>2304000</c:v>
                </c:pt>
                <c:pt idx="2">
                  <c:v>299452800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A-4D3D-9722-C5E4A0A8AE10}"/>
            </c:ext>
          </c:extLst>
        </c:ser>
        <c:ser>
          <c:idx val="3"/>
          <c:order val="3"/>
          <c:tx>
            <c:strRef>
              <c:f>Январь!$I$16</c:f>
              <c:strCache>
                <c:ptCount val="1"/>
                <c:pt idx="0">
                  <c:v>Сумма по полю Service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Январь!$E$17:$E$20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Январь!$I$17:$I$20</c:f>
              <c:numCache>
                <c:formatCode>_-* #\ ##0\ _₽_-;\-* #\ ##0\ _₽_-;_-* "-"??\ _₽_-;_-@_-</c:formatCode>
                <c:ptCount val="3"/>
                <c:pt idx="0">
                  <c:v>415901365.80000001</c:v>
                </c:pt>
                <c:pt idx="1">
                  <c:v>36912000</c:v>
                </c:pt>
                <c:pt idx="2">
                  <c:v>171487600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A-4D3D-9722-C5E4A0A8A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011448"/>
        <c:axId val="427013408"/>
      </c:barChart>
      <c:catAx>
        <c:axId val="42701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013408"/>
        <c:crosses val="autoZero"/>
        <c:auto val="1"/>
        <c:lblAlgn val="ctr"/>
        <c:lblOffset val="100"/>
        <c:noMultiLvlLbl val="0"/>
      </c:catAx>
      <c:valAx>
        <c:axId val="4270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011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Akfa Holding.xlsx]Апрель!Сводная таблица2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Апрель!$F$16</c:f>
              <c:strCache>
                <c:ptCount val="1"/>
                <c:pt idx="0">
                  <c:v>Сумма по полю New Projects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Апрель!$E$17:$E$20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Апрель!$F$17:$F$20</c:f>
              <c:numCache>
                <c:formatCode>_-* #\ ##0\ _₽_-;\-* #\ ##0\ _₽_-;_-* "-"??\ _₽_-;_-@_-</c:formatCode>
                <c:ptCount val="3"/>
                <c:pt idx="0">
                  <c:v>864610830</c:v>
                </c:pt>
                <c:pt idx="1">
                  <c:v>67337000</c:v>
                </c:pt>
                <c:pt idx="2">
                  <c:v>331418375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E-49E7-8162-0719E816A0AB}"/>
            </c:ext>
          </c:extLst>
        </c:ser>
        <c:ser>
          <c:idx val="1"/>
          <c:order val="1"/>
          <c:tx>
            <c:strRef>
              <c:f>Апрель!$G$16</c:f>
              <c:strCache>
                <c:ptCount val="1"/>
                <c:pt idx="0">
                  <c:v>Сумма по полю Akfa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Апрель!$E$17:$E$20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Апрель!$G$17:$G$20</c:f>
              <c:numCache>
                <c:formatCode>_-* #\ ##0\ _₽_-;\-* #\ ##0\ _₽_-;_-* "-"??\ _₽_-;_-@_-</c:formatCode>
                <c:ptCount val="3"/>
                <c:pt idx="0">
                  <c:v>408002106</c:v>
                </c:pt>
                <c:pt idx="1">
                  <c:v>8351000</c:v>
                </c:pt>
                <c:pt idx="2">
                  <c:v>188464500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E-49E7-8162-0719E816A0AB}"/>
            </c:ext>
          </c:extLst>
        </c:ser>
        <c:ser>
          <c:idx val="2"/>
          <c:order val="2"/>
          <c:tx>
            <c:strRef>
              <c:f>Апрель!$H$16</c:f>
              <c:strCache>
                <c:ptCount val="1"/>
                <c:pt idx="0">
                  <c:v>Сумма по полю Artel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Апрель!$E$17:$E$20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Апрель!$H$17:$H$20</c:f>
              <c:numCache>
                <c:formatCode>_-* #\ ##0\ _₽_-;\-* #\ ##0\ _₽_-;_-* "-"??\ _₽_-;_-@_-</c:formatCode>
                <c:ptCount val="3"/>
                <c:pt idx="0">
                  <c:v>668295475</c:v>
                </c:pt>
                <c:pt idx="1">
                  <c:v>2304000</c:v>
                </c:pt>
                <c:pt idx="2">
                  <c:v>299452800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AE-49E7-8162-0719E816A0AB}"/>
            </c:ext>
          </c:extLst>
        </c:ser>
        <c:ser>
          <c:idx val="3"/>
          <c:order val="3"/>
          <c:tx>
            <c:strRef>
              <c:f>Апрель!$I$16</c:f>
              <c:strCache>
                <c:ptCount val="1"/>
                <c:pt idx="0">
                  <c:v>Сумма по полю Service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Апрель!$E$17:$E$20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Апрель!$I$17:$I$20</c:f>
              <c:numCache>
                <c:formatCode>_-* #\ ##0\ _₽_-;\-* #\ ##0\ _₽_-;_-* "-"??\ _₽_-;_-@_-</c:formatCode>
                <c:ptCount val="3"/>
                <c:pt idx="0">
                  <c:v>415901365.80000001</c:v>
                </c:pt>
                <c:pt idx="1">
                  <c:v>36912000</c:v>
                </c:pt>
                <c:pt idx="2">
                  <c:v>171487600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E-49E7-8162-0719E816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390624"/>
        <c:axId val="433387488"/>
      </c:barChart>
      <c:catAx>
        <c:axId val="4333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87488"/>
        <c:crosses val="autoZero"/>
        <c:auto val="1"/>
        <c:lblAlgn val="ctr"/>
        <c:lblOffset val="100"/>
        <c:noMultiLvlLbl val="0"/>
      </c:catAx>
      <c:valAx>
        <c:axId val="4333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Апрель!$D$71</c:f>
              <c:strCache>
                <c:ptCount val="1"/>
                <c:pt idx="0">
                  <c:v>Перечесление</c:v>
                </c:pt>
              </c:strCache>
            </c:strRef>
          </c:tx>
          <c:explosion val="2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77-45F0-B2BF-1E3FFC6C86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77-45F0-B2BF-1E3FFC6C86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77-45F0-B2BF-1E3FFC6C86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E77-45F0-B2BF-1E3FFC6C863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Апрель!$E$70:$H$70</c:f>
              <c:strCache>
                <c:ptCount val="4"/>
                <c:pt idx="0">
                  <c:v>Discover Invest, новые проекты</c:v>
                </c:pt>
                <c:pt idx="1">
                  <c:v>Akfa Group</c:v>
                </c:pt>
                <c:pt idx="2">
                  <c:v>Artel Group</c:v>
                </c:pt>
                <c:pt idx="3">
                  <c:v>Другие брэнды Akfa Holding</c:v>
                </c:pt>
              </c:strCache>
            </c:strRef>
          </c:cat>
          <c:val>
            <c:numRef>
              <c:f>Апрель!$E$71:$H$71</c:f>
              <c:numCache>
                <c:formatCode>_(* #,##0_);_(* \(#,##0\);_(* "-"_);_(@_)</c:formatCode>
                <c:ptCount val="4"/>
                <c:pt idx="0">
                  <c:v>247303400</c:v>
                </c:pt>
                <c:pt idx="1">
                  <c:v>7157000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77-45F0-B2BF-1E3FFC6C863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Апрель!$D$72</c:f>
              <c:strCache>
                <c:ptCount val="1"/>
                <c:pt idx="0">
                  <c:v>Наличные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F8-45AF-9FDF-38575F0045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DF8-45AF-9FDF-38575F0045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DF8-45AF-9FDF-38575F0045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DF8-45AF-9FDF-38575F00451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Апрель!$E$70:$H$70</c:f>
              <c:strCache>
                <c:ptCount val="4"/>
                <c:pt idx="0">
                  <c:v>Discover Invest, новые проекты</c:v>
                </c:pt>
                <c:pt idx="1">
                  <c:v>Akfa Group</c:v>
                </c:pt>
                <c:pt idx="2">
                  <c:v>Artel Group</c:v>
                </c:pt>
                <c:pt idx="3">
                  <c:v>Другие брэнды Akfa Holding</c:v>
                </c:pt>
              </c:strCache>
            </c:strRef>
          </c:cat>
          <c:val>
            <c:numRef>
              <c:f>Апрель!$E$72:$H$72</c:f>
              <c:numCache>
                <c:formatCode>_(* #,##0_);_(* \(#,##0\);_(* "-"_);_(@_)</c:formatCode>
                <c:ptCount val="4"/>
                <c:pt idx="0">
                  <c:v>171998438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F8-45AF-9FDF-38575F0045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Akfa Holding.xlsx]Май!Сводная таблица2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Май!$F$16</c:f>
              <c:strCache>
                <c:ptCount val="1"/>
                <c:pt idx="0">
                  <c:v>Сумма по полю New Projects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Май!$E$17:$E$20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Май!$F$17:$F$20</c:f>
              <c:numCache>
                <c:formatCode>_-* #\ ##0\ _₽_-;\-* #\ ##0\ _₽_-;_-* "-"??\ _₽_-;_-@_-</c:formatCode>
                <c:ptCount val="3"/>
                <c:pt idx="0">
                  <c:v>864610830</c:v>
                </c:pt>
                <c:pt idx="1">
                  <c:v>67337000</c:v>
                </c:pt>
                <c:pt idx="2">
                  <c:v>331418375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4-4B47-BCA0-B187E5EAC28A}"/>
            </c:ext>
          </c:extLst>
        </c:ser>
        <c:ser>
          <c:idx val="1"/>
          <c:order val="1"/>
          <c:tx>
            <c:strRef>
              <c:f>Май!$G$16</c:f>
              <c:strCache>
                <c:ptCount val="1"/>
                <c:pt idx="0">
                  <c:v>Сумма по полю Akfa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Май!$E$17:$E$20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Май!$G$17:$G$20</c:f>
              <c:numCache>
                <c:formatCode>_-* #\ ##0\ _₽_-;\-* #\ ##0\ _₽_-;_-* "-"??\ _₽_-;_-@_-</c:formatCode>
                <c:ptCount val="3"/>
                <c:pt idx="0">
                  <c:v>408002106</c:v>
                </c:pt>
                <c:pt idx="1">
                  <c:v>8351000</c:v>
                </c:pt>
                <c:pt idx="2">
                  <c:v>188464500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4-4B47-BCA0-B187E5EAC28A}"/>
            </c:ext>
          </c:extLst>
        </c:ser>
        <c:ser>
          <c:idx val="2"/>
          <c:order val="2"/>
          <c:tx>
            <c:strRef>
              <c:f>Май!$H$16</c:f>
              <c:strCache>
                <c:ptCount val="1"/>
                <c:pt idx="0">
                  <c:v>Сумма по полю Artel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Май!$E$17:$E$20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Май!$H$17:$H$20</c:f>
              <c:numCache>
                <c:formatCode>_-* #\ ##0\ _₽_-;\-* #\ ##0\ _₽_-;_-* "-"??\ _₽_-;_-@_-</c:formatCode>
                <c:ptCount val="3"/>
                <c:pt idx="0">
                  <c:v>668295475</c:v>
                </c:pt>
                <c:pt idx="1">
                  <c:v>2304000</c:v>
                </c:pt>
                <c:pt idx="2">
                  <c:v>299452800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4-4B47-BCA0-B187E5EAC28A}"/>
            </c:ext>
          </c:extLst>
        </c:ser>
        <c:ser>
          <c:idx val="3"/>
          <c:order val="3"/>
          <c:tx>
            <c:strRef>
              <c:f>Май!$I$16</c:f>
              <c:strCache>
                <c:ptCount val="1"/>
                <c:pt idx="0">
                  <c:v>Сумма по полю Service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Май!$E$17:$E$20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Май!$I$17:$I$20</c:f>
              <c:numCache>
                <c:formatCode>_-* #\ ##0\ _₽_-;\-* #\ ##0\ _₽_-;_-* "-"??\ _₽_-;_-@_-</c:formatCode>
                <c:ptCount val="3"/>
                <c:pt idx="0">
                  <c:v>415901365.80000001</c:v>
                </c:pt>
                <c:pt idx="1">
                  <c:v>36912000</c:v>
                </c:pt>
                <c:pt idx="2">
                  <c:v>171487600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74-4B47-BCA0-B187E5EA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387096"/>
        <c:axId val="433389056"/>
      </c:barChart>
      <c:catAx>
        <c:axId val="43338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89056"/>
        <c:crosses val="autoZero"/>
        <c:auto val="1"/>
        <c:lblAlgn val="ctr"/>
        <c:lblOffset val="100"/>
        <c:noMultiLvlLbl val="0"/>
      </c:catAx>
      <c:valAx>
        <c:axId val="4333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8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Май!$D$71</c:f>
              <c:strCache>
                <c:ptCount val="1"/>
                <c:pt idx="0">
                  <c:v>Перечесление</c:v>
                </c:pt>
              </c:strCache>
            </c:strRef>
          </c:tx>
          <c:explosion val="2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4E-4C8E-8DC5-3418222611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4E-4C8E-8DC5-3418222611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4E-4C8E-8DC5-3418222611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4E-4C8E-8DC5-34182226119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Май!$E$70:$H$70</c:f>
              <c:strCache>
                <c:ptCount val="4"/>
                <c:pt idx="0">
                  <c:v>Discover Invest, новые проекты</c:v>
                </c:pt>
                <c:pt idx="1">
                  <c:v>Akfa Group</c:v>
                </c:pt>
                <c:pt idx="2">
                  <c:v>Artel Group</c:v>
                </c:pt>
                <c:pt idx="3">
                  <c:v>Другие брэнды Akfa Holding</c:v>
                </c:pt>
              </c:strCache>
            </c:strRef>
          </c:cat>
          <c:val>
            <c:numRef>
              <c:f>Май!$E$71:$H$71</c:f>
              <c:numCache>
                <c:formatCode>_(* #,##0_);_(* \(#,##0\);_(* "-"_);_(@_)</c:formatCode>
                <c:ptCount val="4"/>
                <c:pt idx="0">
                  <c:v>279202472</c:v>
                </c:pt>
                <c:pt idx="1">
                  <c:v>0</c:v>
                </c:pt>
                <c:pt idx="2">
                  <c:v>0</c:v>
                </c:pt>
                <c:pt idx="3">
                  <c:v>6365864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4E-4C8E-8DC5-34182226119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Май!$D$72</c:f>
              <c:strCache>
                <c:ptCount val="1"/>
                <c:pt idx="0">
                  <c:v>Наличные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6C-4CE1-A182-E98CC29BB3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6C-4CE1-A182-E98CC29BB3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B6C-4CE1-A182-E98CC29BB3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B6C-4CE1-A182-E98CC29BB38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Май!$E$70:$H$70</c:f>
              <c:strCache>
                <c:ptCount val="4"/>
                <c:pt idx="0">
                  <c:v>Discover Invest, новые проекты</c:v>
                </c:pt>
                <c:pt idx="1">
                  <c:v>Akfa Group</c:v>
                </c:pt>
                <c:pt idx="2">
                  <c:v>Artel Group</c:v>
                </c:pt>
                <c:pt idx="3">
                  <c:v>Другие брэнды Akfa Holding</c:v>
                </c:pt>
              </c:strCache>
            </c:strRef>
          </c:cat>
          <c:val>
            <c:numRef>
              <c:f>Май!$E$72:$H$72</c:f>
              <c:numCache>
                <c:formatCode>_(* #,##0_);_(* \(#,##0\);_(* "-"_);_(@_)</c:formatCode>
                <c:ptCount val="4"/>
                <c:pt idx="0">
                  <c:v>30029486</c:v>
                </c:pt>
                <c:pt idx="1">
                  <c:v>5520000</c:v>
                </c:pt>
                <c:pt idx="2">
                  <c:v>10551247</c:v>
                </c:pt>
                <c:pt idx="3">
                  <c:v>2949000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6C-4CE1-A182-E98CC29BB38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Akfa Holding.xlsx]Июнь!Сводная таблица2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Июнь!$F$16</c:f>
              <c:strCache>
                <c:ptCount val="1"/>
                <c:pt idx="0">
                  <c:v>Сумма по полю New Projects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Июнь!$E$17:$E$20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Июнь!$F$17:$F$20</c:f>
              <c:numCache>
                <c:formatCode>_-* #\ ##0\ _₽_-;\-* #\ ##0\ _₽_-;_-* "-"??\ _₽_-;_-@_-</c:formatCode>
                <c:ptCount val="3"/>
                <c:pt idx="0">
                  <c:v>864610830</c:v>
                </c:pt>
                <c:pt idx="1">
                  <c:v>67337000</c:v>
                </c:pt>
                <c:pt idx="2">
                  <c:v>331418375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6-41DF-BD5D-40345B210F2C}"/>
            </c:ext>
          </c:extLst>
        </c:ser>
        <c:ser>
          <c:idx val="1"/>
          <c:order val="1"/>
          <c:tx>
            <c:strRef>
              <c:f>Июнь!$G$16</c:f>
              <c:strCache>
                <c:ptCount val="1"/>
                <c:pt idx="0">
                  <c:v>Сумма по полю Akfa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Июнь!$E$17:$E$20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Июнь!$G$17:$G$20</c:f>
              <c:numCache>
                <c:formatCode>_-* #\ ##0\ _₽_-;\-* #\ ##0\ _₽_-;_-* "-"??\ _₽_-;_-@_-</c:formatCode>
                <c:ptCount val="3"/>
                <c:pt idx="0">
                  <c:v>408002106</c:v>
                </c:pt>
                <c:pt idx="1">
                  <c:v>8351000</c:v>
                </c:pt>
                <c:pt idx="2">
                  <c:v>188464500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6-41DF-BD5D-40345B210F2C}"/>
            </c:ext>
          </c:extLst>
        </c:ser>
        <c:ser>
          <c:idx val="2"/>
          <c:order val="2"/>
          <c:tx>
            <c:strRef>
              <c:f>Июнь!$H$16</c:f>
              <c:strCache>
                <c:ptCount val="1"/>
                <c:pt idx="0">
                  <c:v>Сумма по полю Artel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Июнь!$E$17:$E$20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Июнь!$H$17:$H$20</c:f>
              <c:numCache>
                <c:formatCode>_-* #\ ##0\ _₽_-;\-* #\ ##0\ _₽_-;_-* "-"??\ _₽_-;_-@_-</c:formatCode>
                <c:ptCount val="3"/>
                <c:pt idx="0">
                  <c:v>668295475</c:v>
                </c:pt>
                <c:pt idx="1">
                  <c:v>2304000</c:v>
                </c:pt>
                <c:pt idx="2">
                  <c:v>299452800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6-41DF-BD5D-40345B210F2C}"/>
            </c:ext>
          </c:extLst>
        </c:ser>
        <c:ser>
          <c:idx val="3"/>
          <c:order val="3"/>
          <c:tx>
            <c:strRef>
              <c:f>Июнь!$I$16</c:f>
              <c:strCache>
                <c:ptCount val="1"/>
                <c:pt idx="0">
                  <c:v>Сумма по полю Service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Июнь!$E$17:$E$20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Июнь!$I$17:$I$20</c:f>
              <c:numCache>
                <c:formatCode>_-* #\ ##0\ _₽_-;\-* #\ ##0\ _₽_-;_-* "-"??\ _₽_-;_-@_-</c:formatCode>
                <c:ptCount val="3"/>
                <c:pt idx="0">
                  <c:v>415901365.80000001</c:v>
                </c:pt>
                <c:pt idx="1">
                  <c:v>36912000</c:v>
                </c:pt>
                <c:pt idx="2">
                  <c:v>171487600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06-41DF-BD5D-40345B210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387096"/>
        <c:axId val="433389056"/>
      </c:barChart>
      <c:catAx>
        <c:axId val="43338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89056"/>
        <c:crosses val="autoZero"/>
        <c:auto val="1"/>
        <c:lblAlgn val="ctr"/>
        <c:lblOffset val="100"/>
        <c:noMultiLvlLbl val="0"/>
      </c:catAx>
      <c:valAx>
        <c:axId val="4333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8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Июнь!$D$71</c:f>
              <c:strCache>
                <c:ptCount val="1"/>
                <c:pt idx="0">
                  <c:v>Перечесление</c:v>
                </c:pt>
              </c:strCache>
            </c:strRef>
          </c:tx>
          <c:explosion val="2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3F-4F5F-BCD5-DDD4F16606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73F-4F5F-BCD5-DDD4F16606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3F-4F5F-BCD5-DDD4F16606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73F-4F5F-BCD5-DDD4F16606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Июнь!$E$70:$H$70</c:f>
              <c:strCache>
                <c:ptCount val="4"/>
                <c:pt idx="0">
                  <c:v>Discover Invest, новые проекты</c:v>
                </c:pt>
                <c:pt idx="1">
                  <c:v>Akfa Group</c:v>
                </c:pt>
                <c:pt idx="2">
                  <c:v>Artel Group</c:v>
                </c:pt>
                <c:pt idx="3">
                  <c:v>Другие брэнды Akfa Holding</c:v>
                </c:pt>
              </c:strCache>
            </c:strRef>
          </c:cat>
          <c:val>
            <c:numRef>
              <c:f>Июнь!$E$71:$H$71</c:f>
              <c:numCache>
                <c:formatCode>_(* #,##0_);_(* \(#,##0\);_(* "-"_);_(@_)</c:formatCode>
                <c:ptCount val="4"/>
                <c:pt idx="0">
                  <c:v>222154768</c:v>
                </c:pt>
                <c:pt idx="1">
                  <c:v>19868444</c:v>
                </c:pt>
                <c:pt idx="2">
                  <c:v>0</c:v>
                </c:pt>
                <c:pt idx="3">
                  <c:v>5778613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3F-4F5F-BCD5-DDD4F16606C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Июнь!$D$72</c:f>
              <c:strCache>
                <c:ptCount val="1"/>
                <c:pt idx="0">
                  <c:v>Наличные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1B-40D1-98EA-C50E8CCC38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1B-40D1-98EA-C50E8CCC38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1B-40D1-98EA-C50E8CCC38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11B-40D1-98EA-C50E8CCC383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Июнь!$E$70:$H$70</c:f>
              <c:strCache>
                <c:ptCount val="4"/>
                <c:pt idx="0">
                  <c:v>Discover Invest, новые проекты</c:v>
                </c:pt>
                <c:pt idx="1">
                  <c:v>Akfa Group</c:v>
                </c:pt>
                <c:pt idx="2">
                  <c:v>Artel Group</c:v>
                </c:pt>
                <c:pt idx="3">
                  <c:v>Другие брэнды Akfa Holding</c:v>
                </c:pt>
              </c:strCache>
            </c:strRef>
          </c:cat>
          <c:val>
            <c:numRef>
              <c:f>Июнь!$E$72:$H$72</c:f>
              <c:numCache>
                <c:formatCode>_(* #,##0_);_(* \(#,##0\);_(* "-"_);_(@_)</c:formatCode>
                <c:ptCount val="4"/>
                <c:pt idx="0">
                  <c:v>85264892</c:v>
                </c:pt>
                <c:pt idx="1">
                  <c:v>12725958</c:v>
                </c:pt>
                <c:pt idx="2">
                  <c:v>99195969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1B-40D1-98EA-C50E8CCC383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Akfa Holding.xlsx]Июль!Сводная таблица2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Июль!$F$16</c:f>
              <c:strCache>
                <c:ptCount val="1"/>
                <c:pt idx="0">
                  <c:v>Сумма по полю New Projects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Июль!$E$17:$E$20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Июль!$F$17:$F$20</c:f>
              <c:numCache>
                <c:formatCode>_-* #\ ##0\ _₽_-;\-* #\ ##0\ _₽_-;_-* "-"??\ _₽_-;_-@_-</c:formatCode>
                <c:ptCount val="3"/>
                <c:pt idx="0">
                  <c:v>864610830</c:v>
                </c:pt>
                <c:pt idx="1">
                  <c:v>67337000</c:v>
                </c:pt>
                <c:pt idx="2">
                  <c:v>331418375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C9A-BDF5-0997BC2738C9}"/>
            </c:ext>
          </c:extLst>
        </c:ser>
        <c:ser>
          <c:idx val="1"/>
          <c:order val="1"/>
          <c:tx>
            <c:strRef>
              <c:f>Июль!$G$16</c:f>
              <c:strCache>
                <c:ptCount val="1"/>
                <c:pt idx="0">
                  <c:v>Сумма по полю Akfa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Июль!$E$17:$E$20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Июль!$G$17:$G$20</c:f>
              <c:numCache>
                <c:formatCode>_-* #\ ##0\ _₽_-;\-* #\ ##0\ _₽_-;_-* "-"??\ _₽_-;_-@_-</c:formatCode>
                <c:ptCount val="3"/>
                <c:pt idx="0">
                  <c:v>408002106</c:v>
                </c:pt>
                <c:pt idx="1">
                  <c:v>8351000</c:v>
                </c:pt>
                <c:pt idx="2">
                  <c:v>188464500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C9A-BDF5-0997BC2738C9}"/>
            </c:ext>
          </c:extLst>
        </c:ser>
        <c:ser>
          <c:idx val="2"/>
          <c:order val="2"/>
          <c:tx>
            <c:strRef>
              <c:f>Июль!$H$16</c:f>
              <c:strCache>
                <c:ptCount val="1"/>
                <c:pt idx="0">
                  <c:v>Сумма по полю Artel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Июль!$E$17:$E$20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Июль!$H$17:$H$20</c:f>
              <c:numCache>
                <c:formatCode>_-* #\ ##0\ _₽_-;\-* #\ ##0\ _₽_-;_-* "-"??\ _₽_-;_-@_-</c:formatCode>
                <c:ptCount val="3"/>
                <c:pt idx="0">
                  <c:v>668295475</c:v>
                </c:pt>
                <c:pt idx="1">
                  <c:v>2304000</c:v>
                </c:pt>
                <c:pt idx="2">
                  <c:v>299452800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C9A-BDF5-0997BC2738C9}"/>
            </c:ext>
          </c:extLst>
        </c:ser>
        <c:ser>
          <c:idx val="3"/>
          <c:order val="3"/>
          <c:tx>
            <c:strRef>
              <c:f>Июль!$I$16</c:f>
              <c:strCache>
                <c:ptCount val="1"/>
                <c:pt idx="0">
                  <c:v>Сумма по полю Service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Июль!$E$17:$E$20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Июль!$I$17:$I$20</c:f>
              <c:numCache>
                <c:formatCode>_-* #\ ##0\ _₽_-;\-* #\ ##0\ _₽_-;_-* "-"??\ _₽_-;_-@_-</c:formatCode>
                <c:ptCount val="3"/>
                <c:pt idx="0">
                  <c:v>415901365.80000001</c:v>
                </c:pt>
                <c:pt idx="1">
                  <c:v>36912000</c:v>
                </c:pt>
                <c:pt idx="2">
                  <c:v>171487600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AA-4C9A-BDF5-0997BC273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387096"/>
        <c:axId val="433389056"/>
      </c:barChart>
      <c:catAx>
        <c:axId val="43338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89056"/>
        <c:crosses val="autoZero"/>
        <c:auto val="1"/>
        <c:lblAlgn val="ctr"/>
        <c:lblOffset val="100"/>
        <c:noMultiLvlLbl val="0"/>
      </c:catAx>
      <c:valAx>
        <c:axId val="4333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8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Январь!$D$71</c:f>
              <c:strCache>
                <c:ptCount val="1"/>
                <c:pt idx="0">
                  <c:v>Перечесление</c:v>
                </c:pt>
              </c:strCache>
            </c:strRef>
          </c:tx>
          <c:explosion val="2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F8-4333-8F48-14139D863F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F8-4333-8F48-14139D863F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0F8-4333-8F48-14139D863F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0F8-4333-8F48-14139D863F3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Январь!$E$70:$H$70</c:f>
              <c:strCache>
                <c:ptCount val="4"/>
                <c:pt idx="0">
                  <c:v>Discover Invest, новые проекты</c:v>
                </c:pt>
                <c:pt idx="1">
                  <c:v>Akfa Group</c:v>
                </c:pt>
                <c:pt idx="2">
                  <c:v>Artel Group</c:v>
                </c:pt>
                <c:pt idx="3">
                  <c:v>Другие брэнды Akfa Holding</c:v>
                </c:pt>
              </c:strCache>
            </c:strRef>
          </c:cat>
          <c:val>
            <c:numRef>
              <c:f>Январь!$E$71:$H$71</c:f>
              <c:numCache>
                <c:formatCode>_(* #,##0_);_(* \(#,##0\);_(* "-"_);_(@_)</c:formatCode>
                <c:ptCount val="4"/>
                <c:pt idx="0">
                  <c:v>230913091</c:v>
                </c:pt>
                <c:pt idx="1">
                  <c:v>140946588</c:v>
                </c:pt>
                <c:pt idx="2">
                  <c:v>99112161</c:v>
                </c:pt>
                <c:pt idx="3">
                  <c:v>192742186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6-464C-87B7-58F228A7C3E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Июль!$D$71</c:f>
              <c:strCache>
                <c:ptCount val="1"/>
                <c:pt idx="0">
                  <c:v>Перечесление</c:v>
                </c:pt>
              </c:strCache>
            </c:strRef>
          </c:tx>
          <c:explosion val="2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49-458E-9D70-46F49F16C6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49-458E-9D70-46F49F16C6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49-458E-9D70-46F49F16C6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D49-458E-9D70-46F49F16C6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Июль!$E$70:$H$70</c:f>
              <c:strCache>
                <c:ptCount val="4"/>
                <c:pt idx="0">
                  <c:v>Discover Invest, новые проекты</c:v>
                </c:pt>
                <c:pt idx="1">
                  <c:v>Akfa Group</c:v>
                </c:pt>
                <c:pt idx="2">
                  <c:v>Artel Group</c:v>
                </c:pt>
                <c:pt idx="3">
                  <c:v>Другие брэнды Akfa Holding</c:v>
                </c:pt>
              </c:strCache>
            </c:strRef>
          </c:cat>
          <c:val>
            <c:numRef>
              <c:f>Июль!$E$71:$H$71</c:f>
              <c:numCache>
                <c:formatCode>_(* #,##0_);_(* \(#,##0\);_(* "-"_);_(@_)</c:formatCode>
                <c:ptCount val="4"/>
                <c:pt idx="0">
                  <c:v>171141500</c:v>
                </c:pt>
                <c:pt idx="1">
                  <c:v>34144500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49-458E-9D70-46F49F16C67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Июль!$D$72</c:f>
              <c:strCache>
                <c:ptCount val="1"/>
                <c:pt idx="0">
                  <c:v>Наличные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DE-4CDB-A65A-5801C0E14A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DE-4CDB-A65A-5801C0E14A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DE-4CDB-A65A-5801C0E14A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9DE-4CDB-A65A-5801C0E14AC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Июль!$E$70:$H$70</c:f>
              <c:strCache>
                <c:ptCount val="4"/>
                <c:pt idx="0">
                  <c:v>Discover Invest, новые проекты</c:v>
                </c:pt>
                <c:pt idx="1">
                  <c:v>Akfa Group</c:v>
                </c:pt>
                <c:pt idx="2">
                  <c:v>Artel Group</c:v>
                </c:pt>
                <c:pt idx="3">
                  <c:v>Другие брэнды Akfa Holding</c:v>
                </c:pt>
              </c:strCache>
            </c:strRef>
          </c:cat>
          <c:val>
            <c:numRef>
              <c:f>Июль!$E$72:$H$72</c:f>
              <c:numCache>
                <c:formatCode>_(* #,##0_);_(* \(#,##0\);_(* "-"_);_(@_)</c:formatCode>
                <c:ptCount val="4"/>
                <c:pt idx="0">
                  <c:v>615869496</c:v>
                </c:pt>
                <c:pt idx="1">
                  <c:v>50870317</c:v>
                </c:pt>
                <c:pt idx="2">
                  <c:v>27219407</c:v>
                </c:pt>
                <c:pt idx="3">
                  <c:v>70777962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DE-4CDB-A65A-5801C0E14AC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Akfa Holding.xlsx]Август!Сводная таблица2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Август!$F$16</c:f>
              <c:strCache>
                <c:ptCount val="1"/>
                <c:pt idx="0">
                  <c:v>Сумма по полю New Projects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Август!$E$17:$E$20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Август!$F$17:$F$20</c:f>
              <c:numCache>
                <c:formatCode>_-* #\ ##0\ _₽_-;\-* #\ ##0\ _₽_-;_-* "-"??\ _₽_-;_-@_-</c:formatCode>
                <c:ptCount val="3"/>
                <c:pt idx="0">
                  <c:v>864610830</c:v>
                </c:pt>
                <c:pt idx="1">
                  <c:v>67337000</c:v>
                </c:pt>
                <c:pt idx="2">
                  <c:v>331418375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2-4BBC-B3E8-73528A4ADC81}"/>
            </c:ext>
          </c:extLst>
        </c:ser>
        <c:ser>
          <c:idx val="1"/>
          <c:order val="1"/>
          <c:tx>
            <c:strRef>
              <c:f>Август!$G$16</c:f>
              <c:strCache>
                <c:ptCount val="1"/>
                <c:pt idx="0">
                  <c:v>Сумма по полю Akfa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Август!$E$17:$E$20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Август!$G$17:$G$20</c:f>
              <c:numCache>
                <c:formatCode>_-* #\ ##0\ _₽_-;\-* #\ ##0\ _₽_-;_-* "-"??\ _₽_-;_-@_-</c:formatCode>
                <c:ptCount val="3"/>
                <c:pt idx="0">
                  <c:v>408002106</c:v>
                </c:pt>
                <c:pt idx="1">
                  <c:v>8351000</c:v>
                </c:pt>
                <c:pt idx="2">
                  <c:v>188464500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2-4BBC-B3E8-73528A4ADC81}"/>
            </c:ext>
          </c:extLst>
        </c:ser>
        <c:ser>
          <c:idx val="2"/>
          <c:order val="2"/>
          <c:tx>
            <c:strRef>
              <c:f>Август!$H$16</c:f>
              <c:strCache>
                <c:ptCount val="1"/>
                <c:pt idx="0">
                  <c:v>Сумма по полю Artel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Август!$E$17:$E$20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Август!$H$17:$H$20</c:f>
              <c:numCache>
                <c:formatCode>_-* #\ ##0\ _₽_-;\-* #\ ##0\ _₽_-;_-* "-"??\ _₽_-;_-@_-</c:formatCode>
                <c:ptCount val="3"/>
                <c:pt idx="0">
                  <c:v>668295475</c:v>
                </c:pt>
                <c:pt idx="1">
                  <c:v>2304000</c:v>
                </c:pt>
                <c:pt idx="2">
                  <c:v>299452800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62-4BBC-B3E8-73528A4ADC81}"/>
            </c:ext>
          </c:extLst>
        </c:ser>
        <c:ser>
          <c:idx val="3"/>
          <c:order val="3"/>
          <c:tx>
            <c:strRef>
              <c:f>Август!$I$16</c:f>
              <c:strCache>
                <c:ptCount val="1"/>
                <c:pt idx="0">
                  <c:v>Сумма по полю Service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Август!$E$17:$E$20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Август!$I$17:$I$20</c:f>
              <c:numCache>
                <c:formatCode>_-* #\ ##0\ _₽_-;\-* #\ ##0\ _₽_-;_-* "-"??\ _₽_-;_-@_-</c:formatCode>
                <c:ptCount val="3"/>
                <c:pt idx="0">
                  <c:v>415901365.80000001</c:v>
                </c:pt>
                <c:pt idx="1">
                  <c:v>36912000</c:v>
                </c:pt>
                <c:pt idx="2">
                  <c:v>171487600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62-4BBC-B3E8-73528A4AD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387096"/>
        <c:axId val="433389056"/>
      </c:barChart>
      <c:catAx>
        <c:axId val="43338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89056"/>
        <c:crosses val="autoZero"/>
        <c:auto val="1"/>
        <c:lblAlgn val="ctr"/>
        <c:lblOffset val="100"/>
        <c:noMultiLvlLbl val="0"/>
      </c:catAx>
      <c:valAx>
        <c:axId val="4333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8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Август!$D$71</c:f>
              <c:strCache>
                <c:ptCount val="1"/>
                <c:pt idx="0">
                  <c:v>Перечесление</c:v>
                </c:pt>
              </c:strCache>
            </c:strRef>
          </c:tx>
          <c:explosion val="2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76-4A81-897A-2A502304A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76-4A81-897A-2A502304A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76-4A81-897A-2A502304A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76-4A81-897A-2A502304A0C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Август!$E$70:$H$70</c:f>
              <c:strCache>
                <c:ptCount val="4"/>
                <c:pt idx="0">
                  <c:v>Discover Invest, новые проекты</c:v>
                </c:pt>
                <c:pt idx="1">
                  <c:v>Akfa Group</c:v>
                </c:pt>
                <c:pt idx="2">
                  <c:v>Artel Group</c:v>
                </c:pt>
                <c:pt idx="3">
                  <c:v>Другие брэнды Akfa Holding</c:v>
                </c:pt>
              </c:strCache>
            </c:strRef>
          </c:cat>
          <c:val>
            <c:numRef>
              <c:f>Август!$E$71:$H$71</c:f>
              <c:numCache>
                <c:formatCode>_(* #,##0_);_(* \(#,##0\);_(* "-"_);_(@_)</c:formatCode>
                <c:ptCount val="4"/>
                <c:pt idx="0">
                  <c:v>475068177</c:v>
                </c:pt>
                <c:pt idx="1">
                  <c:v>80295523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76-4A81-897A-2A502304A0C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Август!$D$72</c:f>
              <c:strCache>
                <c:ptCount val="1"/>
                <c:pt idx="0">
                  <c:v>Наличные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2D-47A2-AE92-A14FC7F087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2D-47A2-AE92-A14FC7F087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2D-47A2-AE92-A14FC7F087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72D-47A2-AE92-A14FC7F0873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Август!$E$70:$H$70</c:f>
              <c:strCache>
                <c:ptCount val="4"/>
                <c:pt idx="0">
                  <c:v>Discover Invest, новые проекты</c:v>
                </c:pt>
                <c:pt idx="1">
                  <c:v>Akfa Group</c:v>
                </c:pt>
                <c:pt idx="2">
                  <c:v>Artel Group</c:v>
                </c:pt>
                <c:pt idx="3">
                  <c:v>Другие брэнды Akfa Holding</c:v>
                </c:pt>
              </c:strCache>
            </c:strRef>
          </c:cat>
          <c:val>
            <c:numRef>
              <c:f>Август!$E$72:$H$72</c:f>
              <c:numCache>
                <c:formatCode>_(* #,##0_);_(* \(#,##0\);_(* "-"_);_(@_)</c:formatCode>
                <c:ptCount val="4"/>
                <c:pt idx="0">
                  <c:v>1655516676</c:v>
                </c:pt>
                <c:pt idx="1">
                  <c:v>205669959</c:v>
                </c:pt>
                <c:pt idx="2">
                  <c:v>196500036</c:v>
                </c:pt>
                <c:pt idx="3">
                  <c:v>107756878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2D-47A2-AE92-A14FC7F0873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Akfa Holding.xlsx]Сентябрь!Сводная таблица2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Сентябрь!$F$16</c:f>
              <c:strCache>
                <c:ptCount val="1"/>
                <c:pt idx="0">
                  <c:v>Сумма по полю New Projects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Сентябрь!$E$17:$E$20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Сентябрь!$F$17:$F$20</c:f>
              <c:numCache>
                <c:formatCode>_-* #\ ##0\ _₽_-;\-* #\ ##0\ _₽_-;_-* "-"??\ _₽_-;_-@_-</c:formatCode>
                <c:ptCount val="3"/>
                <c:pt idx="0">
                  <c:v>864610830</c:v>
                </c:pt>
                <c:pt idx="1">
                  <c:v>67337000</c:v>
                </c:pt>
                <c:pt idx="2">
                  <c:v>331418375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7-4659-BA9D-8E2B640D376B}"/>
            </c:ext>
          </c:extLst>
        </c:ser>
        <c:ser>
          <c:idx val="1"/>
          <c:order val="1"/>
          <c:tx>
            <c:strRef>
              <c:f>Сентябрь!$G$16</c:f>
              <c:strCache>
                <c:ptCount val="1"/>
                <c:pt idx="0">
                  <c:v>Сумма по полю Akfa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Сентябрь!$E$17:$E$20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Сентябрь!$G$17:$G$20</c:f>
              <c:numCache>
                <c:formatCode>_-* #\ ##0\ _₽_-;\-* #\ ##0\ _₽_-;_-* "-"??\ _₽_-;_-@_-</c:formatCode>
                <c:ptCount val="3"/>
                <c:pt idx="0">
                  <c:v>408002106</c:v>
                </c:pt>
                <c:pt idx="1">
                  <c:v>8351000</c:v>
                </c:pt>
                <c:pt idx="2">
                  <c:v>188464500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7-4659-BA9D-8E2B640D376B}"/>
            </c:ext>
          </c:extLst>
        </c:ser>
        <c:ser>
          <c:idx val="2"/>
          <c:order val="2"/>
          <c:tx>
            <c:strRef>
              <c:f>Сентябрь!$H$16</c:f>
              <c:strCache>
                <c:ptCount val="1"/>
                <c:pt idx="0">
                  <c:v>Сумма по полю Artel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Сентябрь!$E$17:$E$20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Сентябрь!$H$17:$H$20</c:f>
              <c:numCache>
                <c:formatCode>_-* #\ ##0\ _₽_-;\-* #\ ##0\ _₽_-;_-* "-"??\ _₽_-;_-@_-</c:formatCode>
                <c:ptCount val="3"/>
                <c:pt idx="0">
                  <c:v>668295475</c:v>
                </c:pt>
                <c:pt idx="1">
                  <c:v>2304000</c:v>
                </c:pt>
                <c:pt idx="2">
                  <c:v>299452800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57-4659-BA9D-8E2B640D376B}"/>
            </c:ext>
          </c:extLst>
        </c:ser>
        <c:ser>
          <c:idx val="3"/>
          <c:order val="3"/>
          <c:tx>
            <c:strRef>
              <c:f>Сентябрь!$I$16</c:f>
              <c:strCache>
                <c:ptCount val="1"/>
                <c:pt idx="0">
                  <c:v>Сумма по полю Service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Сентябрь!$E$17:$E$20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Сентябрь!$I$17:$I$20</c:f>
              <c:numCache>
                <c:formatCode>_-* #\ ##0\ _₽_-;\-* #\ ##0\ _₽_-;_-* "-"??\ _₽_-;_-@_-</c:formatCode>
                <c:ptCount val="3"/>
                <c:pt idx="0">
                  <c:v>415901365.80000001</c:v>
                </c:pt>
                <c:pt idx="1">
                  <c:v>36912000</c:v>
                </c:pt>
                <c:pt idx="2">
                  <c:v>171487600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57-4659-BA9D-8E2B640D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387096"/>
        <c:axId val="433389056"/>
      </c:barChart>
      <c:catAx>
        <c:axId val="43338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89056"/>
        <c:crosses val="autoZero"/>
        <c:auto val="1"/>
        <c:lblAlgn val="ctr"/>
        <c:lblOffset val="100"/>
        <c:noMultiLvlLbl val="0"/>
      </c:catAx>
      <c:valAx>
        <c:axId val="4333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8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Сентябрь!$D$71</c:f>
              <c:strCache>
                <c:ptCount val="1"/>
                <c:pt idx="0">
                  <c:v>Перечесление</c:v>
                </c:pt>
              </c:strCache>
            </c:strRef>
          </c:tx>
          <c:explosion val="2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1F-47DA-9AEE-ACC55FB277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1F-47DA-9AEE-ACC55FB277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1F-47DA-9AEE-ACC55FB277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1F-47DA-9AEE-ACC55FB277D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Сентябрь!$E$70:$H$70</c:f>
              <c:strCache>
                <c:ptCount val="4"/>
                <c:pt idx="0">
                  <c:v>Discover Invest, новые проекты</c:v>
                </c:pt>
                <c:pt idx="1">
                  <c:v>Akfa Group</c:v>
                </c:pt>
                <c:pt idx="2">
                  <c:v>Artel Group</c:v>
                </c:pt>
                <c:pt idx="3">
                  <c:v>Другие брэнды Akfa Holding</c:v>
                </c:pt>
              </c:strCache>
            </c:strRef>
          </c:cat>
          <c:val>
            <c:numRef>
              <c:f>Сентябрь!$E$71:$H$71</c:f>
              <c:numCache>
                <c:formatCode>_(* #,##0_);_(* \(#,##0\);_(* "-"_);_(@_)</c:formatCode>
                <c:ptCount val="4"/>
                <c:pt idx="0">
                  <c:v>488453768</c:v>
                </c:pt>
                <c:pt idx="1">
                  <c:v>37457000</c:v>
                </c:pt>
                <c:pt idx="2">
                  <c:v>179971482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1F-47DA-9AEE-ACC55FB277D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Сентябрь!$D$72</c:f>
              <c:strCache>
                <c:ptCount val="1"/>
                <c:pt idx="0">
                  <c:v>Наличные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16-4C5E-ABAA-3180611116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16-4C5E-ABAA-3180611116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16-4C5E-ABAA-3180611116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16-4C5E-ABAA-31806111167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Сентябрь!$E$70:$H$70</c:f>
              <c:strCache>
                <c:ptCount val="4"/>
                <c:pt idx="0">
                  <c:v>Discover Invest, новые проекты</c:v>
                </c:pt>
                <c:pt idx="1">
                  <c:v>Akfa Group</c:v>
                </c:pt>
                <c:pt idx="2">
                  <c:v>Artel Group</c:v>
                </c:pt>
                <c:pt idx="3">
                  <c:v>Другие брэнды Akfa Holding</c:v>
                </c:pt>
              </c:strCache>
            </c:strRef>
          </c:cat>
          <c:val>
            <c:numRef>
              <c:f>Сентябрь!$E$72:$H$72</c:f>
              <c:numCache>
                <c:formatCode>_(* #,##0_);_(* \(#,##0\);_(* "-"_);_(@_)</c:formatCode>
                <c:ptCount val="4"/>
                <c:pt idx="0">
                  <c:v>1049995342.58</c:v>
                </c:pt>
                <c:pt idx="1">
                  <c:v>745137306</c:v>
                </c:pt>
                <c:pt idx="2">
                  <c:v>524069699</c:v>
                </c:pt>
                <c:pt idx="3">
                  <c:v>67829749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16-4C5E-ABAA-31806111167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Akfa Holding.xlsx]Октябрь!Сводная таблица2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Октябрь!$F$16</c:f>
              <c:strCache>
                <c:ptCount val="1"/>
                <c:pt idx="0">
                  <c:v>Сумма по полю New Projects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Октябрь!$E$17:$E$20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Октябрь!$F$17:$F$20</c:f>
              <c:numCache>
                <c:formatCode>_-* #\ ##0\ _₽_-;\-* #\ ##0\ _₽_-;_-* "-"??\ _₽_-;_-@_-</c:formatCode>
                <c:ptCount val="3"/>
                <c:pt idx="0">
                  <c:v>864610830</c:v>
                </c:pt>
                <c:pt idx="1">
                  <c:v>67337000</c:v>
                </c:pt>
                <c:pt idx="2">
                  <c:v>331418375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3-41C8-8966-5E9275235A3A}"/>
            </c:ext>
          </c:extLst>
        </c:ser>
        <c:ser>
          <c:idx val="1"/>
          <c:order val="1"/>
          <c:tx>
            <c:strRef>
              <c:f>Октябрь!$G$16</c:f>
              <c:strCache>
                <c:ptCount val="1"/>
                <c:pt idx="0">
                  <c:v>Сумма по полю Akfa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Октябрь!$E$17:$E$20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Октябрь!$G$17:$G$20</c:f>
              <c:numCache>
                <c:formatCode>_-* #\ ##0\ _₽_-;\-* #\ ##0\ _₽_-;_-* "-"??\ _₽_-;_-@_-</c:formatCode>
                <c:ptCount val="3"/>
                <c:pt idx="0">
                  <c:v>408002106</c:v>
                </c:pt>
                <c:pt idx="1">
                  <c:v>8351000</c:v>
                </c:pt>
                <c:pt idx="2">
                  <c:v>188464500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3-41C8-8966-5E9275235A3A}"/>
            </c:ext>
          </c:extLst>
        </c:ser>
        <c:ser>
          <c:idx val="2"/>
          <c:order val="2"/>
          <c:tx>
            <c:strRef>
              <c:f>Октябрь!$H$16</c:f>
              <c:strCache>
                <c:ptCount val="1"/>
                <c:pt idx="0">
                  <c:v>Сумма по полю Artel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Октябрь!$E$17:$E$20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Октябрь!$H$17:$H$20</c:f>
              <c:numCache>
                <c:formatCode>_-* #\ ##0\ _₽_-;\-* #\ ##0\ _₽_-;_-* "-"??\ _₽_-;_-@_-</c:formatCode>
                <c:ptCount val="3"/>
                <c:pt idx="0">
                  <c:v>668295475</c:v>
                </c:pt>
                <c:pt idx="1">
                  <c:v>2304000</c:v>
                </c:pt>
                <c:pt idx="2">
                  <c:v>299452800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3-41C8-8966-5E9275235A3A}"/>
            </c:ext>
          </c:extLst>
        </c:ser>
        <c:ser>
          <c:idx val="3"/>
          <c:order val="3"/>
          <c:tx>
            <c:strRef>
              <c:f>Октябрь!$I$16</c:f>
              <c:strCache>
                <c:ptCount val="1"/>
                <c:pt idx="0">
                  <c:v>Сумма по полю Service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Октябрь!$E$17:$E$20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Октябрь!$I$17:$I$20</c:f>
              <c:numCache>
                <c:formatCode>_-* #\ ##0\ _₽_-;\-* #\ ##0\ _₽_-;_-* "-"??\ _₽_-;_-@_-</c:formatCode>
                <c:ptCount val="3"/>
                <c:pt idx="0">
                  <c:v>415901365.80000001</c:v>
                </c:pt>
                <c:pt idx="1">
                  <c:v>36912000</c:v>
                </c:pt>
                <c:pt idx="2">
                  <c:v>171487600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3-41C8-8966-5E9275235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387096"/>
        <c:axId val="433389056"/>
      </c:barChart>
      <c:catAx>
        <c:axId val="43338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89056"/>
        <c:crosses val="autoZero"/>
        <c:auto val="1"/>
        <c:lblAlgn val="ctr"/>
        <c:lblOffset val="100"/>
        <c:noMultiLvlLbl val="0"/>
      </c:catAx>
      <c:valAx>
        <c:axId val="4333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8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Октябрь!$D$71</c:f>
              <c:strCache>
                <c:ptCount val="1"/>
                <c:pt idx="0">
                  <c:v>Перечесление</c:v>
                </c:pt>
              </c:strCache>
            </c:strRef>
          </c:tx>
          <c:explosion val="2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31-44F3-B160-6BD506ED04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31-44F3-B160-6BD506ED04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31-44F3-B160-6BD506ED04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31-44F3-B160-6BD506ED04E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Октябрь!$E$70:$H$70</c:f>
              <c:strCache>
                <c:ptCount val="4"/>
                <c:pt idx="0">
                  <c:v>Discover Invest, новые проекты</c:v>
                </c:pt>
                <c:pt idx="1">
                  <c:v>Akfa Group</c:v>
                </c:pt>
                <c:pt idx="2">
                  <c:v>Artel Group</c:v>
                </c:pt>
                <c:pt idx="3">
                  <c:v>Другие брэнды Akfa Holding</c:v>
                </c:pt>
              </c:strCache>
            </c:strRef>
          </c:cat>
          <c:val>
            <c:numRef>
              <c:f>Октябрь!$E$71:$H$71</c:f>
              <c:numCache>
                <c:formatCode>_(* #,##0_);_(* \(#,##0\);_(* "-"_);_(@_)</c:formatCode>
                <c:ptCount val="4"/>
                <c:pt idx="0">
                  <c:v>881055002</c:v>
                </c:pt>
                <c:pt idx="1">
                  <c:v>404107811</c:v>
                </c:pt>
                <c:pt idx="2">
                  <c:v>729348664</c:v>
                </c:pt>
                <c:pt idx="3">
                  <c:v>66280000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31-44F3-B160-6BD506ED04E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Январь!$D$72</c:f>
              <c:strCache>
                <c:ptCount val="1"/>
                <c:pt idx="0">
                  <c:v>Наличные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6B-463A-8D93-8666C45228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6B-463A-8D93-8666C45228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6B-463A-8D93-8666C45228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6B-463A-8D93-8666C45228C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Январь!$E$70:$H$70</c:f>
              <c:strCache>
                <c:ptCount val="4"/>
                <c:pt idx="0">
                  <c:v>Discover Invest, новые проекты</c:v>
                </c:pt>
                <c:pt idx="1">
                  <c:v>Akfa Group</c:v>
                </c:pt>
                <c:pt idx="2">
                  <c:v>Artel Group</c:v>
                </c:pt>
                <c:pt idx="3">
                  <c:v>Другие брэнды Akfa Holding</c:v>
                </c:pt>
              </c:strCache>
            </c:strRef>
          </c:cat>
          <c:val>
            <c:numRef>
              <c:f>Январь!$E$72:$H$72</c:f>
              <c:numCache>
                <c:formatCode>_(* #,##0_);_(* \(#,##0\);_(* "-"_);_(@_)</c:formatCode>
                <c:ptCount val="4"/>
                <c:pt idx="0">
                  <c:v>1010924168</c:v>
                </c:pt>
                <c:pt idx="1">
                  <c:v>463871018</c:v>
                </c:pt>
                <c:pt idx="2">
                  <c:v>870940114</c:v>
                </c:pt>
                <c:pt idx="3">
                  <c:v>431558779.80000001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C7-4462-88AC-BF43E90285A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Октябрь!$D$72</c:f>
              <c:strCache>
                <c:ptCount val="1"/>
                <c:pt idx="0">
                  <c:v>Наличные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07-49F5-96D5-A076C2A205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07-49F5-96D5-A076C2A205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07-49F5-96D5-A076C2A205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407-49F5-96D5-A076C2A2052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Октябрь!$E$70:$H$70</c:f>
              <c:strCache>
                <c:ptCount val="4"/>
                <c:pt idx="0">
                  <c:v>Discover Invest, новые проекты</c:v>
                </c:pt>
                <c:pt idx="1">
                  <c:v>Akfa Group</c:v>
                </c:pt>
                <c:pt idx="2">
                  <c:v>Artel Group</c:v>
                </c:pt>
                <c:pt idx="3">
                  <c:v>Другие брэнды Akfa Holding</c:v>
                </c:pt>
              </c:strCache>
            </c:strRef>
          </c:cat>
          <c:val>
            <c:numRef>
              <c:f>Октябрь!$E$72:$H$72</c:f>
              <c:numCache>
                <c:formatCode>_(* #,##0_);_(* \(#,##0\);_(* "-"_);_(@_)</c:formatCode>
                <c:ptCount val="4"/>
                <c:pt idx="0">
                  <c:v>595565377</c:v>
                </c:pt>
                <c:pt idx="1">
                  <c:v>244701117</c:v>
                </c:pt>
                <c:pt idx="2">
                  <c:v>487074377</c:v>
                </c:pt>
                <c:pt idx="3">
                  <c:v>111927916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07-49F5-96D5-A076C2A2052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Akfa Holding.xlsx]Ноябрь!Сводная таблица2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Ноябрь!$F$16</c:f>
              <c:strCache>
                <c:ptCount val="1"/>
                <c:pt idx="0">
                  <c:v>Сумма по полю New Projects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Ноябрь!$E$17:$E$20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Ноябрь!$F$17:$F$20</c:f>
              <c:numCache>
                <c:formatCode>_-* #\ ##0\ _₽_-;\-* #\ ##0\ _₽_-;_-* "-"??\ _₽_-;_-@_-</c:formatCode>
                <c:ptCount val="3"/>
                <c:pt idx="0">
                  <c:v>864610830</c:v>
                </c:pt>
                <c:pt idx="1">
                  <c:v>67337000</c:v>
                </c:pt>
                <c:pt idx="2">
                  <c:v>331418375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1-49C6-9088-57C0B2A9D5E6}"/>
            </c:ext>
          </c:extLst>
        </c:ser>
        <c:ser>
          <c:idx val="1"/>
          <c:order val="1"/>
          <c:tx>
            <c:strRef>
              <c:f>Ноябрь!$G$16</c:f>
              <c:strCache>
                <c:ptCount val="1"/>
                <c:pt idx="0">
                  <c:v>Сумма по полю Akfa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Ноябрь!$E$17:$E$20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Ноябрь!$G$17:$G$20</c:f>
              <c:numCache>
                <c:formatCode>_-* #\ ##0\ _₽_-;\-* #\ ##0\ _₽_-;_-* "-"??\ _₽_-;_-@_-</c:formatCode>
                <c:ptCount val="3"/>
                <c:pt idx="0">
                  <c:v>408002106</c:v>
                </c:pt>
                <c:pt idx="1">
                  <c:v>8351000</c:v>
                </c:pt>
                <c:pt idx="2">
                  <c:v>188464500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1-49C6-9088-57C0B2A9D5E6}"/>
            </c:ext>
          </c:extLst>
        </c:ser>
        <c:ser>
          <c:idx val="2"/>
          <c:order val="2"/>
          <c:tx>
            <c:strRef>
              <c:f>Ноябрь!$H$16</c:f>
              <c:strCache>
                <c:ptCount val="1"/>
                <c:pt idx="0">
                  <c:v>Сумма по полю Artel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Ноябрь!$E$17:$E$20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Ноябрь!$H$17:$H$20</c:f>
              <c:numCache>
                <c:formatCode>_-* #\ ##0\ _₽_-;\-* #\ ##0\ _₽_-;_-* "-"??\ _₽_-;_-@_-</c:formatCode>
                <c:ptCount val="3"/>
                <c:pt idx="0">
                  <c:v>668295475</c:v>
                </c:pt>
                <c:pt idx="1">
                  <c:v>2304000</c:v>
                </c:pt>
                <c:pt idx="2">
                  <c:v>299452800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1-49C6-9088-57C0B2A9D5E6}"/>
            </c:ext>
          </c:extLst>
        </c:ser>
        <c:ser>
          <c:idx val="3"/>
          <c:order val="3"/>
          <c:tx>
            <c:strRef>
              <c:f>Ноябрь!$I$16</c:f>
              <c:strCache>
                <c:ptCount val="1"/>
                <c:pt idx="0">
                  <c:v>Сумма по полю Service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Ноябрь!$E$17:$E$20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Ноябрь!$I$17:$I$20</c:f>
              <c:numCache>
                <c:formatCode>_-* #\ ##0\ _₽_-;\-* #\ ##0\ _₽_-;_-* "-"??\ _₽_-;_-@_-</c:formatCode>
                <c:ptCount val="3"/>
                <c:pt idx="0">
                  <c:v>415901365.80000001</c:v>
                </c:pt>
                <c:pt idx="1">
                  <c:v>36912000</c:v>
                </c:pt>
                <c:pt idx="2">
                  <c:v>171487600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1-49C6-9088-57C0B2A9D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387096"/>
        <c:axId val="433389056"/>
      </c:barChart>
      <c:catAx>
        <c:axId val="43338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89056"/>
        <c:crosses val="autoZero"/>
        <c:auto val="1"/>
        <c:lblAlgn val="ctr"/>
        <c:lblOffset val="100"/>
        <c:noMultiLvlLbl val="0"/>
      </c:catAx>
      <c:valAx>
        <c:axId val="4333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8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Ноябрь!$D$71</c:f>
              <c:strCache>
                <c:ptCount val="1"/>
                <c:pt idx="0">
                  <c:v>Перечесление</c:v>
                </c:pt>
              </c:strCache>
            </c:strRef>
          </c:tx>
          <c:explosion val="2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05-4887-81B2-974FC2D04A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05-4887-81B2-974FC2D04A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05-4887-81B2-974FC2D04A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05-4887-81B2-974FC2D04A1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Ноябрь!$E$70:$H$70</c:f>
              <c:strCache>
                <c:ptCount val="4"/>
                <c:pt idx="0">
                  <c:v>Discover Invest, новые проекты</c:v>
                </c:pt>
                <c:pt idx="1">
                  <c:v>Akfa Group</c:v>
                </c:pt>
                <c:pt idx="2">
                  <c:v>Artel Group</c:v>
                </c:pt>
                <c:pt idx="3">
                  <c:v>Другие брэнды Akfa Holding</c:v>
                </c:pt>
              </c:strCache>
            </c:strRef>
          </c:cat>
          <c:val>
            <c:numRef>
              <c:f>Ноябрь!$E$71:$H$71</c:f>
              <c:numCache>
                <c:formatCode>_(* #,##0_);_(* \(#,##0\);_(* "-"_);_(@_)</c:formatCode>
                <c:ptCount val="4"/>
                <c:pt idx="0">
                  <c:v>516423385</c:v>
                </c:pt>
                <c:pt idx="1">
                  <c:v>747663260</c:v>
                </c:pt>
                <c:pt idx="2">
                  <c:v>702758804</c:v>
                </c:pt>
                <c:pt idx="3">
                  <c:v>17687000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05-4887-81B2-974FC2D04A1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Ноябрь!$D$72</c:f>
              <c:strCache>
                <c:ptCount val="1"/>
                <c:pt idx="0">
                  <c:v>Наличные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68-4099-93DD-26B9737F05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68-4099-93DD-26B9737F05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68-4099-93DD-26B9737F05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68-4099-93DD-26B9737F05A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Ноябрь!$E$70:$H$70</c:f>
              <c:strCache>
                <c:ptCount val="4"/>
                <c:pt idx="0">
                  <c:v>Discover Invest, новые проекты</c:v>
                </c:pt>
                <c:pt idx="1">
                  <c:v>Akfa Group</c:v>
                </c:pt>
                <c:pt idx="2">
                  <c:v>Artel Group</c:v>
                </c:pt>
                <c:pt idx="3">
                  <c:v>Другие брэнды Akfa Holding</c:v>
                </c:pt>
              </c:strCache>
            </c:strRef>
          </c:cat>
          <c:val>
            <c:numRef>
              <c:f>Ноябрь!$E$72:$H$72</c:f>
              <c:numCache>
                <c:formatCode>_(* #,##0_);_(* \(#,##0\);_(* "-"_);_(@_)</c:formatCode>
                <c:ptCount val="4"/>
                <c:pt idx="0">
                  <c:v>748755261</c:v>
                </c:pt>
                <c:pt idx="1">
                  <c:v>165482565</c:v>
                </c:pt>
                <c:pt idx="2">
                  <c:v>240298774</c:v>
                </c:pt>
                <c:pt idx="3">
                  <c:v>43250035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8-4099-93DD-26B9737F05A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Годовой!$C$9:$C$10</c:f>
              <c:strCache>
                <c:ptCount val="2"/>
                <c:pt idx="0">
                  <c:v>Discover Invest, новые проекты</c:v>
                </c:pt>
                <c:pt idx="1">
                  <c:v>Авиабилет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Годовой!$B$11:$B$13</c:f>
              <c:numCache>
                <c:formatCode>mmm\-yy</c:formatCode>
                <c:ptCount val="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</c:numCache>
            </c:numRef>
          </c:cat>
          <c:val>
            <c:numRef>
              <c:f>Годовой!$C$11:$C$13</c:f>
              <c:numCache>
                <c:formatCode>_-* #\ ##0\ _₽_-;\-* #\ ##0\ _₽_-;_-* "-"??\ _₽_-;_-@_-</c:formatCode>
                <c:ptCount val="3"/>
                <c:pt idx="0">
                  <c:v>864610830</c:v>
                </c:pt>
                <c:pt idx="1">
                  <c:v>928045430</c:v>
                </c:pt>
                <c:pt idx="2">
                  <c:v>312275641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0-432E-89F4-2D3D9DB497A1}"/>
            </c:ext>
          </c:extLst>
        </c:ser>
        <c:ser>
          <c:idx val="1"/>
          <c:order val="1"/>
          <c:tx>
            <c:strRef>
              <c:f>Годовой!$D$9:$D$10</c:f>
              <c:strCache>
                <c:ptCount val="2"/>
                <c:pt idx="0">
                  <c:v>Discover Invest, новые проекты</c:v>
                </c:pt>
                <c:pt idx="1">
                  <c:v>Гостиница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Годовой!$B$11:$B$13</c:f>
              <c:numCache>
                <c:formatCode>mmm\-yy</c:formatCode>
                <c:ptCount val="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</c:numCache>
            </c:numRef>
          </c:cat>
          <c:val>
            <c:numRef>
              <c:f>Годовой!$D$11:$D$13</c:f>
              <c:numCache>
                <c:formatCode>_-* #\ ##0\ _₽_-;\-* #\ ##0\ _₽_-;_-* "-"??\ _₽_-;_-@_-</c:formatCode>
                <c:ptCount val="3"/>
                <c:pt idx="0">
                  <c:v>331418375</c:v>
                </c:pt>
                <c:pt idx="1">
                  <c:v>400742901</c:v>
                </c:pt>
                <c:pt idx="2">
                  <c:v>198845300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0-432E-89F4-2D3D9DB497A1}"/>
            </c:ext>
          </c:extLst>
        </c:ser>
        <c:ser>
          <c:idx val="2"/>
          <c:order val="2"/>
          <c:tx>
            <c:strRef>
              <c:f>Годовой!$E$9:$E$10</c:f>
              <c:strCache>
                <c:ptCount val="2"/>
                <c:pt idx="0">
                  <c:v>Discover Invest, новые проекты</c:v>
                </c:pt>
                <c:pt idx="1">
                  <c:v>Виза и прописка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Годовой!$B$11:$B$13</c:f>
              <c:numCache>
                <c:formatCode>mmm\-yy</c:formatCode>
                <c:ptCount val="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</c:numCache>
            </c:numRef>
          </c:cat>
          <c:val>
            <c:numRef>
              <c:f>Годовой!$E$11:$E$13</c:f>
              <c:numCache>
                <c:formatCode>_-* #\ ##0\ _₽_-;\-* #\ ##0\ _₽_-;_-* "-"??\ _₽_-;_-@_-</c:formatCode>
                <c:ptCount val="3"/>
                <c:pt idx="0">
                  <c:v>67337000</c:v>
                </c:pt>
                <c:pt idx="1">
                  <c:v>22297972</c:v>
                </c:pt>
                <c:pt idx="2">
                  <c:v>1920000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0-432E-89F4-2D3D9DB497A1}"/>
            </c:ext>
          </c:extLst>
        </c:ser>
        <c:ser>
          <c:idx val="3"/>
          <c:order val="3"/>
          <c:tx>
            <c:strRef>
              <c:f>Годовой!$F$9:$F$10</c:f>
              <c:strCache>
                <c:ptCount val="2"/>
                <c:pt idx="0">
                  <c:v>Akfa Group</c:v>
                </c:pt>
                <c:pt idx="1">
                  <c:v>Авиабилет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Годовой!$B$11:$B$13</c:f>
              <c:numCache>
                <c:formatCode>mmm\-yy</c:formatCode>
                <c:ptCount val="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</c:numCache>
            </c:numRef>
          </c:cat>
          <c:val>
            <c:numRef>
              <c:f>Годовой!$F$11:$F$13</c:f>
              <c:numCache>
                <c:formatCode>_-* #\ ##0\ _₽_-;\-* #\ ##0\ _₽_-;_-* "-"??\ _₽_-;_-@_-</c:formatCode>
                <c:ptCount val="3"/>
                <c:pt idx="0">
                  <c:v>408002106</c:v>
                </c:pt>
                <c:pt idx="1">
                  <c:v>371489938</c:v>
                </c:pt>
                <c:pt idx="2">
                  <c:v>129325968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F0-432E-89F4-2D3D9DB497A1}"/>
            </c:ext>
          </c:extLst>
        </c:ser>
        <c:ser>
          <c:idx val="4"/>
          <c:order val="4"/>
          <c:tx>
            <c:strRef>
              <c:f>Годовой!$G$9:$G$10</c:f>
              <c:strCache>
                <c:ptCount val="2"/>
                <c:pt idx="0">
                  <c:v>Akfa Group</c:v>
                </c:pt>
                <c:pt idx="1">
                  <c:v>Гостиница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Годовой!$B$11:$B$13</c:f>
              <c:numCache>
                <c:formatCode>mmm\-yy</c:formatCode>
                <c:ptCount val="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</c:numCache>
            </c:numRef>
          </c:cat>
          <c:val>
            <c:numRef>
              <c:f>Годовой!$G$11:$G$13</c:f>
              <c:numCache>
                <c:formatCode>_-* #\ ##0\ _₽_-;\-* #\ ##0\ _₽_-;_-* "-"??\ _₽_-;_-@_-</c:formatCode>
                <c:ptCount val="3"/>
                <c:pt idx="0">
                  <c:v>188464500</c:v>
                </c:pt>
                <c:pt idx="1">
                  <c:v>179246975</c:v>
                </c:pt>
                <c:pt idx="2">
                  <c:v>93186800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F0-432E-89F4-2D3D9DB497A1}"/>
            </c:ext>
          </c:extLst>
        </c:ser>
        <c:ser>
          <c:idx val="5"/>
          <c:order val="5"/>
          <c:tx>
            <c:strRef>
              <c:f>Годовой!$H$9:$H$10</c:f>
              <c:strCache>
                <c:ptCount val="2"/>
                <c:pt idx="0">
                  <c:v>Akfa Group</c:v>
                </c:pt>
                <c:pt idx="1">
                  <c:v>Виза и прописка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Годовой!$B$11:$B$13</c:f>
              <c:numCache>
                <c:formatCode>mmm\-yy</c:formatCode>
                <c:ptCount val="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</c:numCache>
            </c:numRef>
          </c:cat>
          <c:val>
            <c:numRef>
              <c:f>Годовой!$H$11:$H$13</c:f>
              <c:numCache>
                <c:formatCode>_-* #\ ##0\ _₽_-;\-* #\ ##0\ _₽_-;_-* "-"??\ _₽_-;_-@_-</c:formatCode>
                <c:ptCount val="3"/>
                <c:pt idx="0">
                  <c:v>8351000</c:v>
                </c:pt>
                <c:pt idx="1">
                  <c:v>41102800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F0-432E-89F4-2D3D9DB497A1}"/>
            </c:ext>
          </c:extLst>
        </c:ser>
        <c:ser>
          <c:idx val="6"/>
          <c:order val="6"/>
          <c:tx>
            <c:strRef>
              <c:f>Годовой!$I$9:$I$10</c:f>
              <c:strCache>
                <c:ptCount val="2"/>
                <c:pt idx="0">
                  <c:v>Artel Group</c:v>
                </c:pt>
                <c:pt idx="1">
                  <c:v>Авиабилет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Годовой!$B$11:$B$13</c:f>
              <c:numCache>
                <c:formatCode>mmm\-yy</c:formatCode>
                <c:ptCount val="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</c:numCache>
            </c:numRef>
          </c:cat>
          <c:val>
            <c:numRef>
              <c:f>Годовой!$I$11:$I$13</c:f>
              <c:numCache>
                <c:formatCode>_-* #\ ##0\ _₽_-;\-* #\ ##0\ _₽_-;_-* "-"??\ _₽_-;_-@_-</c:formatCode>
                <c:ptCount val="3"/>
                <c:pt idx="0">
                  <c:v>668295475</c:v>
                </c:pt>
                <c:pt idx="1">
                  <c:v>558640794</c:v>
                </c:pt>
                <c:pt idx="2">
                  <c:v>167948850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F0-432E-89F4-2D3D9DB497A1}"/>
            </c:ext>
          </c:extLst>
        </c:ser>
        <c:ser>
          <c:idx val="7"/>
          <c:order val="7"/>
          <c:tx>
            <c:strRef>
              <c:f>Годовой!$J$9:$J$10</c:f>
              <c:strCache>
                <c:ptCount val="2"/>
                <c:pt idx="0">
                  <c:v>Artel Group</c:v>
                </c:pt>
                <c:pt idx="1">
                  <c:v>Гостиница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Годовой!$B$11:$B$13</c:f>
              <c:numCache>
                <c:formatCode>mmm\-yy</c:formatCode>
                <c:ptCount val="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</c:numCache>
            </c:numRef>
          </c:cat>
          <c:val>
            <c:numRef>
              <c:f>Годовой!$J$11:$J$13</c:f>
              <c:numCache>
                <c:formatCode>_-* #\ ##0\ _₽_-;\-* #\ ##0\ _₽_-;_-* "-"??\ _₽_-;_-@_-</c:formatCode>
                <c:ptCount val="3"/>
                <c:pt idx="0">
                  <c:v>299452800</c:v>
                </c:pt>
                <c:pt idx="1">
                  <c:v>257669875</c:v>
                </c:pt>
                <c:pt idx="2">
                  <c:v>51390000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F0-432E-89F4-2D3D9DB497A1}"/>
            </c:ext>
          </c:extLst>
        </c:ser>
        <c:ser>
          <c:idx val="8"/>
          <c:order val="8"/>
          <c:tx>
            <c:strRef>
              <c:f>Годовой!$K$9:$K$10</c:f>
              <c:strCache>
                <c:ptCount val="2"/>
                <c:pt idx="0">
                  <c:v>Artel Group</c:v>
                </c:pt>
                <c:pt idx="1">
                  <c:v>Виза и прописка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Годовой!$B$11:$B$13</c:f>
              <c:numCache>
                <c:formatCode>mmm\-yy</c:formatCode>
                <c:ptCount val="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</c:numCache>
            </c:numRef>
          </c:cat>
          <c:val>
            <c:numRef>
              <c:f>Годовой!$K$11:$K$13</c:f>
              <c:numCache>
                <c:formatCode>_-* #\ ##0\ _₽_-;\-* #\ ##0\ _₽_-;_-* "-"??\ _₽_-;_-@_-</c:formatCode>
                <c:ptCount val="3"/>
                <c:pt idx="0">
                  <c:v>2304000</c:v>
                </c:pt>
                <c:pt idx="1">
                  <c:v>29376222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F0-432E-89F4-2D3D9DB49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388664"/>
        <c:axId val="434567928"/>
      </c:barChart>
      <c:dateAx>
        <c:axId val="4333886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567928"/>
        <c:crosses val="autoZero"/>
        <c:auto val="1"/>
        <c:lblOffset val="100"/>
        <c:baseTimeUnit val="months"/>
      </c:dateAx>
      <c:valAx>
        <c:axId val="43456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8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Компании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30-4C66-9EFF-AA9AA7EF3D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30-4C66-9EFF-AA9AA7EF3DC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30-4C66-9EFF-AA9AA7EF3DC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30-4C66-9EFF-AA9AA7EF3DC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E30-4C66-9EFF-AA9AA7EF3DC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E30-4C66-9EFF-AA9AA7EF3DC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E30-4C66-9EFF-AA9AA7EF3DC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E30-4C66-9EFF-AA9AA7EF3DC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E30-4C66-9EFF-AA9AA7EF3DC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E30-4C66-9EFF-AA9AA7EF3DC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E30-4C66-9EFF-AA9AA7EF3DC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E30-4C66-9EFF-AA9AA7EF3D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(Годовой!$C$9:$E$9,Годовой!$F$9:$H$9,Годовой!$I$9:$K$9,Годовой!$L$9:$N$9)</c:f>
              <c:strCache>
                <c:ptCount val="10"/>
                <c:pt idx="0">
                  <c:v>Discover Invest, новые проекты</c:v>
                </c:pt>
                <c:pt idx="3">
                  <c:v>Akfa Group</c:v>
                </c:pt>
                <c:pt idx="6">
                  <c:v>Artel Group</c:v>
                </c:pt>
                <c:pt idx="9">
                  <c:v>Другие брэнды Akfa Holding</c:v>
                </c:pt>
              </c:strCache>
            </c:strRef>
          </c:cat>
          <c:val>
            <c:numRef>
              <c:f>(Годовой!$C$24:$E$24,Годовой!$F$24:$H$24,Годовой!$I$24:$K$24,Годовой!$L$24:$N$24)</c:f>
              <c:numCache>
                <c:formatCode>_-* #\ ##0\ _₽_-;\-* #\ ##0\ _₽_-;_-* "-"??\ _₽_-;_-@_-</c:formatCode>
                <c:ptCount val="12"/>
                <c:pt idx="0">
                  <c:v>6838586638</c:v>
                </c:pt>
                <c:pt idx="3">
                  <c:v>4179970847</c:v>
                </c:pt>
                <c:pt idx="6">
                  <c:v>5324437224</c:v>
                </c:pt>
                <c:pt idx="9">
                  <c:v>1548130102.8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E30-4C66-9EFF-AA9AA7EF3DC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Akfa Holding.xlsx]Февраль!Сводная таблица2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Февраль!$F$16</c:f>
              <c:strCache>
                <c:ptCount val="1"/>
                <c:pt idx="0">
                  <c:v>Сумма по полю New Projects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Февраль!$E$17:$E$20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Февраль!$F$17:$F$20</c:f>
              <c:numCache>
                <c:formatCode>_-* #\ ##0\ _₽_-;\-* #\ ##0\ _₽_-;_-* "-"??\ _₽_-;_-@_-</c:formatCode>
                <c:ptCount val="3"/>
                <c:pt idx="0">
                  <c:v>864610830</c:v>
                </c:pt>
                <c:pt idx="1">
                  <c:v>67337000</c:v>
                </c:pt>
                <c:pt idx="2">
                  <c:v>331418375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7-4B0C-93FE-4BDF9B4C9D53}"/>
            </c:ext>
          </c:extLst>
        </c:ser>
        <c:ser>
          <c:idx val="1"/>
          <c:order val="1"/>
          <c:tx>
            <c:strRef>
              <c:f>Февраль!$G$16</c:f>
              <c:strCache>
                <c:ptCount val="1"/>
                <c:pt idx="0">
                  <c:v>Сумма по полю Akfa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Февраль!$E$17:$E$20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Февраль!$G$17:$G$20</c:f>
              <c:numCache>
                <c:formatCode>_-* #\ ##0\ _₽_-;\-* #\ ##0\ _₽_-;_-* "-"??\ _₽_-;_-@_-</c:formatCode>
                <c:ptCount val="3"/>
                <c:pt idx="0">
                  <c:v>408002106</c:v>
                </c:pt>
                <c:pt idx="1">
                  <c:v>8351000</c:v>
                </c:pt>
                <c:pt idx="2">
                  <c:v>188464500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7-4B0C-93FE-4BDF9B4C9D53}"/>
            </c:ext>
          </c:extLst>
        </c:ser>
        <c:ser>
          <c:idx val="2"/>
          <c:order val="2"/>
          <c:tx>
            <c:strRef>
              <c:f>Февраль!$H$16</c:f>
              <c:strCache>
                <c:ptCount val="1"/>
                <c:pt idx="0">
                  <c:v>Сумма по полю Artel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Февраль!$E$17:$E$20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Февраль!$H$17:$H$20</c:f>
              <c:numCache>
                <c:formatCode>_-* #\ ##0\ _₽_-;\-* #\ ##0\ _₽_-;_-* "-"??\ _₽_-;_-@_-</c:formatCode>
                <c:ptCount val="3"/>
                <c:pt idx="0">
                  <c:v>668295475</c:v>
                </c:pt>
                <c:pt idx="1">
                  <c:v>2304000</c:v>
                </c:pt>
                <c:pt idx="2">
                  <c:v>299452800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7-4B0C-93FE-4BDF9B4C9D53}"/>
            </c:ext>
          </c:extLst>
        </c:ser>
        <c:ser>
          <c:idx val="3"/>
          <c:order val="3"/>
          <c:tx>
            <c:strRef>
              <c:f>Февраль!$I$16</c:f>
              <c:strCache>
                <c:ptCount val="1"/>
                <c:pt idx="0">
                  <c:v>Сумма по полю Service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Февраль!$E$17:$E$20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Февраль!$I$17:$I$20</c:f>
              <c:numCache>
                <c:formatCode>_-* #\ ##0\ _₽_-;\-* #\ ##0\ _₽_-;_-* "-"??\ _₽_-;_-@_-</c:formatCode>
                <c:ptCount val="3"/>
                <c:pt idx="0">
                  <c:v>415901365.80000001</c:v>
                </c:pt>
                <c:pt idx="1">
                  <c:v>36912000</c:v>
                </c:pt>
                <c:pt idx="2">
                  <c:v>171487600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17-4B0C-93FE-4BDF9B4C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014584"/>
        <c:axId val="427008704"/>
      </c:barChart>
      <c:catAx>
        <c:axId val="427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008704"/>
        <c:crosses val="autoZero"/>
        <c:auto val="1"/>
        <c:lblAlgn val="ctr"/>
        <c:lblOffset val="100"/>
        <c:noMultiLvlLbl val="0"/>
      </c:catAx>
      <c:valAx>
        <c:axId val="4270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Февраль!$D$71</c:f>
              <c:strCache>
                <c:ptCount val="1"/>
                <c:pt idx="0">
                  <c:v>Перечесление</c:v>
                </c:pt>
              </c:strCache>
            </c:strRef>
          </c:tx>
          <c:explosion val="2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24-473F-A5FB-512BF95134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24-473F-A5FB-512BF95134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24-473F-A5FB-512BF95134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24-473F-A5FB-512BF95134F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Февраль!$E$70:$H$70</c:f>
              <c:strCache>
                <c:ptCount val="4"/>
                <c:pt idx="0">
                  <c:v>Discover Invest, новые проекты</c:v>
                </c:pt>
                <c:pt idx="1">
                  <c:v>Akfa Group</c:v>
                </c:pt>
                <c:pt idx="2">
                  <c:v>Artel Group</c:v>
                </c:pt>
                <c:pt idx="3">
                  <c:v>Другие брэнды Akfa Holding</c:v>
                </c:pt>
              </c:strCache>
            </c:strRef>
          </c:cat>
          <c:val>
            <c:numRef>
              <c:f>Февраль!$E$71:$H$71</c:f>
              <c:numCache>
                <c:formatCode>_(* #,##0_);_(* \(#,##0\);_(* "-"_);_(@_)</c:formatCode>
                <c:ptCount val="4"/>
                <c:pt idx="0">
                  <c:v>268316976</c:v>
                </c:pt>
                <c:pt idx="1">
                  <c:v>283313269</c:v>
                </c:pt>
                <c:pt idx="2">
                  <c:v>287347273</c:v>
                </c:pt>
                <c:pt idx="3">
                  <c:v>41242685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24-473F-A5FB-512BF95134F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Февраль!$D$72</c:f>
              <c:strCache>
                <c:ptCount val="1"/>
                <c:pt idx="0">
                  <c:v>Наличные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9A-4854-BA84-6FFF43DB9A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9A-4854-BA84-6FFF43DB9A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9A-4854-BA84-6FFF43DB9A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9A-4854-BA84-6FFF43DB9A1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Февраль!$E$70:$H$70</c:f>
              <c:strCache>
                <c:ptCount val="4"/>
                <c:pt idx="0">
                  <c:v>Discover Invest, новые проекты</c:v>
                </c:pt>
                <c:pt idx="1">
                  <c:v>Akfa Group</c:v>
                </c:pt>
                <c:pt idx="2">
                  <c:v>Artel Group</c:v>
                </c:pt>
                <c:pt idx="3">
                  <c:v>Другие брэнды Akfa Holding</c:v>
                </c:pt>
              </c:strCache>
            </c:strRef>
          </c:cat>
          <c:val>
            <c:numRef>
              <c:f>Февраль!$E$72:$H$72</c:f>
              <c:numCache>
                <c:formatCode>_(* #,##0_);_(* \(#,##0\);_(* "-"_);_(@_)</c:formatCode>
                <c:ptCount val="4"/>
                <c:pt idx="0">
                  <c:v>1082769327</c:v>
                </c:pt>
                <c:pt idx="1">
                  <c:v>308526444</c:v>
                </c:pt>
                <c:pt idx="2">
                  <c:v>558339618</c:v>
                </c:pt>
                <c:pt idx="3">
                  <c:v>348075112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9A-4854-BA84-6FFF43DB9A1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 Akfa Holding.xlsx]Март!Сводная таблица2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Март!$F$16</c:f>
              <c:strCache>
                <c:ptCount val="1"/>
                <c:pt idx="0">
                  <c:v>Сумма по полю New Projects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Март!$E$17:$E$20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Март!$F$17:$F$20</c:f>
              <c:numCache>
                <c:formatCode>_-* #\ ##0\ _₽_-;\-* #\ ##0\ _₽_-;_-* "-"??\ _₽_-;_-@_-</c:formatCode>
                <c:ptCount val="3"/>
                <c:pt idx="0">
                  <c:v>864610830</c:v>
                </c:pt>
                <c:pt idx="1">
                  <c:v>67337000</c:v>
                </c:pt>
                <c:pt idx="2">
                  <c:v>331418375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4-4FC0-83DA-F0325D1F6C76}"/>
            </c:ext>
          </c:extLst>
        </c:ser>
        <c:ser>
          <c:idx val="1"/>
          <c:order val="1"/>
          <c:tx>
            <c:strRef>
              <c:f>Март!$G$16</c:f>
              <c:strCache>
                <c:ptCount val="1"/>
                <c:pt idx="0">
                  <c:v>Сумма по полю Akfa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Март!$E$17:$E$20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Март!$G$17:$G$20</c:f>
              <c:numCache>
                <c:formatCode>_-* #\ ##0\ _₽_-;\-* #\ ##0\ _₽_-;_-* "-"??\ _₽_-;_-@_-</c:formatCode>
                <c:ptCount val="3"/>
                <c:pt idx="0">
                  <c:v>408002106</c:v>
                </c:pt>
                <c:pt idx="1">
                  <c:v>8351000</c:v>
                </c:pt>
                <c:pt idx="2">
                  <c:v>188464500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4-4FC0-83DA-F0325D1F6C76}"/>
            </c:ext>
          </c:extLst>
        </c:ser>
        <c:ser>
          <c:idx val="2"/>
          <c:order val="2"/>
          <c:tx>
            <c:strRef>
              <c:f>Март!$H$16</c:f>
              <c:strCache>
                <c:ptCount val="1"/>
                <c:pt idx="0">
                  <c:v>Сумма по полю Artel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Март!$E$17:$E$20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Март!$H$17:$H$20</c:f>
              <c:numCache>
                <c:formatCode>_-* #\ ##0\ _₽_-;\-* #\ ##0\ _₽_-;_-* "-"??\ _₽_-;_-@_-</c:formatCode>
                <c:ptCount val="3"/>
                <c:pt idx="0">
                  <c:v>668295475</c:v>
                </c:pt>
                <c:pt idx="1">
                  <c:v>2304000</c:v>
                </c:pt>
                <c:pt idx="2">
                  <c:v>299452800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64-4FC0-83DA-F0325D1F6C76}"/>
            </c:ext>
          </c:extLst>
        </c:ser>
        <c:ser>
          <c:idx val="3"/>
          <c:order val="3"/>
          <c:tx>
            <c:strRef>
              <c:f>Март!$I$16</c:f>
              <c:strCache>
                <c:ptCount val="1"/>
                <c:pt idx="0">
                  <c:v>Сумма по полю Service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Март!$E$17:$E$20</c:f>
              <c:strCache>
                <c:ptCount val="3"/>
                <c:pt idx="0">
                  <c:v>Авиабилеты</c:v>
                </c:pt>
                <c:pt idx="1">
                  <c:v>Виза и Прописка</c:v>
                </c:pt>
                <c:pt idx="2">
                  <c:v>Гостиница</c:v>
                </c:pt>
              </c:strCache>
            </c:strRef>
          </c:cat>
          <c:val>
            <c:numRef>
              <c:f>Март!$I$17:$I$20</c:f>
              <c:numCache>
                <c:formatCode>_-* #\ ##0\ _₽_-;\-* #\ ##0\ _₽_-;_-* "-"??\ _₽_-;_-@_-</c:formatCode>
                <c:ptCount val="3"/>
                <c:pt idx="0">
                  <c:v>415901365.80000001</c:v>
                </c:pt>
                <c:pt idx="1">
                  <c:v>36912000</c:v>
                </c:pt>
                <c:pt idx="2">
                  <c:v>171487600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64-4FC0-83DA-F0325D1F6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392584"/>
        <c:axId val="433385528"/>
      </c:barChart>
      <c:catAx>
        <c:axId val="43339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85528"/>
        <c:crosses val="autoZero"/>
        <c:auto val="1"/>
        <c:lblAlgn val="ctr"/>
        <c:lblOffset val="100"/>
        <c:noMultiLvlLbl val="0"/>
      </c:catAx>
      <c:valAx>
        <c:axId val="43338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9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Март!$D$71</c:f>
              <c:strCache>
                <c:ptCount val="1"/>
                <c:pt idx="0">
                  <c:v>Перечесление</c:v>
                </c:pt>
              </c:strCache>
            </c:strRef>
          </c:tx>
          <c:explosion val="2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87-4F90-99F2-680887175F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87-4F90-99F2-680887175F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D87-4F90-99F2-680887175F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D87-4F90-99F2-680887175F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Март!$E$70:$H$70</c:f>
              <c:strCache>
                <c:ptCount val="4"/>
                <c:pt idx="0">
                  <c:v>Discover Invest, новые проекты</c:v>
                </c:pt>
                <c:pt idx="1">
                  <c:v>Akfa Group</c:v>
                </c:pt>
                <c:pt idx="2">
                  <c:v>Artel Group</c:v>
                </c:pt>
                <c:pt idx="3">
                  <c:v>Другие брэнды Akfa Holding</c:v>
                </c:pt>
              </c:strCache>
            </c:strRef>
          </c:cat>
          <c:val>
            <c:numRef>
              <c:f>Март!$E$71:$H$71</c:f>
              <c:numCache>
                <c:formatCode>_(* #,##0_);_(* \(#,##0\);_(* "-"_);_(@_)</c:formatCode>
                <c:ptCount val="4"/>
                <c:pt idx="0">
                  <c:v>141820035</c:v>
                </c:pt>
                <c:pt idx="1">
                  <c:v>153518913</c:v>
                </c:pt>
                <c:pt idx="2">
                  <c:v>85090875</c:v>
                </c:pt>
                <c:pt idx="3">
                  <c:v>12158487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87-4F90-99F2-680887175FD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Март!$D$72</c:f>
              <c:strCache>
                <c:ptCount val="1"/>
                <c:pt idx="0">
                  <c:v>Наличные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9DE-4868-A54C-013D8F2AE4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DE-4868-A54C-013D8F2AE4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9DE-4868-A54C-013D8F2AE4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9DE-4868-A54C-013D8F2AE4E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Март!$E$70:$H$70</c:f>
              <c:strCache>
                <c:ptCount val="4"/>
                <c:pt idx="0">
                  <c:v>Discover Invest, новые проекты</c:v>
                </c:pt>
                <c:pt idx="1">
                  <c:v>Akfa Group</c:v>
                </c:pt>
                <c:pt idx="2">
                  <c:v>Artel Group</c:v>
                </c:pt>
                <c:pt idx="3">
                  <c:v>Другие брэнды Akfa Holding</c:v>
                </c:pt>
              </c:strCache>
            </c:strRef>
          </c:cat>
          <c:val>
            <c:numRef>
              <c:f>Март!$E$72:$H$72</c:f>
              <c:numCache>
                <c:formatCode>_(* #,##0_);_(* \(#,##0\);_(* "-"_);_(@_)</c:formatCode>
                <c:ptCount val="4"/>
                <c:pt idx="0">
                  <c:v>371220906</c:v>
                </c:pt>
                <c:pt idx="1">
                  <c:v>68993855</c:v>
                </c:pt>
                <c:pt idx="2">
                  <c:v>134247975</c:v>
                </c:pt>
                <c:pt idx="3">
                  <c:v>89579585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DE-4868-A54C-013D8F2AE4E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445434</xdr:colOff>
      <xdr:row>10</xdr:row>
      <xdr:rowOff>61072</xdr:rowOff>
    </xdr:from>
    <xdr:to>
      <xdr:col>15</xdr:col>
      <xdr:colOff>380999</xdr:colOff>
      <xdr:row>51</xdr:row>
      <xdr:rowOff>78442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593912</xdr:colOff>
      <xdr:row>75</xdr:row>
      <xdr:rowOff>17929</xdr:rowOff>
    </xdr:from>
    <xdr:to>
      <xdr:col>5</xdr:col>
      <xdr:colOff>22411</xdr:colOff>
      <xdr:row>93</xdr:row>
      <xdr:rowOff>100852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1804147</xdr:colOff>
      <xdr:row>75</xdr:row>
      <xdr:rowOff>44823</xdr:rowOff>
    </xdr:from>
    <xdr:to>
      <xdr:col>9</xdr:col>
      <xdr:colOff>493058</xdr:colOff>
      <xdr:row>93</xdr:row>
      <xdr:rowOff>127746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445434</xdr:colOff>
      <xdr:row>10</xdr:row>
      <xdr:rowOff>61072</xdr:rowOff>
    </xdr:from>
    <xdr:to>
      <xdr:col>15</xdr:col>
      <xdr:colOff>380999</xdr:colOff>
      <xdr:row>51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D34D3F-D220-4694-893B-B85910F18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593912</xdr:colOff>
      <xdr:row>75</xdr:row>
      <xdr:rowOff>17929</xdr:rowOff>
    </xdr:from>
    <xdr:to>
      <xdr:col>5</xdr:col>
      <xdr:colOff>22411</xdr:colOff>
      <xdr:row>93</xdr:row>
      <xdr:rowOff>100852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B0D8CC-DCD4-431D-BDCE-7C02A9E3F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1804147</xdr:colOff>
      <xdr:row>75</xdr:row>
      <xdr:rowOff>44823</xdr:rowOff>
    </xdr:from>
    <xdr:to>
      <xdr:col>9</xdr:col>
      <xdr:colOff>493058</xdr:colOff>
      <xdr:row>93</xdr:row>
      <xdr:rowOff>127746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7E8FD25-0262-4650-B644-179F62478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445434</xdr:colOff>
      <xdr:row>10</xdr:row>
      <xdr:rowOff>61072</xdr:rowOff>
    </xdr:from>
    <xdr:to>
      <xdr:col>15</xdr:col>
      <xdr:colOff>380999</xdr:colOff>
      <xdr:row>51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D34D3F-D220-4694-893B-B85910F18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593912</xdr:colOff>
      <xdr:row>75</xdr:row>
      <xdr:rowOff>17929</xdr:rowOff>
    </xdr:from>
    <xdr:to>
      <xdr:col>5</xdr:col>
      <xdr:colOff>22411</xdr:colOff>
      <xdr:row>93</xdr:row>
      <xdr:rowOff>100852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B0D8CC-DCD4-431D-BDCE-7C02A9E3F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1804147</xdr:colOff>
      <xdr:row>75</xdr:row>
      <xdr:rowOff>44823</xdr:rowOff>
    </xdr:from>
    <xdr:to>
      <xdr:col>9</xdr:col>
      <xdr:colOff>493058</xdr:colOff>
      <xdr:row>93</xdr:row>
      <xdr:rowOff>127746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7E8FD25-0262-4650-B644-179F62478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26</xdr:row>
      <xdr:rowOff>57150</xdr:rowOff>
    </xdr:from>
    <xdr:to>
      <xdr:col>14</xdr:col>
      <xdr:colOff>180975</xdr:colOff>
      <xdr:row>52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566056</xdr:colOff>
      <xdr:row>26</xdr:row>
      <xdr:rowOff>119742</xdr:rowOff>
    </xdr:from>
    <xdr:to>
      <xdr:col>25</xdr:col>
      <xdr:colOff>261257</xdr:colOff>
      <xdr:row>52</xdr:row>
      <xdr:rowOff>65314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445434</xdr:colOff>
      <xdr:row>10</xdr:row>
      <xdr:rowOff>61072</xdr:rowOff>
    </xdr:from>
    <xdr:to>
      <xdr:col>15</xdr:col>
      <xdr:colOff>380999</xdr:colOff>
      <xdr:row>51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593912</xdr:colOff>
      <xdr:row>75</xdr:row>
      <xdr:rowOff>17929</xdr:rowOff>
    </xdr:from>
    <xdr:to>
      <xdr:col>5</xdr:col>
      <xdr:colOff>22411</xdr:colOff>
      <xdr:row>93</xdr:row>
      <xdr:rowOff>100852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1804147</xdr:colOff>
      <xdr:row>75</xdr:row>
      <xdr:rowOff>44823</xdr:rowOff>
    </xdr:from>
    <xdr:to>
      <xdr:col>9</xdr:col>
      <xdr:colOff>493058</xdr:colOff>
      <xdr:row>93</xdr:row>
      <xdr:rowOff>127746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445434</xdr:colOff>
      <xdr:row>10</xdr:row>
      <xdr:rowOff>61072</xdr:rowOff>
    </xdr:from>
    <xdr:to>
      <xdr:col>15</xdr:col>
      <xdr:colOff>380999</xdr:colOff>
      <xdr:row>51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593912</xdr:colOff>
      <xdr:row>75</xdr:row>
      <xdr:rowOff>17929</xdr:rowOff>
    </xdr:from>
    <xdr:to>
      <xdr:col>5</xdr:col>
      <xdr:colOff>22411</xdr:colOff>
      <xdr:row>93</xdr:row>
      <xdr:rowOff>100852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1804147</xdr:colOff>
      <xdr:row>75</xdr:row>
      <xdr:rowOff>44823</xdr:rowOff>
    </xdr:from>
    <xdr:to>
      <xdr:col>9</xdr:col>
      <xdr:colOff>493058</xdr:colOff>
      <xdr:row>93</xdr:row>
      <xdr:rowOff>127746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445434</xdr:colOff>
      <xdr:row>10</xdr:row>
      <xdr:rowOff>61072</xdr:rowOff>
    </xdr:from>
    <xdr:to>
      <xdr:col>15</xdr:col>
      <xdr:colOff>380999</xdr:colOff>
      <xdr:row>51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593912</xdr:colOff>
      <xdr:row>75</xdr:row>
      <xdr:rowOff>17929</xdr:rowOff>
    </xdr:from>
    <xdr:to>
      <xdr:col>5</xdr:col>
      <xdr:colOff>22411</xdr:colOff>
      <xdr:row>93</xdr:row>
      <xdr:rowOff>100852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1804147</xdr:colOff>
      <xdr:row>75</xdr:row>
      <xdr:rowOff>44823</xdr:rowOff>
    </xdr:from>
    <xdr:to>
      <xdr:col>9</xdr:col>
      <xdr:colOff>493058</xdr:colOff>
      <xdr:row>93</xdr:row>
      <xdr:rowOff>127746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445434</xdr:colOff>
      <xdr:row>10</xdr:row>
      <xdr:rowOff>61072</xdr:rowOff>
    </xdr:from>
    <xdr:to>
      <xdr:col>15</xdr:col>
      <xdr:colOff>380999</xdr:colOff>
      <xdr:row>51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593912</xdr:colOff>
      <xdr:row>75</xdr:row>
      <xdr:rowOff>17929</xdr:rowOff>
    </xdr:from>
    <xdr:to>
      <xdr:col>5</xdr:col>
      <xdr:colOff>22411</xdr:colOff>
      <xdr:row>93</xdr:row>
      <xdr:rowOff>100852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1804147</xdr:colOff>
      <xdr:row>75</xdr:row>
      <xdr:rowOff>44823</xdr:rowOff>
    </xdr:from>
    <xdr:to>
      <xdr:col>9</xdr:col>
      <xdr:colOff>493058</xdr:colOff>
      <xdr:row>93</xdr:row>
      <xdr:rowOff>127746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445434</xdr:colOff>
      <xdr:row>10</xdr:row>
      <xdr:rowOff>61072</xdr:rowOff>
    </xdr:from>
    <xdr:to>
      <xdr:col>15</xdr:col>
      <xdr:colOff>380999</xdr:colOff>
      <xdr:row>51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D34D3F-D220-4694-893B-B85910F18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593912</xdr:colOff>
      <xdr:row>75</xdr:row>
      <xdr:rowOff>17929</xdr:rowOff>
    </xdr:from>
    <xdr:to>
      <xdr:col>5</xdr:col>
      <xdr:colOff>22411</xdr:colOff>
      <xdr:row>93</xdr:row>
      <xdr:rowOff>100852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B0D8CC-DCD4-431D-BDCE-7C02A9E3F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1804147</xdr:colOff>
      <xdr:row>75</xdr:row>
      <xdr:rowOff>44823</xdr:rowOff>
    </xdr:from>
    <xdr:to>
      <xdr:col>9</xdr:col>
      <xdr:colOff>493058</xdr:colOff>
      <xdr:row>93</xdr:row>
      <xdr:rowOff>127746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7E8FD25-0262-4650-B644-179F62478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445434</xdr:colOff>
      <xdr:row>10</xdr:row>
      <xdr:rowOff>61072</xdr:rowOff>
    </xdr:from>
    <xdr:to>
      <xdr:col>15</xdr:col>
      <xdr:colOff>380999</xdr:colOff>
      <xdr:row>51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D34D3F-D220-4694-893B-B85910F18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593912</xdr:colOff>
      <xdr:row>75</xdr:row>
      <xdr:rowOff>17929</xdr:rowOff>
    </xdr:from>
    <xdr:to>
      <xdr:col>5</xdr:col>
      <xdr:colOff>22411</xdr:colOff>
      <xdr:row>93</xdr:row>
      <xdr:rowOff>100852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B0D8CC-DCD4-431D-BDCE-7C02A9E3F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1804147</xdr:colOff>
      <xdr:row>75</xdr:row>
      <xdr:rowOff>44823</xdr:rowOff>
    </xdr:from>
    <xdr:to>
      <xdr:col>9</xdr:col>
      <xdr:colOff>493058</xdr:colOff>
      <xdr:row>93</xdr:row>
      <xdr:rowOff>127746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7E8FD25-0262-4650-B644-179F62478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445434</xdr:colOff>
      <xdr:row>10</xdr:row>
      <xdr:rowOff>61072</xdr:rowOff>
    </xdr:from>
    <xdr:to>
      <xdr:col>15</xdr:col>
      <xdr:colOff>380999</xdr:colOff>
      <xdr:row>51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D34D3F-D220-4694-893B-B85910F18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593912</xdr:colOff>
      <xdr:row>75</xdr:row>
      <xdr:rowOff>17929</xdr:rowOff>
    </xdr:from>
    <xdr:to>
      <xdr:col>5</xdr:col>
      <xdr:colOff>22411</xdr:colOff>
      <xdr:row>93</xdr:row>
      <xdr:rowOff>100852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B0D8CC-DCD4-431D-BDCE-7C02A9E3F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1804147</xdr:colOff>
      <xdr:row>75</xdr:row>
      <xdr:rowOff>44823</xdr:rowOff>
    </xdr:from>
    <xdr:to>
      <xdr:col>9</xdr:col>
      <xdr:colOff>493058</xdr:colOff>
      <xdr:row>93</xdr:row>
      <xdr:rowOff>127746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7E8FD25-0262-4650-B644-179F62478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445434</xdr:colOff>
      <xdr:row>10</xdr:row>
      <xdr:rowOff>61072</xdr:rowOff>
    </xdr:from>
    <xdr:to>
      <xdr:col>15</xdr:col>
      <xdr:colOff>380999</xdr:colOff>
      <xdr:row>51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D34D3F-D220-4694-893B-B85910F18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593912</xdr:colOff>
      <xdr:row>75</xdr:row>
      <xdr:rowOff>17929</xdr:rowOff>
    </xdr:from>
    <xdr:to>
      <xdr:col>5</xdr:col>
      <xdr:colOff>22411</xdr:colOff>
      <xdr:row>93</xdr:row>
      <xdr:rowOff>100852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B0D8CC-DCD4-431D-BDCE-7C02A9E3F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1804147</xdr:colOff>
      <xdr:row>75</xdr:row>
      <xdr:rowOff>44823</xdr:rowOff>
    </xdr:from>
    <xdr:to>
      <xdr:col>9</xdr:col>
      <xdr:colOff>493058</xdr:colOff>
      <xdr:row>93</xdr:row>
      <xdr:rowOff>127746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7E8FD25-0262-4650-B644-179F62478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otal%20Holding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Total%20Holding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871.761638888885" createdVersion="6" refreshedVersion="6" minRefreshableVersion="3" recordCount="3">
  <cacheSource type="worksheet">
    <worksheetSource ref="D5:H8" sheet="Total" r:id="rId2"/>
  </cacheSource>
  <cacheFields count="5">
    <cacheField name="Расходы" numFmtId="0">
      <sharedItems count="3">
        <s v="Авиабилеты"/>
        <s v="Гостиница"/>
        <s v="Виза и Прописка"/>
      </sharedItems>
    </cacheField>
    <cacheField name="New Projects" numFmtId="41">
      <sharedItems containsSemiMixedTypes="0" containsString="0" containsNumber="1" containsInteger="1" minValue="67337000" maxValue="864610830"/>
    </cacheField>
    <cacheField name="Akfa" numFmtId="41">
      <sharedItems containsSemiMixedTypes="0" containsString="0" containsNumber="1" containsInteger="1" minValue="8351000" maxValue="408002106"/>
    </cacheField>
    <cacheField name="Artel" numFmtId="41">
      <sharedItems containsSemiMixedTypes="0" containsString="0" containsNumber="1" containsInteger="1" minValue="2304000" maxValue="668295475"/>
    </cacheField>
    <cacheField name="Service" numFmtId="41">
      <sharedItems containsSemiMixedTypes="0" containsString="0" containsNumber="1" minValue="36912000" maxValue="415901365.8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втор" refreshedDate="43871.761638888885" createdVersion="6" refreshedVersion="6" minRefreshableVersion="3" recordCount="3">
  <cacheSource type="worksheet">
    <worksheetSource ref="D5:H8" sheet="Total" r:id="rId2"/>
  </cacheSource>
  <cacheFields count="5">
    <cacheField name="Расходы" numFmtId="0">
      <sharedItems count="3">
        <s v="Авиабилеты"/>
        <s v="Гостиница"/>
        <s v="Виза и Прописка"/>
      </sharedItems>
    </cacheField>
    <cacheField name="New Projects" numFmtId="41">
      <sharedItems containsSemiMixedTypes="0" containsString="0" containsNumber="1" containsInteger="1" minValue="67337000" maxValue="864610830"/>
    </cacheField>
    <cacheField name="Akfa" numFmtId="41">
      <sharedItems containsSemiMixedTypes="0" containsString="0" containsNumber="1" containsInteger="1" minValue="8351000" maxValue="408002106"/>
    </cacheField>
    <cacheField name="Artel" numFmtId="41">
      <sharedItems containsSemiMixedTypes="0" containsString="0" containsNumber="1" containsInteger="1" minValue="2304000" maxValue="668295475"/>
    </cacheField>
    <cacheField name="Service" numFmtId="41">
      <sharedItems containsSemiMixedTypes="0" containsString="0" containsNumber="1" minValue="36912000" maxValue="415901365.8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864610830"/>
    <n v="408002106"/>
    <n v="668295475"/>
    <n v="415901365.80000001"/>
  </r>
  <r>
    <x v="1"/>
    <n v="331418375"/>
    <n v="188464500"/>
    <n v="299452800"/>
    <n v="171487600"/>
  </r>
  <r>
    <x v="2"/>
    <n v="67337000"/>
    <n v="8351000"/>
    <n v="2304000"/>
    <n v="3691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n v="864610830"/>
    <n v="408002106"/>
    <n v="668295475"/>
    <n v="415901365.80000001"/>
  </r>
  <r>
    <x v="1"/>
    <n v="331418375"/>
    <n v="188464500"/>
    <n v="299452800"/>
    <n v="171487600"/>
  </r>
  <r>
    <x v="2"/>
    <n v="67337000"/>
    <n v="8351000"/>
    <n v="2304000"/>
    <n v="3691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E16:I20" firstHeaderRow="0" firstDataRow="1" firstDataCol="1"/>
  <pivotFields count="5">
    <pivotField axis="axisRow" showAll="0">
      <items count="4">
        <item x="0"/>
        <item x="2"/>
        <item x="1"/>
        <item t="default"/>
      </items>
    </pivotField>
    <pivotField dataField="1" numFmtId="41" showAll="0"/>
    <pivotField dataField="1" numFmtId="41" showAll="0"/>
    <pivotField dataField="1" numFmtId="41" showAll="0"/>
    <pivotField dataField="1" numFmtId="4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New Projects" fld="1" baseField="0" baseItem="0"/>
    <dataField name="Сумма по полю Akfa" fld="2" baseField="0" baseItem="0"/>
    <dataField name="Сумма по полю Artel" fld="3" baseField="0" baseItem="0"/>
    <dataField name="Сумма по полю Service" fld="4" baseField="0" baseItem="0"/>
  </dataFields>
  <formats count="3">
    <format dxfId="32">
      <pivotArea collapsedLevelsAreSubtotals="1" fieldPosition="0">
        <references count="1">
          <reference field="0" count="0"/>
        </references>
      </pivotArea>
    </format>
    <format dxfId="31">
      <pivotArea collapsedLevelsAreSubtotals="1" fieldPosition="0">
        <references count="1">
          <reference field="0" count="0"/>
        </references>
      </pivotArea>
    </format>
    <format dxfId="30">
      <pivotArea collapsedLevelsAreSubtotals="1" fieldPosition="0">
        <references count="1">
          <reference field="0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0">
  <location ref="E16:I20" firstHeaderRow="0" firstDataRow="1" firstDataCol="1"/>
  <pivotFields count="5">
    <pivotField axis="axisRow" showAll="0">
      <items count="4">
        <item x="0"/>
        <item x="2"/>
        <item x="1"/>
        <item t="default"/>
      </items>
    </pivotField>
    <pivotField dataField="1" numFmtId="41" showAll="0"/>
    <pivotField dataField="1" numFmtId="41" showAll="0"/>
    <pivotField dataField="1" numFmtId="41" showAll="0"/>
    <pivotField dataField="1" numFmtId="4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New Projects" fld="1" baseField="0" baseItem="0"/>
    <dataField name="Сумма по полю Akfa" fld="2" baseField="0" baseItem="0"/>
    <dataField name="Сумма по полю Artel" fld="3" baseField="0" baseItem="0"/>
    <dataField name="Сумма по полю Service" fld="4" baseField="0" baseItem="0"/>
  </dataFields>
  <formats count="3">
    <format dxfId="5">
      <pivotArea collapsedLevelsAreSubtotals="1" fieldPosition="0">
        <references count="1">
          <reference field="0" count="0"/>
        </references>
      </pivotArea>
    </format>
    <format dxfId="4">
      <pivotArea collapsedLevelsAreSubtotals="1" fieldPosition="0">
        <references count="1">
          <reference field="0" count="0"/>
        </references>
      </pivotArea>
    </format>
    <format dxfId="3">
      <pivotArea collapsedLevelsAreSubtotals="1" fieldPosition="0">
        <references count="1">
          <reference field="0" count="0"/>
        </references>
      </pivotArea>
    </format>
  </format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1">
  <location ref="E16:I20" firstHeaderRow="0" firstDataRow="1" firstDataCol="1"/>
  <pivotFields count="5">
    <pivotField axis="axisRow" showAll="0">
      <items count="4">
        <item x="0"/>
        <item x="2"/>
        <item x="1"/>
        <item t="default"/>
      </items>
    </pivotField>
    <pivotField dataField="1" numFmtId="41" showAll="0"/>
    <pivotField dataField="1" numFmtId="41" showAll="0"/>
    <pivotField dataField="1" numFmtId="41" showAll="0"/>
    <pivotField dataField="1" numFmtId="4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New Projects" fld="1" baseField="0" baseItem="0"/>
    <dataField name="Сумма по полю Akfa" fld="2" baseField="0" baseItem="0"/>
    <dataField name="Сумма по полю Artel" fld="3" baseField="0" baseItem="0"/>
    <dataField name="Сумма по полю Service" fld="4" baseField="0" baseItem="0"/>
  </dataFields>
  <formats count="3">
    <format dxfId="0">
      <pivotArea collapsedLevelsAreSubtotals="1" fieldPosition="0">
        <references count="1">
          <reference field="0" count="0"/>
        </references>
      </pivotArea>
    </format>
    <format dxfId="1">
      <pivotArea collapsedLevelsAreSubtotals="1" fieldPosition="0">
        <references count="1">
          <reference field="0" count="0"/>
        </references>
      </pivotArea>
    </format>
    <format dxfId="2">
      <pivotArea collapsedLevelsAreSubtotals="1" fieldPosition="0">
        <references count="1">
          <reference field="0" count="0"/>
        </references>
      </pivotArea>
    </format>
  </formats>
  <chartFormats count="4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4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E16:I20" firstHeaderRow="0" firstDataRow="1" firstDataCol="1"/>
  <pivotFields count="5">
    <pivotField axis="axisRow" showAll="0">
      <items count="4">
        <item x="0"/>
        <item x="2"/>
        <item x="1"/>
        <item t="default"/>
      </items>
    </pivotField>
    <pivotField dataField="1" numFmtId="41" showAll="0"/>
    <pivotField dataField="1" numFmtId="41" showAll="0"/>
    <pivotField dataField="1" numFmtId="41" showAll="0"/>
    <pivotField dataField="1" numFmtId="4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New Projects" fld="1" baseField="0" baseItem="0"/>
    <dataField name="Сумма по полю Akfa" fld="2" baseField="0" baseItem="0"/>
    <dataField name="Сумма по полю Artel" fld="3" baseField="0" baseItem="0"/>
    <dataField name="Сумма по полю Service" fld="4" baseField="0" baseItem="0"/>
  </dataFields>
  <formats count="3">
    <format dxfId="29">
      <pivotArea collapsedLevelsAreSubtotals="1" fieldPosition="0">
        <references count="1">
          <reference field="0" count="0"/>
        </references>
      </pivotArea>
    </format>
    <format dxfId="28">
      <pivotArea collapsedLevelsAreSubtotals="1" fieldPosition="0">
        <references count="1">
          <reference field="0" count="0"/>
        </references>
      </pivotArea>
    </format>
    <format dxfId="27">
      <pivotArea collapsedLevelsAreSubtotals="1" fieldPosition="0">
        <references count="1">
          <reference field="0" count="0"/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E16:I20" firstHeaderRow="0" firstDataRow="1" firstDataCol="1"/>
  <pivotFields count="5">
    <pivotField axis="axisRow" showAll="0">
      <items count="4">
        <item x="0"/>
        <item x="2"/>
        <item x="1"/>
        <item t="default"/>
      </items>
    </pivotField>
    <pivotField dataField="1" numFmtId="41" showAll="0"/>
    <pivotField dataField="1" numFmtId="41" showAll="0"/>
    <pivotField dataField="1" numFmtId="41" showAll="0"/>
    <pivotField dataField="1" numFmtId="4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New Projects" fld="1" baseField="0" baseItem="0"/>
    <dataField name="Сумма по полю Akfa" fld="2" baseField="0" baseItem="0"/>
    <dataField name="Сумма по полю Artel" fld="3" baseField="0" baseItem="0"/>
    <dataField name="Сумма по полю Service" fld="4" baseField="0" baseItem="0"/>
  </dataFields>
  <formats count="3">
    <format dxfId="26">
      <pivotArea collapsedLevelsAreSubtotals="1" fieldPosition="0">
        <references count="1">
          <reference field="0" count="0"/>
        </references>
      </pivotArea>
    </format>
    <format dxfId="25">
      <pivotArea collapsedLevelsAreSubtotals="1" fieldPosition="0">
        <references count="1">
          <reference field="0" count="0"/>
        </references>
      </pivotArea>
    </format>
    <format dxfId="24">
      <pivotArea collapsedLevelsAreSubtotals="1" fieldPosition="0">
        <references count="1">
          <reference field="0" count="0"/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E16:I20" firstHeaderRow="0" firstDataRow="1" firstDataCol="1"/>
  <pivotFields count="5">
    <pivotField axis="axisRow" showAll="0">
      <items count="4">
        <item x="0"/>
        <item x="2"/>
        <item x="1"/>
        <item t="default"/>
      </items>
    </pivotField>
    <pivotField dataField="1" numFmtId="41" showAll="0"/>
    <pivotField dataField="1" numFmtId="41" showAll="0"/>
    <pivotField dataField="1" numFmtId="41" showAll="0"/>
    <pivotField dataField="1" numFmtId="4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New Projects" fld="1" baseField="0" baseItem="0"/>
    <dataField name="Сумма по полю Akfa" fld="2" baseField="0" baseItem="0"/>
    <dataField name="Сумма по полю Artel" fld="3" baseField="0" baseItem="0"/>
    <dataField name="Сумма по полю Service" fld="4" baseField="0" baseItem="0"/>
  </dataFields>
  <formats count="3">
    <format dxfId="23">
      <pivotArea collapsedLevelsAreSubtotals="1" fieldPosition="0">
        <references count="1">
          <reference field="0" count="0"/>
        </references>
      </pivotArea>
    </format>
    <format dxfId="22">
      <pivotArea collapsedLevelsAreSubtotals="1" fieldPosition="0">
        <references count="1">
          <reference field="0" count="0"/>
        </references>
      </pivotArea>
    </format>
    <format dxfId="21">
      <pivotArea collapsedLevelsAreSubtotals="1" fieldPosition="0">
        <references count="1">
          <reference field="0" count="0"/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E16:I20" firstHeaderRow="0" firstDataRow="1" firstDataCol="1"/>
  <pivotFields count="5">
    <pivotField axis="axisRow" showAll="0">
      <items count="4">
        <item x="0"/>
        <item x="2"/>
        <item x="1"/>
        <item t="default"/>
      </items>
    </pivotField>
    <pivotField dataField="1" numFmtId="41" showAll="0"/>
    <pivotField dataField="1" numFmtId="41" showAll="0"/>
    <pivotField dataField="1" numFmtId="41" showAll="0"/>
    <pivotField dataField="1" numFmtId="4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New Projects" fld="1" baseField="0" baseItem="0"/>
    <dataField name="Сумма по полю Akfa" fld="2" baseField="0" baseItem="0"/>
    <dataField name="Сумма по полю Artel" fld="3" baseField="0" baseItem="0"/>
    <dataField name="Сумма по полю Service" fld="4" baseField="0" baseItem="0"/>
  </dataFields>
  <formats count="3">
    <format dxfId="20">
      <pivotArea collapsedLevelsAreSubtotals="1" fieldPosition="0">
        <references count="1">
          <reference field="0" count="0"/>
        </references>
      </pivotArea>
    </format>
    <format dxfId="19">
      <pivotArea collapsedLevelsAreSubtotals="1" fieldPosition="0">
        <references count="1">
          <reference field="0" count="0"/>
        </references>
      </pivotArea>
    </format>
    <format dxfId="18">
      <pivotArea collapsedLevelsAreSubtotals="1" fieldPosition="0">
        <references count="1">
          <reference field="0" count="0"/>
        </references>
      </pivotArea>
    </format>
  </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6">
  <location ref="E16:I20" firstHeaderRow="0" firstDataRow="1" firstDataCol="1"/>
  <pivotFields count="5">
    <pivotField axis="axisRow" showAll="0">
      <items count="4">
        <item x="0"/>
        <item x="2"/>
        <item x="1"/>
        <item t="default"/>
      </items>
    </pivotField>
    <pivotField dataField="1" numFmtId="41" showAll="0"/>
    <pivotField dataField="1" numFmtId="41" showAll="0"/>
    <pivotField dataField="1" numFmtId="41" showAll="0"/>
    <pivotField dataField="1" numFmtId="4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New Projects" fld="1" baseField="0" baseItem="0"/>
    <dataField name="Сумма по полю Akfa" fld="2" baseField="0" baseItem="0"/>
    <dataField name="Сумма по полю Artel" fld="3" baseField="0" baseItem="0"/>
    <dataField name="Сумма по полю Service" fld="4" baseField="0" baseItem="0"/>
  </dataFields>
  <formats count="3">
    <format dxfId="17">
      <pivotArea collapsedLevelsAreSubtotals="1" fieldPosition="0">
        <references count="1">
          <reference field="0" count="0"/>
        </references>
      </pivotArea>
    </format>
    <format dxfId="16">
      <pivotArea collapsedLevelsAreSubtotals="1" fieldPosition="0">
        <references count="1">
          <reference field="0" count="0"/>
        </references>
      </pivotArea>
    </format>
    <format dxfId="15">
      <pivotArea collapsedLevelsAreSubtotals="1" fieldPosition="0">
        <references count="1">
          <reference field="0" count="0"/>
        </references>
      </pivotArea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7">
  <location ref="E16:I20" firstHeaderRow="0" firstDataRow="1" firstDataCol="1"/>
  <pivotFields count="5">
    <pivotField axis="axisRow" showAll="0">
      <items count="4">
        <item x="0"/>
        <item x="2"/>
        <item x="1"/>
        <item t="default"/>
      </items>
    </pivotField>
    <pivotField dataField="1" numFmtId="41" showAll="0"/>
    <pivotField dataField="1" numFmtId="41" showAll="0"/>
    <pivotField dataField="1" numFmtId="41" showAll="0"/>
    <pivotField dataField="1" numFmtId="4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New Projects" fld="1" baseField="0" baseItem="0"/>
    <dataField name="Сумма по полю Akfa" fld="2" baseField="0" baseItem="0"/>
    <dataField name="Сумма по полю Artel" fld="3" baseField="0" baseItem="0"/>
    <dataField name="Сумма по полю Service" fld="4" baseField="0" baseItem="0"/>
  </dataFields>
  <formats count="3">
    <format dxfId="14">
      <pivotArea collapsedLevelsAreSubtotals="1" fieldPosition="0">
        <references count="1">
          <reference field="0" count="0"/>
        </references>
      </pivotArea>
    </format>
    <format dxfId="13">
      <pivotArea collapsedLevelsAreSubtotals="1" fieldPosition="0">
        <references count="1">
          <reference field="0" count="0"/>
        </references>
      </pivotArea>
    </format>
    <format dxfId="12">
      <pivotArea collapsedLevelsAreSubtotals="1" fieldPosition="0">
        <references count="1">
          <reference field="0" count="0"/>
        </references>
      </pivotArea>
    </format>
  </format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8">
  <location ref="E16:I20" firstHeaderRow="0" firstDataRow="1" firstDataCol="1"/>
  <pivotFields count="5">
    <pivotField axis="axisRow" showAll="0">
      <items count="4">
        <item x="0"/>
        <item x="2"/>
        <item x="1"/>
        <item t="default"/>
      </items>
    </pivotField>
    <pivotField dataField="1" numFmtId="41" showAll="0"/>
    <pivotField dataField="1" numFmtId="41" showAll="0"/>
    <pivotField dataField="1" numFmtId="41" showAll="0"/>
    <pivotField dataField="1" numFmtId="4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New Projects" fld="1" baseField="0" baseItem="0"/>
    <dataField name="Сумма по полю Akfa" fld="2" baseField="0" baseItem="0"/>
    <dataField name="Сумма по полю Artel" fld="3" baseField="0" baseItem="0"/>
    <dataField name="Сумма по полю Service" fld="4" baseField="0" baseItem="0"/>
  </dataFields>
  <formats count="3">
    <format dxfId="11">
      <pivotArea collapsedLevelsAreSubtotals="1" fieldPosition="0">
        <references count="1">
          <reference field="0" count="0"/>
        </references>
      </pivotArea>
    </format>
    <format dxfId="10">
      <pivotArea collapsedLevelsAreSubtotals="1" fieldPosition="0">
        <references count="1">
          <reference field="0" count="0"/>
        </references>
      </pivotArea>
    </format>
    <format dxfId="9">
      <pivotArea collapsedLevelsAreSubtotals="1" fieldPosition="0">
        <references count="1">
          <reference field="0" count="0"/>
        </references>
      </pivotArea>
    </format>
  </formats>
  <chartFormats count="3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9">
  <location ref="E16:I20" firstHeaderRow="0" firstDataRow="1" firstDataCol="1"/>
  <pivotFields count="5">
    <pivotField axis="axisRow" showAll="0">
      <items count="4">
        <item x="0"/>
        <item x="2"/>
        <item x="1"/>
        <item t="default"/>
      </items>
    </pivotField>
    <pivotField dataField="1" numFmtId="41" showAll="0"/>
    <pivotField dataField="1" numFmtId="41" showAll="0"/>
    <pivotField dataField="1" numFmtId="41" showAll="0"/>
    <pivotField dataField="1" numFmtId="4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New Projects" fld="1" baseField="0" baseItem="0"/>
    <dataField name="Сумма по полю Akfa" fld="2" baseField="0" baseItem="0"/>
    <dataField name="Сумма по полю Artel" fld="3" baseField="0" baseItem="0"/>
    <dataField name="Сумма по полю Service" fld="4" baseField="0" baseItem="0"/>
  </dataFields>
  <formats count="3">
    <format dxfId="8">
      <pivotArea collapsedLevelsAreSubtotals="1" fieldPosition="0">
        <references count="1">
          <reference field="0" count="0"/>
        </references>
      </pivotArea>
    </format>
    <format dxfId="7">
      <pivotArea collapsedLevelsAreSubtotals="1" fieldPosition="0">
        <references count="1">
          <reference field="0" count="0"/>
        </references>
      </pivotArea>
    </format>
    <format dxfId="6">
      <pivotArea collapsedLevelsAreSubtotals="1" fieldPosition="0">
        <references count="1">
          <reference field="0" count="0"/>
        </references>
      </pivotArea>
    </format>
  </formats>
  <chartFormats count="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E4" totalsRowShown="0">
  <autoFilter ref="A1:E4"/>
  <tableColumns count="5">
    <tableColumn id="1" name="Расходы"/>
    <tableColumn id="2" name="New Projects">
      <calculatedColumnFormula>+Январь!E6</calculatedColumnFormula>
    </tableColumn>
    <tableColumn id="3" name="Akfa">
      <calculatedColumnFormula>+Январь!F6</calculatedColumnFormula>
    </tableColumn>
    <tableColumn id="4" name="Artel">
      <calculatedColumnFormula>+Январь!G6</calculatedColumnFormula>
    </tableColumn>
    <tableColumn id="5" name="Service">
      <calculatedColumnFormula>+Январь!H6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2" sqref="B2:E4"/>
    </sheetView>
  </sheetViews>
  <sheetFormatPr defaultRowHeight="15" x14ac:dyDescent="0.25"/>
  <cols>
    <col min="1" max="1" width="11.140625" customWidth="1"/>
    <col min="2" max="2" width="14.85546875" customWidth="1"/>
    <col min="5" max="5" width="9.5703125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">
        <v>0</v>
      </c>
      <c r="B2" s="11">
        <f>+Январь!E6</f>
        <v>843081884</v>
      </c>
      <c r="C2" s="11">
        <f>+Январь!F6</f>
        <v>408002106</v>
      </c>
      <c r="D2" s="11">
        <f>+Январь!G6</f>
        <v>668295475</v>
      </c>
      <c r="E2" s="11">
        <f>+Январь!H6</f>
        <v>415901365.80000001</v>
      </c>
    </row>
    <row r="3" spans="1:5" x14ac:dyDescent="0.25">
      <c r="A3" t="s">
        <v>3</v>
      </c>
      <c r="B3" s="11">
        <f>+Январь!E7</f>
        <v>331418375</v>
      </c>
      <c r="C3" s="11">
        <f>+Январь!F7</f>
        <v>188464500</v>
      </c>
      <c r="D3" s="11">
        <f>+Январь!G7</f>
        <v>299452800</v>
      </c>
      <c r="E3" s="11">
        <f>+Январь!H7</f>
        <v>171487600</v>
      </c>
    </row>
    <row r="4" spans="1:5" x14ac:dyDescent="0.25">
      <c r="A4" t="s">
        <v>2</v>
      </c>
      <c r="B4" s="11">
        <f>+Январь!E8</f>
        <v>67337000</v>
      </c>
      <c r="C4" s="11">
        <f>+Январь!F8</f>
        <v>8351000</v>
      </c>
      <c r="D4" s="11">
        <f>+Январь!G8</f>
        <v>2304000</v>
      </c>
      <c r="E4" s="11">
        <f>+Январь!H8</f>
        <v>36912000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73"/>
  <sheetViews>
    <sheetView showGridLines="0" zoomScale="85" zoomScaleNormal="85" workbookViewId="0">
      <selection activeCell="H66" sqref="H66"/>
    </sheetView>
  </sheetViews>
  <sheetFormatPr defaultRowHeight="15" x14ac:dyDescent="0.25"/>
  <cols>
    <col min="4" max="4" width="35.7109375" customWidth="1"/>
    <col min="5" max="5" width="29.42578125" customWidth="1"/>
    <col min="6" max="6" width="28.140625" customWidth="1"/>
    <col min="7" max="7" width="20.140625" customWidth="1"/>
    <col min="8" max="8" width="28.85546875" customWidth="1"/>
    <col min="9" max="9" width="22.7109375" customWidth="1"/>
    <col min="10" max="10" width="13.85546875" bestFit="1" customWidth="1"/>
  </cols>
  <sheetData>
    <row r="5" spans="4:10" x14ac:dyDescent="0.25">
      <c r="D5" s="1" t="s">
        <v>5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10</v>
      </c>
      <c r="J5" s="1" t="s">
        <v>1</v>
      </c>
    </row>
    <row r="6" spans="4:10" ht="15.75" thickBot="1" x14ac:dyDescent="0.3">
      <c r="D6" s="2" t="s">
        <v>0</v>
      </c>
      <c r="E6" s="3">
        <f>+E57</f>
        <v>1125236310.5799999</v>
      </c>
      <c r="F6" s="3">
        <f t="shared" ref="F6:H6" si="0">+F57</f>
        <v>711823806</v>
      </c>
      <c r="G6" s="3">
        <f t="shared" si="0"/>
        <v>587166681</v>
      </c>
      <c r="H6" s="3">
        <f t="shared" si="0"/>
        <v>67829749</v>
      </c>
      <c r="I6" s="3">
        <f>SUM(E6:H6)</f>
        <v>2492056546.5799999</v>
      </c>
      <c r="J6" s="12">
        <f>+I6/$I$9</f>
        <v>0.80573086329907573</v>
      </c>
    </row>
    <row r="7" spans="4:10" ht="15.75" thickBot="1" x14ac:dyDescent="0.3">
      <c r="D7" s="2" t="s">
        <v>2</v>
      </c>
      <c r="E7" s="3">
        <f>+E62</f>
        <v>373340000</v>
      </c>
      <c r="F7" s="3">
        <f t="shared" ref="F7:H7" si="1">+F62</f>
        <v>70667000</v>
      </c>
      <c r="G7" s="3">
        <f t="shared" si="1"/>
        <v>116874500</v>
      </c>
      <c r="H7" s="3">
        <f t="shared" si="1"/>
        <v>0</v>
      </c>
      <c r="I7" s="3">
        <f t="shared" ref="I7:I8" si="2">SUM(E7:H7)</f>
        <v>560881500</v>
      </c>
      <c r="J7" s="12">
        <f t="shared" ref="J7:J8" si="3">+I7/$I$9</f>
        <v>0.18134401317003704</v>
      </c>
    </row>
    <row r="8" spans="4:10" ht="15.75" thickBot="1" x14ac:dyDescent="0.3">
      <c r="D8" s="2" t="s">
        <v>3</v>
      </c>
      <c r="E8" s="3">
        <f>+E67</f>
        <v>39872800</v>
      </c>
      <c r="F8" s="3">
        <f t="shared" ref="F8:H8" si="4">+F67</f>
        <v>103500</v>
      </c>
      <c r="G8" s="3">
        <f t="shared" si="4"/>
        <v>0</v>
      </c>
      <c r="H8" s="3">
        <f t="shared" si="4"/>
        <v>0</v>
      </c>
      <c r="I8" s="3">
        <f t="shared" si="2"/>
        <v>39976300</v>
      </c>
      <c r="J8" s="12">
        <f t="shared" si="3"/>
        <v>1.2925123530887275E-2</v>
      </c>
    </row>
    <row r="9" spans="4:10" x14ac:dyDescent="0.25">
      <c r="D9" s="4"/>
      <c r="E9" s="6">
        <f>SUM(E6:E8)</f>
        <v>1538449110.5799999</v>
      </c>
      <c r="F9" s="6">
        <f t="shared" ref="F9:I9" si="5">SUM(F6:F8)</f>
        <v>782594306</v>
      </c>
      <c r="G9" s="6">
        <f t="shared" si="5"/>
        <v>704041181</v>
      </c>
      <c r="H9" s="6">
        <f t="shared" si="5"/>
        <v>67829749</v>
      </c>
      <c r="I9" s="6">
        <f t="shared" si="5"/>
        <v>3092914346.5799999</v>
      </c>
      <c r="J9" s="5">
        <f>SUM(J6:J8)</f>
        <v>1</v>
      </c>
    </row>
    <row r="16" spans="4:10" x14ac:dyDescent="0.25">
      <c r="E16" t="s">
        <v>11</v>
      </c>
      <c r="F16" t="s">
        <v>13</v>
      </c>
      <c r="G16" t="s">
        <v>14</v>
      </c>
      <c r="H16" t="s">
        <v>16</v>
      </c>
      <c r="I16" t="s">
        <v>15</v>
      </c>
    </row>
    <row r="17" spans="5:9" x14ac:dyDescent="0.25">
      <c r="E17" s="8" t="s">
        <v>0</v>
      </c>
      <c r="F17" s="10">
        <v>864610830</v>
      </c>
      <c r="G17" s="10">
        <v>408002106</v>
      </c>
      <c r="H17" s="10">
        <v>668295475</v>
      </c>
      <c r="I17" s="10">
        <v>415901365.80000001</v>
      </c>
    </row>
    <row r="18" spans="5:9" x14ac:dyDescent="0.25">
      <c r="E18" s="8" t="s">
        <v>3</v>
      </c>
      <c r="F18" s="10">
        <v>67337000</v>
      </c>
      <c r="G18" s="10">
        <v>8351000</v>
      </c>
      <c r="H18" s="10">
        <v>2304000</v>
      </c>
      <c r="I18" s="10">
        <v>36912000</v>
      </c>
    </row>
    <row r="19" spans="5:9" x14ac:dyDescent="0.25">
      <c r="E19" s="8" t="s">
        <v>2</v>
      </c>
      <c r="F19" s="10">
        <v>331418375</v>
      </c>
      <c r="G19" s="10">
        <v>188464500</v>
      </c>
      <c r="H19" s="10">
        <v>299452800</v>
      </c>
      <c r="I19" s="10">
        <v>171487600</v>
      </c>
    </row>
    <row r="20" spans="5:9" x14ac:dyDescent="0.25">
      <c r="E20" s="8" t="s">
        <v>12</v>
      </c>
      <c r="F20" s="9">
        <v>1263366205</v>
      </c>
      <c r="G20" s="9">
        <v>604817606</v>
      </c>
      <c r="H20" s="9">
        <v>970052275</v>
      </c>
      <c r="I20" s="9">
        <v>624300965.79999995</v>
      </c>
    </row>
    <row r="54" spans="3:10" x14ac:dyDescent="0.25">
      <c r="D54" s="1" t="s">
        <v>0</v>
      </c>
      <c r="E54" s="1" t="str">
        <f>+E5</f>
        <v>Discover Invest, новые проекты</v>
      </c>
      <c r="F54" s="1" t="str">
        <f t="shared" ref="F54:H54" si="6">+F5</f>
        <v>Akfa Group</v>
      </c>
      <c r="G54" s="1" t="str">
        <f t="shared" si="6"/>
        <v>Artel Group</v>
      </c>
      <c r="H54" s="1" t="str">
        <f t="shared" si="6"/>
        <v>Другие брэнды Akfa Holding</v>
      </c>
      <c r="I54" s="1" t="s">
        <v>10</v>
      </c>
      <c r="J54" s="1" t="s">
        <v>1</v>
      </c>
    </row>
    <row r="55" spans="3:10" ht="15.75" thickBot="1" x14ac:dyDescent="0.3">
      <c r="C55" s="54"/>
      <c r="D55" s="2" t="s">
        <v>17</v>
      </c>
      <c r="E55" s="3">
        <v>359802268</v>
      </c>
      <c r="F55" s="3"/>
      <c r="G55" s="3">
        <v>179971482</v>
      </c>
      <c r="H55" s="3"/>
      <c r="I55" s="3">
        <f>SUM(E55:H55)</f>
        <v>539773750</v>
      </c>
      <c r="J55" s="12">
        <f>+IFERROR(I55/I57,0)</f>
        <v>0.21659771353935134</v>
      </c>
    </row>
    <row r="56" spans="3:10" ht="15.75" thickBot="1" x14ac:dyDescent="0.3">
      <c r="C56" s="54"/>
      <c r="D56" s="2" t="s">
        <v>18</v>
      </c>
      <c r="E56" s="3">
        <v>765434042.58000004</v>
      </c>
      <c r="F56" s="3">
        <v>711823806</v>
      </c>
      <c r="G56" s="3">
        <v>407195199</v>
      </c>
      <c r="H56" s="3">
        <v>67829749</v>
      </c>
      <c r="I56" s="3">
        <f>SUM(E56:H56)</f>
        <v>1952282796.5799999</v>
      </c>
      <c r="J56" s="12">
        <f>+IFERROR(I56/I57,0)</f>
        <v>0.78340228646064869</v>
      </c>
    </row>
    <row r="57" spans="3:10" x14ac:dyDescent="0.25">
      <c r="D57" s="4"/>
      <c r="E57" s="6">
        <f t="shared" ref="E57:G57" si="7">SUM(E55:E56)</f>
        <v>1125236310.5799999</v>
      </c>
      <c r="F57" s="6">
        <f>SUM(F55:F56)</f>
        <v>711823806</v>
      </c>
      <c r="G57" s="6">
        <f t="shared" si="7"/>
        <v>587166681</v>
      </c>
      <c r="H57" s="6">
        <f>SUM(H55:H56)</f>
        <v>67829749</v>
      </c>
      <c r="I57" s="6">
        <f>SUM(I55:I56)</f>
        <v>2492056546.5799999</v>
      </c>
      <c r="J57" s="5">
        <f>SUM(J55:J56)</f>
        <v>1</v>
      </c>
    </row>
    <row r="59" spans="3:10" x14ac:dyDescent="0.25">
      <c r="D59" s="1" t="s">
        <v>2</v>
      </c>
      <c r="E59" s="1" t="str">
        <f>+E54</f>
        <v>Discover Invest, новые проекты</v>
      </c>
      <c r="F59" s="1" t="str">
        <f t="shared" ref="F59:H59" si="8">+F54</f>
        <v>Akfa Group</v>
      </c>
      <c r="G59" s="1" t="str">
        <f t="shared" si="8"/>
        <v>Artel Group</v>
      </c>
      <c r="H59" s="1" t="str">
        <f t="shared" si="8"/>
        <v>Другие брэнды Akfa Holding</v>
      </c>
      <c r="I59" s="1" t="s">
        <v>10</v>
      </c>
      <c r="J59" s="1" t="s">
        <v>1</v>
      </c>
    </row>
    <row r="60" spans="3:10" ht="15.75" thickBot="1" x14ac:dyDescent="0.3">
      <c r="D60" s="2" t="s">
        <v>17</v>
      </c>
      <c r="E60" s="3">
        <v>128651500</v>
      </c>
      <c r="F60" s="3">
        <v>37457000</v>
      </c>
      <c r="G60" s="3"/>
      <c r="H60" s="3"/>
      <c r="I60" s="3">
        <f>SUM(E60:H60)</f>
        <v>166108500</v>
      </c>
      <c r="J60" s="12">
        <f>+IFERROR(I60/I62,0)</f>
        <v>0.29615613993330142</v>
      </c>
    </row>
    <row r="61" spans="3:10" ht="15.75" thickBot="1" x14ac:dyDescent="0.3">
      <c r="D61" s="2" t="s">
        <v>18</v>
      </c>
      <c r="E61" s="3">
        <v>244688500</v>
      </c>
      <c r="F61" s="3">
        <v>33210000</v>
      </c>
      <c r="G61" s="3">
        <v>116874500</v>
      </c>
      <c r="H61" s="3"/>
      <c r="I61" s="3">
        <f>SUM(E61:H61)</f>
        <v>394773000</v>
      </c>
      <c r="J61" s="12">
        <f>+IFERROR(I61/I63,0)</f>
        <v>0</v>
      </c>
    </row>
    <row r="62" spans="3:10" x14ac:dyDescent="0.25">
      <c r="D62" s="4"/>
      <c r="E62" s="6">
        <f>SUM(E60:E61)</f>
        <v>373340000</v>
      </c>
      <c r="F62" s="6">
        <f t="shared" ref="F62:G62" si="9">SUM(F60:F61)</f>
        <v>70667000</v>
      </c>
      <c r="G62" s="6">
        <f t="shared" si="9"/>
        <v>116874500</v>
      </c>
      <c r="H62" s="6">
        <f>SUM(H60:H61)</f>
        <v>0</v>
      </c>
      <c r="I62" s="6">
        <f>SUM(I60:I61)</f>
        <v>560881500</v>
      </c>
      <c r="J62" s="5">
        <f>SUM(J60:J61)</f>
        <v>0.29615613993330142</v>
      </c>
    </row>
    <row r="64" spans="3:10" x14ac:dyDescent="0.25">
      <c r="D64" s="1" t="s">
        <v>3</v>
      </c>
      <c r="E64" s="1" t="str">
        <f>+E59</f>
        <v>Discover Invest, новые проекты</v>
      </c>
      <c r="F64" s="1" t="str">
        <f t="shared" ref="F64:H64" si="10">+F59</f>
        <v>Akfa Group</v>
      </c>
      <c r="G64" s="1" t="str">
        <f t="shared" si="10"/>
        <v>Artel Group</v>
      </c>
      <c r="H64" s="1" t="str">
        <f t="shared" si="10"/>
        <v>Другие брэнды Akfa Holding</v>
      </c>
      <c r="I64" s="1" t="s">
        <v>10</v>
      </c>
      <c r="J64" s="1" t="s">
        <v>1</v>
      </c>
    </row>
    <row r="65" spans="4:10" ht="15.75" thickBot="1" x14ac:dyDescent="0.3">
      <c r="D65" s="2" t="s">
        <v>17</v>
      </c>
      <c r="E65" s="3"/>
      <c r="F65" s="3"/>
      <c r="G65" s="3"/>
      <c r="H65" s="3"/>
      <c r="I65" s="3">
        <f>SUM(E65:H65)</f>
        <v>0</v>
      </c>
      <c r="J65" s="12">
        <f>+IFERROR(I65/I67,0)</f>
        <v>0</v>
      </c>
    </row>
    <row r="66" spans="4:10" ht="15.75" thickBot="1" x14ac:dyDescent="0.3">
      <c r="D66" s="2" t="s">
        <v>18</v>
      </c>
      <c r="E66" s="3">
        <v>39872800</v>
      </c>
      <c r="F66" s="3">
        <v>103500</v>
      </c>
      <c r="G66" s="3"/>
      <c r="H66" s="3"/>
      <c r="I66" s="3">
        <f>SUM(E66:H66)</f>
        <v>39976300</v>
      </c>
      <c r="J66" s="12">
        <f>+IFERROR(I66/I67,0)</f>
        <v>1</v>
      </c>
    </row>
    <row r="67" spans="4:10" x14ac:dyDescent="0.25">
      <c r="D67" s="4"/>
      <c r="E67" s="6">
        <f t="shared" ref="E67:G67" si="11">SUM(E65:E66)</f>
        <v>39872800</v>
      </c>
      <c r="F67" s="6">
        <f t="shared" si="11"/>
        <v>103500</v>
      </c>
      <c r="G67" s="6">
        <f t="shared" si="11"/>
        <v>0</v>
      </c>
      <c r="H67" s="6">
        <f>SUM(H65:H66)</f>
        <v>0</v>
      </c>
      <c r="I67" s="6">
        <f>SUM(I65:I66)</f>
        <v>39976300</v>
      </c>
      <c r="J67" s="5">
        <f>SUM(J65:J66)</f>
        <v>1</v>
      </c>
    </row>
    <row r="70" spans="4:10" x14ac:dyDescent="0.25">
      <c r="D70" s="13" t="s">
        <v>4</v>
      </c>
      <c r="E70" s="13" t="str">
        <f>+E64</f>
        <v>Discover Invest, новые проекты</v>
      </c>
      <c r="F70" s="13" t="str">
        <f t="shared" ref="F70:H70" si="12">+F64</f>
        <v>Akfa Group</v>
      </c>
      <c r="G70" s="13" t="str">
        <f t="shared" si="12"/>
        <v>Artel Group</v>
      </c>
      <c r="H70" s="13" t="str">
        <f t="shared" si="12"/>
        <v>Другие брэнды Akfa Holding</v>
      </c>
      <c r="I70" s="13" t="s">
        <v>10</v>
      </c>
      <c r="J70" s="13" t="s">
        <v>1</v>
      </c>
    </row>
    <row r="71" spans="4:10" x14ac:dyDescent="0.25">
      <c r="D71" s="14" t="s">
        <v>17</v>
      </c>
      <c r="E71" s="15">
        <f>+E55+E60+E65</f>
        <v>488453768</v>
      </c>
      <c r="F71" s="15">
        <f>+F55+F60+F65</f>
        <v>37457000</v>
      </c>
      <c r="G71" s="15">
        <f t="shared" ref="G71:I72" si="13">+G55+G60+G65</f>
        <v>179971482</v>
      </c>
      <c r="H71" s="15">
        <f>+H55+H60+H65</f>
        <v>0</v>
      </c>
      <c r="I71" s="15">
        <f>SUM(E71:H71)</f>
        <v>705882250</v>
      </c>
      <c r="J71" s="12">
        <f>+IFERROR(I71/I73,0)</f>
        <v>0.2282256056591194</v>
      </c>
    </row>
    <row r="72" spans="4:10" x14ac:dyDescent="0.25">
      <c r="D72" s="14" t="s">
        <v>18</v>
      </c>
      <c r="E72" s="15">
        <f>+E56+E61+E66</f>
        <v>1049995342.58</v>
      </c>
      <c r="F72" s="15">
        <f>+F56+F61+F66</f>
        <v>745137306</v>
      </c>
      <c r="G72" s="15">
        <f t="shared" si="13"/>
        <v>524069699</v>
      </c>
      <c r="H72" s="15">
        <f t="shared" si="13"/>
        <v>67829749</v>
      </c>
      <c r="I72" s="15">
        <f t="shared" si="13"/>
        <v>2387032096.5799999</v>
      </c>
      <c r="J72" s="12">
        <f t="shared" ref="J72:J73" si="14">+IFERROR(I72/I74,0)</f>
        <v>0</v>
      </c>
    </row>
    <row r="73" spans="4:10" x14ac:dyDescent="0.25">
      <c r="D73" s="17" t="s">
        <v>19</v>
      </c>
      <c r="E73" s="18">
        <f t="shared" ref="E73" si="15">SUM(E71:E72)</f>
        <v>1538449110.5799999</v>
      </c>
      <c r="F73" s="18">
        <f t="shared" ref="F73:G73" si="16">SUM(F71:F72)</f>
        <v>782594306</v>
      </c>
      <c r="G73" s="18">
        <f t="shared" si="16"/>
        <v>704041181</v>
      </c>
      <c r="H73" s="18">
        <f>SUM(H71:H72)</f>
        <v>67829749</v>
      </c>
      <c r="I73" s="18">
        <f>SUM(I71:I72)</f>
        <v>3092914346.5799999</v>
      </c>
      <c r="J73" s="12">
        <f t="shared" si="14"/>
        <v>0</v>
      </c>
    </row>
  </sheetData>
  <mergeCells count="1">
    <mergeCell ref="C55:C56"/>
  </mergeCells>
  <pageMargins left="0.7" right="0.7" top="0.75" bottom="0.75" header="0.3" footer="0.3"/>
  <pageSetup paperSize="9" orientation="portrait" verticalDpi="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73"/>
  <sheetViews>
    <sheetView showGridLines="0" zoomScale="85" zoomScaleNormal="85" workbookViewId="0">
      <selection activeCell="I9" sqref="I9"/>
    </sheetView>
  </sheetViews>
  <sheetFormatPr defaultRowHeight="15" x14ac:dyDescent="0.25"/>
  <cols>
    <col min="4" max="4" width="35.7109375" customWidth="1"/>
    <col min="5" max="5" width="29.42578125" customWidth="1"/>
    <col min="6" max="6" width="28.140625" customWidth="1"/>
    <col min="7" max="7" width="20.140625" customWidth="1"/>
    <col min="8" max="8" width="28.85546875" customWidth="1"/>
    <col min="9" max="9" width="22.7109375" customWidth="1"/>
    <col min="10" max="10" width="13.85546875" bestFit="1" customWidth="1"/>
  </cols>
  <sheetData>
    <row r="5" spans="4:10" x14ac:dyDescent="0.25">
      <c r="D5" s="1" t="s">
        <v>5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10</v>
      </c>
      <c r="J5" s="1" t="s">
        <v>1</v>
      </c>
    </row>
    <row r="6" spans="4:10" ht="15.75" thickBot="1" x14ac:dyDescent="0.3">
      <c r="D6" s="2" t="s">
        <v>0</v>
      </c>
      <c r="E6" s="3">
        <f>+E57</f>
        <v>1188838779</v>
      </c>
      <c r="F6" s="3">
        <f t="shared" ref="F6:H6" si="0">+F57</f>
        <v>514925928</v>
      </c>
      <c r="G6" s="3">
        <f t="shared" si="0"/>
        <v>525332241</v>
      </c>
      <c r="H6" s="3">
        <f t="shared" si="0"/>
        <v>111927916</v>
      </c>
      <c r="I6" s="3">
        <f>SUM(E6:H6)</f>
        <v>2341024864</v>
      </c>
      <c r="J6" s="12">
        <f>+I6/$I$9</f>
        <v>0.66505249581715686</v>
      </c>
    </row>
    <row r="7" spans="4:10" ht="15.75" thickBot="1" x14ac:dyDescent="0.3">
      <c r="D7" s="2" t="s">
        <v>2</v>
      </c>
      <c r="E7" s="3">
        <f>+E62</f>
        <v>201293300</v>
      </c>
      <c r="F7" s="3">
        <f t="shared" ref="F7:H7" si="1">+F62</f>
        <v>133883000</v>
      </c>
      <c r="G7" s="3">
        <f t="shared" si="1"/>
        <v>679809300</v>
      </c>
      <c r="H7" s="3">
        <f t="shared" si="1"/>
        <v>66280000</v>
      </c>
      <c r="I7" s="3">
        <f t="shared" ref="I7:I8" si="2">SUM(E7:H7)</f>
        <v>1081265600</v>
      </c>
      <c r="J7" s="12">
        <f t="shared" ref="J7:J8" si="3">+I7/$I$9</f>
        <v>0.30717246834044543</v>
      </c>
    </row>
    <row r="8" spans="4:10" ht="15.75" thickBot="1" x14ac:dyDescent="0.3">
      <c r="D8" s="2" t="s">
        <v>3</v>
      </c>
      <c r="E8" s="3">
        <f>+E67</f>
        <v>86488300</v>
      </c>
      <c r="F8" s="3">
        <f t="shared" ref="F8:H8" si="4">+F67</f>
        <v>0</v>
      </c>
      <c r="G8" s="3">
        <f t="shared" si="4"/>
        <v>11281500</v>
      </c>
      <c r="H8" s="3">
        <f t="shared" si="4"/>
        <v>0</v>
      </c>
      <c r="I8" s="3">
        <f t="shared" si="2"/>
        <v>97769800</v>
      </c>
      <c r="J8" s="12">
        <f t="shared" si="3"/>
        <v>2.7775035842397724E-2</v>
      </c>
    </row>
    <row r="9" spans="4:10" x14ac:dyDescent="0.25">
      <c r="D9" s="4"/>
      <c r="E9" s="6">
        <f>SUM(E6:E8)</f>
        <v>1476620379</v>
      </c>
      <c r="F9" s="6">
        <f t="shared" ref="F9:I9" si="5">SUM(F6:F8)</f>
        <v>648808928</v>
      </c>
      <c r="G9" s="6">
        <f t="shared" si="5"/>
        <v>1216423041</v>
      </c>
      <c r="H9" s="6">
        <f t="shared" si="5"/>
        <v>178207916</v>
      </c>
      <c r="I9" s="6">
        <f t="shared" si="5"/>
        <v>3520060264</v>
      </c>
      <c r="J9" s="5">
        <f>SUM(J6:J8)</f>
        <v>1</v>
      </c>
    </row>
    <row r="16" spans="4:10" x14ac:dyDescent="0.25">
      <c r="E16" t="s">
        <v>11</v>
      </c>
      <c r="F16" t="s">
        <v>13</v>
      </c>
      <c r="G16" t="s">
        <v>14</v>
      </c>
      <c r="H16" t="s">
        <v>16</v>
      </c>
      <c r="I16" t="s">
        <v>15</v>
      </c>
    </row>
    <row r="17" spans="5:9" x14ac:dyDescent="0.25">
      <c r="E17" s="8" t="s">
        <v>0</v>
      </c>
      <c r="F17" s="10">
        <v>864610830</v>
      </c>
      <c r="G17" s="10">
        <v>408002106</v>
      </c>
      <c r="H17" s="10">
        <v>668295475</v>
      </c>
      <c r="I17" s="10">
        <v>415901365.80000001</v>
      </c>
    </row>
    <row r="18" spans="5:9" x14ac:dyDescent="0.25">
      <c r="E18" s="8" t="s">
        <v>3</v>
      </c>
      <c r="F18" s="10">
        <v>67337000</v>
      </c>
      <c r="G18" s="10">
        <v>8351000</v>
      </c>
      <c r="H18" s="10">
        <v>2304000</v>
      </c>
      <c r="I18" s="10">
        <v>36912000</v>
      </c>
    </row>
    <row r="19" spans="5:9" x14ac:dyDescent="0.25">
      <c r="E19" s="8" t="s">
        <v>2</v>
      </c>
      <c r="F19" s="10">
        <v>331418375</v>
      </c>
      <c r="G19" s="10">
        <v>188464500</v>
      </c>
      <c r="H19" s="10">
        <v>299452800</v>
      </c>
      <c r="I19" s="10">
        <v>171487600</v>
      </c>
    </row>
    <row r="20" spans="5:9" x14ac:dyDescent="0.25">
      <c r="E20" s="8" t="s">
        <v>12</v>
      </c>
      <c r="F20" s="9">
        <v>1263366205</v>
      </c>
      <c r="G20" s="9">
        <v>604817606</v>
      </c>
      <c r="H20" s="9">
        <v>970052275</v>
      </c>
      <c r="I20" s="9">
        <v>624300965.79999995</v>
      </c>
    </row>
    <row r="54" spans="3:10" x14ac:dyDescent="0.25">
      <c r="D54" s="1" t="s">
        <v>0</v>
      </c>
      <c r="E54" s="1" t="str">
        <f>+E5</f>
        <v>Discover Invest, новые проекты</v>
      </c>
      <c r="F54" s="1" t="str">
        <f t="shared" ref="F54:H54" si="6">+F5</f>
        <v>Akfa Group</v>
      </c>
      <c r="G54" s="1" t="str">
        <f t="shared" si="6"/>
        <v>Artel Group</v>
      </c>
      <c r="H54" s="1" t="str">
        <f t="shared" si="6"/>
        <v>Другие брэнды Akfa Holding</v>
      </c>
      <c r="I54" s="1" t="s">
        <v>10</v>
      </c>
      <c r="J54" s="1" t="s">
        <v>1</v>
      </c>
    </row>
    <row r="55" spans="3:10" ht="15.75" thickBot="1" x14ac:dyDescent="0.3">
      <c r="C55" s="54"/>
      <c r="D55" s="2" t="s">
        <v>17</v>
      </c>
      <c r="E55" s="3">
        <v>716614202</v>
      </c>
      <c r="F55" s="3">
        <v>339305811</v>
      </c>
      <c r="G55" s="3">
        <v>155850664</v>
      </c>
      <c r="H55" s="3"/>
      <c r="I55" s="3">
        <f>SUM(E55:H55)</f>
        <v>1211770677</v>
      </c>
      <c r="J55" s="12">
        <f>+IFERROR(I55/I57,0)</f>
        <v>0.51762400973798461</v>
      </c>
    </row>
    <row r="56" spans="3:10" ht="15.75" thickBot="1" x14ac:dyDescent="0.3">
      <c r="C56" s="54"/>
      <c r="D56" s="2" t="s">
        <v>18</v>
      </c>
      <c r="E56" s="3">
        <v>472224577</v>
      </c>
      <c r="F56" s="3">
        <v>175620117</v>
      </c>
      <c r="G56" s="3">
        <v>369481577</v>
      </c>
      <c r="H56" s="3">
        <v>111927916</v>
      </c>
      <c r="I56" s="3">
        <f>SUM(E56:H56)</f>
        <v>1129254187</v>
      </c>
      <c r="J56" s="12">
        <f>+IFERROR(I56/I57,0)</f>
        <v>0.48237599026201544</v>
      </c>
    </row>
    <row r="57" spans="3:10" x14ac:dyDescent="0.25">
      <c r="D57" s="4"/>
      <c r="E57" s="6">
        <f t="shared" ref="E57:G57" si="7">SUM(E55:E56)</f>
        <v>1188838779</v>
      </c>
      <c r="F57" s="6">
        <f>SUM(F55:F56)</f>
        <v>514925928</v>
      </c>
      <c r="G57" s="6">
        <f t="shared" si="7"/>
        <v>525332241</v>
      </c>
      <c r="H57" s="6">
        <f>SUM(H55:H56)</f>
        <v>111927916</v>
      </c>
      <c r="I57" s="6">
        <f>SUM(I55:I56)</f>
        <v>2341024864</v>
      </c>
      <c r="J57" s="5">
        <f>SUM(J55:J56)</f>
        <v>1</v>
      </c>
    </row>
    <row r="59" spans="3:10" x14ac:dyDescent="0.25">
      <c r="D59" s="1" t="s">
        <v>2</v>
      </c>
      <c r="E59" s="1" t="str">
        <f>+E54</f>
        <v>Discover Invest, новые проекты</v>
      </c>
      <c r="F59" s="1" t="str">
        <f t="shared" ref="F59:H59" si="8">+F54</f>
        <v>Akfa Group</v>
      </c>
      <c r="G59" s="1" t="str">
        <f t="shared" si="8"/>
        <v>Artel Group</v>
      </c>
      <c r="H59" s="1" t="str">
        <f t="shared" si="8"/>
        <v>Другие брэнды Akfa Holding</v>
      </c>
      <c r="I59" s="1" t="s">
        <v>10</v>
      </c>
      <c r="J59" s="1" t="s">
        <v>1</v>
      </c>
    </row>
    <row r="60" spans="3:10" ht="15.75" thickBot="1" x14ac:dyDescent="0.3">
      <c r="D60" s="2" t="s">
        <v>17</v>
      </c>
      <c r="E60" s="3">
        <v>164440800</v>
      </c>
      <c r="F60" s="3">
        <v>64802000</v>
      </c>
      <c r="G60" s="3">
        <v>573498000</v>
      </c>
      <c r="H60" s="3">
        <v>66280000</v>
      </c>
      <c r="I60" s="3">
        <f>SUM(E60:H60)</f>
        <v>869020800</v>
      </c>
      <c r="J60" s="12">
        <f>+IFERROR(I60/I62,0)</f>
        <v>0.80370706327843966</v>
      </c>
    </row>
    <row r="61" spans="3:10" ht="15.75" thickBot="1" x14ac:dyDescent="0.3">
      <c r="D61" s="2" t="s">
        <v>18</v>
      </c>
      <c r="E61" s="3">
        <v>36852500</v>
      </c>
      <c r="F61" s="3">
        <v>69081000</v>
      </c>
      <c r="G61" s="3">
        <v>106311300</v>
      </c>
      <c r="H61" s="3">
        <v>0</v>
      </c>
      <c r="I61" s="3">
        <f>SUM(E61:H61)</f>
        <v>212244800</v>
      </c>
      <c r="J61" s="12">
        <f>+IFERROR(I61/I63,0)</f>
        <v>0</v>
      </c>
    </row>
    <row r="62" spans="3:10" x14ac:dyDescent="0.25">
      <c r="D62" s="4"/>
      <c r="E62" s="6">
        <f>SUM(E60:E61)</f>
        <v>201293300</v>
      </c>
      <c r="F62" s="6">
        <f t="shared" ref="F62:G62" si="9">SUM(F60:F61)</f>
        <v>133883000</v>
      </c>
      <c r="G62" s="6">
        <f t="shared" si="9"/>
        <v>679809300</v>
      </c>
      <c r="H62" s="6">
        <f>SUM(H60:H61)</f>
        <v>66280000</v>
      </c>
      <c r="I62" s="6">
        <f>SUM(I60:I61)</f>
        <v>1081265600</v>
      </c>
      <c r="J62" s="5">
        <f>SUM(J60:J61)</f>
        <v>0.80370706327843966</v>
      </c>
    </row>
    <row r="64" spans="3:10" x14ac:dyDescent="0.25">
      <c r="D64" s="1" t="s">
        <v>3</v>
      </c>
      <c r="E64" s="1" t="str">
        <f>+E59</f>
        <v>Discover Invest, новые проекты</v>
      </c>
      <c r="F64" s="1" t="str">
        <f t="shared" ref="F64:H64" si="10">+F59</f>
        <v>Akfa Group</v>
      </c>
      <c r="G64" s="1" t="str">
        <f t="shared" si="10"/>
        <v>Artel Group</v>
      </c>
      <c r="H64" s="1" t="str">
        <f t="shared" si="10"/>
        <v>Другие брэнды Akfa Holding</v>
      </c>
      <c r="I64" s="1" t="s">
        <v>10</v>
      </c>
      <c r="J64" s="1" t="s">
        <v>1</v>
      </c>
    </row>
    <row r="65" spans="4:10" ht="15.75" thickBot="1" x14ac:dyDescent="0.3">
      <c r="D65" s="2" t="s">
        <v>17</v>
      </c>
      <c r="E65" s="3"/>
      <c r="F65" s="3"/>
      <c r="G65" s="3"/>
      <c r="H65" s="3"/>
      <c r="I65" s="3">
        <f>SUM(E65:H65)</f>
        <v>0</v>
      </c>
      <c r="J65" s="12">
        <f>+IFERROR(I65/I67,0)</f>
        <v>0</v>
      </c>
    </row>
    <row r="66" spans="4:10" ht="15.75" thickBot="1" x14ac:dyDescent="0.3">
      <c r="D66" s="2" t="s">
        <v>18</v>
      </c>
      <c r="E66" s="3">
        <v>86488300</v>
      </c>
      <c r="F66" s="3"/>
      <c r="G66" s="3">
        <v>11281500</v>
      </c>
      <c r="H66" s="3"/>
      <c r="I66" s="3">
        <f>SUM(E66:H66)</f>
        <v>97769800</v>
      </c>
      <c r="J66" s="12">
        <f>+IFERROR(I66/I67,0)</f>
        <v>1</v>
      </c>
    </row>
    <row r="67" spans="4:10" x14ac:dyDescent="0.25">
      <c r="D67" s="4"/>
      <c r="E67" s="6">
        <f t="shared" ref="E67:G67" si="11">SUM(E65:E66)</f>
        <v>86488300</v>
      </c>
      <c r="F67" s="6">
        <f t="shared" si="11"/>
        <v>0</v>
      </c>
      <c r="G67" s="6">
        <f t="shared" si="11"/>
        <v>11281500</v>
      </c>
      <c r="H67" s="6">
        <f>SUM(H65:H66)</f>
        <v>0</v>
      </c>
      <c r="I67" s="6">
        <f>SUM(I65:I66)</f>
        <v>97769800</v>
      </c>
      <c r="J67" s="5">
        <f>SUM(J65:J66)</f>
        <v>1</v>
      </c>
    </row>
    <row r="70" spans="4:10" x14ac:dyDescent="0.25">
      <c r="D70" s="13" t="s">
        <v>4</v>
      </c>
      <c r="E70" s="13" t="str">
        <f>+E64</f>
        <v>Discover Invest, новые проекты</v>
      </c>
      <c r="F70" s="13" t="str">
        <f t="shared" ref="F70:H70" si="12">+F64</f>
        <v>Akfa Group</v>
      </c>
      <c r="G70" s="13" t="str">
        <f t="shared" si="12"/>
        <v>Artel Group</v>
      </c>
      <c r="H70" s="13" t="str">
        <f t="shared" si="12"/>
        <v>Другие брэнды Akfa Holding</v>
      </c>
      <c r="I70" s="13" t="s">
        <v>10</v>
      </c>
      <c r="J70" s="13" t="s">
        <v>1</v>
      </c>
    </row>
    <row r="71" spans="4:10" x14ac:dyDescent="0.25">
      <c r="D71" s="14" t="s">
        <v>17</v>
      </c>
      <c r="E71" s="15">
        <f>+E55+E60+E65</f>
        <v>881055002</v>
      </c>
      <c r="F71" s="15">
        <f>+F55+F60+F65</f>
        <v>404107811</v>
      </c>
      <c r="G71" s="15">
        <f t="shared" ref="G71:I72" si="13">+G55+G60+G65</f>
        <v>729348664</v>
      </c>
      <c r="H71" s="15">
        <f>+H55+H60+H65</f>
        <v>66280000</v>
      </c>
      <c r="I71" s="15">
        <f>SUM(E71:H71)</f>
        <v>2080791477</v>
      </c>
      <c r="J71" s="12">
        <f>+IFERROR(I71/I73,0)</f>
        <v>0.59112382202101976</v>
      </c>
    </row>
    <row r="72" spans="4:10" x14ac:dyDescent="0.25">
      <c r="D72" s="14" t="s">
        <v>18</v>
      </c>
      <c r="E72" s="15">
        <f>+E56+E61+E66</f>
        <v>595565377</v>
      </c>
      <c r="F72" s="15">
        <f>+F56+F61+F66</f>
        <v>244701117</v>
      </c>
      <c r="G72" s="15">
        <f t="shared" si="13"/>
        <v>487074377</v>
      </c>
      <c r="H72" s="15">
        <f t="shared" si="13"/>
        <v>111927916</v>
      </c>
      <c r="I72" s="15">
        <f t="shared" si="13"/>
        <v>1439268787</v>
      </c>
      <c r="J72" s="12">
        <f t="shared" ref="J72:J73" si="14">+IFERROR(I72/I74,0)</f>
        <v>0</v>
      </c>
    </row>
    <row r="73" spans="4:10" x14ac:dyDescent="0.25">
      <c r="D73" s="17" t="s">
        <v>19</v>
      </c>
      <c r="E73" s="18">
        <f t="shared" ref="E73" si="15">SUM(E71:E72)</f>
        <v>1476620379</v>
      </c>
      <c r="F73" s="18">
        <f t="shared" ref="F73:G73" si="16">SUM(F71:F72)</f>
        <v>648808928</v>
      </c>
      <c r="G73" s="18">
        <f t="shared" si="16"/>
        <v>1216423041</v>
      </c>
      <c r="H73" s="18">
        <f>SUM(H71:H72)</f>
        <v>178207916</v>
      </c>
      <c r="I73" s="18">
        <f>SUM(I71:I72)</f>
        <v>3520060264</v>
      </c>
      <c r="J73" s="12">
        <f t="shared" si="14"/>
        <v>0</v>
      </c>
    </row>
  </sheetData>
  <mergeCells count="1">
    <mergeCell ref="C55:C56"/>
  </mergeCells>
  <pageMargins left="0.7" right="0.7" top="0.75" bottom="0.75" header="0.3" footer="0.3"/>
  <pageSetup paperSize="9" orientation="portrait" verticalDpi="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73"/>
  <sheetViews>
    <sheetView showGridLines="0" zoomScale="85" zoomScaleNormal="85" workbookViewId="0">
      <selection activeCell="E6" sqref="E6"/>
    </sheetView>
  </sheetViews>
  <sheetFormatPr defaultRowHeight="15" x14ac:dyDescent="0.25"/>
  <cols>
    <col min="4" max="4" width="35.7109375" customWidth="1"/>
    <col min="5" max="5" width="29.42578125" customWidth="1"/>
    <col min="6" max="6" width="28.140625" customWidth="1"/>
    <col min="7" max="7" width="20.140625" customWidth="1"/>
    <col min="8" max="8" width="28.85546875" customWidth="1"/>
    <col min="9" max="9" width="22.7109375" customWidth="1"/>
    <col min="10" max="10" width="13.85546875" bestFit="1" customWidth="1"/>
  </cols>
  <sheetData>
    <row r="5" spans="4:10" x14ac:dyDescent="0.25">
      <c r="D5" s="1" t="s">
        <v>5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10</v>
      </c>
      <c r="J5" s="1" t="s">
        <v>1</v>
      </c>
    </row>
    <row r="6" spans="4:10" ht="15.75" thickBot="1" x14ac:dyDescent="0.3">
      <c r="D6" s="2" t="s">
        <v>0</v>
      </c>
      <c r="E6" s="3">
        <f>+E57</f>
        <v>889673586</v>
      </c>
      <c r="F6" s="3">
        <f t="shared" ref="F6:H6" si="0">+F57</f>
        <v>620744158</v>
      </c>
      <c r="G6" s="3">
        <f t="shared" si="0"/>
        <v>372488578</v>
      </c>
      <c r="H6" s="3">
        <f t="shared" si="0"/>
        <v>37272035</v>
      </c>
      <c r="I6" s="3">
        <f>SUM(E6:H6)</f>
        <v>1920178357</v>
      </c>
      <c r="J6" s="12">
        <f>+I6/$I$9</f>
        <v>0.60338963702735982</v>
      </c>
    </row>
    <row r="7" spans="4:10" ht="15.75" thickBot="1" x14ac:dyDescent="0.3">
      <c r="D7" s="2" t="s">
        <v>2</v>
      </c>
      <c r="E7" s="3">
        <f>+E62</f>
        <v>259753400</v>
      </c>
      <c r="F7" s="3">
        <f t="shared" ref="F7:H7" si="1">+F62</f>
        <v>279427067</v>
      </c>
      <c r="G7" s="3">
        <f t="shared" si="1"/>
        <v>566305000</v>
      </c>
      <c r="H7" s="3">
        <f t="shared" si="1"/>
        <v>17687000</v>
      </c>
      <c r="I7" s="3">
        <f t="shared" ref="I7:I8" si="2">SUM(E7:H7)</f>
        <v>1123172467</v>
      </c>
      <c r="J7" s="12">
        <f t="shared" ref="J7:J8" si="3">+I7/$I$9</f>
        <v>0.3529414987475844</v>
      </c>
    </row>
    <row r="8" spans="4:10" ht="15.75" thickBot="1" x14ac:dyDescent="0.3">
      <c r="D8" s="2" t="s">
        <v>3</v>
      </c>
      <c r="E8" s="3">
        <f>+E67</f>
        <v>115751660</v>
      </c>
      <c r="F8" s="3">
        <f t="shared" ref="F8:H8" si="4">+F67</f>
        <v>12974600</v>
      </c>
      <c r="G8" s="3">
        <f t="shared" si="4"/>
        <v>4264000</v>
      </c>
      <c r="H8" s="3">
        <f t="shared" si="4"/>
        <v>5978000</v>
      </c>
      <c r="I8" s="3">
        <f t="shared" si="2"/>
        <v>138968260</v>
      </c>
      <c r="J8" s="12">
        <f t="shared" si="3"/>
        <v>4.3668864225055816E-2</v>
      </c>
    </row>
    <row r="9" spans="4:10" x14ac:dyDescent="0.25">
      <c r="D9" s="4"/>
      <c r="E9" s="6">
        <f>SUM(E6:E8)</f>
        <v>1265178646</v>
      </c>
      <c r="F9" s="6">
        <f t="shared" ref="F9:I9" si="5">SUM(F6:F8)</f>
        <v>913145825</v>
      </c>
      <c r="G9" s="6">
        <f t="shared" si="5"/>
        <v>943057578</v>
      </c>
      <c r="H9" s="6">
        <f t="shared" si="5"/>
        <v>60937035</v>
      </c>
      <c r="I9" s="6">
        <f t="shared" si="5"/>
        <v>3182319084</v>
      </c>
      <c r="J9" s="5">
        <f>SUM(J6:J8)</f>
        <v>1</v>
      </c>
    </row>
    <row r="16" spans="4:10" x14ac:dyDescent="0.25">
      <c r="E16" t="s">
        <v>11</v>
      </c>
      <c r="F16" t="s">
        <v>13</v>
      </c>
      <c r="G16" t="s">
        <v>14</v>
      </c>
      <c r="H16" t="s">
        <v>16</v>
      </c>
      <c r="I16" t="s">
        <v>15</v>
      </c>
    </row>
    <row r="17" spans="5:9" x14ac:dyDescent="0.25">
      <c r="E17" s="8" t="s">
        <v>0</v>
      </c>
      <c r="F17" s="10">
        <v>864610830</v>
      </c>
      <c r="G17" s="10">
        <v>408002106</v>
      </c>
      <c r="H17" s="10">
        <v>668295475</v>
      </c>
      <c r="I17" s="10">
        <v>415901365.80000001</v>
      </c>
    </row>
    <row r="18" spans="5:9" x14ac:dyDescent="0.25">
      <c r="E18" s="8" t="s">
        <v>3</v>
      </c>
      <c r="F18" s="10">
        <v>67337000</v>
      </c>
      <c r="G18" s="10">
        <v>8351000</v>
      </c>
      <c r="H18" s="10">
        <v>2304000</v>
      </c>
      <c r="I18" s="10">
        <v>36912000</v>
      </c>
    </row>
    <row r="19" spans="5:9" x14ac:dyDescent="0.25">
      <c r="E19" s="8" t="s">
        <v>2</v>
      </c>
      <c r="F19" s="10">
        <v>331418375</v>
      </c>
      <c r="G19" s="10">
        <v>188464500</v>
      </c>
      <c r="H19" s="10">
        <v>299452800</v>
      </c>
      <c r="I19" s="10">
        <v>171487600</v>
      </c>
    </row>
    <row r="20" spans="5:9" x14ac:dyDescent="0.25">
      <c r="E20" s="8" t="s">
        <v>12</v>
      </c>
      <c r="F20" s="9">
        <v>1263366205</v>
      </c>
      <c r="G20" s="9">
        <v>604817606</v>
      </c>
      <c r="H20" s="9">
        <v>970052275</v>
      </c>
      <c r="I20" s="9">
        <v>624300965.79999995</v>
      </c>
    </row>
    <row r="54" spans="3:10" x14ac:dyDescent="0.25">
      <c r="D54" s="1" t="s">
        <v>0</v>
      </c>
      <c r="E54" s="1" t="str">
        <f>+E5</f>
        <v>Discover Invest, новые проекты</v>
      </c>
      <c r="F54" s="1" t="str">
        <f t="shared" ref="F54:H54" si="6">+F5</f>
        <v>Akfa Group</v>
      </c>
      <c r="G54" s="1" t="str">
        <f t="shared" si="6"/>
        <v>Artel Group</v>
      </c>
      <c r="H54" s="1" t="str">
        <f t="shared" si="6"/>
        <v>Другие брэнды Akfa Holding</v>
      </c>
      <c r="I54" s="1" t="s">
        <v>10</v>
      </c>
      <c r="J54" s="1" t="s">
        <v>1</v>
      </c>
    </row>
    <row r="55" spans="3:10" ht="15.75" thickBot="1" x14ac:dyDescent="0.3">
      <c r="C55" s="54"/>
      <c r="D55" s="2" t="s">
        <v>17</v>
      </c>
      <c r="E55" s="3">
        <v>312100985</v>
      </c>
      <c r="F55" s="3">
        <v>512810593</v>
      </c>
      <c r="G55" s="3">
        <v>166788804</v>
      </c>
      <c r="H55" s="3"/>
      <c r="I55" s="3">
        <f>SUM(E55:H55)</f>
        <v>991700382</v>
      </c>
      <c r="J55" s="12">
        <f>+IFERROR(I55/I57,0)</f>
        <v>0.51646263920471847</v>
      </c>
    </row>
    <row r="56" spans="3:10" ht="15.75" thickBot="1" x14ac:dyDescent="0.3">
      <c r="C56" s="54"/>
      <c r="D56" s="2" t="s">
        <v>18</v>
      </c>
      <c r="E56" s="3">
        <v>577572601</v>
      </c>
      <c r="F56" s="3">
        <v>107933565</v>
      </c>
      <c r="G56" s="3">
        <v>205699774</v>
      </c>
      <c r="H56" s="3">
        <v>37272035</v>
      </c>
      <c r="I56" s="3">
        <f>SUM(E56:H56)</f>
        <v>928477975</v>
      </c>
      <c r="J56" s="12">
        <f>+IFERROR(I56/I57,0)</f>
        <v>0.48353736079528159</v>
      </c>
    </row>
    <row r="57" spans="3:10" x14ac:dyDescent="0.25">
      <c r="D57" s="4"/>
      <c r="E57" s="6">
        <f t="shared" ref="E57:G57" si="7">SUM(E55:E56)</f>
        <v>889673586</v>
      </c>
      <c r="F57" s="6">
        <f>SUM(F55:F56)</f>
        <v>620744158</v>
      </c>
      <c r="G57" s="6">
        <f t="shared" si="7"/>
        <v>372488578</v>
      </c>
      <c r="H57" s="6">
        <f>SUM(H55:H56)</f>
        <v>37272035</v>
      </c>
      <c r="I57" s="6">
        <f>SUM(I55:I56)</f>
        <v>1920178357</v>
      </c>
      <c r="J57" s="5">
        <f>SUM(J55:J56)</f>
        <v>1</v>
      </c>
    </row>
    <row r="59" spans="3:10" x14ac:dyDescent="0.25">
      <c r="D59" s="1" t="s">
        <v>2</v>
      </c>
      <c r="E59" s="1" t="str">
        <f>+E54</f>
        <v>Discover Invest, новые проекты</v>
      </c>
      <c r="F59" s="1" t="str">
        <f t="shared" ref="F59:H59" si="8">+F54</f>
        <v>Akfa Group</v>
      </c>
      <c r="G59" s="1" t="str">
        <f t="shared" si="8"/>
        <v>Artel Group</v>
      </c>
      <c r="H59" s="1" t="str">
        <f t="shared" si="8"/>
        <v>Другие брэнды Akfa Holding</v>
      </c>
      <c r="I59" s="1" t="s">
        <v>10</v>
      </c>
      <c r="J59" s="1" t="s">
        <v>1</v>
      </c>
    </row>
    <row r="60" spans="3:10" ht="15.75" thickBot="1" x14ac:dyDescent="0.3">
      <c r="D60" s="2" t="s">
        <v>17</v>
      </c>
      <c r="E60" s="3">
        <v>204322400</v>
      </c>
      <c r="F60" s="3">
        <v>234852667</v>
      </c>
      <c r="G60" s="3">
        <v>535970000</v>
      </c>
      <c r="H60" s="3">
        <v>17687000</v>
      </c>
      <c r="I60" s="3">
        <f>SUM(E60:H60)</f>
        <v>992832067</v>
      </c>
      <c r="J60" s="12">
        <f>+IFERROR(I60/I62,0)</f>
        <v>0.88395335192987778</v>
      </c>
    </row>
    <row r="61" spans="3:10" ht="15.75" thickBot="1" x14ac:dyDescent="0.3">
      <c r="D61" s="2" t="s">
        <v>18</v>
      </c>
      <c r="E61" s="3">
        <v>55431000</v>
      </c>
      <c r="F61" s="3">
        <v>44574400</v>
      </c>
      <c r="G61" s="3">
        <v>30335000</v>
      </c>
      <c r="H61" s="3"/>
      <c r="I61" s="3">
        <f>SUM(E61:H61)</f>
        <v>130340400</v>
      </c>
      <c r="J61" s="12">
        <f>+IFERROR(I61/I63,0)</f>
        <v>0</v>
      </c>
    </row>
    <row r="62" spans="3:10" x14ac:dyDescent="0.25">
      <c r="D62" s="4"/>
      <c r="E62" s="6">
        <f>SUM(E60:E61)</f>
        <v>259753400</v>
      </c>
      <c r="F62" s="6">
        <f t="shared" ref="F62:G62" si="9">SUM(F60:F61)</f>
        <v>279427067</v>
      </c>
      <c r="G62" s="6">
        <f t="shared" si="9"/>
        <v>566305000</v>
      </c>
      <c r="H62" s="6">
        <f>SUM(H60:H61)</f>
        <v>17687000</v>
      </c>
      <c r="I62" s="6">
        <f>SUM(I60:I61)</f>
        <v>1123172467</v>
      </c>
      <c r="J62" s="5">
        <f>SUM(J60:J61)</f>
        <v>0.88395335192987778</v>
      </c>
    </row>
    <row r="64" spans="3:10" x14ac:dyDescent="0.25">
      <c r="D64" s="1" t="s">
        <v>3</v>
      </c>
      <c r="E64" s="1" t="str">
        <f>+E59</f>
        <v>Discover Invest, новые проекты</v>
      </c>
      <c r="F64" s="1" t="str">
        <f t="shared" ref="F64:H64" si="10">+F59</f>
        <v>Akfa Group</v>
      </c>
      <c r="G64" s="1" t="str">
        <f t="shared" si="10"/>
        <v>Artel Group</v>
      </c>
      <c r="H64" s="1" t="str">
        <f t="shared" si="10"/>
        <v>Другие брэнды Akfa Holding</v>
      </c>
      <c r="I64" s="1" t="s">
        <v>10</v>
      </c>
      <c r="J64" s="1" t="s">
        <v>1</v>
      </c>
    </row>
    <row r="65" spans="4:10" ht="15.75" thickBot="1" x14ac:dyDescent="0.3">
      <c r="D65" s="2" t="s">
        <v>17</v>
      </c>
      <c r="E65" s="3"/>
      <c r="F65" s="3"/>
      <c r="G65" s="3"/>
      <c r="H65" s="3"/>
      <c r="I65" s="3">
        <f>SUM(E65:H65)</f>
        <v>0</v>
      </c>
      <c r="J65" s="12">
        <f>+IFERROR(I65/I67,0)</f>
        <v>0</v>
      </c>
    </row>
    <row r="66" spans="4:10" ht="15.75" thickBot="1" x14ac:dyDescent="0.3">
      <c r="D66" s="2" t="s">
        <v>18</v>
      </c>
      <c r="E66" s="3">
        <v>115751660</v>
      </c>
      <c r="F66" s="3">
        <v>12974600</v>
      </c>
      <c r="G66" s="3">
        <v>4264000</v>
      </c>
      <c r="H66" s="3">
        <v>5978000</v>
      </c>
      <c r="I66" s="3">
        <f>SUM(E66:H66)</f>
        <v>138968260</v>
      </c>
      <c r="J66" s="12">
        <f>+IFERROR(I66/I67,0)</f>
        <v>1</v>
      </c>
    </row>
    <row r="67" spans="4:10" x14ac:dyDescent="0.25">
      <c r="D67" s="4"/>
      <c r="E67" s="6">
        <f t="shared" ref="E67:G67" si="11">SUM(E65:E66)</f>
        <v>115751660</v>
      </c>
      <c r="F67" s="6">
        <f t="shared" si="11"/>
        <v>12974600</v>
      </c>
      <c r="G67" s="6">
        <f t="shared" si="11"/>
        <v>4264000</v>
      </c>
      <c r="H67" s="6">
        <f>SUM(H65:H66)</f>
        <v>5978000</v>
      </c>
      <c r="I67" s="6">
        <f>SUM(I65:I66)</f>
        <v>138968260</v>
      </c>
      <c r="J67" s="5">
        <f>SUM(J65:J66)</f>
        <v>1</v>
      </c>
    </row>
    <row r="70" spans="4:10" x14ac:dyDescent="0.25">
      <c r="D70" s="13" t="s">
        <v>4</v>
      </c>
      <c r="E70" s="13" t="str">
        <f>+E64</f>
        <v>Discover Invest, новые проекты</v>
      </c>
      <c r="F70" s="13" t="str">
        <f t="shared" ref="F70:H70" si="12">+F64</f>
        <v>Akfa Group</v>
      </c>
      <c r="G70" s="13" t="str">
        <f t="shared" si="12"/>
        <v>Artel Group</v>
      </c>
      <c r="H70" s="13" t="str">
        <f t="shared" si="12"/>
        <v>Другие брэнды Akfa Holding</v>
      </c>
      <c r="I70" s="13" t="s">
        <v>10</v>
      </c>
      <c r="J70" s="13" t="s">
        <v>1</v>
      </c>
    </row>
    <row r="71" spans="4:10" x14ac:dyDescent="0.25">
      <c r="D71" s="14" t="s">
        <v>17</v>
      </c>
      <c r="E71" s="15">
        <f>+E55+E60+E65</f>
        <v>516423385</v>
      </c>
      <c r="F71" s="15">
        <f>+F55+F60+F65</f>
        <v>747663260</v>
      </c>
      <c r="G71" s="15">
        <f t="shared" ref="G71:I72" si="13">+G55+G60+G65</f>
        <v>702758804</v>
      </c>
      <c r="H71" s="15">
        <f>+H55+H60+H65</f>
        <v>17687000</v>
      </c>
      <c r="I71" s="15">
        <f>SUM(E71:H71)</f>
        <v>1984532449</v>
      </c>
      <c r="J71" s="12">
        <f>+IFERROR(I71/I73,0)</f>
        <v>0.62361202526100934</v>
      </c>
    </row>
    <row r="72" spans="4:10" x14ac:dyDescent="0.25">
      <c r="D72" s="14" t="s">
        <v>18</v>
      </c>
      <c r="E72" s="15">
        <f>+E56+E61+E66</f>
        <v>748755261</v>
      </c>
      <c r="F72" s="15">
        <f>+F56+F61+F66</f>
        <v>165482565</v>
      </c>
      <c r="G72" s="15">
        <f t="shared" si="13"/>
        <v>240298774</v>
      </c>
      <c r="H72" s="15">
        <f t="shared" si="13"/>
        <v>43250035</v>
      </c>
      <c r="I72" s="15">
        <f t="shared" si="13"/>
        <v>1197786635</v>
      </c>
      <c r="J72" s="12">
        <f t="shared" ref="J72:J73" si="14">+IFERROR(I72/I74,0)</f>
        <v>0</v>
      </c>
    </row>
    <row r="73" spans="4:10" x14ac:dyDescent="0.25">
      <c r="D73" s="17" t="s">
        <v>19</v>
      </c>
      <c r="E73" s="18">
        <f t="shared" ref="E73" si="15">SUM(E71:E72)</f>
        <v>1265178646</v>
      </c>
      <c r="F73" s="18">
        <f t="shared" ref="F73:G73" si="16">SUM(F71:F72)</f>
        <v>913145825</v>
      </c>
      <c r="G73" s="18">
        <f t="shared" si="16"/>
        <v>943057578</v>
      </c>
      <c r="H73" s="18">
        <f>SUM(H71:H72)</f>
        <v>60937035</v>
      </c>
      <c r="I73" s="18">
        <f>SUM(I71:I72)</f>
        <v>3182319084</v>
      </c>
      <c r="J73" s="12">
        <f t="shared" si="14"/>
        <v>0</v>
      </c>
    </row>
  </sheetData>
  <mergeCells count="1">
    <mergeCell ref="C55:C56"/>
  </mergeCells>
  <pageMargins left="0.7" right="0.7" top="0.75" bottom="0.75" header="0.3" footer="0.3"/>
  <pageSetup paperSize="9" orientation="portrait" verticalDpi="0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5"/>
  <sheetViews>
    <sheetView showGridLines="0" tabSelected="1" topLeftCell="A4" zoomScale="85" zoomScaleNormal="85" workbookViewId="0">
      <selection activeCell="N22" sqref="N22"/>
    </sheetView>
  </sheetViews>
  <sheetFormatPr defaultColWidth="9.140625" defaultRowHeight="15" x14ac:dyDescent="0.25"/>
  <cols>
    <col min="1" max="1" width="9.140625" style="19"/>
    <col min="2" max="2" width="7.85546875" style="19" bestFit="1" customWidth="1"/>
    <col min="3" max="4" width="16.7109375" style="19" bestFit="1" customWidth="1"/>
    <col min="5" max="5" width="16" style="19" bestFit="1" customWidth="1"/>
    <col min="6" max="7" width="16.7109375" style="19" bestFit="1" customWidth="1"/>
    <col min="8" max="8" width="15.5703125" style="19" customWidth="1"/>
    <col min="9" max="14" width="16.28515625" style="19" customWidth="1"/>
    <col min="15" max="15" width="17.85546875" style="19" bestFit="1" customWidth="1"/>
    <col min="16" max="16" width="30.140625" style="19" customWidth="1"/>
    <col min="17" max="17" width="19.5703125" style="19" bestFit="1" customWidth="1"/>
    <col min="18" max="18" width="6.85546875" style="19" customWidth="1"/>
    <col min="19" max="19" width="30.28515625" style="19" bestFit="1" customWidth="1"/>
    <col min="20" max="20" width="18.5703125" style="19" bestFit="1" customWidth="1"/>
    <col min="21" max="21" width="9.85546875" style="19" customWidth="1"/>
    <col min="22" max="22" width="30.28515625" style="19" bestFit="1" customWidth="1"/>
    <col min="23" max="23" width="19.140625" style="19" customWidth="1"/>
    <col min="24" max="24" width="9.140625" style="19"/>
    <col min="25" max="25" width="14.85546875" style="19" bestFit="1" customWidth="1"/>
    <col min="26" max="16384" width="9.140625" style="19"/>
  </cols>
  <sheetData>
    <row r="2" spans="2:24" x14ac:dyDescent="0.25">
      <c r="G2" s="65" t="s">
        <v>27</v>
      </c>
      <c r="H2" s="65"/>
      <c r="I2" s="65"/>
      <c r="J2" s="65"/>
      <c r="K2" s="65"/>
      <c r="L2" s="65"/>
      <c r="M2" s="65"/>
      <c r="N2" s="65"/>
      <c r="O2" s="65"/>
      <c r="P2" s="65"/>
    </row>
    <row r="3" spans="2:24" x14ac:dyDescent="0.25"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2:24" x14ac:dyDescent="0.25"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2:24" x14ac:dyDescent="0.25">
      <c r="Q5" s="44"/>
    </row>
    <row r="8" spans="2:24" x14ac:dyDescent="0.25">
      <c r="S8" s="19">
        <v>2020</v>
      </c>
    </row>
    <row r="9" spans="2:24" x14ac:dyDescent="0.25">
      <c r="B9" s="66" t="s">
        <v>20</v>
      </c>
      <c r="C9" s="68" t="str">
        <f>+Февраль!E5</f>
        <v>Discover Invest, новые проекты</v>
      </c>
      <c r="D9" s="68"/>
      <c r="E9" s="68"/>
      <c r="F9" s="59" t="str">
        <f>+Февраль!F5</f>
        <v>Akfa Group</v>
      </c>
      <c r="G9" s="60"/>
      <c r="H9" s="61"/>
      <c r="I9" s="59" t="str">
        <f>+Февраль!G5</f>
        <v>Artel Group</v>
      </c>
      <c r="J9" s="60"/>
      <c r="K9" s="61"/>
      <c r="L9" s="59" t="s">
        <v>26</v>
      </c>
      <c r="M9" s="60"/>
      <c r="N9" s="61"/>
      <c r="P9" s="57" t="str">
        <f>+F10</f>
        <v>Авиабилет</v>
      </c>
      <c r="Q9" s="57"/>
      <c r="R9" s="29"/>
      <c r="S9" s="57" t="str">
        <f>+G10</f>
        <v>Гостиница</v>
      </c>
      <c r="T9" s="57"/>
      <c r="U9" s="29"/>
      <c r="V9" s="57" t="str">
        <f>+K10</f>
        <v>Виза и прописка</v>
      </c>
      <c r="W9" s="57"/>
      <c r="X9" s="29"/>
    </row>
    <row r="10" spans="2:24" s="20" customFormat="1" ht="30" x14ac:dyDescent="0.25">
      <c r="B10" s="67"/>
      <c r="C10" s="26" t="s">
        <v>21</v>
      </c>
      <c r="D10" s="26" t="s">
        <v>2</v>
      </c>
      <c r="E10" s="26" t="s">
        <v>22</v>
      </c>
      <c r="F10" s="26" t="s">
        <v>21</v>
      </c>
      <c r="G10" s="26" t="s">
        <v>2</v>
      </c>
      <c r="H10" s="26" t="s">
        <v>22</v>
      </c>
      <c r="I10" s="26" t="s">
        <v>21</v>
      </c>
      <c r="J10" s="26" t="s">
        <v>2</v>
      </c>
      <c r="K10" s="26" t="s">
        <v>22</v>
      </c>
      <c r="L10" s="26" t="s">
        <v>21</v>
      </c>
      <c r="M10" s="26" t="s">
        <v>2</v>
      </c>
      <c r="N10" s="26" t="s">
        <v>22</v>
      </c>
      <c r="P10" s="30" t="str">
        <f>+C9</f>
        <v>Discover Invest, новые проекты</v>
      </c>
      <c r="Q10" s="31">
        <f>+C23</f>
        <v>2287957511</v>
      </c>
      <c r="R10" s="32"/>
      <c r="S10" s="30" t="str">
        <f>+P10</f>
        <v>Discover Invest, новые проекты</v>
      </c>
      <c r="T10" s="31">
        <f>+D23</f>
        <v>3725478773</v>
      </c>
      <c r="U10" s="33"/>
      <c r="V10" s="30" t="str">
        <f>+S10</f>
        <v>Discover Invest, новые проекты</v>
      </c>
      <c r="W10" s="31">
        <f>+E23</f>
        <v>825150354</v>
      </c>
      <c r="X10" s="33"/>
    </row>
    <row r="11" spans="2:24" x14ac:dyDescent="0.25">
      <c r="B11" s="21">
        <v>43831</v>
      </c>
      <c r="C11" s="27">
        <v>864610830</v>
      </c>
      <c r="D11" s="27">
        <f>+Январь!E62</f>
        <v>331418375</v>
      </c>
      <c r="E11" s="27">
        <f>+Январь!E67</f>
        <v>67337000</v>
      </c>
      <c r="F11" s="27">
        <f>+Январь!F57</f>
        <v>408002106</v>
      </c>
      <c r="G11" s="27">
        <f>+Январь!F62</f>
        <v>188464500</v>
      </c>
      <c r="H11" s="27">
        <v>8351000</v>
      </c>
      <c r="I11" s="27">
        <f>+Январь!G57</f>
        <v>668295475</v>
      </c>
      <c r="J11" s="27">
        <f>+Январь!G62</f>
        <v>299452800</v>
      </c>
      <c r="K11" s="27">
        <f>+Январь!G67</f>
        <v>2304000</v>
      </c>
      <c r="L11" s="27">
        <f>+Январь!H57</f>
        <v>415901365.80000001</v>
      </c>
      <c r="M11" s="27">
        <f>+Январь!H62</f>
        <v>171487600</v>
      </c>
      <c r="N11" s="27">
        <f>+Январь!H67</f>
        <v>36912000</v>
      </c>
      <c r="P11" s="34" t="str">
        <f>+F9</f>
        <v>Akfa Group</v>
      </c>
      <c r="Q11" s="35">
        <f>+F23</f>
        <v>3050938025</v>
      </c>
      <c r="R11" s="32"/>
      <c r="S11" s="34" t="str">
        <f>+P11</f>
        <v>Akfa Group</v>
      </c>
      <c r="T11" s="35">
        <f>+G23</f>
        <v>1060930922</v>
      </c>
      <c r="U11" s="33"/>
      <c r="V11" s="34" t="str">
        <f>+S11</f>
        <v>Akfa Group</v>
      </c>
      <c r="W11" s="35">
        <f>+H23</f>
        <v>68101900</v>
      </c>
      <c r="X11" s="33"/>
    </row>
    <row r="12" spans="2:24" x14ac:dyDescent="0.25">
      <c r="B12" s="21">
        <v>43862</v>
      </c>
      <c r="C12" s="27">
        <f>+Февраль!E57</f>
        <v>928045430</v>
      </c>
      <c r="D12" s="27">
        <f>+Февраль!E62</f>
        <v>400742901</v>
      </c>
      <c r="E12" s="27">
        <f>+Февраль!E67</f>
        <v>22297972</v>
      </c>
      <c r="F12" s="27">
        <f>+Февраль!F57</f>
        <v>371489938</v>
      </c>
      <c r="G12" s="27">
        <f>+Февраль!F62</f>
        <v>179246975</v>
      </c>
      <c r="H12" s="27">
        <f>+Февраль!F67</f>
        <v>41102800</v>
      </c>
      <c r="I12" s="27">
        <f>+Февраль!G57</f>
        <v>558640794</v>
      </c>
      <c r="J12" s="27">
        <f>+Февраль!G62</f>
        <v>257669875</v>
      </c>
      <c r="K12" s="27">
        <f>+Февраль!G67</f>
        <v>29376222</v>
      </c>
      <c r="L12" s="27">
        <f>+Февраль!H57</f>
        <v>242716397</v>
      </c>
      <c r="M12" s="27">
        <f>+Февраль!H62</f>
        <v>129835400</v>
      </c>
      <c r="N12" s="27">
        <f>+Февраль!H67</f>
        <v>16766000</v>
      </c>
      <c r="P12" s="34" t="str">
        <f>+I9</f>
        <v>Artel Group</v>
      </c>
      <c r="Q12" s="36">
        <f>+I23</f>
        <v>3156733278</v>
      </c>
      <c r="R12" s="32"/>
      <c r="S12" s="34" t="str">
        <f>+P12</f>
        <v>Artel Group</v>
      </c>
      <c r="T12" s="35">
        <f>+J23</f>
        <v>2048568475</v>
      </c>
      <c r="U12" s="33"/>
      <c r="V12" s="34" t="str">
        <f>+S12</f>
        <v>Artel Group</v>
      </c>
      <c r="W12" s="36">
        <f>+K23</f>
        <v>119135471</v>
      </c>
      <c r="X12" s="33"/>
    </row>
    <row r="13" spans="2:24" x14ac:dyDescent="0.25">
      <c r="B13" s="21">
        <v>43891</v>
      </c>
      <c r="C13" s="27">
        <f>+Март!E6</f>
        <v>312275641</v>
      </c>
      <c r="D13" s="27">
        <f>+Март!E7</f>
        <v>198845300</v>
      </c>
      <c r="E13" s="27">
        <f>+Март!E8</f>
        <v>1920000</v>
      </c>
      <c r="F13" s="27">
        <f>+Март!F6</f>
        <v>129325968</v>
      </c>
      <c r="G13" s="27">
        <f>+Март!F7</f>
        <v>93186800</v>
      </c>
      <c r="H13" s="27">
        <f>+Март!F8</f>
        <v>0</v>
      </c>
      <c r="I13" s="27">
        <f>+Март!G6</f>
        <v>167948850</v>
      </c>
      <c r="J13" s="27">
        <f>+Март!G7</f>
        <v>51390000</v>
      </c>
      <c r="K13" s="27">
        <f>+Март!G8</f>
        <v>0</v>
      </c>
      <c r="L13" s="27">
        <f>+Март!H6</f>
        <v>54326222</v>
      </c>
      <c r="M13" s="27">
        <f>+Март!H7</f>
        <v>45511850</v>
      </c>
      <c r="N13" s="27">
        <f>+Март!H8</f>
        <v>1900000</v>
      </c>
      <c r="P13" s="34" t="str">
        <f>+L9</f>
        <v>Другие брэнды Akfa Holding</v>
      </c>
      <c r="Q13" s="35">
        <f>+L23</f>
        <v>984813372.79999995</v>
      </c>
      <c r="R13" s="32"/>
      <c r="S13" s="34" t="str">
        <f>+P13</f>
        <v>Другие брэнды Akfa Holding</v>
      </c>
      <c r="T13" s="35">
        <f>+M23</f>
        <v>497460350</v>
      </c>
      <c r="U13" s="33"/>
      <c r="V13" s="34" t="str">
        <f>+S13</f>
        <v>Другие брэнды Akfa Holding</v>
      </c>
      <c r="W13" s="35">
        <f>+N23</f>
        <v>65856380</v>
      </c>
      <c r="X13" s="33"/>
    </row>
    <row r="14" spans="2:24" x14ac:dyDescent="0.25">
      <c r="B14" s="21">
        <v>43922</v>
      </c>
      <c r="C14" s="27">
        <f>+Апрель!E6</f>
        <v>95004338</v>
      </c>
      <c r="D14" s="27">
        <f>+Апрель!E7</f>
        <v>324297500</v>
      </c>
      <c r="E14" s="27">
        <f>+Апрель!E87</f>
        <v>0</v>
      </c>
      <c r="F14" s="27"/>
      <c r="G14" s="27">
        <f>+Апрель!F7</f>
        <v>7157000</v>
      </c>
      <c r="H14" s="27"/>
      <c r="I14" s="27"/>
      <c r="J14" s="27"/>
      <c r="K14" s="27"/>
      <c r="L14" s="27"/>
      <c r="M14" s="27"/>
      <c r="N14" s="27"/>
      <c r="Q14" s="24">
        <f>SUM(Q10:Q13)</f>
        <v>9480442186.7999992</v>
      </c>
      <c r="R14" s="23"/>
      <c r="T14" s="24">
        <f>SUM(T10:T13)</f>
        <v>7332438520</v>
      </c>
      <c r="U14" s="23"/>
      <c r="W14" s="24">
        <f>SUM(W10:W13)</f>
        <v>1078244105</v>
      </c>
    </row>
    <row r="15" spans="2:24" x14ac:dyDescent="0.25">
      <c r="B15" s="21">
        <v>43952</v>
      </c>
      <c r="C15" s="27">
        <v>88021272</v>
      </c>
      <c r="D15" s="27">
        <f>+Май!E7</f>
        <v>190641200</v>
      </c>
      <c r="E15" s="27">
        <f>+Май!E8</f>
        <v>30029486</v>
      </c>
      <c r="F15" s="27"/>
      <c r="G15" s="27"/>
      <c r="H15" s="27">
        <f>+Май!F8</f>
        <v>5520000</v>
      </c>
      <c r="I15" s="27">
        <f>+Май!G6</f>
        <v>10551247</v>
      </c>
      <c r="J15" s="27">
        <v>24541000</v>
      </c>
      <c r="K15" s="27"/>
      <c r="L15" s="27">
        <f>+Май!H6</f>
        <v>6365864</v>
      </c>
      <c r="M15" s="27">
        <f>+Май!H7</f>
        <v>0</v>
      </c>
      <c r="N15" s="27">
        <f>+Май!H8</f>
        <v>2949000</v>
      </c>
      <c r="Q15" s="22"/>
      <c r="R15" s="23"/>
      <c r="S15" s="47">
        <v>2019</v>
      </c>
      <c r="T15" s="22"/>
      <c r="U15" s="23"/>
      <c r="W15" s="22"/>
    </row>
    <row r="16" spans="2:24" x14ac:dyDescent="0.25">
      <c r="B16" s="21">
        <v>43983</v>
      </c>
      <c r="C16" s="27">
        <f>+Июнь!E6</f>
        <v>26041100</v>
      </c>
      <c r="D16" s="27">
        <f>+Июнь!E7</f>
        <v>203731600</v>
      </c>
      <c r="E16" s="27">
        <f>+Июнь!E8</f>
        <v>77646960</v>
      </c>
      <c r="F16" s="27">
        <f>+Июнь!F6</f>
        <v>26044402</v>
      </c>
      <c r="G16" s="27">
        <f>+Июнь!F7</f>
        <v>6500000</v>
      </c>
      <c r="H16" s="27">
        <f>+Июнь!F8</f>
        <v>50000</v>
      </c>
      <c r="I16" s="27">
        <f>+Июнь!G6</f>
        <v>64416969</v>
      </c>
      <c r="J16" s="27">
        <f>+Июнь!G7</f>
        <v>30699000</v>
      </c>
      <c r="K16" s="27">
        <f>+Июнь!G8</f>
        <v>4080000</v>
      </c>
      <c r="L16" s="27">
        <f>+Июнь!H6</f>
        <v>5778613</v>
      </c>
      <c r="M16" s="27"/>
      <c r="N16" s="27"/>
      <c r="P16" s="57" t="str">
        <f>+P9</f>
        <v>Авиабилет</v>
      </c>
      <c r="Q16" s="57"/>
      <c r="R16" s="37"/>
      <c r="S16" s="57" t="str">
        <f>+S9</f>
        <v>Гостиница</v>
      </c>
      <c r="T16" s="57"/>
      <c r="U16" s="37"/>
      <c r="V16" s="57" t="str">
        <f>+V9</f>
        <v>Виза и прописка</v>
      </c>
      <c r="W16" s="57"/>
      <c r="X16" s="37"/>
    </row>
    <row r="17" spans="2:25" s="42" customFormat="1" x14ac:dyDescent="0.25">
      <c r="B17" s="40">
        <v>44013</v>
      </c>
      <c r="C17" s="41">
        <f>+Июль!E6</f>
        <v>222183696</v>
      </c>
      <c r="D17" s="41">
        <f>+Июль!E7</f>
        <v>467337300</v>
      </c>
      <c r="E17" s="41">
        <f>+Июль!E8</f>
        <v>97490000</v>
      </c>
      <c r="F17" s="41">
        <f>+Июль!F6</f>
        <v>48920317</v>
      </c>
      <c r="G17" s="41">
        <f>+Июль!F7</f>
        <v>36094500</v>
      </c>
      <c r="H17" s="41">
        <f>+Июль!F8</f>
        <v>0</v>
      </c>
      <c r="I17" s="41">
        <f>+Июль!G6</f>
        <v>27219407</v>
      </c>
      <c r="J17" s="41">
        <f>+Июль!G7</f>
        <v>0</v>
      </c>
      <c r="K17" s="41">
        <f>+Июль!G8</f>
        <v>0</v>
      </c>
      <c r="L17" s="41">
        <f>+Июль!H6</f>
        <v>32726082</v>
      </c>
      <c r="M17" s="41">
        <f>+Июль!H7</f>
        <v>36700500</v>
      </c>
      <c r="N17" s="41">
        <f>+Июль!H8</f>
        <v>1351380</v>
      </c>
      <c r="P17" s="38" t="str">
        <f>+P10</f>
        <v>Discover Invest, новые проекты</v>
      </c>
      <c r="Q17" s="31">
        <v>9488654439</v>
      </c>
      <c r="R17" s="32"/>
      <c r="S17" s="38" t="str">
        <f>+S10</f>
        <v>Discover Invest, новые проекты</v>
      </c>
      <c r="T17" s="31">
        <v>5531796566</v>
      </c>
      <c r="U17" s="33"/>
      <c r="V17" s="38" t="str">
        <f>+V10</f>
        <v>Discover Invest, новые проекты</v>
      </c>
      <c r="W17" s="31">
        <v>243653826</v>
      </c>
      <c r="X17" s="33"/>
    </row>
    <row r="18" spans="2:25" x14ac:dyDescent="0.25">
      <c r="B18" s="21">
        <v>44044</v>
      </c>
      <c r="C18" s="27">
        <f>+Август!E6</f>
        <v>1070190780</v>
      </c>
      <c r="D18" s="27">
        <f>+Август!E7</f>
        <v>774077897</v>
      </c>
      <c r="E18" s="27">
        <f>+Август!E8</f>
        <v>286316176</v>
      </c>
      <c r="F18" s="27">
        <f>+Август!F6</f>
        <v>219661402</v>
      </c>
      <c r="G18" s="27">
        <f>+Август!F7</f>
        <v>66304080</v>
      </c>
      <c r="H18" s="27">
        <f>+Август!F8</f>
        <v>0</v>
      </c>
      <c r="I18" s="27">
        <f>+Август!G6</f>
        <v>174673036</v>
      </c>
      <c r="J18" s="27">
        <f>+Август!G7</f>
        <v>21827000</v>
      </c>
      <c r="K18" s="27"/>
      <c r="L18" s="27">
        <f>+Август!H6</f>
        <v>77798878</v>
      </c>
      <c r="M18" s="27">
        <f>+Август!H7</f>
        <v>29958000</v>
      </c>
      <c r="N18" s="27"/>
      <c r="P18" s="38" t="str">
        <f t="shared" ref="P18:P19" si="0">+P11</f>
        <v>Akfa Group</v>
      </c>
      <c r="Q18" s="39">
        <v>5433639120</v>
      </c>
      <c r="R18" s="32"/>
      <c r="S18" s="38" t="str">
        <f t="shared" ref="S18:S19" si="1">+S11</f>
        <v>Akfa Group</v>
      </c>
      <c r="T18" s="39">
        <v>2118807978</v>
      </c>
      <c r="U18" s="33"/>
      <c r="V18" s="38" t="str">
        <f t="shared" ref="V18:V19" si="2">+V11</f>
        <v>Akfa Group</v>
      </c>
      <c r="W18" s="39">
        <v>152746200</v>
      </c>
      <c r="X18" s="33"/>
    </row>
    <row r="19" spans="2:25" x14ac:dyDescent="0.25">
      <c r="B19" s="21">
        <v>44075</v>
      </c>
      <c r="C19" s="27">
        <f>+Сентябрь!E6</f>
        <v>1125236310.5799999</v>
      </c>
      <c r="D19" s="27">
        <f>+Сентябрь!E7</f>
        <v>373340000</v>
      </c>
      <c r="E19" s="27">
        <f>+Сентябрь!E8</f>
        <v>39872800</v>
      </c>
      <c r="F19" s="27">
        <f>+Сентябрь!F6</f>
        <v>711823806</v>
      </c>
      <c r="G19" s="27">
        <f>+Сентябрь!F7</f>
        <v>70667000</v>
      </c>
      <c r="H19" s="27">
        <f>+Сентябрь!F8</f>
        <v>103500</v>
      </c>
      <c r="I19" s="27">
        <f>+Сентябрь!G6</f>
        <v>587166681</v>
      </c>
      <c r="J19" s="27">
        <f>+Сентябрь!G7</f>
        <v>116874500</v>
      </c>
      <c r="K19" s="27">
        <f>+Сентябрь!H6</f>
        <v>67829749</v>
      </c>
      <c r="L19" s="27"/>
      <c r="M19" s="27"/>
      <c r="N19" s="27"/>
      <c r="P19" s="38" t="str">
        <f t="shared" si="0"/>
        <v>Artel Group</v>
      </c>
      <c r="Q19" s="39">
        <v>5541092625</v>
      </c>
      <c r="R19" s="32"/>
      <c r="S19" s="38" t="str">
        <f t="shared" si="1"/>
        <v>Artel Group</v>
      </c>
      <c r="T19" s="39">
        <v>587931118</v>
      </c>
      <c r="U19" s="33"/>
      <c r="V19" s="38" t="str">
        <f t="shared" si="2"/>
        <v>Artel Group</v>
      </c>
      <c r="W19" s="39">
        <v>234001450</v>
      </c>
      <c r="X19" s="33"/>
    </row>
    <row r="20" spans="2:25" x14ac:dyDescent="0.25">
      <c r="B20" s="21">
        <v>44105</v>
      </c>
      <c r="C20" s="27">
        <f>+Октябрь!E6</f>
        <v>1188838779</v>
      </c>
      <c r="D20" s="27">
        <f>+Октябрь!E7</f>
        <v>201293300</v>
      </c>
      <c r="E20" s="27">
        <f>+Октябрь!E8</f>
        <v>86488300</v>
      </c>
      <c r="F20" s="27">
        <f>+Октябрь!F6</f>
        <v>514925928</v>
      </c>
      <c r="G20" s="27">
        <f>+Октябрь!F7</f>
        <v>133883000</v>
      </c>
      <c r="H20" s="27"/>
      <c r="I20" s="27">
        <f>+Октябрь!G6</f>
        <v>525332241</v>
      </c>
      <c r="J20" s="27">
        <f>+Октябрь!G7</f>
        <v>679809300</v>
      </c>
      <c r="K20" s="27">
        <f>+Октябрь!G8</f>
        <v>11281500</v>
      </c>
      <c r="L20" s="27">
        <f>+Октябрь!H6</f>
        <v>111927916</v>
      </c>
      <c r="M20" s="27">
        <f>+Октябрь!H7</f>
        <v>66280000</v>
      </c>
      <c r="N20" s="27"/>
      <c r="Q20" s="45">
        <v>10310842870</v>
      </c>
      <c r="R20" s="43"/>
      <c r="S20" s="43"/>
      <c r="T20" s="45">
        <v>4745197539</v>
      </c>
      <c r="U20" s="43"/>
      <c r="V20" s="43"/>
      <c r="W20" s="45">
        <v>440281036</v>
      </c>
      <c r="Y20" s="49"/>
    </row>
    <row r="21" spans="2:25" x14ac:dyDescent="0.25">
      <c r="B21" s="21">
        <v>44136</v>
      </c>
      <c r="C21" s="27">
        <f>+Ноябрь!E6</f>
        <v>889673586</v>
      </c>
      <c r="D21" s="27">
        <f>+Ноябрь!E7</f>
        <v>259753400</v>
      </c>
      <c r="E21" s="27">
        <f>+Ноябрь!E8</f>
        <v>115751660</v>
      </c>
      <c r="F21" s="27">
        <f>+Ноябрь!F6</f>
        <v>620744158</v>
      </c>
      <c r="G21" s="27">
        <f>+Ноябрь!F7</f>
        <v>279427067</v>
      </c>
      <c r="H21" s="27">
        <f>+Ноябрь!F8</f>
        <v>12974600</v>
      </c>
      <c r="I21" s="27">
        <f>+Ноябрь!G6</f>
        <v>372488578</v>
      </c>
      <c r="J21" s="27">
        <f>+Ноябрь!G7</f>
        <v>566305000</v>
      </c>
      <c r="K21" s="27">
        <f>+Ноябрь!G8</f>
        <v>4264000</v>
      </c>
      <c r="L21" s="27">
        <f>+Ноябрь!H6</f>
        <v>37272035</v>
      </c>
      <c r="M21" s="27">
        <f>+Ноябрь!H7</f>
        <v>17687000</v>
      </c>
      <c r="N21" s="27">
        <f>+Ноябрь!H8</f>
        <v>5978000</v>
      </c>
      <c r="P21" s="62" t="s">
        <v>28</v>
      </c>
      <c r="Q21" s="62"/>
      <c r="R21" s="62"/>
      <c r="S21" s="62"/>
      <c r="T21" s="62"/>
      <c r="U21" s="62"/>
      <c r="V21" s="62"/>
      <c r="W21" s="62"/>
      <c r="X21" s="62"/>
    </row>
    <row r="22" spans="2:25" x14ac:dyDescent="0.25">
      <c r="B22" s="21">
        <v>44166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P22" s="46" t="str">
        <f>+P16</f>
        <v>Авиабилет</v>
      </c>
      <c r="Q22" s="63">
        <f>+Q14/Q20-1</f>
        <v>-8.0536644158946458E-2</v>
      </c>
      <c r="R22" s="64"/>
      <c r="S22" s="48" t="str">
        <f>+S16</f>
        <v>Гостиница</v>
      </c>
      <c r="T22" s="63">
        <f>+T14/T20-1</f>
        <v>0.54523356714570692</v>
      </c>
      <c r="U22" s="64"/>
      <c r="V22" s="48" t="str">
        <f>+V16</f>
        <v>Виза и прописка</v>
      </c>
      <c r="W22" s="55">
        <f>+W14/W20-1</f>
        <v>1.4489905692872043</v>
      </c>
      <c r="X22" s="56"/>
    </row>
    <row r="23" spans="2:25" x14ac:dyDescent="0.25">
      <c r="C23" s="27">
        <v>2287957511</v>
      </c>
      <c r="D23" s="28">
        <f t="shared" ref="D23:K23" si="3">SUM(D11:D22)</f>
        <v>3725478773</v>
      </c>
      <c r="E23" s="28">
        <f t="shared" si="3"/>
        <v>825150354</v>
      </c>
      <c r="F23" s="28">
        <f t="shared" si="3"/>
        <v>3050938025</v>
      </c>
      <c r="G23" s="28">
        <f t="shared" si="3"/>
        <v>1060930922</v>
      </c>
      <c r="H23" s="28">
        <f t="shared" si="3"/>
        <v>68101900</v>
      </c>
      <c r="I23" s="28">
        <f t="shared" si="3"/>
        <v>3156733278</v>
      </c>
      <c r="J23" s="28">
        <f t="shared" si="3"/>
        <v>2048568475</v>
      </c>
      <c r="K23" s="28">
        <f t="shared" si="3"/>
        <v>119135471</v>
      </c>
      <c r="L23" s="28">
        <f t="shared" ref="L23:N23" si="4">SUM(L11:L22)</f>
        <v>984813372.79999995</v>
      </c>
      <c r="M23" s="28">
        <f t="shared" si="4"/>
        <v>497460350</v>
      </c>
      <c r="N23" s="28">
        <f t="shared" si="4"/>
        <v>65856380</v>
      </c>
      <c r="O23" s="50">
        <v>2020</v>
      </c>
      <c r="P23" s="52">
        <v>2019</v>
      </c>
      <c r="Y23" s="49"/>
    </row>
    <row r="24" spans="2:25" x14ac:dyDescent="0.25">
      <c r="C24" s="58">
        <f>+E23+D23+C23</f>
        <v>6838586638</v>
      </c>
      <c r="D24" s="58"/>
      <c r="E24" s="58"/>
      <c r="F24" s="58">
        <f>+H23+G23+F23</f>
        <v>4179970847</v>
      </c>
      <c r="G24" s="58"/>
      <c r="H24" s="58"/>
      <c r="I24" s="58">
        <f>+K23+J23+I23</f>
        <v>5324437224</v>
      </c>
      <c r="J24" s="58"/>
      <c r="K24" s="58"/>
      <c r="L24" s="58">
        <f>+N23+M23+L23</f>
        <v>1548130102.8</v>
      </c>
      <c r="M24" s="58"/>
      <c r="N24" s="58"/>
      <c r="O24" s="24">
        <f>SUM(C24:N24)</f>
        <v>17891124811.799999</v>
      </c>
      <c r="P24" s="51">
        <v>29332323322</v>
      </c>
    </row>
    <row r="25" spans="2:25" x14ac:dyDescent="0.25">
      <c r="O25" s="25"/>
      <c r="P25" s="53">
        <f>+(O24/P24)-1</f>
        <v>-0.39005428873132619</v>
      </c>
      <c r="T25" s="44"/>
    </row>
  </sheetData>
  <mergeCells count="20">
    <mergeCell ref="G2:P4"/>
    <mergeCell ref="B9:B10"/>
    <mergeCell ref="C9:E9"/>
    <mergeCell ref="F9:H9"/>
    <mergeCell ref="I9:K9"/>
    <mergeCell ref="P9:Q9"/>
    <mergeCell ref="W22:X22"/>
    <mergeCell ref="S9:T9"/>
    <mergeCell ref="V9:W9"/>
    <mergeCell ref="C24:E24"/>
    <mergeCell ref="F24:H24"/>
    <mergeCell ref="I24:K24"/>
    <mergeCell ref="L9:N9"/>
    <mergeCell ref="L24:N24"/>
    <mergeCell ref="P16:Q16"/>
    <mergeCell ref="S16:T16"/>
    <mergeCell ref="V16:W16"/>
    <mergeCell ref="P21:X21"/>
    <mergeCell ref="Q22:R22"/>
    <mergeCell ref="T22:U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73"/>
  <sheetViews>
    <sheetView showGridLines="0" zoomScale="85" zoomScaleNormal="85" workbookViewId="0">
      <selection activeCell="F95" sqref="F95"/>
    </sheetView>
  </sheetViews>
  <sheetFormatPr defaultRowHeight="15" x14ac:dyDescent="0.25"/>
  <cols>
    <col min="4" max="4" width="35.7109375" customWidth="1"/>
    <col min="5" max="5" width="31.42578125" customWidth="1"/>
    <col min="6" max="6" width="27" customWidth="1"/>
    <col min="7" max="7" width="21.42578125" customWidth="1"/>
    <col min="8" max="8" width="26.5703125" customWidth="1"/>
    <col min="9" max="9" width="22.7109375" customWidth="1"/>
    <col min="10" max="10" width="13.85546875" bestFit="1" customWidth="1"/>
  </cols>
  <sheetData>
    <row r="5" spans="4:10" x14ac:dyDescent="0.25">
      <c r="D5" s="1" t="s">
        <v>5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10</v>
      </c>
      <c r="J5" s="1" t="s">
        <v>1</v>
      </c>
    </row>
    <row r="6" spans="4:10" ht="15.75" thickBot="1" x14ac:dyDescent="0.3">
      <c r="D6" s="2" t="s">
        <v>0</v>
      </c>
      <c r="E6" s="3">
        <v>843081884</v>
      </c>
      <c r="F6" s="3">
        <v>408002106</v>
      </c>
      <c r="G6" s="3">
        <v>668295475</v>
      </c>
      <c r="H6" s="3">
        <v>415901365.80000001</v>
      </c>
      <c r="I6" s="3">
        <v>2335280830.8000002</v>
      </c>
      <c r="J6" s="12">
        <f>+I6/$I$9</f>
        <v>0.67866182205841408</v>
      </c>
    </row>
    <row r="7" spans="4:10" ht="15.75" thickBot="1" x14ac:dyDescent="0.3">
      <c r="D7" s="2" t="s">
        <v>2</v>
      </c>
      <c r="E7" s="3">
        <v>331418375</v>
      </c>
      <c r="F7" s="3">
        <v>188464500</v>
      </c>
      <c r="G7" s="3">
        <v>299452800</v>
      </c>
      <c r="H7" s="3">
        <v>171487600</v>
      </c>
      <c r="I7" s="3">
        <v>990823275</v>
      </c>
      <c r="J7" s="12">
        <f t="shared" ref="J7:J8" si="0">+I7/$I$9</f>
        <v>0.28794563817792679</v>
      </c>
    </row>
    <row r="8" spans="4:10" ht="15.75" thickBot="1" x14ac:dyDescent="0.3">
      <c r="D8" s="2" t="s">
        <v>3</v>
      </c>
      <c r="E8" s="3">
        <v>67337000</v>
      </c>
      <c r="F8" s="3">
        <v>8351000</v>
      </c>
      <c r="G8" s="3">
        <v>2304000</v>
      </c>
      <c r="H8" s="3">
        <v>36912000</v>
      </c>
      <c r="I8" s="3">
        <v>114904000</v>
      </c>
      <c r="J8" s="12">
        <f t="shared" si="0"/>
        <v>3.3392539763659163E-2</v>
      </c>
    </row>
    <row r="9" spans="4:10" x14ac:dyDescent="0.25">
      <c r="D9" s="4"/>
      <c r="E9" s="6">
        <f>SUM(E6:E8)</f>
        <v>1241837259</v>
      </c>
      <c r="F9" s="6">
        <f t="shared" ref="F9:I9" si="1">SUM(F6:F8)</f>
        <v>604817606</v>
      </c>
      <c r="G9" s="6">
        <f t="shared" si="1"/>
        <v>970052275</v>
      </c>
      <c r="H9" s="6">
        <f t="shared" si="1"/>
        <v>624300965.79999995</v>
      </c>
      <c r="I9" s="6">
        <f t="shared" si="1"/>
        <v>3441008105.8000002</v>
      </c>
      <c r="J9" s="5">
        <f>SUM(J6:J8)</f>
        <v>1</v>
      </c>
    </row>
    <row r="16" spans="4:10" x14ac:dyDescent="0.25">
      <c r="E16" s="7" t="s">
        <v>11</v>
      </c>
      <c r="F16" t="s">
        <v>13</v>
      </c>
      <c r="G16" t="s">
        <v>14</v>
      </c>
      <c r="H16" t="s">
        <v>16</v>
      </c>
      <c r="I16" t="s">
        <v>15</v>
      </c>
    </row>
    <row r="17" spans="5:9" x14ac:dyDescent="0.25">
      <c r="E17" s="8" t="s">
        <v>0</v>
      </c>
      <c r="F17" s="10">
        <v>864610830</v>
      </c>
      <c r="G17" s="10">
        <v>408002106</v>
      </c>
      <c r="H17" s="10">
        <v>668295475</v>
      </c>
      <c r="I17" s="10">
        <v>415901365.80000001</v>
      </c>
    </row>
    <row r="18" spans="5:9" x14ac:dyDescent="0.25">
      <c r="E18" s="8" t="s">
        <v>3</v>
      </c>
      <c r="F18" s="10">
        <v>67337000</v>
      </c>
      <c r="G18" s="10">
        <v>8351000</v>
      </c>
      <c r="H18" s="10">
        <v>2304000</v>
      </c>
      <c r="I18" s="10">
        <v>36912000</v>
      </c>
    </row>
    <row r="19" spans="5:9" x14ac:dyDescent="0.25">
      <c r="E19" s="8" t="s">
        <v>2</v>
      </c>
      <c r="F19" s="10">
        <v>331418375</v>
      </c>
      <c r="G19" s="10">
        <v>188464500</v>
      </c>
      <c r="H19" s="10">
        <v>299452800</v>
      </c>
      <c r="I19" s="10">
        <v>171487600</v>
      </c>
    </row>
    <row r="20" spans="5:9" x14ac:dyDescent="0.25">
      <c r="E20" s="8" t="s">
        <v>12</v>
      </c>
      <c r="F20" s="9">
        <v>1263366205</v>
      </c>
      <c r="G20" s="9">
        <v>604817606</v>
      </c>
      <c r="H20" s="9">
        <v>970052275</v>
      </c>
      <c r="I20" s="9">
        <v>624300965.79999995</v>
      </c>
    </row>
    <row r="54" spans="4:10" x14ac:dyDescent="0.25">
      <c r="D54" s="1" t="s">
        <v>0</v>
      </c>
      <c r="E54" s="1" t="str">
        <f>+E5</f>
        <v>Discover Invest, новые проекты</v>
      </c>
      <c r="F54" s="1" t="str">
        <f t="shared" ref="F54:H54" si="2">+F5</f>
        <v>Akfa Group</v>
      </c>
      <c r="G54" s="1" t="str">
        <f t="shared" si="2"/>
        <v>Artel Group</v>
      </c>
      <c r="H54" s="1" t="str">
        <f t="shared" si="2"/>
        <v>Другие брэнды Akfa Holding</v>
      </c>
      <c r="I54" s="1" t="s">
        <v>10</v>
      </c>
      <c r="J54" s="1" t="s">
        <v>1</v>
      </c>
    </row>
    <row r="55" spans="4:10" ht="15.75" thickBot="1" x14ac:dyDescent="0.3">
      <c r="D55" s="2" t="s">
        <v>17</v>
      </c>
      <c r="E55" s="3">
        <v>200268091</v>
      </c>
      <c r="F55" s="3">
        <v>110391588</v>
      </c>
      <c r="G55" s="3">
        <v>99112161</v>
      </c>
      <c r="H55" s="3">
        <v>111310986</v>
      </c>
      <c r="I55" s="3">
        <f>SUM(E55:H55)</f>
        <v>521082826</v>
      </c>
      <c r="J55" s="12">
        <f>+I55/I57</f>
        <v>0.22313497337341306</v>
      </c>
    </row>
    <row r="56" spans="4:10" ht="15.75" thickBot="1" x14ac:dyDescent="0.3">
      <c r="D56" s="2" t="s">
        <v>18</v>
      </c>
      <c r="E56" s="3">
        <v>642813793</v>
      </c>
      <c r="F56" s="3">
        <v>297610518</v>
      </c>
      <c r="G56" s="3">
        <v>569183314</v>
      </c>
      <c r="H56" s="3">
        <v>304590379.80000001</v>
      </c>
      <c r="I56" s="3">
        <f>SUM(E56:H56)</f>
        <v>1814198004.8</v>
      </c>
      <c r="J56" s="12">
        <f>+I56/I57</f>
        <v>0.77686502662658685</v>
      </c>
    </row>
    <row r="57" spans="4:10" x14ac:dyDescent="0.25">
      <c r="D57" s="4"/>
      <c r="E57" s="6">
        <f t="shared" ref="E57:G57" si="3">SUM(E55:E56)</f>
        <v>843081884</v>
      </c>
      <c r="F57" s="6">
        <f>SUM(F55:F56)</f>
        <v>408002106</v>
      </c>
      <c r="G57" s="6">
        <f t="shared" si="3"/>
        <v>668295475</v>
      </c>
      <c r="H57" s="6">
        <f>SUM(H55:H56)</f>
        <v>415901365.80000001</v>
      </c>
      <c r="I57" s="6">
        <f>SUM(I55:I56)</f>
        <v>2335280830.8000002</v>
      </c>
      <c r="J57" s="5">
        <f>SUM(J55:J56)</f>
        <v>0.99999999999999989</v>
      </c>
    </row>
    <row r="59" spans="4:10" x14ac:dyDescent="0.25">
      <c r="D59" s="1" t="str">
        <f>+Годовой!D10</f>
        <v>Гостиница</v>
      </c>
      <c r="E59" s="1" t="str">
        <f>+E54</f>
        <v>Discover Invest, новые проекты</v>
      </c>
      <c r="F59" s="1" t="str">
        <f t="shared" ref="F59:H59" si="4">+F54</f>
        <v>Akfa Group</v>
      </c>
      <c r="G59" s="1" t="str">
        <f t="shared" si="4"/>
        <v>Artel Group</v>
      </c>
      <c r="H59" s="1" t="str">
        <f t="shared" si="4"/>
        <v>Другие брэнды Akfa Holding</v>
      </c>
      <c r="I59" s="1" t="s">
        <v>10</v>
      </c>
      <c r="J59" s="1" t="s">
        <v>1</v>
      </c>
    </row>
    <row r="60" spans="4:10" ht="15.75" thickBot="1" x14ac:dyDescent="0.3">
      <c r="D60" s="2" t="s">
        <v>17</v>
      </c>
      <c r="E60" s="3">
        <v>30645000</v>
      </c>
      <c r="F60" s="3">
        <v>30555000</v>
      </c>
      <c r="G60" s="3"/>
      <c r="H60" s="3">
        <v>81431200</v>
      </c>
      <c r="I60" s="3">
        <f>SUM(E60:H60)</f>
        <v>142631200</v>
      </c>
      <c r="J60" s="12">
        <f>+I60/I62</f>
        <v>0.14395220984287033</v>
      </c>
    </row>
    <row r="61" spans="4:10" ht="15.75" thickBot="1" x14ac:dyDescent="0.3">
      <c r="D61" s="2" t="s">
        <v>18</v>
      </c>
      <c r="E61" s="3">
        <v>300773375</v>
      </c>
      <c r="F61" s="3">
        <v>157909500</v>
      </c>
      <c r="G61" s="3">
        <v>299452800</v>
      </c>
      <c r="H61" s="3">
        <v>90056400</v>
      </c>
      <c r="I61" s="3">
        <f>SUM(E61:H61)</f>
        <v>848192075</v>
      </c>
      <c r="J61" s="12">
        <f>+I61/I62</f>
        <v>0.85604779015712973</v>
      </c>
    </row>
    <row r="62" spans="4:10" x14ac:dyDescent="0.25">
      <c r="D62" s="4"/>
      <c r="E62" s="6">
        <f>SUM(E60:E61)</f>
        <v>331418375</v>
      </c>
      <c r="F62" s="6">
        <f t="shared" ref="F62" si="5">SUM(F60:F61)</f>
        <v>188464500</v>
      </c>
      <c r="G62" s="6">
        <f t="shared" ref="G62" si="6">SUM(G60:G61)</f>
        <v>299452800</v>
      </c>
      <c r="H62" s="6">
        <f>SUM(H60:H61)</f>
        <v>171487600</v>
      </c>
      <c r="I62" s="6">
        <f>SUM(I60:I61)</f>
        <v>990823275</v>
      </c>
      <c r="J62" s="5">
        <f>SUM(J60:J61)</f>
        <v>1</v>
      </c>
    </row>
    <row r="64" spans="4:10" x14ac:dyDescent="0.25">
      <c r="D64" s="1" t="str">
        <f>+Годовой!E10</f>
        <v>Виза и прописка</v>
      </c>
      <c r="E64" s="1" t="str">
        <f>+E59</f>
        <v>Discover Invest, новые проекты</v>
      </c>
      <c r="F64" s="1" t="str">
        <f t="shared" ref="F64:H64" si="7">+F59</f>
        <v>Akfa Group</v>
      </c>
      <c r="G64" s="1" t="str">
        <f t="shared" si="7"/>
        <v>Artel Group</v>
      </c>
      <c r="H64" s="1" t="str">
        <f t="shared" si="7"/>
        <v>Другие брэнды Akfa Holding</v>
      </c>
      <c r="I64" s="1" t="s">
        <v>10</v>
      </c>
      <c r="J64" s="1" t="s">
        <v>1</v>
      </c>
    </row>
    <row r="65" spans="4:10" ht="15.75" thickBot="1" x14ac:dyDescent="0.3">
      <c r="D65" s="2" t="s">
        <v>17</v>
      </c>
      <c r="E65" s="3"/>
      <c r="F65" s="3"/>
      <c r="G65" s="3"/>
      <c r="H65" s="3"/>
      <c r="I65" s="3">
        <f>SUM(E65:H65)</f>
        <v>0</v>
      </c>
      <c r="J65" s="12">
        <f>+I65/I67</f>
        <v>0</v>
      </c>
    </row>
    <row r="66" spans="4:10" ht="15.75" thickBot="1" x14ac:dyDescent="0.3">
      <c r="D66" s="2" t="s">
        <v>18</v>
      </c>
      <c r="E66" s="3">
        <v>67337000</v>
      </c>
      <c r="F66" s="3">
        <v>8351000</v>
      </c>
      <c r="G66" s="3">
        <v>2304000</v>
      </c>
      <c r="H66" s="3">
        <v>36912000</v>
      </c>
      <c r="I66" s="3">
        <v>114904000</v>
      </c>
      <c r="J66" s="12">
        <f>+I66/I67</f>
        <v>1</v>
      </c>
    </row>
    <row r="67" spans="4:10" x14ac:dyDescent="0.25">
      <c r="D67" s="4"/>
      <c r="E67" s="6">
        <f t="shared" ref="E67" si="8">SUM(E65:E66)</f>
        <v>67337000</v>
      </c>
      <c r="F67" s="6">
        <f t="shared" ref="F67" si="9">SUM(F65:F66)</f>
        <v>8351000</v>
      </c>
      <c r="G67" s="6">
        <f t="shared" ref="G67" si="10">SUM(G65:G66)</f>
        <v>2304000</v>
      </c>
      <c r="H67" s="6">
        <f>SUM(H65:H66)</f>
        <v>36912000</v>
      </c>
      <c r="I67" s="6">
        <f>SUM(I65:I66)</f>
        <v>114904000</v>
      </c>
      <c r="J67" s="5">
        <f>SUM(J65:J66)</f>
        <v>1</v>
      </c>
    </row>
    <row r="70" spans="4:10" x14ac:dyDescent="0.25">
      <c r="D70" s="13" t="s">
        <v>4</v>
      </c>
      <c r="E70" s="13" t="str">
        <f>+E64</f>
        <v>Discover Invest, новые проекты</v>
      </c>
      <c r="F70" s="13" t="str">
        <f t="shared" ref="F70:H70" si="11">+F64</f>
        <v>Akfa Group</v>
      </c>
      <c r="G70" s="13" t="str">
        <f t="shared" si="11"/>
        <v>Artel Group</v>
      </c>
      <c r="H70" s="13" t="str">
        <f t="shared" si="11"/>
        <v>Другие брэнды Akfa Holding</v>
      </c>
      <c r="I70" s="13" t="s">
        <v>10</v>
      </c>
      <c r="J70" s="13" t="s">
        <v>1</v>
      </c>
    </row>
    <row r="71" spans="4:10" x14ac:dyDescent="0.25">
      <c r="D71" s="14" t="s">
        <v>17</v>
      </c>
      <c r="E71" s="15">
        <f>+E55+E60+E65</f>
        <v>230913091</v>
      </c>
      <c r="F71" s="15">
        <f t="shared" ref="F71:H71" si="12">+F55+F60+F65</f>
        <v>140946588</v>
      </c>
      <c r="G71" s="15">
        <f t="shared" si="12"/>
        <v>99112161</v>
      </c>
      <c r="H71" s="15">
        <f t="shared" si="12"/>
        <v>192742186</v>
      </c>
      <c r="I71" s="15">
        <f>SUM(E71:H71)</f>
        <v>663714026</v>
      </c>
      <c r="J71" s="16">
        <f>+I71/I73</f>
        <v>0.19288359852488435</v>
      </c>
    </row>
    <row r="72" spans="4:10" x14ac:dyDescent="0.25">
      <c r="D72" s="14" t="s">
        <v>18</v>
      </c>
      <c r="E72" s="15">
        <f>+E56+E61+E66</f>
        <v>1010924168</v>
      </c>
      <c r="F72" s="15">
        <f t="shared" ref="F72:I72" si="13">+F56+F61+F66</f>
        <v>463871018</v>
      </c>
      <c r="G72" s="15">
        <f t="shared" si="13"/>
        <v>870940114</v>
      </c>
      <c r="H72" s="15">
        <f t="shared" si="13"/>
        <v>431558779.80000001</v>
      </c>
      <c r="I72" s="15">
        <f t="shared" si="13"/>
        <v>2777294079.8000002</v>
      </c>
      <c r="J72" s="16">
        <f>+I72/I73</f>
        <v>0.80711640147511565</v>
      </c>
    </row>
    <row r="73" spans="4:10" x14ac:dyDescent="0.25">
      <c r="D73" s="17" t="s">
        <v>19</v>
      </c>
      <c r="E73" s="18">
        <f t="shared" ref="E73" si="14">SUM(E71:E72)</f>
        <v>1241837259</v>
      </c>
      <c r="F73" s="18">
        <f t="shared" ref="F73" si="15">SUM(F71:F72)</f>
        <v>604817606</v>
      </c>
      <c r="G73" s="18">
        <f t="shared" ref="G73" si="16">SUM(G71:G72)</f>
        <v>970052275</v>
      </c>
      <c r="H73" s="18">
        <f>SUM(H71:H72)</f>
        <v>624300965.79999995</v>
      </c>
      <c r="I73" s="18">
        <f>SUM(I71:I72)</f>
        <v>3441008105.8000002</v>
      </c>
      <c r="J73" s="16">
        <f>SUM(J71:J72)</f>
        <v>1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73"/>
  <sheetViews>
    <sheetView showGridLines="0" zoomScale="85" zoomScaleNormal="85" workbookViewId="0">
      <selection activeCell="G5" sqref="G5"/>
    </sheetView>
  </sheetViews>
  <sheetFormatPr defaultRowHeight="15" x14ac:dyDescent="0.25"/>
  <cols>
    <col min="4" max="4" width="35.7109375" customWidth="1"/>
    <col min="5" max="5" width="30.42578125" customWidth="1"/>
    <col min="6" max="6" width="28.140625" customWidth="1"/>
    <col min="7" max="7" width="20.140625" customWidth="1"/>
    <col min="8" max="8" width="24.85546875" customWidth="1"/>
    <col min="9" max="9" width="22.7109375" customWidth="1"/>
    <col min="10" max="10" width="13.85546875" bestFit="1" customWidth="1"/>
  </cols>
  <sheetData>
    <row r="5" spans="4:10" x14ac:dyDescent="0.25">
      <c r="D5" s="1" t="s">
        <v>5</v>
      </c>
      <c r="E5" s="1" t="s">
        <v>23</v>
      </c>
      <c r="F5" s="1" t="s">
        <v>24</v>
      </c>
      <c r="G5" s="1" t="s">
        <v>25</v>
      </c>
      <c r="H5" s="1" t="str">
        <f>+Годовой!L9</f>
        <v>Другие брэнды Akfa Holding</v>
      </c>
      <c r="I5" s="1" t="s">
        <v>10</v>
      </c>
      <c r="J5" s="1" t="s">
        <v>1</v>
      </c>
    </row>
    <row r="6" spans="4:10" ht="15.75" thickBot="1" x14ac:dyDescent="0.3">
      <c r="D6" s="2" t="s">
        <v>0</v>
      </c>
      <c r="E6" s="3">
        <v>928045430</v>
      </c>
      <c r="F6" s="3">
        <v>371489938</v>
      </c>
      <c r="G6" s="3">
        <v>558640794</v>
      </c>
      <c r="H6" s="3">
        <v>242716397</v>
      </c>
      <c r="I6" s="3">
        <v>2100892559</v>
      </c>
      <c r="J6" s="12">
        <f>+I6/$I$9</f>
        <v>0.66108822207974738</v>
      </c>
    </row>
    <row r="7" spans="4:10" ht="15.75" thickBot="1" x14ac:dyDescent="0.3">
      <c r="D7" s="2" t="s">
        <v>2</v>
      </c>
      <c r="E7" s="3">
        <v>400742901</v>
      </c>
      <c r="F7" s="3">
        <v>179246975</v>
      </c>
      <c r="G7" s="3">
        <v>257669875</v>
      </c>
      <c r="H7" s="3">
        <v>129835400</v>
      </c>
      <c r="I7" s="3">
        <v>967495151</v>
      </c>
      <c r="J7" s="12">
        <f t="shared" ref="J7:J8" si="0">+I7/$I$9</f>
        <v>0.3044418651993363</v>
      </c>
    </row>
    <row r="8" spans="4:10" ht="15.75" thickBot="1" x14ac:dyDescent="0.3">
      <c r="D8" s="2" t="s">
        <v>3</v>
      </c>
      <c r="E8" s="3">
        <v>22297972</v>
      </c>
      <c r="F8" s="3">
        <v>41102800</v>
      </c>
      <c r="G8" s="3">
        <v>29376222</v>
      </c>
      <c r="H8" s="3">
        <v>16766000</v>
      </c>
      <c r="I8" s="3">
        <v>109542994</v>
      </c>
      <c r="J8" s="12">
        <f t="shared" si="0"/>
        <v>3.446991272091627E-2</v>
      </c>
    </row>
    <row r="9" spans="4:10" x14ac:dyDescent="0.25">
      <c r="D9" s="4"/>
      <c r="E9" s="6">
        <f>SUM(E6:E8)</f>
        <v>1351086303</v>
      </c>
      <c r="F9" s="6">
        <f t="shared" ref="F9:I9" si="1">SUM(F6:F8)</f>
        <v>591839713</v>
      </c>
      <c r="G9" s="6">
        <f t="shared" si="1"/>
        <v>845686891</v>
      </c>
      <c r="H9" s="6">
        <f t="shared" si="1"/>
        <v>389317797</v>
      </c>
      <c r="I9" s="6">
        <f t="shared" si="1"/>
        <v>3177930704</v>
      </c>
      <c r="J9" s="5">
        <f>SUM(J6:J8)</f>
        <v>1</v>
      </c>
    </row>
    <row r="16" spans="4:10" x14ac:dyDescent="0.25">
      <c r="E16" t="s">
        <v>11</v>
      </c>
      <c r="F16" t="s">
        <v>13</v>
      </c>
      <c r="G16" t="s">
        <v>14</v>
      </c>
      <c r="H16" t="s">
        <v>16</v>
      </c>
      <c r="I16" t="s">
        <v>15</v>
      </c>
    </row>
    <row r="17" spans="5:9" x14ac:dyDescent="0.25">
      <c r="E17" s="8" t="s">
        <v>0</v>
      </c>
      <c r="F17" s="10">
        <v>864610830</v>
      </c>
      <c r="G17" s="10">
        <v>408002106</v>
      </c>
      <c r="H17" s="10">
        <v>668295475</v>
      </c>
      <c r="I17" s="10">
        <v>415901365.80000001</v>
      </c>
    </row>
    <row r="18" spans="5:9" x14ac:dyDescent="0.25">
      <c r="E18" s="8" t="s">
        <v>3</v>
      </c>
      <c r="F18" s="10">
        <v>67337000</v>
      </c>
      <c r="G18" s="10">
        <v>8351000</v>
      </c>
      <c r="H18" s="10">
        <v>2304000</v>
      </c>
      <c r="I18" s="10">
        <v>36912000</v>
      </c>
    </row>
    <row r="19" spans="5:9" x14ac:dyDescent="0.25">
      <c r="E19" s="8" t="s">
        <v>2</v>
      </c>
      <c r="F19" s="10">
        <v>331418375</v>
      </c>
      <c r="G19" s="10">
        <v>188464500</v>
      </c>
      <c r="H19" s="10">
        <v>299452800</v>
      </c>
      <c r="I19" s="10">
        <v>171487600</v>
      </c>
    </row>
    <row r="20" spans="5:9" x14ac:dyDescent="0.25">
      <c r="E20" s="8" t="s">
        <v>12</v>
      </c>
      <c r="F20" s="9">
        <v>1263366205</v>
      </c>
      <c r="G20" s="9">
        <v>604817606</v>
      </c>
      <c r="H20" s="9">
        <v>970052275</v>
      </c>
      <c r="I20" s="9">
        <v>624300965.79999995</v>
      </c>
    </row>
    <row r="54" spans="3:10" x14ac:dyDescent="0.25">
      <c r="D54" s="1" t="s">
        <v>0</v>
      </c>
      <c r="E54" s="1" t="str">
        <f>+E5</f>
        <v>Discover Invest, новые проекты</v>
      </c>
      <c r="F54" s="1" t="str">
        <f t="shared" ref="F54:H54" si="2">+F5</f>
        <v>Akfa Group</v>
      </c>
      <c r="G54" s="1" t="str">
        <f t="shared" si="2"/>
        <v>Artel Group</v>
      </c>
      <c r="H54" s="1" t="str">
        <f t="shared" si="2"/>
        <v>Другие брэнды Akfa Holding</v>
      </c>
      <c r="I54" s="1" t="s">
        <v>10</v>
      </c>
      <c r="J54" s="1" t="s">
        <v>1</v>
      </c>
    </row>
    <row r="55" spans="3:10" ht="15.75" thickBot="1" x14ac:dyDescent="0.3">
      <c r="C55" s="54"/>
      <c r="D55" s="2" t="s">
        <v>17</v>
      </c>
      <c r="E55" s="3">
        <v>146477276</v>
      </c>
      <c r="F55" s="3">
        <v>189495919</v>
      </c>
      <c r="G55" s="3">
        <v>287347273</v>
      </c>
      <c r="H55" s="3">
        <v>29736935</v>
      </c>
      <c r="I55" s="3">
        <f>SUM(E55:H55)</f>
        <v>653057403</v>
      </c>
      <c r="J55" s="12">
        <f>+I55/I57</f>
        <v>0.31084759675232876</v>
      </c>
    </row>
    <row r="56" spans="3:10" ht="15.75" thickBot="1" x14ac:dyDescent="0.3">
      <c r="C56" s="54"/>
      <c r="D56" s="2" t="s">
        <v>18</v>
      </c>
      <c r="E56" s="3">
        <v>781568154</v>
      </c>
      <c r="F56" s="3">
        <v>181994019</v>
      </c>
      <c r="G56" s="3">
        <v>271293521</v>
      </c>
      <c r="H56" s="3">
        <v>212979462</v>
      </c>
      <c r="I56" s="3">
        <f>SUM(E56:H56)</f>
        <v>1447835156</v>
      </c>
      <c r="J56" s="12">
        <f>+I56/I57</f>
        <v>0.68915240324767124</v>
      </c>
    </row>
    <row r="57" spans="3:10" x14ac:dyDescent="0.25">
      <c r="D57" s="4"/>
      <c r="E57" s="6">
        <f t="shared" ref="E57:G57" si="3">SUM(E55:E56)</f>
        <v>928045430</v>
      </c>
      <c r="F57" s="6">
        <f>SUM(F55:F56)</f>
        <v>371489938</v>
      </c>
      <c r="G57" s="6">
        <f t="shared" si="3"/>
        <v>558640794</v>
      </c>
      <c r="H57" s="6">
        <f>SUM(H55:H56)</f>
        <v>242716397</v>
      </c>
      <c r="I57" s="6">
        <f>SUM(I55:I56)</f>
        <v>2100892559</v>
      </c>
      <c r="J57" s="5">
        <f>SUM(J55:J56)</f>
        <v>1</v>
      </c>
    </row>
    <row r="59" spans="3:10" x14ac:dyDescent="0.25">
      <c r="D59" s="1" t="s">
        <v>2</v>
      </c>
      <c r="E59" s="1" t="str">
        <f>+E54</f>
        <v>Discover Invest, новые проекты</v>
      </c>
      <c r="F59" s="1" t="str">
        <f t="shared" ref="F59:H59" si="4">+F54</f>
        <v>Akfa Group</v>
      </c>
      <c r="G59" s="1" t="str">
        <f t="shared" si="4"/>
        <v>Artel Group</v>
      </c>
      <c r="H59" s="1" t="str">
        <f t="shared" si="4"/>
        <v>Другие брэнды Akfa Holding</v>
      </c>
      <c r="I59" s="1" t="s">
        <v>10</v>
      </c>
      <c r="J59" s="1" t="s">
        <v>1</v>
      </c>
    </row>
    <row r="60" spans="3:10" ht="15.75" thickBot="1" x14ac:dyDescent="0.3">
      <c r="D60" s="2" t="s">
        <v>17</v>
      </c>
      <c r="E60" s="3">
        <v>121839700</v>
      </c>
      <c r="F60" s="3">
        <v>93817350</v>
      </c>
      <c r="G60" s="3"/>
      <c r="H60" s="3">
        <v>11505750</v>
      </c>
      <c r="I60" s="3">
        <f>SUM(E60:H60)</f>
        <v>227162800</v>
      </c>
      <c r="J60" s="12">
        <f>+I60/I62</f>
        <v>0.23479476849595085</v>
      </c>
    </row>
    <row r="61" spans="3:10" ht="15.75" thickBot="1" x14ac:dyDescent="0.3">
      <c r="D61" s="2" t="s">
        <v>18</v>
      </c>
      <c r="E61" s="3">
        <v>278903201</v>
      </c>
      <c r="F61" s="3">
        <v>85429625</v>
      </c>
      <c r="G61" s="3">
        <v>257669875</v>
      </c>
      <c r="H61" s="3">
        <v>118329650</v>
      </c>
      <c r="I61" s="3">
        <f>SUM(E61:H61)</f>
        <v>740332351</v>
      </c>
      <c r="J61" s="12">
        <f>+I61/I62</f>
        <v>0.76520523150404918</v>
      </c>
    </row>
    <row r="62" spans="3:10" x14ac:dyDescent="0.25">
      <c r="D62" s="4"/>
      <c r="E62" s="6">
        <f>SUM(E60:E61)</f>
        <v>400742901</v>
      </c>
      <c r="F62" s="6">
        <f t="shared" ref="F62:G62" si="5">SUM(F60:F61)</f>
        <v>179246975</v>
      </c>
      <c r="G62" s="6">
        <f t="shared" si="5"/>
        <v>257669875</v>
      </c>
      <c r="H62" s="6">
        <f>SUM(H60:H61)</f>
        <v>129835400</v>
      </c>
      <c r="I62" s="6">
        <f>SUM(I60:I61)</f>
        <v>967495151</v>
      </c>
      <c r="J62" s="5">
        <f>SUM(J60:J61)</f>
        <v>1</v>
      </c>
    </row>
    <row r="64" spans="3:10" x14ac:dyDescent="0.25">
      <c r="D64" s="1" t="s">
        <v>3</v>
      </c>
      <c r="E64" s="1" t="str">
        <f>+E59</f>
        <v>Discover Invest, новые проекты</v>
      </c>
      <c r="F64" s="1" t="str">
        <f t="shared" ref="F64:H64" si="6">+F59</f>
        <v>Akfa Group</v>
      </c>
      <c r="G64" s="1" t="str">
        <f t="shared" si="6"/>
        <v>Artel Group</v>
      </c>
      <c r="H64" s="1" t="str">
        <f t="shared" si="6"/>
        <v>Другие брэнды Akfa Holding</v>
      </c>
      <c r="I64" s="1" t="s">
        <v>10</v>
      </c>
      <c r="J64" s="1" t="s">
        <v>1</v>
      </c>
    </row>
    <row r="65" spans="4:10" ht="15.75" thickBot="1" x14ac:dyDescent="0.3">
      <c r="D65" s="2" t="s">
        <v>17</v>
      </c>
      <c r="E65" s="3"/>
      <c r="F65" s="3"/>
      <c r="G65" s="3"/>
      <c r="H65" s="3"/>
      <c r="I65" s="3">
        <f>SUM(E65:H65)</f>
        <v>0</v>
      </c>
      <c r="J65" s="12">
        <f>+I65/I67</f>
        <v>0</v>
      </c>
    </row>
    <row r="66" spans="4:10" ht="15.75" thickBot="1" x14ac:dyDescent="0.3">
      <c r="D66" s="2" t="s">
        <v>18</v>
      </c>
      <c r="E66" s="3">
        <v>22297972</v>
      </c>
      <c r="F66" s="3">
        <v>41102800</v>
      </c>
      <c r="G66" s="3">
        <v>29376222</v>
      </c>
      <c r="H66" s="3">
        <v>16766000</v>
      </c>
      <c r="I66" s="3">
        <v>109542994</v>
      </c>
      <c r="J66" s="12">
        <f>+I66/I67</f>
        <v>1</v>
      </c>
    </row>
    <row r="67" spans="4:10" x14ac:dyDescent="0.25">
      <c r="D67" s="4"/>
      <c r="E67" s="6">
        <f t="shared" ref="E67:G67" si="7">SUM(E65:E66)</f>
        <v>22297972</v>
      </c>
      <c r="F67" s="6">
        <f t="shared" si="7"/>
        <v>41102800</v>
      </c>
      <c r="G67" s="6">
        <f t="shared" si="7"/>
        <v>29376222</v>
      </c>
      <c r="H67" s="6">
        <f>SUM(H65:H66)</f>
        <v>16766000</v>
      </c>
      <c r="I67" s="6">
        <f>SUM(I65:I66)</f>
        <v>109542994</v>
      </c>
      <c r="J67" s="5">
        <f>SUM(J65:J66)</f>
        <v>1</v>
      </c>
    </row>
    <row r="70" spans="4:10" x14ac:dyDescent="0.25">
      <c r="D70" s="13" t="s">
        <v>4</v>
      </c>
      <c r="E70" s="13" t="str">
        <f>+E64</f>
        <v>Discover Invest, новые проекты</v>
      </c>
      <c r="F70" s="13" t="str">
        <f t="shared" ref="F70:H70" si="8">+F64</f>
        <v>Akfa Group</v>
      </c>
      <c r="G70" s="13" t="str">
        <f t="shared" si="8"/>
        <v>Artel Group</v>
      </c>
      <c r="H70" s="13" t="str">
        <f t="shared" si="8"/>
        <v>Другие брэнды Akfa Holding</v>
      </c>
      <c r="I70" s="13" t="s">
        <v>10</v>
      </c>
      <c r="J70" s="13" t="s">
        <v>1</v>
      </c>
    </row>
    <row r="71" spans="4:10" x14ac:dyDescent="0.25">
      <c r="D71" s="14" t="s">
        <v>17</v>
      </c>
      <c r="E71" s="15">
        <f>+E55+E60+E65</f>
        <v>268316976</v>
      </c>
      <c r="F71" s="15">
        <f t="shared" ref="F71:I72" si="9">+F55+F60+F65</f>
        <v>283313269</v>
      </c>
      <c r="G71" s="15">
        <f t="shared" si="9"/>
        <v>287347273</v>
      </c>
      <c r="H71" s="15">
        <f>+H55+H60+H65</f>
        <v>41242685</v>
      </c>
      <c r="I71" s="15">
        <f>SUM(E71:H71)</f>
        <v>880220203</v>
      </c>
      <c r="J71" s="16">
        <f>+I71/I73</f>
        <v>0.27697904233471293</v>
      </c>
    </row>
    <row r="72" spans="4:10" x14ac:dyDescent="0.25">
      <c r="D72" s="14" t="s">
        <v>18</v>
      </c>
      <c r="E72" s="15">
        <f>+E56+E61+E66</f>
        <v>1082769327</v>
      </c>
      <c r="F72" s="15">
        <f t="shared" si="9"/>
        <v>308526444</v>
      </c>
      <c r="G72" s="15">
        <f t="shared" si="9"/>
        <v>558339618</v>
      </c>
      <c r="H72" s="15">
        <f t="shared" si="9"/>
        <v>348075112</v>
      </c>
      <c r="I72" s="15">
        <f t="shared" si="9"/>
        <v>2297710501</v>
      </c>
      <c r="J72" s="16">
        <f>+I72/I73</f>
        <v>0.72302095766528707</v>
      </c>
    </row>
    <row r="73" spans="4:10" x14ac:dyDescent="0.25">
      <c r="D73" s="17" t="s">
        <v>19</v>
      </c>
      <c r="E73" s="18">
        <f t="shared" ref="E73" si="10">SUM(E71:E72)</f>
        <v>1351086303</v>
      </c>
      <c r="F73" s="18">
        <f t="shared" ref="F73:G73" si="11">SUM(F71:F72)</f>
        <v>591839713</v>
      </c>
      <c r="G73" s="18">
        <f t="shared" si="11"/>
        <v>845686891</v>
      </c>
      <c r="H73" s="18">
        <f>SUM(H71:H72)</f>
        <v>389317797</v>
      </c>
      <c r="I73" s="18">
        <f>SUM(I71:I72)</f>
        <v>3177930704</v>
      </c>
      <c r="J73" s="16">
        <f>SUM(J71:J72)</f>
        <v>1</v>
      </c>
    </row>
  </sheetData>
  <mergeCells count="1">
    <mergeCell ref="C55:C56"/>
  </mergeCells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73"/>
  <sheetViews>
    <sheetView showGridLines="0" zoomScale="85" zoomScaleNormal="85" workbookViewId="0">
      <selection activeCell="I9" sqref="I9"/>
    </sheetView>
  </sheetViews>
  <sheetFormatPr defaultRowHeight="15" x14ac:dyDescent="0.25"/>
  <cols>
    <col min="4" max="4" width="35.7109375" customWidth="1"/>
    <col min="5" max="5" width="29.42578125" customWidth="1"/>
    <col min="6" max="6" width="28.140625" customWidth="1"/>
    <col min="7" max="7" width="20.140625" customWidth="1"/>
    <col min="8" max="8" width="28.85546875" customWidth="1"/>
    <col min="9" max="9" width="22.7109375" customWidth="1"/>
    <col min="10" max="10" width="13.85546875" bestFit="1" customWidth="1"/>
  </cols>
  <sheetData>
    <row r="5" spans="4:10" x14ac:dyDescent="0.25">
      <c r="D5" s="1" t="s">
        <v>5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10</v>
      </c>
      <c r="J5" s="1" t="s">
        <v>1</v>
      </c>
    </row>
    <row r="6" spans="4:10" ht="15.75" thickBot="1" x14ac:dyDescent="0.3">
      <c r="D6" s="2" t="s">
        <v>0</v>
      </c>
      <c r="E6" s="3">
        <f>+E57</f>
        <v>312275641</v>
      </c>
      <c r="F6" s="3">
        <f t="shared" ref="F6:H6" si="0">+F57</f>
        <v>129325968</v>
      </c>
      <c r="G6" s="3">
        <f t="shared" si="0"/>
        <v>167948850</v>
      </c>
      <c r="H6" s="3">
        <f t="shared" si="0"/>
        <v>54326222</v>
      </c>
      <c r="I6" s="3">
        <f>SUM(E6:H6)</f>
        <v>663876681</v>
      </c>
      <c r="J6" s="12">
        <f>+I6/$I$9</f>
        <v>0.62829588838599548</v>
      </c>
    </row>
    <row r="7" spans="4:10" ht="15.75" thickBot="1" x14ac:dyDescent="0.3">
      <c r="D7" s="2" t="s">
        <v>2</v>
      </c>
      <c r="E7" s="3">
        <f>+E62</f>
        <v>198845300</v>
      </c>
      <c r="F7" s="3">
        <f t="shared" ref="F7:H7" si="1">+F62</f>
        <v>93186800</v>
      </c>
      <c r="G7" s="3">
        <f t="shared" si="1"/>
        <v>51390000</v>
      </c>
      <c r="H7" s="3">
        <f t="shared" si="1"/>
        <v>45511850</v>
      </c>
      <c r="I7" s="3">
        <f t="shared" ref="I7:I8" si="2">SUM(E7:H7)</f>
        <v>388933950</v>
      </c>
      <c r="J7" s="12">
        <f t="shared" ref="J7:J8" si="3">+I7/$I$9</f>
        <v>0.36808884636621897</v>
      </c>
    </row>
    <row r="8" spans="4:10" ht="15.75" thickBot="1" x14ac:dyDescent="0.3">
      <c r="D8" s="2" t="s">
        <v>3</v>
      </c>
      <c r="E8" s="3">
        <f>+E67</f>
        <v>1920000</v>
      </c>
      <c r="F8" s="3">
        <f t="shared" ref="F8:H8" si="4">+F67</f>
        <v>0</v>
      </c>
      <c r="G8" s="3">
        <f t="shared" si="4"/>
        <v>0</v>
      </c>
      <c r="H8" s="3">
        <f t="shared" si="4"/>
        <v>1900000</v>
      </c>
      <c r="I8" s="3">
        <f t="shared" si="2"/>
        <v>3820000</v>
      </c>
      <c r="J8" s="12">
        <f t="shared" si="3"/>
        <v>3.6152652477855337E-3</v>
      </c>
    </row>
    <row r="9" spans="4:10" x14ac:dyDescent="0.25">
      <c r="D9" s="4"/>
      <c r="E9" s="6">
        <f>SUM(E6:E8)</f>
        <v>513040941</v>
      </c>
      <c r="F9" s="6">
        <f t="shared" ref="F9:I9" si="5">SUM(F6:F8)</f>
        <v>222512768</v>
      </c>
      <c r="G9" s="6">
        <f t="shared" si="5"/>
        <v>219338850</v>
      </c>
      <c r="H9" s="6">
        <f t="shared" si="5"/>
        <v>101738072</v>
      </c>
      <c r="I9" s="6">
        <f t="shared" si="5"/>
        <v>1056630631</v>
      </c>
      <c r="J9" s="5">
        <f>SUM(J6:J8)</f>
        <v>1</v>
      </c>
    </row>
    <row r="16" spans="4:10" x14ac:dyDescent="0.25">
      <c r="E16" t="s">
        <v>11</v>
      </c>
      <c r="F16" t="s">
        <v>13</v>
      </c>
      <c r="G16" t="s">
        <v>14</v>
      </c>
      <c r="H16" t="s">
        <v>16</v>
      </c>
      <c r="I16" t="s">
        <v>15</v>
      </c>
    </row>
    <row r="17" spans="5:9" x14ac:dyDescent="0.25">
      <c r="E17" s="8" t="s">
        <v>0</v>
      </c>
      <c r="F17" s="10">
        <v>864610830</v>
      </c>
      <c r="G17" s="10">
        <v>408002106</v>
      </c>
      <c r="H17" s="10">
        <v>668295475</v>
      </c>
      <c r="I17" s="10">
        <v>415901365.80000001</v>
      </c>
    </row>
    <row r="18" spans="5:9" x14ac:dyDescent="0.25">
      <c r="E18" s="8" t="s">
        <v>3</v>
      </c>
      <c r="F18" s="10">
        <v>67337000</v>
      </c>
      <c r="G18" s="10">
        <v>8351000</v>
      </c>
      <c r="H18" s="10">
        <v>2304000</v>
      </c>
      <c r="I18" s="10">
        <v>36912000</v>
      </c>
    </row>
    <row r="19" spans="5:9" x14ac:dyDescent="0.25">
      <c r="E19" s="8" t="s">
        <v>2</v>
      </c>
      <c r="F19" s="10">
        <v>331418375</v>
      </c>
      <c r="G19" s="10">
        <v>188464500</v>
      </c>
      <c r="H19" s="10">
        <v>299452800</v>
      </c>
      <c r="I19" s="10">
        <v>171487600</v>
      </c>
    </row>
    <row r="20" spans="5:9" x14ac:dyDescent="0.25">
      <c r="E20" s="8" t="s">
        <v>12</v>
      </c>
      <c r="F20" s="9">
        <v>1263366205</v>
      </c>
      <c r="G20" s="9">
        <v>604817606</v>
      </c>
      <c r="H20" s="9">
        <v>970052275</v>
      </c>
      <c r="I20" s="9">
        <v>624300965.79999995</v>
      </c>
    </row>
    <row r="54" spans="3:10" x14ac:dyDescent="0.25">
      <c r="D54" s="1" t="s">
        <v>0</v>
      </c>
      <c r="E54" s="1" t="str">
        <f>+E5</f>
        <v>Discover Invest, новые проекты</v>
      </c>
      <c r="F54" s="1" t="str">
        <f t="shared" ref="F54:H54" si="6">+F5</f>
        <v>Akfa Group</v>
      </c>
      <c r="G54" s="1" t="str">
        <f t="shared" si="6"/>
        <v>Artel Group</v>
      </c>
      <c r="H54" s="1" t="str">
        <f t="shared" si="6"/>
        <v>Другие брэнды Akfa Holding</v>
      </c>
      <c r="I54" s="1" t="s">
        <v>10</v>
      </c>
      <c r="J54" s="1" t="s">
        <v>1</v>
      </c>
    </row>
    <row r="55" spans="3:10" ht="15.75" thickBot="1" x14ac:dyDescent="0.3">
      <c r="C55" s="54"/>
      <c r="D55" s="2" t="s">
        <v>17</v>
      </c>
      <c r="E55" s="3">
        <v>122834435</v>
      </c>
      <c r="F55" s="3">
        <v>92368213</v>
      </c>
      <c r="G55" s="3">
        <v>85090875</v>
      </c>
      <c r="H55" s="3">
        <v>5126237</v>
      </c>
      <c r="I55" s="3">
        <f>SUM(E55:H55)</f>
        <v>305419760</v>
      </c>
      <c r="J55" s="12">
        <f>+I55/I57</f>
        <v>0.46005496011690761</v>
      </c>
    </row>
    <row r="56" spans="3:10" ht="15.75" thickBot="1" x14ac:dyDescent="0.3">
      <c r="C56" s="54"/>
      <c r="D56" s="2" t="s">
        <v>18</v>
      </c>
      <c r="E56" s="3">
        <v>189441206</v>
      </c>
      <c r="F56" s="3">
        <v>36957755</v>
      </c>
      <c r="G56" s="3">
        <v>82857975</v>
      </c>
      <c r="H56" s="3">
        <v>49199985</v>
      </c>
      <c r="I56" s="3">
        <f>SUM(E56:H56)</f>
        <v>358456921</v>
      </c>
      <c r="J56" s="12">
        <f>+I56/I57</f>
        <v>0.53994503988309239</v>
      </c>
    </row>
    <row r="57" spans="3:10" x14ac:dyDescent="0.25">
      <c r="D57" s="4"/>
      <c r="E57" s="6">
        <f t="shared" ref="E57:G57" si="7">SUM(E55:E56)</f>
        <v>312275641</v>
      </c>
      <c r="F57" s="6">
        <f>SUM(F55:F56)</f>
        <v>129325968</v>
      </c>
      <c r="G57" s="6">
        <f t="shared" si="7"/>
        <v>167948850</v>
      </c>
      <c r="H57" s="6">
        <f>SUM(H55:H56)</f>
        <v>54326222</v>
      </c>
      <c r="I57" s="6">
        <f>SUM(I55:I56)</f>
        <v>663876681</v>
      </c>
      <c r="J57" s="5">
        <f>SUM(J55:J56)</f>
        <v>1</v>
      </c>
    </row>
    <row r="59" spans="3:10" x14ac:dyDescent="0.25">
      <c r="D59" s="1" t="s">
        <v>2</v>
      </c>
      <c r="E59" s="1" t="str">
        <f>+E54</f>
        <v>Discover Invest, новые проекты</v>
      </c>
      <c r="F59" s="1" t="str">
        <f t="shared" ref="F59:H59" si="8">+F54</f>
        <v>Akfa Group</v>
      </c>
      <c r="G59" s="1" t="str">
        <f t="shared" si="8"/>
        <v>Artel Group</v>
      </c>
      <c r="H59" s="1" t="str">
        <f t="shared" si="8"/>
        <v>Другие брэнды Akfa Holding</v>
      </c>
      <c r="I59" s="1" t="s">
        <v>10</v>
      </c>
      <c r="J59" s="1" t="s">
        <v>1</v>
      </c>
    </row>
    <row r="60" spans="3:10" ht="15.75" thickBot="1" x14ac:dyDescent="0.3">
      <c r="D60" s="2" t="s">
        <v>17</v>
      </c>
      <c r="E60" s="3">
        <v>18985600</v>
      </c>
      <c r="F60" s="3">
        <v>61150700</v>
      </c>
      <c r="G60" s="3"/>
      <c r="H60" s="3">
        <v>7032250</v>
      </c>
      <c r="I60" s="3">
        <f>SUM(E60:H60)</f>
        <v>87168550</v>
      </c>
      <c r="J60" s="12">
        <f>+I60/I62</f>
        <v>0.22412173069489047</v>
      </c>
    </row>
    <row r="61" spans="3:10" ht="15.75" thickBot="1" x14ac:dyDescent="0.3">
      <c r="D61" s="2" t="s">
        <v>18</v>
      </c>
      <c r="E61" s="3">
        <v>179859700</v>
      </c>
      <c r="F61" s="3">
        <v>32036100</v>
      </c>
      <c r="G61" s="3">
        <v>51390000</v>
      </c>
      <c r="H61" s="3">
        <v>38479600</v>
      </c>
      <c r="I61" s="3">
        <f>SUM(E61:H61)</f>
        <v>301765400</v>
      </c>
      <c r="J61" s="12">
        <f>+I61/I62</f>
        <v>0.7758782693051095</v>
      </c>
    </row>
    <row r="62" spans="3:10" x14ac:dyDescent="0.25">
      <c r="D62" s="4"/>
      <c r="E62" s="6">
        <f>SUM(E60:E61)</f>
        <v>198845300</v>
      </c>
      <c r="F62" s="6">
        <f t="shared" ref="F62:G62" si="9">SUM(F60:F61)</f>
        <v>93186800</v>
      </c>
      <c r="G62" s="6">
        <f t="shared" si="9"/>
        <v>51390000</v>
      </c>
      <c r="H62" s="6">
        <f>SUM(H60:H61)</f>
        <v>45511850</v>
      </c>
      <c r="I62" s="6">
        <f>SUM(I60:I61)</f>
        <v>388933950</v>
      </c>
      <c r="J62" s="5">
        <f>SUM(J60:J61)</f>
        <v>1</v>
      </c>
    </row>
    <row r="64" spans="3:10" x14ac:dyDescent="0.25">
      <c r="D64" s="1" t="s">
        <v>3</v>
      </c>
      <c r="E64" s="1" t="str">
        <f>+E59</f>
        <v>Discover Invest, новые проекты</v>
      </c>
      <c r="F64" s="1" t="str">
        <f t="shared" ref="F64:H64" si="10">+F59</f>
        <v>Akfa Group</v>
      </c>
      <c r="G64" s="1" t="str">
        <f t="shared" si="10"/>
        <v>Artel Group</v>
      </c>
      <c r="H64" s="1" t="str">
        <f t="shared" si="10"/>
        <v>Другие брэнды Akfa Holding</v>
      </c>
      <c r="I64" s="1" t="s">
        <v>10</v>
      </c>
      <c r="J64" s="1" t="s">
        <v>1</v>
      </c>
    </row>
    <row r="65" spans="4:10" ht="15.75" thickBot="1" x14ac:dyDescent="0.3">
      <c r="D65" s="2" t="s">
        <v>17</v>
      </c>
      <c r="E65" s="3">
        <v>0</v>
      </c>
      <c r="F65" s="3">
        <v>0</v>
      </c>
      <c r="G65" s="3">
        <v>0</v>
      </c>
      <c r="H65" s="3"/>
      <c r="I65" s="3">
        <f>SUM(E65:H65)</f>
        <v>0</v>
      </c>
      <c r="J65" s="12">
        <f>+I65/I67</f>
        <v>0</v>
      </c>
    </row>
    <row r="66" spans="4:10" ht="15.75" thickBot="1" x14ac:dyDescent="0.3">
      <c r="D66" s="2" t="s">
        <v>18</v>
      </c>
      <c r="E66" s="3">
        <v>1920000</v>
      </c>
      <c r="F66" s="3">
        <v>0</v>
      </c>
      <c r="G66" s="3">
        <v>0</v>
      </c>
      <c r="H66" s="3">
        <v>1900000</v>
      </c>
      <c r="I66" s="3">
        <f>SUM(E66:H66)</f>
        <v>3820000</v>
      </c>
      <c r="J66" s="12">
        <f>+I66/I67</f>
        <v>1</v>
      </c>
    </row>
    <row r="67" spans="4:10" x14ac:dyDescent="0.25">
      <c r="D67" s="4"/>
      <c r="E67" s="6">
        <f t="shared" ref="E67:G67" si="11">SUM(E65:E66)</f>
        <v>1920000</v>
      </c>
      <c r="F67" s="6">
        <f t="shared" si="11"/>
        <v>0</v>
      </c>
      <c r="G67" s="6">
        <f t="shared" si="11"/>
        <v>0</v>
      </c>
      <c r="H67" s="6">
        <f>SUM(H65:H66)</f>
        <v>1900000</v>
      </c>
      <c r="I67" s="6">
        <f>SUM(I65:I66)</f>
        <v>3820000</v>
      </c>
      <c r="J67" s="5">
        <f>SUM(J65:J66)</f>
        <v>1</v>
      </c>
    </row>
    <row r="70" spans="4:10" x14ac:dyDescent="0.25">
      <c r="D70" s="13" t="s">
        <v>4</v>
      </c>
      <c r="E70" s="13" t="str">
        <f>+E64</f>
        <v>Discover Invest, новые проекты</v>
      </c>
      <c r="F70" s="13" t="str">
        <f t="shared" ref="F70:H70" si="12">+F64</f>
        <v>Akfa Group</v>
      </c>
      <c r="G70" s="13" t="str">
        <f t="shared" si="12"/>
        <v>Artel Group</v>
      </c>
      <c r="H70" s="13" t="str">
        <f t="shared" si="12"/>
        <v>Другие брэнды Akfa Holding</v>
      </c>
      <c r="I70" s="13" t="s">
        <v>10</v>
      </c>
      <c r="J70" s="13" t="s">
        <v>1</v>
      </c>
    </row>
    <row r="71" spans="4:10" x14ac:dyDescent="0.25">
      <c r="D71" s="14" t="s">
        <v>17</v>
      </c>
      <c r="E71" s="15">
        <f>+E55+E60+E65</f>
        <v>141820035</v>
      </c>
      <c r="F71" s="15">
        <f>+F55+F60+F65</f>
        <v>153518913</v>
      </c>
      <c r="G71" s="15">
        <f t="shared" ref="G71:I72" si="13">+G55+G60+G65</f>
        <v>85090875</v>
      </c>
      <c r="H71" s="15">
        <f>+H55+H60+H65</f>
        <v>12158487</v>
      </c>
      <c r="I71" s="15">
        <f>SUM(E71:H71)</f>
        <v>392588310</v>
      </c>
      <c r="J71" s="16">
        <f>+I71/I73</f>
        <v>0.37154734917011883</v>
      </c>
    </row>
    <row r="72" spans="4:10" x14ac:dyDescent="0.25">
      <c r="D72" s="14" t="s">
        <v>18</v>
      </c>
      <c r="E72" s="15">
        <f>+E56+E61+E66</f>
        <v>371220906</v>
      </c>
      <c r="F72" s="15">
        <f>+F56+F61+F66</f>
        <v>68993855</v>
      </c>
      <c r="G72" s="15">
        <f t="shared" si="13"/>
        <v>134247975</v>
      </c>
      <c r="H72" s="15">
        <f t="shared" si="13"/>
        <v>89579585</v>
      </c>
      <c r="I72" s="15">
        <f t="shared" si="13"/>
        <v>664042321</v>
      </c>
      <c r="J72" s="16">
        <f>+I72/I73</f>
        <v>0.62845265082988111</v>
      </c>
    </row>
    <row r="73" spans="4:10" x14ac:dyDescent="0.25">
      <c r="D73" s="17" t="s">
        <v>19</v>
      </c>
      <c r="E73" s="18">
        <f t="shared" ref="E73" si="14">SUM(E71:E72)</f>
        <v>513040941</v>
      </c>
      <c r="F73" s="18">
        <f t="shared" ref="F73:G73" si="15">SUM(F71:F72)</f>
        <v>222512768</v>
      </c>
      <c r="G73" s="18">
        <f t="shared" si="15"/>
        <v>219338850</v>
      </c>
      <c r="H73" s="18">
        <f>SUM(H71:H72)</f>
        <v>101738072</v>
      </c>
      <c r="I73" s="18">
        <f>SUM(I71:I72)</f>
        <v>1056630631</v>
      </c>
      <c r="J73" s="16">
        <f>SUM(J71:J72)</f>
        <v>1</v>
      </c>
    </row>
  </sheetData>
  <mergeCells count="1">
    <mergeCell ref="C55:C56"/>
  </mergeCells>
  <pageMargins left="0.7" right="0.7" top="0.75" bottom="0.75" header="0.3" footer="0.3"/>
  <pageSetup paperSize="9" orientation="portrait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73"/>
  <sheetViews>
    <sheetView showGridLines="0" topLeftCell="A49" zoomScale="85" zoomScaleNormal="85" workbookViewId="0">
      <selection activeCell="E60" sqref="E60:E61"/>
    </sheetView>
  </sheetViews>
  <sheetFormatPr defaultRowHeight="15" x14ac:dyDescent="0.25"/>
  <cols>
    <col min="4" max="4" width="35.7109375" customWidth="1"/>
    <col min="5" max="5" width="29.42578125" customWidth="1"/>
    <col min="6" max="6" width="28.140625" customWidth="1"/>
    <col min="7" max="7" width="20.140625" customWidth="1"/>
    <col min="8" max="8" width="28.85546875" customWidth="1"/>
    <col min="9" max="9" width="22.7109375" customWidth="1"/>
    <col min="10" max="10" width="13.85546875" bestFit="1" customWidth="1"/>
  </cols>
  <sheetData>
    <row r="5" spans="4:10" x14ac:dyDescent="0.25">
      <c r="D5" s="1" t="s">
        <v>5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10</v>
      </c>
      <c r="J5" s="1" t="s">
        <v>1</v>
      </c>
    </row>
    <row r="6" spans="4:10" ht="15.75" thickBot="1" x14ac:dyDescent="0.3">
      <c r="D6" s="2" t="s">
        <v>0</v>
      </c>
      <c r="E6" s="3">
        <f>+E57</f>
        <v>95004338</v>
      </c>
      <c r="F6" s="3">
        <f t="shared" ref="F6:H6" si="0">+F57</f>
        <v>0</v>
      </c>
      <c r="G6" s="3">
        <f t="shared" si="0"/>
        <v>0</v>
      </c>
      <c r="H6" s="3">
        <f t="shared" si="0"/>
        <v>0</v>
      </c>
      <c r="I6" s="3">
        <f>SUM(E6:H6)</f>
        <v>95004338</v>
      </c>
      <c r="J6" s="12">
        <f>+I6/$I$9</f>
        <v>0.22277493050806466</v>
      </c>
    </row>
    <row r="7" spans="4:10" ht="15.75" thickBot="1" x14ac:dyDescent="0.3">
      <c r="D7" s="2" t="s">
        <v>2</v>
      </c>
      <c r="E7" s="3">
        <f>+E62</f>
        <v>324297500</v>
      </c>
      <c r="F7" s="3">
        <f t="shared" ref="F7:H7" si="1">+F62</f>
        <v>7157000</v>
      </c>
      <c r="G7" s="3">
        <f t="shared" si="1"/>
        <v>0</v>
      </c>
      <c r="H7" s="3">
        <f t="shared" si="1"/>
        <v>0</v>
      </c>
      <c r="I7" s="3">
        <f t="shared" ref="I7:I8" si="2">SUM(E7:H7)</f>
        <v>331454500</v>
      </c>
      <c r="J7" s="12">
        <f t="shared" ref="J7:J8" si="3">+I7/$I$9</f>
        <v>0.77722506949193537</v>
      </c>
    </row>
    <row r="8" spans="4:10" ht="15.75" thickBot="1" x14ac:dyDescent="0.3">
      <c r="D8" s="2" t="s">
        <v>3</v>
      </c>
      <c r="E8" s="3">
        <f>+E67</f>
        <v>0</v>
      </c>
      <c r="F8" s="3">
        <f t="shared" ref="F8:H8" si="4">+F67</f>
        <v>0</v>
      </c>
      <c r="G8" s="3">
        <f t="shared" si="4"/>
        <v>0</v>
      </c>
      <c r="H8" s="3">
        <f t="shared" si="4"/>
        <v>0</v>
      </c>
      <c r="I8" s="3">
        <f t="shared" si="2"/>
        <v>0</v>
      </c>
      <c r="J8" s="12">
        <f t="shared" si="3"/>
        <v>0</v>
      </c>
    </row>
    <row r="9" spans="4:10" x14ac:dyDescent="0.25">
      <c r="D9" s="4"/>
      <c r="E9" s="6">
        <f>SUM(E6:E8)</f>
        <v>419301838</v>
      </c>
      <c r="F9" s="6">
        <f t="shared" ref="F9:I9" si="5">SUM(F6:F8)</f>
        <v>7157000</v>
      </c>
      <c r="G9" s="6">
        <f t="shared" si="5"/>
        <v>0</v>
      </c>
      <c r="H9" s="6">
        <f t="shared" si="5"/>
        <v>0</v>
      </c>
      <c r="I9" s="6">
        <f t="shared" si="5"/>
        <v>426458838</v>
      </c>
      <c r="J9" s="5">
        <f>SUM(J6:J8)</f>
        <v>1</v>
      </c>
    </row>
    <row r="16" spans="4:10" x14ac:dyDescent="0.25">
      <c r="E16" t="s">
        <v>11</v>
      </c>
      <c r="F16" t="s">
        <v>13</v>
      </c>
      <c r="G16" t="s">
        <v>14</v>
      </c>
      <c r="H16" t="s">
        <v>16</v>
      </c>
      <c r="I16" t="s">
        <v>15</v>
      </c>
    </row>
    <row r="17" spans="5:9" x14ac:dyDescent="0.25">
      <c r="E17" s="8" t="s">
        <v>0</v>
      </c>
      <c r="F17" s="10">
        <v>864610830</v>
      </c>
      <c r="G17" s="10">
        <v>408002106</v>
      </c>
      <c r="H17" s="10">
        <v>668295475</v>
      </c>
      <c r="I17" s="10">
        <v>415901365.80000001</v>
      </c>
    </row>
    <row r="18" spans="5:9" x14ac:dyDescent="0.25">
      <c r="E18" s="8" t="s">
        <v>3</v>
      </c>
      <c r="F18" s="10">
        <v>67337000</v>
      </c>
      <c r="G18" s="10">
        <v>8351000</v>
      </c>
      <c r="H18" s="10">
        <v>2304000</v>
      </c>
      <c r="I18" s="10">
        <v>36912000</v>
      </c>
    </row>
    <row r="19" spans="5:9" x14ac:dyDescent="0.25">
      <c r="E19" s="8" t="s">
        <v>2</v>
      </c>
      <c r="F19" s="10">
        <v>331418375</v>
      </c>
      <c r="G19" s="10">
        <v>188464500</v>
      </c>
      <c r="H19" s="10">
        <v>299452800</v>
      </c>
      <c r="I19" s="10">
        <v>171487600</v>
      </c>
    </row>
    <row r="20" spans="5:9" x14ac:dyDescent="0.25">
      <c r="E20" s="8" t="s">
        <v>12</v>
      </c>
      <c r="F20" s="9">
        <v>1263366205</v>
      </c>
      <c r="G20" s="9">
        <v>604817606</v>
      </c>
      <c r="H20" s="9">
        <v>970052275</v>
      </c>
      <c r="I20" s="9">
        <v>624300965.79999995</v>
      </c>
    </row>
    <row r="54" spans="3:10" x14ac:dyDescent="0.25">
      <c r="D54" s="1" t="s">
        <v>0</v>
      </c>
      <c r="E54" s="1" t="str">
        <f>+E5</f>
        <v>Discover Invest, новые проекты</v>
      </c>
      <c r="F54" s="1" t="str">
        <f t="shared" ref="F54:H54" si="6">+F5</f>
        <v>Akfa Group</v>
      </c>
      <c r="G54" s="1" t="str">
        <f t="shared" si="6"/>
        <v>Artel Group</v>
      </c>
      <c r="H54" s="1" t="str">
        <f t="shared" si="6"/>
        <v>Другие брэнды Akfa Holding</v>
      </c>
      <c r="I54" s="1" t="s">
        <v>10</v>
      </c>
      <c r="J54" s="1" t="s">
        <v>1</v>
      </c>
    </row>
    <row r="55" spans="3:10" ht="15.75" thickBot="1" x14ac:dyDescent="0.3">
      <c r="C55" s="54"/>
      <c r="D55" s="2" t="s">
        <v>17</v>
      </c>
      <c r="E55" s="3"/>
      <c r="F55" s="3"/>
      <c r="G55" s="3"/>
      <c r="H55" s="3"/>
      <c r="I55" s="3">
        <f>SUM(E55:H55)</f>
        <v>0</v>
      </c>
      <c r="J55" s="12">
        <f>+IFERROR(I55/I57,0)</f>
        <v>0</v>
      </c>
    </row>
    <row r="56" spans="3:10" ht="15.75" thickBot="1" x14ac:dyDescent="0.3">
      <c r="C56" s="54"/>
      <c r="D56" s="2" t="s">
        <v>18</v>
      </c>
      <c r="E56" s="3">
        <v>95004338</v>
      </c>
      <c r="F56" s="3"/>
      <c r="G56" s="3"/>
      <c r="H56" s="3"/>
      <c r="I56" s="3">
        <f>SUM(E56:H56)</f>
        <v>95004338</v>
      </c>
      <c r="J56" s="12">
        <f>+IFERROR(I56/I58,0)</f>
        <v>0</v>
      </c>
    </row>
    <row r="57" spans="3:10" x14ac:dyDescent="0.25">
      <c r="D57" s="4"/>
      <c r="E57" s="6">
        <f t="shared" ref="E57:G57" si="7">SUM(E55:E56)</f>
        <v>95004338</v>
      </c>
      <c r="F57" s="6">
        <f>SUM(F55:F56)</f>
        <v>0</v>
      </c>
      <c r="G57" s="6">
        <f t="shared" si="7"/>
        <v>0</v>
      </c>
      <c r="H57" s="6">
        <f>SUM(H55:H56)</f>
        <v>0</v>
      </c>
      <c r="I57" s="6">
        <f>SUM(I55:I56)</f>
        <v>95004338</v>
      </c>
      <c r="J57" s="5">
        <f>SUM(J55:J56)</f>
        <v>0</v>
      </c>
    </row>
    <row r="59" spans="3:10" x14ac:dyDescent="0.25">
      <c r="D59" s="1" t="s">
        <v>2</v>
      </c>
      <c r="E59" s="1" t="str">
        <f>+E54</f>
        <v>Discover Invest, новые проекты</v>
      </c>
      <c r="F59" s="1" t="str">
        <f t="shared" ref="F59:H59" si="8">+F54</f>
        <v>Akfa Group</v>
      </c>
      <c r="G59" s="1" t="str">
        <f t="shared" si="8"/>
        <v>Artel Group</v>
      </c>
      <c r="H59" s="1" t="str">
        <f t="shared" si="8"/>
        <v>Другие брэнды Akfa Holding</v>
      </c>
      <c r="I59" s="1" t="s">
        <v>10</v>
      </c>
      <c r="J59" s="1" t="s">
        <v>1</v>
      </c>
    </row>
    <row r="60" spans="3:10" ht="15.75" thickBot="1" x14ac:dyDescent="0.3">
      <c r="D60" s="2" t="s">
        <v>17</v>
      </c>
      <c r="E60" s="3">
        <v>247303400</v>
      </c>
      <c r="F60" s="3">
        <v>7157000</v>
      </c>
      <c r="G60" s="3"/>
      <c r="H60" s="3"/>
      <c r="I60" s="3">
        <f>SUM(E60:H60)</f>
        <v>254460400</v>
      </c>
      <c r="J60" s="12">
        <f>+IFERROR(I60/I62,0)</f>
        <v>0.76770838833082666</v>
      </c>
    </row>
    <row r="61" spans="3:10" ht="15.75" thickBot="1" x14ac:dyDescent="0.3">
      <c r="D61" s="2" t="s">
        <v>18</v>
      </c>
      <c r="E61" s="3">
        <v>76994100</v>
      </c>
      <c r="F61" s="3"/>
      <c r="G61" s="3"/>
      <c r="H61" s="3"/>
      <c r="I61" s="3">
        <f>SUM(E61:H61)</f>
        <v>76994100</v>
      </c>
      <c r="J61" s="12">
        <f>+IFERROR(I61/I63,0)</f>
        <v>0</v>
      </c>
    </row>
    <row r="62" spans="3:10" x14ac:dyDescent="0.25">
      <c r="D62" s="4"/>
      <c r="E62" s="6">
        <f>SUM(E60:E61)</f>
        <v>324297500</v>
      </c>
      <c r="F62" s="6">
        <f t="shared" ref="F62:G62" si="9">SUM(F60:F61)</f>
        <v>7157000</v>
      </c>
      <c r="G62" s="6">
        <f t="shared" si="9"/>
        <v>0</v>
      </c>
      <c r="H62" s="6">
        <f>SUM(H60:H61)</f>
        <v>0</v>
      </c>
      <c r="I62" s="6">
        <f>SUM(I60:I61)</f>
        <v>331454500</v>
      </c>
      <c r="J62" s="5">
        <f>SUM(J60:J61)</f>
        <v>0.76770838833082666</v>
      </c>
    </row>
    <row r="64" spans="3:10" x14ac:dyDescent="0.25">
      <c r="D64" s="1" t="s">
        <v>3</v>
      </c>
      <c r="E64" s="1" t="str">
        <f>+E59</f>
        <v>Discover Invest, новые проекты</v>
      </c>
      <c r="F64" s="1" t="str">
        <f t="shared" ref="F64:H64" si="10">+F59</f>
        <v>Akfa Group</v>
      </c>
      <c r="G64" s="1" t="str">
        <f t="shared" si="10"/>
        <v>Artel Group</v>
      </c>
      <c r="H64" s="1" t="str">
        <f t="shared" si="10"/>
        <v>Другие брэнды Akfa Holding</v>
      </c>
      <c r="I64" s="1" t="s">
        <v>10</v>
      </c>
      <c r="J64" s="1" t="s">
        <v>1</v>
      </c>
    </row>
    <row r="65" spans="4:10" ht="15.75" thickBot="1" x14ac:dyDescent="0.3">
      <c r="D65" s="2" t="s">
        <v>17</v>
      </c>
      <c r="E65" s="3">
        <v>0</v>
      </c>
      <c r="F65" s="3">
        <v>0</v>
      </c>
      <c r="G65" s="3">
        <v>0</v>
      </c>
      <c r="H65" s="3"/>
      <c r="I65" s="3">
        <f>SUM(E65:H65)</f>
        <v>0</v>
      </c>
      <c r="J65" s="12">
        <f>+IFERROR(I65/I67,0)</f>
        <v>0</v>
      </c>
    </row>
    <row r="66" spans="4:10" ht="15.75" thickBot="1" x14ac:dyDescent="0.3">
      <c r="D66" s="2" t="s">
        <v>18</v>
      </c>
      <c r="E66" s="3"/>
      <c r="F66" s="3">
        <v>0</v>
      </c>
      <c r="G66" s="3">
        <v>0</v>
      </c>
      <c r="H66" s="3"/>
      <c r="I66" s="3">
        <f>SUM(E66:H66)</f>
        <v>0</v>
      </c>
      <c r="J66" s="12">
        <f>+IFERROR(I66/I68,0)</f>
        <v>0</v>
      </c>
    </row>
    <row r="67" spans="4:10" x14ac:dyDescent="0.25">
      <c r="D67" s="4"/>
      <c r="E67" s="6">
        <f t="shared" ref="E67:G67" si="11">SUM(E65:E66)</f>
        <v>0</v>
      </c>
      <c r="F67" s="6">
        <f t="shared" si="11"/>
        <v>0</v>
      </c>
      <c r="G67" s="6">
        <f t="shared" si="11"/>
        <v>0</v>
      </c>
      <c r="H67" s="6">
        <f>SUM(H65:H66)</f>
        <v>0</v>
      </c>
      <c r="I67" s="6">
        <f>SUM(I65:I66)</f>
        <v>0</v>
      </c>
      <c r="J67" s="5">
        <f>SUM(J65:J66)</f>
        <v>0</v>
      </c>
    </row>
    <row r="70" spans="4:10" x14ac:dyDescent="0.25">
      <c r="D70" s="13" t="s">
        <v>4</v>
      </c>
      <c r="E70" s="13" t="str">
        <f>+E64</f>
        <v>Discover Invest, новые проекты</v>
      </c>
      <c r="F70" s="13" t="str">
        <f t="shared" ref="F70:H70" si="12">+F64</f>
        <v>Akfa Group</v>
      </c>
      <c r="G70" s="13" t="str">
        <f t="shared" si="12"/>
        <v>Artel Group</v>
      </c>
      <c r="H70" s="13" t="str">
        <f t="shared" si="12"/>
        <v>Другие брэнды Akfa Holding</v>
      </c>
      <c r="I70" s="13" t="s">
        <v>10</v>
      </c>
      <c r="J70" s="13" t="s">
        <v>1</v>
      </c>
    </row>
    <row r="71" spans="4:10" x14ac:dyDescent="0.25">
      <c r="D71" s="14" t="s">
        <v>17</v>
      </c>
      <c r="E71" s="15">
        <f>+E55+E60+E65</f>
        <v>247303400</v>
      </c>
      <c r="F71" s="15">
        <f>+F55+F60+F65</f>
        <v>7157000</v>
      </c>
      <c r="G71" s="15">
        <f t="shared" ref="G71:I72" si="13">+G55+G60+G65</f>
        <v>0</v>
      </c>
      <c r="H71" s="15">
        <f>+H55+H60+H65</f>
        <v>0</v>
      </c>
      <c r="I71" s="15">
        <f>SUM(E71:H71)</f>
        <v>254460400</v>
      </c>
      <c r="J71" s="12">
        <f>+IFERROR(I71/I73,0)</f>
        <v>0.59668220546996853</v>
      </c>
    </row>
    <row r="72" spans="4:10" x14ac:dyDescent="0.25">
      <c r="D72" s="14" t="s">
        <v>18</v>
      </c>
      <c r="E72" s="15">
        <f>+E56+E61+E66</f>
        <v>171998438</v>
      </c>
      <c r="F72" s="15">
        <f>+F56+F61+F66</f>
        <v>0</v>
      </c>
      <c r="G72" s="15">
        <f t="shared" si="13"/>
        <v>0</v>
      </c>
      <c r="H72" s="15">
        <f t="shared" si="13"/>
        <v>0</v>
      </c>
      <c r="I72" s="15">
        <f t="shared" si="13"/>
        <v>171998438</v>
      </c>
      <c r="J72" s="12">
        <f t="shared" ref="J72:J73" si="14">+IFERROR(I72/I74,0)</f>
        <v>0</v>
      </c>
    </row>
    <row r="73" spans="4:10" x14ac:dyDescent="0.25">
      <c r="D73" s="17" t="s">
        <v>19</v>
      </c>
      <c r="E73" s="18">
        <f t="shared" ref="E73" si="15">SUM(E71:E72)</f>
        <v>419301838</v>
      </c>
      <c r="F73" s="18">
        <f t="shared" ref="F73:G73" si="16">SUM(F71:F72)</f>
        <v>7157000</v>
      </c>
      <c r="G73" s="18">
        <f t="shared" si="16"/>
        <v>0</v>
      </c>
      <c r="H73" s="18">
        <f>SUM(H71:H72)</f>
        <v>0</v>
      </c>
      <c r="I73" s="18">
        <f>SUM(I71:I72)</f>
        <v>426458838</v>
      </c>
      <c r="J73" s="12">
        <f t="shared" si="14"/>
        <v>0</v>
      </c>
    </row>
  </sheetData>
  <mergeCells count="1">
    <mergeCell ref="C55:C56"/>
  </mergeCells>
  <pageMargins left="0.7" right="0.7" top="0.75" bottom="0.75" header="0.3" footer="0.3"/>
  <pageSetup paperSize="9" orientation="portrait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73"/>
  <sheetViews>
    <sheetView showGridLines="0" zoomScale="85" zoomScaleNormal="85" workbookViewId="0">
      <selection activeCell="F72" sqref="F72:I72"/>
    </sheetView>
  </sheetViews>
  <sheetFormatPr defaultRowHeight="15" x14ac:dyDescent="0.25"/>
  <cols>
    <col min="4" max="4" width="35.7109375" customWidth="1"/>
    <col min="5" max="5" width="29.42578125" customWidth="1"/>
    <col min="6" max="6" width="28.140625" customWidth="1"/>
    <col min="7" max="7" width="20.140625" customWidth="1"/>
    <col min="8" max="8" width="28.85546875" customWidth="1"/>
    <col min="9" max="9" width="22.7109375" customWidth="1"/>
    <col min="10" max="10" width="13.85546875" bestFit="1" customWidth="1"/>
  </cols>
  <sheetData>
    <row r="5" spans="4:10" x14ac:dyDescent="0.25">
      <c r="D5" s="1" t="s">
        <v>5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10</v>
      </c>
      <c r="J5" s="1" t="s">
        <v>1</v>
      </c>
    </row>
    <row r="6" spans="4:10" ht="15.75" thickBot="1" x14ac:dyDescent="0.3">
      <c r="D6" s="2" t="s">
        <v>0</v>
      </c>
      <c r="E6" s="3">
        <f>+E57</f>
        <v>88561272</v>
      </c>
      <c r="F6" s="3">
        <f t="shared" ref="F6:H6" si="0">+F57</f>
        <v>0</v>
      </c>
      <c r="G6" s="3">
        <f t="shared" si="0"/>
        <v>10551247</v>
      </c>
      <c r="H6" s="3">
        <f t="shared" si="0"/>
        <v>6365864</v>
      </c>
      <c r="I6" s="3">
        <f>SUM(E6:H6)</f>
        <v>105478383</v>
      </c>
      <c r="J6" s="12">
        <f>+I6/$I$9</f>
        <v>0.31522022500225472</v>
      </c>
    </row>
    <row r="7" spans="4:10" ht="15.75" thickBot="1" x14ac:dyDescent="0.3">
      <c r="D7" s="2" t="s">
        <v>2</v>
      </c>
      <c r="E7" s="3">
        <f>+E62</f>
        <v>190641200</v>
      </c>
      <c r="F7" s="3">
        <f t="shared" ref="F7:H7" si="1">+F62</f>
        <v>0</v>
      </c>
      <c r="G7" s="3">
        <f t="shared" si="1"/>
        <v>0</v>
      </c>
      <c r="H7" s="3">
        <f t="shared" si="1"/>
        <v>0</v>
      </c>
      <c r="I7" s="3">
        <f t="shared" ref="I7:I8" si="2">SUM(E7:H7)</f>
        <v>190641200</v>
      </c>
      <c r="J7" s="12">
        <f t="shared" ref="J7:J8" si="3">+I7/$I$9</f>
        <v>0.56972775131279596</v>
      </c>
    </row>
    <row r="8" spans="4:10" ht="15.75" thickBot="1" x14ac:dyDescent="0.3">
      <c r="D8" s="2" t="s">
        <v>3</v>
      </c>
      <c r="E8" s="3">
        <f>+E67</f>
        <v>30029486</v>
      </c>
      <c r="F8" s="3">
        <f t="shared" ref="F8:H8" si="4">+F67</f>
        <v>5520000</v>
      </c>
      <c r="G8" s="3">
        <f t="shared" si="4"/>
        <v>0</v>
      </c>
      <c r="H8" s="3">
        <f t="shared" si="4"/>
        <v>2949000</v>
      </c>
      <c r="I8" s="3">
        <f t="shared" si="2"/>
        <v>38498486</v>
      </c>
      <c r="J8" s="12">
        <f t="shared" si="3"/>
        <v>0.11505202368494931</v>
      </c>
    </row>
    <row r="9" spans="4:10" x14ac:dyDescent="0.25">
      <c r="D9" s="4"/>
      <c r="E9" s="6">
        <f>SUM(E6:E8)</f>
        <v>309231958</v>
      </c>
      <c r="F9" s="6">
        <f t="shared" ref="F9:I9" si="5">SUM(F6:F8)</f>
        <v>5520000</v>
      </c>
      <c r="G9" s="6">
        <f t="shared" si="5"/>
        <v>10551247</v>
      </c>
      <c r="H9" s="6">
        <f t="shared" si="5"/>
        <v>9314864</v>
      </c>
      <c r="I9" s="6">
        <f t="shared" si="5"/>
        <v>334618069</v>
      </c>
      <c r="J9" s="5">
        <f>SUM(J6:J8)</f>
        <v>1</v>
      </c>
    </row>
    <row r="16" spans="4:10" x14ac:dyDescent="0.25">
      <c r="E16" t="s">
        <v>11</v>
      </c>
      <c r="F16" t="s">
        <v>13</v>
      </c>
      <c r="G16" t="s">
        <v>14</v>
      </c>
      <c r="H16" t="s">
        <v>16</v>
      </c>
      <c r="I16" t="s">
        <v>15</v>
      </c>
    </row>
    <row r="17" spans="5:9" x14ac:dyDescent="0.25">
      <c r="E17" s="8" t="s">
        <v>0</v>
      </c>
      <c r="F17" s="10">
        <v>864610830</v>
      </c>
      <c r="G17" s="10">
        <v>408002106</v>
      </c>
      <c r="H17" s="10">
        <v>668295475</v>
      </c>
      <c r="I17" s="10">
        <v>415901365.80000001</v>
      </c>
    </row>
    <row r="18" spans="5:9" x14ac:dyDescent="0.25">
      <c r="E18" s="8" t="s">
        <v>3</v>
      </c>
      <c r="F18" s="10">
        <v>67337000</v>
      </c>
      <c r="G18" s="10">
        <v>8351000</v>
      </c>
      <c r="H18" s="10">
        <v>2304000</v>
      </c>
      <c r="I18" s="10">
        <v>36912000</v>
      </c>
    </row>
    <row r="19" spans="5:9" x14ac:dyDescent="0.25">
      <c r="E19" s="8" t="s">
        <v>2</v>
      </c>
      <c r="F19" s="10">
        <v>331418375</v>
      </c>
      <c r="G19" s="10">
        <v>188464500</v>
      </c>
      <c r="H19" s="10">
        <v>299452800</v>
      </c>
      <c r="I19" s="10">
        <v>171487600</v>
      </c>
    </row>
    <row r="20" spans="5:9" x14ac:dyDescent="0.25">
      <c r="E20" s="8" t="s">
        <v>12</v>
      </c>
      <c r="F20" s="9">
        <v>1263366205</v>
      </c>
      <c r="G20" s="9">
        <v>604817606</v>
      </c>
      <c r="H20" s="9">
        <v>970052275</v>
      </c>
      <c r="I20" s="9">
        <v>624300965.79999995</v>
      </c>
    </row>
    <row r="54" spans="3:10" x14ac:dyDescent="0.25">
      <c r="D54" s="1" t="s">
        <v>0</v>
      </c>
      <c r="E54" s="1" t="str">
        <f>+E5</f>
        <v>Discover Invest, новые проекты</v>
      </c>
      <c r="F54" s="1" t="str">
        <f t="shared" ref="F54:H54" si="6">+F5</f>
        <v>Akfa Group</v>
      </c>
      <c r="G54" s="1" t="str">
        <f t="shared" si="6"/>
        <v>Artel Group</v>
      </c>
      <c r="H54" s="1" t="str">
        <f t="shared" si="6"/>
        <v>Другие брэнды Akfa Holding</v>
      </c>
      <c r="I54" s="1" t="s">
        <v>10</v>
      </c>
      <c r="J54" s="1" t="s">
        <v>1</v>
      </c>
    </row>
    <row r="55" spans="3:10" ht="15.75" thickBot="1" x14ac:dyDescent="0.3">
      <c r="C55" s="54"/>
      <c r="D55" s="2" t="s">
        <v>17</v>
      </c>
      <c r="E55" s="3">
        <v>88561272</v>
      </c>
      <c r="F55" s="3"/>
      <c r="G55" s="3"/>
      <c r="H55" s="3">
        <v>6365864</v>
      </c>
      <c r="I55" s="3">
        <f>SUM(E55:H55)</f>
        <v>94927136</v>
      </c>
      <c r="J55" s="12">
        <f>+IFERROR(I55/I57,0)</f>
        <v>0.89996768342571198</v>
      </c>
    </row>
    <row r="56" spans="3:10" ht="15.75" thickBot="1" x14ac:dyDescent="0.3">
      <c r="C56" s="54"/>
      <c r="D56" s="2" t="s">
        <v>18</v>
      </c>
      <c r="E56" s="3">
        <v>0</v>
      </c>
      <c r="F56" s="3"/>
      <c r="G56" s="3">
        <v>10551247</v>
      </c>
      <c r="H56" s="3"/>
      <c r="I56" s="3">
        <f>SUM(E56:H56)</f>
        <v>10551247</v>
      </c>
      <c r="J56" s="12">
        <f>+IFERROR(I56/I57,0)</f>
        <v>0.10003231657428802</v>
      </c>
    </row>
    <row r="57" spans="3:10" x14ac:dyDescent="0.25">
      <c r="D57" s="4"/>
      <c r="E57" s="6">
        <f t="shared" ref="E57:G57" si="7">SUM(E55:E56)</f>
        <v>88561272</v>
      </c>
      <c r="F57" s="6">
        <f>SUM(F55:F56)</f>
        <v>0</v>
      </c>
      <c r="G57" s="6">
        <f t="shared" si="7"/>
        <v>10551247</v>
      </c>
      <c r="H57" s="6">
        <f>SUM(H55:H56)</f>
        <v>6365864</v>
      </c>
      <c r="I57" s="6">
        <f>SUM(I55:I56)</f>
        <v>105478383</v>
      </c>
      <c r="J57" s="5">
        <f>SUM(J55:J56)</f>
        <v>1</v>
      </c>
    </row>
    <row r="59" spans="3:10" x14ac:dyDescent="0.25">
      <c r="D59" s="1" t="s">
        <v>2</v>
      </c>
      <c r="E59" s="1" t="str">
        <f>+E54</f>
        <v>Discover Invest, новые проекты</v>
      </c>
      <c r="F59" s="1" t="str">
        <f t="shared" ref="F59:H59" si="8">+F54</f>
        <v>Akfa Group</v>
      </c>
      <c r="G59" s="1" t="str">
        <f t="shared" si="8"/>
        <v>Artel Group</v>
      </c>
      <c r="H59" s="1" t="str">
        <f t="shared" si="8"/>
        <v>Другие брэнды Akfa Holding</v>
      </c>
      <c r="I59" s="1" t="s">
        <v>10</v>
      </c>
      <c r="J59" s="1" t="s">
        <v>1</v>
      </c>
    </row>
    <row r="60" spans="3:10" ht="15.75" thickBot="1" x14ac:dyDescent="0.3">
      <c r="D60" s="2" t="s">
        <v>17</v>
      </c>
      <c r="E60" s="3">
        <v>190641200</v>
      </c>
      <c r="F60" s="3"/>
      <c r="G60" s="3"/>
      <c r="H60" s="3"/>
      <c r="I60" s="3">
        <f>SUM(E60:H60)</f>
        <v>190641200</v>
      </c>
      <c r="J60" s="12">
        <f>+IFERROR(I60/I62,0)</f>
        <v>1</v>
      </c>
    </row>
    <row r="61" spans="3:10" ht="15.75" thickBot="1" x14ac:dyDescent="0.3">
      <c r="D61" s="2" t="s">
        <v>18</v>
      </c>
      <c r="E61" s="3">
        <v>0</v>
      </c>
      <c r="F61" s="3"/>
      <c r="G61" s="3"/>
      <c r="H61" s="3"/>
      <c r="I61" s="3">
        <f>SUM(E61:H61)</f>
        <v>0</v>
      </c>
      <c r="J61" s="12">
        <f>+IFERROR(I61/I63,0)</f>
        <v>0</v>
      </c>
    </row>
    <row r="62" spans="3:10" x14ac:dyDescent="0.25">
      <c r="D62" s="4"/>
      <c r="E62" s="6">
        <f>SUM(E60:E61)</f>
        <v>190641200</v>
      </c>
      <c r="F62" s="6">
        <f t="shared" ref="F62:G62" si="9">SUM(F60:F61)</f>
        <v>0</v>
      </c>
      <c r="G62" s="6">
        <f t="shared" si="9"/>
        <v>0</v>
      </c>
      <c r="H62" s="6">
        <f>SUM(H60:H61)</f>
        <v>0</v>
      </c>
      <c r="I62" s="6">
        <f>SUM(I60:I61)</f>
        <v>190641200</v>
      </c>
      <c r="J62" s="5">
        <f>SUM(J60:J61)</f>
        <v>1</v>
      </c>
    </row>
    <row r="64" spans="3:10" x14ac:dyDescent="0.25">
      <c r="D64" s="1" t="s">
        <v>3</v>
      </c>
      <c r="E64" s="1" t="str">
        <f>+E59</f>
        <v>Discover Invest, новые проекты</v>
      </c>
      <c r="F64" s="1" t="str">
        <f t="shared" ref="F64:H64" si="10">+F59</f>
        <v>Akfa Group</v>
      </c>
      <c r="G64" s="1" t="str">
        <f t="shared" si="10"/>
        <v>Artel Group</v>
      </c>
      <c r="H64" s="1" t="str">
        <f t="shared" si="10"/>
        <v>Другие брэнды Akfa Holding</v>
      </c>
      <c r="I64" s="1" t="s">
        <v>10</v>
      </c>
      <c r="J64" s="1" t="s">
        <v>1</v>
      </c>
    </row>
    <row r="65" spans="4:10" ht="15.75" thickBot="1" x14ac:dyDescent="0.3">
      <c r="D65" s="2" t="s">
        <v>17</v>
      </c>
      <c r="E65" s="3">
        <v>0</v>
      </c>
      <c r="F65" s="3">
        <v>0</v>
      </c>
      <c r="G65" s="3">
        <v>0</v>
      </c>
      <c r="H65" s="3"/>
      <c r="I65" s="3">
        <f>SUM(E65:H65)</f>
        <v>0</v>
      </c>
      <c r="J65" s="12">
        <f>+IFERROR(I65/I67,0)</f>
        <v>0</v>
      </c>
    </row>
    <row r="66" spans="4:10" ht="15.75" thickBot="1" x14ac:dyDescent="0.3">
      <c r="D66" s="2" t="s">
        <v>18</v>
      </c>
      <c r="E66" s="3">
        <v>30029486</v>
      </c>
      <c r="F66" s="3">
        <v>5520000</v>
      </c>
      <c r="G66" s="3">
        <v>0</v>
      </c>
      <c r="H66" s="3">
        <v>2949000</v>
      </c>
      <c r="I66" s="3">
        <f>SUM(E66:H66)</f>
        <v>38498486</v>
      </c>
      <c r="J66" s="12">
        <f>+IFERROR(I66/I67,0)</f>
        <v>1</v>
      </c>
    </row>
    <row r="67" spans="4:10" x14ac:dyDescent="0.25">
      <c r="D67" s="4"/>
      <c r="E67" s="6">
        <f t="shared" ref="E67:G67" si="11">SUM(E65:E66)</f>
        <v>30029486</v>
      </c>
      <c r="F67" s="6">
        <f t="shared" si="11"/>
        <v>5520000</v>
      </c>
      <c r="G67" s="6">
        <f t="shared" si="11"/>
        <v>0</v>
      </c>
      <c r="H67" s="6">
        <f>SUM(H65:H66)</f>
        <v>2949000</v>
      </c>
      <c r="I67" s="6">
        <f>SUM(I65:I66)</f>
        <v>38498486</v>
      </c>
      <c r="J67" s="5">
        <f>SUM(J65:J66)</f>
        <v>1</v>
      </c>
    </row>
    <row r="70" spans="4:10" x14ac:dyDescent="0.25">
      <c r="D70" s="13" t="s">
        <v>4</v>
      </c>
      <c r="E70" s="13" t="str">
        <f>+E64</f>
        <v>Discover Invest, новые проекты</v>
      </c>
      <c r="F70" s="13" t="str">
        <f t="shared" ref="F70:H70" si="12">+F64</f>
        <v>Akfa Group</v>
      </c>
      <c r="G70" s="13" t="str">
        <f t="shared" si="12"/>
        <v>Artel Group</v>
      </c>
      <c r="H70" s="13" t="str">
        <f t="shared" si="12"/>
        <v>Другие брэнды Akfa Holding</v>
      </c>
      <c r="I70" s="13" t="s">
        <v>10</v>
      </c>
      <c r="J70" s="13" t="s">
        <v>1</v>
      </c>
    </row>
    <row r="71" spans="4:10" x14ac:dyDescent="0.25">
      <c r="D71" s="14" t="s">
        <v>17</v>
      </c>
      <c r="E71" s="15">
        <f>+E55+E60+E65</f>
        <v>279202472</v>
      </c>
      <c r="F71" s="15">
        <f>+F55+F60+F65</f>
        <v>0</v>
      </c>
      <c r="G71" s="15">
        <f t="shared" ref="G71:I72" si="13">+G55+G60+G65</f>
        <v>0</v>
      </c>
      <c r="H71" s="15">
        <f>+H55+H60+H65</f>
        <v>6365864</v>
      </c>
      <c r="I71" s="15">
        <f>SUM(E71:H71)</f>
        <v>285568336</v>
      </c>
      <c r="J71" s="12">
        <f>+IFERROR(I71/I73,0)</f>
        <v>0.85341576697700683</v>
      </c>
    </row>
    <row r="72" spans="4:10" x14ac:dyDescent="0.25">
      <c r="D72" s="14" t="s">
        <v>18</v>
      </c>
      <c r="E72" s="15">
        <f>+E56+E61+E66</f>
        <v>30029486</v>
      </c>
      <c r="F72" s="15">
        <f>+F56+F61+F66</f>
        <v>5520000</v>
      </c>
      <c r="G72" s="15">
        <f t="shared" si="13"/>
        <v>10551247</v>
      </c>
      <c r="H72" s="15">
        <f t="shared" si="13"/>
        <v>2949000</v>
      </c>
      <c r="I72" s="15">
        <f t="shared" si="13"/>
        <v>49049733</v>
      </c>
      <c r="J72" s="12">
        <f t="shared" ref="J72:J73" si="14">+IFERROR(I72/I74,0)</f>
        <v>0</v>
      </c>
    </row>
    <row r="73" spans="4:10" x14ac:dyDescent="0.25">
      <c r="D73" s="17" t="s">
        <v>19</v>
      </c>
      <c r="E73" s="18">
        <f t="shared" ref="E73" si="15">SUM(E71:E72)</f>
        <v>309231958</v>
      </c>
      <c r="F73" s="18">
        <f t="shared" ref="F73:G73" si="16">SUM(F71:F72)</f>
        <v>5520000</v>
      </c>
      <c r="G73" s="18">
        <f t="shared" si="16"/>
        <v>10551247</v>
      </c>
      <c r="H73" s="18">
        <f>SUM(H71:H72)</f>
        <v>9314864</v>
      </c>
      <c r="I73" s="18">
        <f>SUM(I71:I72)</f>
        <v>334618069</v>
      </c>
      <c r="J73" s="12">
        <f t="shared" si="14"/>
        <v>0</v>
      </c>
    </row>
  </sheetData>
  <mergeCells count="1">
    <mergeCell ref="C55:C56"/>
  </mergeCells>
  <pageMargins left="0.7" right="0.7" top="0.75" bottom="0.75" header="0.3" footer="0.3"/>
  <pageSetup paperSize="9" orientation="portrait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73"/>
  <sheetViews>
    <sheetView showGridLines="0" zoomScale="85" zoomScaleNormal="85" workbookViewId="0">
      <selection activeCell="F6" sqref="F6"/>
    </sheetView>
  </sheetViews>
  <sheetFormatPr defaultRowHeight="15" x14ac:dyDescent="0.25"/>
  <cols>
    <col min="4" max="4" width="35.7109375" customWidth="1"/>
    <col min="5" max="5" width="29.42578125" customWidth="1"/>
    <col min="6" max="6" width="28.140625" customWidth="1"/>
    <col min="7" max="7" width="20.140625" customWidth="1"/>
    <col min="8" max="8" width="28.85546875" customWidth="1"/>
    <col min="9" max="9" width="22.7109375" customWidth="1"/>
    <col min="10" max="10" width="13.85546875" bestFit="1" customWidth="1"/>
  </cols>
  <sheetData>
    <row r="5" spans="4:10" x14ac:dyDescent="0.25">
      <c r="D5" s="1" t="s">
        <v>5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10</v>
      </c>
      <c r="J5" s="1" t="s">
        <v>1</v>
      </c>
    </row>
    <row r="6" spans="4:10" ht="15.75" thickBot="1" x14ac:dyDescent="0.3">
      <c r="D6" s="2" t="s">
        <v>0</v>
      </c>
      <c r="E6" s="3">
        <f>+E57</f>
        <v>26041100</v>
      </c>
      <c r="F6" s="3">
        <f t="shared" ref="F6:H6" si="0">+F57</f>
        <v>26044402</v>
      </c>
      <c r="G6" s="3">
        <f t="shared" si="0"/>
        <v>64416969</v>
      </c>
      <c r="H6" s="3">
        <f t="shared" si="0"/>
        <v>5778613</v>
      </c>
      <c r="I6" s="3">
        <f>SUM(E6:H6)</f>
        <v>122281084</v>
      </c>
      <c r="J6" s="12">
        <f>+I6/$I$9</f>
        <v>0.27479596535501699</v>
      </c>
    </row>
    <row r="7" spans="4:10" ht="15.75" thickBot="1" x14ac:dyDescent="0.3">
      <c r="D7" s="2" t="s">
        <v>2</v>
      </c>
      <c r="E7" s="3">
        <f>+E62</f>
        <v>203731600</v>
      </c>
      <c r="F7" s="3">
        <f t="shared" ref="F7:H7" si="1">+F62</f>
        <v>6500000</v>
      </c>
      <c r="G7" s="3">
        <f t="shared" si="1"/>
        <v>30699000</v>
      </c>
      <c r="H7" s="3">
        <f t="shared" si="1"/>
        <v>0</v>
      </c>
      <c r="I7" s="3">
        <f t="shared" ref="I7:I8" si="2">SUM(E7:H7)</f>
        <v>240930600</v>
      </c>
      <c r="J7" s="12">
        <f t="shared" ref="J7:J8" si="3">+I7/$I$9</f>
        <v>0.54143089548145862</v>
      </c>
    </row>
    <row r="8" spans="4:10" ht="15.75" thickBot="1" x14ac:dyDescent="0.3">
      <c r="D8" s="2" t="s">
        <v>3</v>
      </c>
      <c r="E8" s="3">
        <f>+E67</f>
        <v>77646960</v>
      </c>
      <c r="F8" s="3">
        <f t="shared" ref="F8:H8" si="4">+F67</f>
        <v>50000</v>
      </c>
      <c r="G8" s="3">
        <f t="shared" si="4"/>
        <v>4080000</v>
      </c>
      <c r="H8" s="3">
        <f t="shared" si="4"/>
        <v>0</v>
      </c>
      <c r="I8" s="3">
        <f t="shared" si="2"/>
        <v>81776960</v>
      </c>
      <c r="J8" s="12">
        <f t="shared" si="3"/>
        <v>0.18377313916352436</v>
      </c>
    </row>
    <row r="9" spans="4:10" x14ac:dyDescent="0.25">
      <c r="D9" s="4"/>
      <c r="E9" s="6">
        <f>SUM(E6:E8)</f>
        <v>307419660</v>
      </c>
      <c r="F9" s="6">
        <f t="shared" ref="F9:I9" si="5">SUM(F6:F8)</f>
        <v>32594402</v>
      </c>
      <c r="G9" s="6">
        <f t="shared" si="5"/>
        <v>99195969</v>
      </c>
      <c r="H9" s="6">
        <f t="shared" si="5"/>
        <v>5778613</v>
      </c>
      <c r="I9" s="6">
        <f t="shared" si="5"/>
        <v>444988644</v>
      </c>
      <c r="J9" s="5">
        <f>SUM(J6:J8)</f>
        <v>0.99999999999999989</v>
      </c>
    </row>
    <row r="16" spans="4:10" x14ac:dyDescent="0.25">
      <c r="E16" t="s">
        <v>11</v>
      </c>
      <c r="F16" t="s">
        <v>13</v>
      </c>
      <c r="G16" t="s">
        <v>14</v>
      </c>
      <c r="H16" t="s">
        <v>16</v>
      </c>
      <c r="I16" t="s">
        <v>15</v>
      </c>
    </row>
    <row r="17" spans="5:9" x14ac:dyDescent="0.25">
      <c r="E17" s="8" t="s">
        <v>0</v>
      </c>
      <c r="F17" s="10">
        <v>864610830</v>
      </c>
      <c r="G17" s="10">
        <v>408002106</v>
      </c>
      <c r="H17" s="10">
        <v>668295475</v>
      </c>
      <c r="I17" s="10">
        <v>415901365.80000001</v>
      </c>
    </row>
    <row r="18" spans="5:9" x14ac:dyDescent="0.25">
      <c r="E18" s="8" t="s">
        <v>3</v>
      </c>
      <c r="F18" s="10">
        <v>67337000</v>
      </c>
      <c r="G18" s="10">
        <v>8351000</v>
      </c>
      <c r="H18" s="10">
        <v>2304000</v>
      </c>
      <c r="I18" s="10">
        <v>36912000</v>
      </c>
    </row>
    <row r="19" spans="5:9" x14ac:dyDescent="0.25">
      <c r="E19" s="8" t="s">
        <v>2</v>
      </c>
      <c r="F19" s="10">
        <v>331418375</v>
      </c>
      <c r="G19" s="10">
        <v>188464500</v>
      </c>
      <c r="H19" s="10">
        <v>299452800</v>
      </c>
      <c r="I19" s="10">
        <v>171487600</v>
      </c>
    </row>
    <row r="20" spans="5:9" x14ac:dyDescent="0.25">
      <c r="E20" s="8" t="s">
        <v>12</v>
      </c>
      <c r="F20" s="9">
        <v>1263366205</v>
      </c>
      <c r="G20" s="9">
        <v>604817606</v>
      </c>
      <c r="H20" s="9">
        <v>970052275</v>
      </c>
      <c r="I20" s="9">
        <v>624300965.79999995</v>
      </c>
    </row>
    <row r="54" spans="3:10" x14ac:dyDescent="0.25">
      <c r="D54" s="1" t="s">
        <v>0</v>
      </c>
      <c r="E54" s="1" t="str">
        <f>+E5</f>
        <v>Discover Invest, новые проекты</v>
      </c>
      <c r="F54" s="1" t="str">
        <f t="shared" ref="F54:H54" si="6">+F5</f>
        <v>Akfa Group</v>
      </c>
      <c r="G54" s="1" t="str">
        <f t="shared" si="6"/>
        <v>Artel Group</v>
      </c>
      <c r="H54" s="1" t="str">
        <f t="shared" si="6"/>
        <v>Другие брэнды Akfa Holding</v>
      </c>
      <c r="I54" s="1" t="s">
        <v>10</v>
      </c>
      <c r="J54" s="1" t="s">
        <v>1</v>
      </c>
    </row>
    <row r="55" spans="3:10" ht="15.75" thickBot="1" x14ac:dyDescent="0.3">
      <c r="C55" s="54"/>
      <c r="D55" s="2" t="s">
        <v>17</v>
      </c>
      <c r="E55" s="3">
        <v>18423168</v>
      </c>
      <c r="F55" s="3">
        <v>19868444</v>
      </c>
      <c r="G55" s="3"/>
      <c r="H55" s="3">
        <v>5778613</v>
      </c>
      <c r="I55" s="3">
        <f>SUM(E55:H55)</f>
        <v>44070225</v>
      </c>
      <c r="J55" s="12">
        <f>+IFERROR(I55/I57,0)</f>
        <v>0.36040100037058881</v>
      </c>
    </row>
    <row r="56" spans="3:10" ht="15.75" thickBot="1" x14ac:dyDescent="0.3">
      <c r="C56" s="54"/>
      <c r="D56" s="2" t="s">
        <v>18</v>
      </c>
      <c r="E56" s="3">
        <v>7617932</v>
      </c>
      <c r="F56" s="3">
        <v>6175958</v>
      </c>
      <c r="G56" s="3">
        <v>64416969</v>
      </c>
      <c r="H56" s="3"/>
      <c r="I56" s="3">
        <f>SUM(E56:H56)</f>
        <v>78210859</v>
      </c>
      <c r="J56" s="12">
        <f>+IFERROR(I56/I57,0)</f>
        <v>0.63959899962941125</v>
      </c>
    </row>
    <row r="57" spans="3:10" x14ac:dyDescent="0.25">
      <c r="D57" s="4"/>
      <c r="E57" s="6">
        <f t="shared" ref="E57:G57" si="7">SUM(E55:E56)</f>
        <v>26041100</v>
      </c>
      <c r="F57" s="6">
        <f>SUM(F55:F56)</f>
        <v>26044402</v>
      </c>
      <c r="G57" s="6">
        <f t="shared" si="7"/>
        <v>64416969</v>
      </c>
      <c r="H57" s="6">
        <f>SUM(H55:H56)</f>
        <v>5778613</v>
      </c>
      <c r="I57" s="6">
        <f>SUM(I55:I56)</f>
        <v>122281084</v>
      </c>
      <c r="J57" s="5">
        <f>SUM(J55:J56)</f>
        <v>1</v>
      </c>
    </row>
    <row r="59" spans="3:10" x14ac:dyDescent="0.25">
      <c r="D59" s="1" t="s">
        <v>2</v>
      </c>
      <c r="E59" s="1" t="str">
        <f>+E54</f>
        <v>Discover Invest, новые проекты</v>
      </c>
      <c r="F59" s="1" t="str">
        <f t="shared" ref="F59:H59" si="8">+F54</f>
        <v>Akfa Group</v>
      </c>
      <c r="G59" s="1" t="str">
        <f t="shared" si="8"/>
        <v>Artel Group</v>
      </c>
      <c r="H59" s="1" t="str">
        <f t="shared" si="8"/>
        <v>Другие брэнды Akfa Holding</v>
      </c>
      <c r="I59" s="1" t="s">
        <v>10</v>
      </c>
      <c r="J59" s="1" t="s">
        <v>1</v>
      </c>
    </row>
    <row r="60" spans="3:10" ht="15.75" thickBot="1" x14ac:dyDescent="0.3">
      <c r="D60" s="2" t="s">
        <v>17</v>
      </c>
      <c r="E60" s="3">
        <v>203731600</v>
      </c>
      <c r="F60" s="3"/>
      <c r="G60" s="3"/>
      <c r="H60" s="3"/>
      <c r="I60" s="3">
        <f>SUM(E60:H60)</f>
        <v>203731600</v>
      </c>
      <c r="J60" s="12">
        <f>+IFERROR(I60/I62,0)</f>
        <v>0.8456028416481759</v>
      </c>
    </row>
    <row r="61" spans="3:10" ht="15.75" thickBot="1" x14ac:dyDescent="0.3">
      <c r="D61" s="2" t="s">
        <v>18</v>
      </c>
      <c r="E61" s="3">
        <v>0</v>
      </c>
      <c r="F61" s="3">
        <v>6500000</v>
      </c>
      <c r="G61" s="3">
        <v>30699000</v>
      </c>
      <c r="H61" s="3"/>
      <c r="I61" s="3">
        <f>SUM(E61:H61)</f>
        <v>37199000</v>
      </c>
      <c r="J61" s="12">
        <f>+IFERROR(I61/I63,0)</f>
        <v>0</v>
      </c>
    </row>
    <row r="62" spans="3:10" x14ac:dyDescent="0.25">
      <c r="D62" s="4"/>
      <c r="E62" s="6">
        <f>SUM(E60:E61)</f>
        <v>203731600</v>
      </c>
      <c r="F62" s="6">
        <f t="shared" ref="F62:G62" si="9">SUM(F60:F61)</f>
        <v>6500000</v>
      </c>
      <c r="G62" s="6">
        <f t="shared" si="9"/>
        <v>30699000</v>
      </c>
      <c r="H62" s="6">
        <f>SUM(H60:H61)</f>
        <v>0</v>
      </c>
      <c r="I62" s="6">
        <f>SUM(I60:I61)</f>
        <v>240930600</v>
      </c>
      <c r="J62" s="5">
        <f>SUM(J60:J61)</f>
        <v>0.8456028416481759</v>
      </c>
    </row>
    <row r="64" spans="3:10" x14ac:dyDescent="0.25">
      <c r="D64" s="1" t="s">
        <v>3</v>
      </c>
      <c r="E64" s="1" t="str">
        <f>+E59</f>
        <v>Discover Invest, новые проекты</v>
      </c>
      <c r="F64" s="1" t="str">
        <f t="shared" ref="F64:H64" si="10">+F59</f>
        <v>Akfa Group</v>
      </c>
      <c r="G64" s="1" t="str">
        <f t="shared" si="10"/>
        <v>Artel Group</v>
      </c>
      <c r="H64" s="1" t="str">
        <f t="shared" si="10"/>
        <v>Другие брэнды Akfa Holding</v>
      </c>
      <c r="I64" s="1" t="s">
        <v>10</v>
      </c>
      <c r="J64" s="1" t="s">
        <v>1</v>
      </c>
    </row>
    <row r="65" spans="4:10" ht="15.75" thickBot="1" x14ac:dyDescent="0.3">
      <c r="D65" s="2" t="s">
        <v>17</v>
      </c>
      <c r="E65" s="3">
        <v>0</v>
      </c>
      <c r="F65" s="3">
        <v>0</v>
      </c>
      <c r="G65" s="3">
        <v>0</v>
      </c>
      <c r="H65" s="3"/>
      <c r="I65" s="3">
        <f>SUM(E65:H65)</f>
        <v>0</v>
      </c>
      <c r="J65" s="12">
        <f>+IFERROR(I65/I67,0)</f>
        <v>0</v>
      </c>
    </row>
    <row r="66" spans="4:10" ht="15.75" thickBot="1" x14ac:dyDescent="0.3">
      <c r="D66" s="2" t="s">
        <v>18</v>
      </c>
      <c r="E66" s="3">
        <v>77646960</v>
      </c>
      <c r="F66" s="3">
        <v>50000</v>
      </c>
      <c r="G66" s="3">
        <v>4080000</v>
      </c>
      <c r="H66" s="3"/>
      <c r="I66" s="3">
        <f>SUM(E66:H66)</f>
        <v>81776960</v>
      </c>
      <c r="J66" s="12">
        <f>+IFERROR(I66/I67,0)</f>
        <v>1</v>
      </c>
    </row>
    <row r="67" spans="4:10" x14ac:dyDescent="0.25">
      <c r="D67" s="4"/>
      <c r="E67" s="6">
        <f t="shared" ref="E67:G67" si="11">SUM(E65:E66)</f>
        <v>77646960</v>
      </c>
      <c r="F67" s="6">
        <f t="shared" si="11"/>
        <v>50000</v>
      </c>
      <c r="G67" s="6">
        <f t="shared" si="11"/>
        <v>4080000</v>
      </c>
      <c r="H67" s="6">
        <f>SUM(H65:H66)</f>
        <v>0</v>
      </c>
      <c r="I67" s="6">
        <f>SUM(I65:I66)</f>
        <v>81776960</v>
      </c>
      <c r="J67" s="5">
        <f>SUM(J65:J66)</f>
        <v>1</v>
      </c>
    </row>
    <row r="70" spans="4:10" x14ac:dyDescent="0.25">
      <c r="D70" s="13" t="s">
        <v>4</v>
      </c>
      <c r="E70" s="13" t="str">
        <f>+E64</f>
        <v>Discover Invest, новые проекты</v>
      </c>
      <c r="F70" s="13" t="str">
        <f t="shared" ref="F70:H70" si="12">+F64</f>
        <v>Akfa Group</v>
      </c>
      <c r="G70" s="13" t="str">
        <f t="shared" si="12"/>
        <v>Artel Group</v>
      </c>
      <c r="H70" s="13" t="str">
        <f t="shared" si="12"/>
        <v>Другие брэнды Akfa Holding</v>
      </c>
      <c r="I70" s="13" t="s">
        <v>10</v>
      </c>
      <c r="J70" s="13" t="s">
        <v>1</v>
      </c>
    </row>
    <row r="71" spans="4:10" x14ac:dyDescent="0.25">
      <c r="D71" s="14" t="s">
        <v>17</v>
      </c>
      <c r="E71" s="15">
        <f>+E55+E60+E65</f>
        <v>222154768</v>
      </c>
      <c r="F71" s="15">
        <f>+F55+F60+F65</f>
        <v>19868444</v>
      </c>
      <c r="G71" s="15">
        <f t="shared" ref="G71:I72" si="13">+G55+G60+G65</f>
        <v>0</v>
      </c>
      <c r="H71" s="15">
        <f>+H55+H60+H65</f>
        <v>5778613</v>
      </c>
      <c r="I71" s="15">
        <f>SUM(E71:H71)</f>
        <v>247801825</v>
      </c>
      <c r="J71" s="12">
        <f>+IFERROR(I71/I73,0)</f>
        <v>0.5568722445869877</v>
      </c>
    </row>
    <row r="72" spans="4:10" x14ac:dyDescent="0.25">
      <c r="D72" s="14" t="s">
        <v>18</v>
      </c>
      <c r="E72" s="15">
        <f>+E56+E61+E66</f>
        <v>85264892</v>
      </c>
      <c r="F72" s="15">
        <f>+F56+F61+F66</f>
        <v>12725958</v>
      </c>
      <c r="G72" s="15">
        <f t="shared" si="13"/>
        <v>99195969</v>
      </c>
      <c r="H72" s="15">
        <f t="shared" si="13"/>
        <v>0</v>
      </c>
      <c r="I72" s="15">
        <f t="shared" si="13"/>
        <v>197186819</v>
      </c>
      <c r="J72" s="12">
        <f t="shared" ref="J72:J73" si="14">+IFERROR(I72/I74,0)</f>
        <v>0</v>
      </c>
    </row>
    <row r="73" spans="4:10" x14ac:dyDescent="0.25">
      <c r="D73" s="17" t="s">
        <v>19</v>
      </c>
      <c r="E73" s="18">
        <f t="shared" ref="E73" si="15">SUM(E71:E72)</f>
        <v>307419660</v>
      </c>
      <c r="F73" s="18">
        <f t="shared" ref="F73:G73" si="16">SUM(F71:F72)</f>
        <v>32594402</v>
      </c>
      <c r="G73" s="18">
        <f t="shared" si="16"/>
        <v>99195969</v>
      </c>
      <c r="H73" s="18">
        <f>SUM(H71:H72)</f>
        <v>5778613</v>
      </c>
      <c r="I73" s="18">
        <f>SUM(I71:I72)</f>
        <v>444988644</v>
      </c>
      <c r="J73" s="12">
        <f t="shared" si="14"/>
        <v>0</v>
      </c>
    </row>
  </sheetData>
  <mergeCells count="1">
    <mergeCell ref="C55:C56"/>
  </mergeCells>
  <pageMargins left="0.7" right="0.7" top="0.75" bottom="0.75" header="0.3" footer="0.3"/>
  <pageSetup paperSize="9" orientation="portrait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73"/>
  <sheetViews>
    <sheetView showGridLines="0" zoomScale="85" zoomScaleNormal="85" workbookViewId="0">
      <selection activeCell="H66" sqref="H66"/>
    </sheetView>
  </sheetViews>
  <sheetFormatPr defaultRowHeight="15" x14ac:dyDescent="0.25"/>
  <cols>
    <col min="4" max="4" width="35.7109375" customWidth="1"/>
    <col min="5" max="5" width="29.42578125" customWidth="1"/>
    <col min="6" max="6" width="28.140625" customWidth="1"/>
    <col min="7" max="7" width="20.140625" customWidth="1"/>
    <col min="8" max="8" width="28.85546875" customWidth="1"/>
    <col min="9" max="9" width="22.7109375" customWidth="1"/>
    <col min="10" max="10" width="13.85546875" bestFit="1" customWidth="1"/>
  </cols>
  <sheetData>
    <row r="5" spans="4:10" x14ac:dyDescent="0.25">
      <c r="D5" s="1" t="s">
        <v>5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10</v>
      </c>
      <c r="J5" s="1" t="s">
        <v>1</v>
      </c>
    </row>
    <row r="6" spans="4:10" ht="15.75" thickBot="1" x14ac:dyDescent="0.3">
      <c r="D6" s="2" t="s">
        <v>0</v>
      </c>
      <c r="E6" s="3">
        <f>+E57</f>
        <v>222183696</v>
      </c>
      <c r="F6" s="3">
        <f t="shared" ref="F6:H6" si="0">+F57</f>
        <v>48920317</v>
      </c>
      <c r="G6" s="3">
        <f t="shared" si="0"/>
        <v>27219407</v>
      </c>
      <c r="H6" s="3">
        <f t="shared" si="0"/>
        <v>32726082</v>
      </c>
      <c r="I6" s="3">
        <f>SUM(E6:H6)</f>
        <v>331049502</v>
      </c>
      <c r="J6" s="12">
        <f>+I6/$I$9</f>
        <v>0.34127999015182298</v>
      </c>
    </row>
    <row r="7" spans="4:10" ht="15.75" thickBot="1" x14ac:dyDescent="0.3">
      <c r="D7" s="2" t="s">
        <v>2</v>
      </c>
      <c r="E7" s="3">
        <f>+E62</f>
        <v>467337300</v>
      </c>
      <c r="F7" s="3">
        <f t="shared" ref="F7:H7" si="1">+F62</f>
        <v>36094500</v>
      </c>
      <c r="G7" s="3">
        <f t="shared" si="1"/>
        <v>0</v>
      </c>
      <c r="H7" s="3">
        <f t="shared" si="1"/>
        <v>36700500</v>
      </c>
      <c r="I7" s="3">
        <f t="shared" ref="I7:I8" si="2">SUM(E7:H7)</f>
        <v>540132300</v>
      </c>
      <c r="J7" s="12">
        <f t="shared" ref="J7:J8" si="3">+I7/$I$9</f>
        <v>0.55682411515810559</v>
      </c>
    </row>
    <row r="8" spans="4:10" ht="15.75" thickBot="1" x14ac:dyDescent="0.3">
      <c r="D8" s="2" t="s">
        <v>3</v>
      </c>
      <c r="E8" s="3">
        <f>+E67</f>
        <v>97490000</v>
      </c>
      <c r="F8" s="3">
        <f t="shared" ref="F8:H8" si="4">+F67</f>
        <v>0</v>
      </c>
      <c r="G8" s="3">
        <f t="shared" si="4"/>
        <v>0</v>
      </c>
      <c r="H8" s="3">
        <f t="shared" si="4"/>
        <v>1351380</v>
      </c>
      <c r="I8" s="3">
        <f t="shared" si="2"/>
        <v>98841380</v>
      </c>
      <c r="J8" s="12">
        <f t="shared" si="3"/>
        <v>0.10189589469007143</v>
      </c>
    </row>
    <row r="9" spans="4:10" x14ac:dyDescent="0.25">
      <c r="D9" s="4"/>
      <c r="E9" s="6">
        <f>SUM(E6:E8)</f>
        <v>787010996</v>
      </c>
      <c r="F9" s="6">
        <f t="shared" ref="F9:I9" si="5">SUM(F6:F8)</f>
        <v>85014817</v>
      </c>
      <c r="G9" s="6">
        <f t="shared" si="5"/>
        <v>27219407</v>
      </c>
      <c r="H9" s="6">
        <f t="shared" si="5"/>
        <v>70777962</v>
      </c>
      <c r="I9" s="6">
        <f t="shared" si="5"/>
        <v>970023182</v>
      </c>
      <c r="J9" s="5">
        <f>SUM(J6:J8)</f>
        <v>1</v>
      </c>
    </row>
    <row r="16" spans="4:10" x14ac:dyDescent="0.25">
      <c r="E16" t="s">
        <v>11</v>
      </c>
      <c r="F16" t="s">
        <v>13</v>
      </c>
      <c r="G16" t="s">
        <v>14</v>
      </c>
      <c r="H16" t="s">
        <v>16</v>
      </c>
      <c r="I16" t="s">
        <v>15</v>
      </c>
    </row>
    <row r="17" spans="5:9" x14ac:dyDescent="0.25">
      <c r="E17" s="8" t="s">
        <v>0</v>
      </c>
      <c r="F17" s="10">
        <v>864610830</v>
      </c>
      <c r="G17" s="10">
        <v>408002106</v>
      </c>
      <c r="H17" s="10">
        <v>668295475</v>
      </c>
      <c r="I17" s="10">
        <v>415901365.80000001</v>
      </c>
    </row>
    <row r="18" spans="5:9" x14ac:dyDescent="0.25">
      <c r="E18" s="8" t="s">
        <v>3</v>
      </c>
      <c r="F18" s="10">
        <v>67337000</v>
      </c>
      <c r="G18" s="10">
        <v>8351000</v>
      </c>
      <c r="H18" s="10">
        <v>2304000</v>
      </c>
      <c r="I18" s="10">
        <v>36912000</v>
      </c>
    </row>
    <row r="19" spans="5:9" x14ac:dyDescent="0.25">
      <c r="E19" s="8" t="s">
        <v>2</v>
      </c>
      <c r="F19" s="10">
        <v>331418375</v>
      </c>
      <c r="G19" s="10">
        <v>188464500</v>
      </c>
      <c r="H19" s="10">
        <v>299452800</v>
      </c>
      <c r="I19" s="10">
        <v>171487600</v>
      </c>
    </row>
    <row r="20" spans="5:9" x14ac:dyDescent="0.25">
      <c r="E20" s="8" t="s">
        <v>12</v>
      </c>
      <c r="F20" s="9">
        <v>1263366205</v>
      </c>
      <c r="G20" s="9">
        <v>604817606</v>
      </c>
      <c r="H20" s="9">
        <v>970052275</v>
      </c>
      <c r="I20" s="9">
        <v>624300965.79999995</v>
      </c>
    </row>
    <row r="54" spans="3:10" x14ac:dyDescent="0.25">
      <c r="D54" s="1" t="s">
        <v>0</v>
      </c>
      <c r="E54" s="1" t="str">
        <f>+E5</f>
        <v>Discover Invest, новые проекты</v>
      </c>
      <c r="F54" s="1" t="str">
        <f t="shared" ref="F54:H54" si="6">+F5</f>
        <v>Akfa Group</v>
      </c>
      <c r="G54" s="1" t="str">
        <f t="shared" si="6"/>
        <v>Artel Group</v>
      </c>
      <c r="H54" s="1" t="str">
        <f t="shared" si="6"/>
        <v>Другие брэнды Akfa Holding</v>
      </c>
      <c r="I54" s="1" t="s">
        <v>10</v>
      </c>
      <c r="J54" s="1" t="s">
        <v>1</v>
      </c>
    </row>
    <row r="55" spans="3:10" ht="15.75" thickBot="1" x14ac:dyDescent="0.3">
      <c r="C55" s="54"/>
      <c r="D55" s="2" t="s">
        <v>17</v>
      </c>
      <c r="E55" s="3"/>
      <c r="F55" s="3"/>
      <c r="G55" s="3"/>
      <c r="H55" s="3"/>
      <c r="I55" s="3">
        <f>SUM(E55:H55)</f>
        <v>0</v>
      </c>
      <c r="J55" s="12">
        <f>+IFERROR(I55/I57,0)</f>
        <v>0</v>
      </c>
    </row>
    <row r="56" spans="3:10" ht="15.75" thickBot="1" x14ac:dyDescent="0.3">
      <c r="C56" s="54"/>
      <c r="D56" s="2" t="s">
        <v>18</v>
      </c>
      <c r="E56" s="3">
        <v>222183696</v>
      </c>
      <c r="F56" s="3">
        <v>48920317</v>
      </c>
      <c r="G56" s="3">
        <v>27219407</v>
      </c>
      <c r="H56" s="3">
        <v>32726082</v>
      </c>
      <c r="I56" s="3">
        <f>SUM(E56:H56)</f>
        <v>331049502</v>
      </c>
      <c r="J56" s="12">
        <f>+IFERROR(I56/I57,0)</f>
        <v>1</v>
      </c>
    </row>
    <row r="57" spans="3:10" x14ac:dyDescent="0.25">
      <c r="D57" s="4"/>
      <c r="E57" s="6">
        <f t="shared" ref="E57:G57" si="7">SUM(E55:E56)</f>
        <v>222183696</v>
      </c>
      <c r="F57" s="6">
        <f>SUM(F55:F56)</f>
        <v>48920317</v>
      </c>
      <c r="G57" s="6">
        <f t="shared" si="7"/>
        <v>27219407</v>
      </c>
      <c r="H57" s="6">
        <f>SUM(H55:H56)</f>
        <v>32726082</v>
      </c>
      <c r="I57" s="6">
        <f>SUM(I55:I56)</f>
        <v>331049502</v>
      </c>
      <c r="J57" s="5">
        <f>SUM(J55:J56)</f>
        <v>1</v>
      </c>
    </row>
    <row r="59" spans="3:10" x14ac:dyDescent="0.25">
      <c r="D59" s="1" t="s">
        <v>2</v>
      </c>
      <c r="E59" s="1" t="str">
        <f>+E54</f>
        <v>Discover Invest, новые проекты</v>
      </c>
      <c r="F59" s="1" t="str">
        <f t="shared" ref="F59:H59" si="8">+F54</f>
        <v>Akfa Group</v>
      </c>
      <c r="G59" s="1" t="str">
        <f t="shared" si="8"/>
        <v>Artel Group</v>
      </c>
      <c r="H59" s="1" t="str">
        <f t="shared" si="8"/>
        <v>Другие брэнды Akfa Holding</v>
      </c>
      <c r="I59" s="1" t="s">
        <v>10</v>
      </c>
      <c r="J59" s="1" t="s">
        <v>1</v>
      </c>
    </row>
    <row r="60" spans="3:10" ht="15.75" thickBot="1" x14ac:dyDescent="0.3">
      <c r="D60" s="2" t="s">
        <v>17</v>
      </c>
      <c r="E60" s="3">
        <v>171141500</v>
      </c>
      <c r="F60" s="3">
        <v>34144500</v>
      </c>
      <c r="G60" s="3"/>
      <c r="H60" s="3"/>
      <c r="I60" s="3">
        <f>SUM(E60:H60)</f>
        <v>205286000</v>
      </c>
      <c r="J60" s="12">
        <f>+IFERROR(I60/I62,0)</f>
        <v>0.38006614305421099</v>
      </c>
    </row>
    <row r="61" spans="3:10" ht="15.75" thickBot="1" x14ac:dyDescent="0.3">
      <c r="D61" s="2" t="s">
        <v>18</v>
      </c>
      <c r="E61" s="3">
        <v>296195800</v>
      </c>
      <c r="F61" s="3">
        <v>1950000</v>
      </c>
      <c r="G61" s="3"/>
      <c r="H61" s="3">
        <v>36700500</v>
      </c>
      <c r="I61" s="3">
        <f>SUM(E61:H61)</f>
        <v>334846300</v>
      </c>
      <c r="J61" s="12">
        <f>+IFERROR(I61/I63,0)</f>
        <v>0</v>
      </c>
    </row>
    <row r="62" spans="3:10" x14ac:dyDescent="0.25">
      <c r="D62" s="4"/>
      <c r="E62" s="6">
        <f>SUM(E60:E61)</f>
        <v>467337300</v>
      </c>
      <c r="F62" s="6">
        <f t="shared" ref="F62:G62" si="9">SUM(F60:F61)</f>
        <v>36094500</v>
      </c>
      <c r="G62" s="6">
        <f t="shared" si="9"/>
        <v>0</v>
      </c>
      <c r="H62" s="6">
        <f>SUM(H60:H61)</f>
        <v>36700500</v>
      </c>
      <c r="I62" s="6">
        <f>SUM(I60:I61)</f>
        <v>540132300</v>
      </c>
      <c r="J62" s="5">
        <f>SUM(J60:J61)</f>
        <v>0.38006614305421099</v>
      </c>
    </row>
    <row r="64" spans="3:10" x14ac:dyDescent="0.25">
      <c r="D64" s="1" t="s">
        <v>3</v>
      </c>
      <c r="E64" s="1" t="str">
        <f>+E59</f>
        <v>Discover Invest, новые проекты</v>
      </c>
      <c r="F64" s="1" t="str">
        <f t="shared" ref="F64:H64" si="10">+F59</f>
        <v>Akfa Group</v>
      </c>
      <c r="G64" s="1" t="str">
        <f t="shared" si="10"/>
        <v>Artel Group</v>
      </c>
      <c r="H64" s="1" t="str">
        <f t="shared" si="10"/>
        <v>Другие брэнды Akfa Holding</v>
      </c>
      <c r="I64" s="1" t="s">
        <v>10</v>
      </c>
      <c r="J64" s="1" t="s">
        <v>1</v>
      </c>
    </row>
    <row r="65" spans="4:10" ht="15.75" thickBot="1" x14ac:dyDescent="0.3">
      <c r="D65" s="2" t="s">
        <v>17</v>
      </c>
      <c r="E65" s="3"/>
      <c r="F65" s="3"/>
      <c r="G65" s="3"/>
      <c r="H65" s="3"/>
      <c r="I65" s="3">
        <f>SUM(E65:H65)</f>
        <v>0</v>
      </c>
      <c r="J65" s="12">
        <f>+IFERROR(I65/I67,0)</f>
        <v>0</v>
      </c>
    </row>
    <row r="66" spans="4:10" ht="15.75" thickBot="1" x14ac:dyDescent="0.3">
      <c r="D66" s="2" t="s">
        <v>18</v>
      </c>
      <c r="E66" s="3">
        <v>97490000</v>
      </c>
      <c r="F66" s="3"/>
      <c r="G66" s="3"/>
      <c r="H66" s="3">
        <v>1351380</v>
      </c>
      <c r="I66" s="3">
        <f>SUM(E66:H66)</f>
        <v>98841380</v>
      </c>
      <c r="J66" s="12">
        <f>+IFERROR(I66/I67,0)</f>
        <v>1</v>
      </c>
    </row>
    <row r="67" spans="4:10" x14ac:dyDescent="0.25">
      <c r="D67" s="4"/>
      <c r="E67" s="6">
        <f t="shared" ref="E67:G67" si="11">SUM(E65:E66)</f>
        <v>97490000</v>
      </c>
      <c r="F67" s="6">
        <f t="shared" si="11"/>
        <v>0</v>
      </c>
      <c r="G67" s="6">
        <f t="shared" si="11"/>
        <v>0</v>
      </c>
      <c r="H67" s="6">
        <f>SUM(H65:H66)</f>
        <v>1351380</v>
      </c>
      <c r="I67" s="6">
        <f>SUM(I65:I66)</f>
        <v>98841380</v>
      </c>
      <c r="J67" s="5">
        <f>SUM(J65:J66)</f>
        <v>1</v>
      </c>
    </row>
    <row r="70" spans="4:10" x14ac:dyDescent="0.25">
      <c r="D70" s="13" t="s">
        <v>4</v>
      </c>
      <c r="E70" s="13" t="str">
        <f>+E64</f>
        <v>Discover Invest, новые проекты</v>
      </c>
      <c r="F70" s="13" t="str">
        <f t="shared" ref="F70:H70" si="12">+F64</f>
        <v>Akfa Group</v>
      </c>
      <c r="G70" s="13" t="str">
        <f t="shared" si="12"/>
        <v>Artel Group</v>
      </c>
      <c r="H70" s="13" t="str">
        <f t="shared" si="12"/>
        <v>Другие брэнды Akfa Holding</v>
      </c>
      <c r="I70" s="13" t="s">
        <v>10</v>
      </c>
      <c r="J70" s="13" t="s">
        <v>1</v>
      </c>
    </row>
    <row r="71" spans="4:10" x14ac:dyDescent="0.25">
      <c r="D71" s="14" t="s">
        <v>17</v>
      </c>
      <c r="E71" s="15">
        <f>+E55+E60+E65</f>
        <v>171141500</v>
      </c>
      <c r="F71" s="15">
        <f>+F55+F60+F65</f>
        <v>34144500</v>
      </c>
      <c r="G71" s="15">
        <f t="shared" ref="G71:I72" si="13">+G55+G60+G65</f>
        <v>0</v>
      </c>
      <c r="H71" s="15">
        <f>+H55+H60+H65</f>
        <v>0</v>
      </c>
      <c r="I71" s="15">
        <f>SUM(E71:H71)</f>
        <v>205286000</v>
      </c>
      <c r="J71" s="12">
        <f>+IFERROR(I71/I73,0)</f>
        <v>0.21162999380771499</v>
      </c>
    </row>
    <row r="72" spans="4:10" x14ac:dyDescent="0.25">
      <c r="D72" s="14" t="s">
        <v>18</v>
      </c>
      <c r="E72" s="15">
        <f>+E56+E61+E66</f>
        <v>615869496</v>
      </c>
      <c r="F72" s="15">
        <f>+F56+F61+F66</f>
        <v>50870317</v>
      </c>
      <c r="G72" s="15">
        <f t="shared" si="13"/>
        <v>27219407</v>
      </c>
      <c r="H72" s="15">
        <f t="shared" si="13"/>
        <v>70777962</v>
      </c>
      <c r="I72" s="15">
        <f t="shared" si="13"/>
        <v>764737182</v>
      </c>
      <c r="J72" s="12">
        <f t="shared" ref="J72:J73" si="14">+IFERROR(I72/I74,0)</f>
        <v>0</v>
      </c>
    </row>
    <row r="73" spans="4:10" x14ac:dyDescent="0.25">
      <c r="D73" s="17" t="s">
        <v>19</v>
      </c>
      <c r="E73" s="18">
        <f t="shared" ref="E73" si="15">SUM(E71:E72)</f>
        <v>787010996</v>
      </c>
      <c r="F73" s="18">
        <f t="shared" ref="F73:G73" si="16">SUM(F71:F72)</f>
        <v>85014817</v>
      </c>
      <c r="G73" s="18">
        <f t="shared" si="16"/>
        <v>27219407</v>
      </c>
      <c r="H73" s="18">
        <f>SUM(H71:H72)</f>
        <v>70777962</v>
      </c>
      <c r="I73" s="18">
        <f>SUM(I71:I72)</f>
        <v>970023182</v>
      </c>
      <c r="J73" s="12">
        <f t="shared" si="14"/>
        <v>0</v>
      </c>
    </row>
  </sheetData>
  <mergeCells count="1">
    <mergeCell ref="C55:C56"/>
  </mergeCells>
  <pageMargins left="0.7" right="0.7" top="0.75" bottom="0.75" header="0.3" footer="0.3"/>
  <pageSetup paperSize="9" orientation="portrait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73"/>
  <sheetViews>
    <sheetView showGridLines="0" topLeftCell="A49" zoomScale="85" zoomScaleNormal="85" workbookViewId="0">
      <selection activeCell="H61" sqref="H61"/>
    </sheetView>
  </sheetViews>
  <sheetFormatPr defaultRowHeight="15" x14ac:dyDescent="0.25"/>
  <cols>
    <col min="4" max="4" width="35.7109375" customWidth="1"/>
    <col min="5" max="5" width="29.42578125" customWidth="1"/>
    <col min="6" max="6" width="28.140625" customWidth="1"/>
    <col min="7" max="7" width="20.140625" customWidth="1"/>
    <col min="8" max="8" width="28.85546875" customWidth="1"/>
    <col min="9" max="9" width="22.7109375" customWidth="1"/>
    <col min="10" max="10" width="13.85546875" bestFit="1" customWidth="1"/>
  </cols>
  <sheetData>
    <row r="5" spans="4:10" x14ac:dyDescent="0.25">
      <c r="D5" s="1" t="s">
        <v>5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10</v>
      </c>
      <c r="J5" s="1" t="s">
        <v>1</v>
      </c>
    </row>
    <row r="6" spans="4:10" ht="15.75" thickBot="1" x14ac:dyDescent="0.3">
      <c r="D6" s="2" t="s">
        <v>0</v>
      </c>
      <c r="E6" s="3">
        <f>+E57</f>
        <v>1070190780</v>
      </c>
      <c r="F6" s="3">
        <f t="shared" ref="F6:H6" si="0">+F57</f>
        <v>219661402</v>
      </c>
      <c r="G6" s="3">
        <f t="shared" si="0"/>
        <v>174673036</v>
      </c>
      <c r="H6" s="3">
        <f t="shared" si="0"/>
        <v>77798878</v>
      </c>
      <c r="I6" s="3">
        <f>SUM(E6:H6)</f>
        <v>1542324096</v>
      </c>
      <c r="J6" s="12">
        <f>+I6/$I$9</f>
        <v>0.5668626825979175</v>
      </c>
    </row>
    <row r="7" spans="4:10" ht="15.75" thickBot="1" x14ac:dyDescent="0.3">
      <c r="D7" s="2" t="s">
        <v>2</v>
      </c>
      <c r="E7" s="3">
        <f>+E62</f>
        <v>774077897</v>
      </c>
      <c r="F7" s="3">
        <f t="shared" ref="F7:H7" si="1">+F62</f>
        <v>66304080</v>
      </c>
      <c r="G7" s="3">
        <f t="shared" si="1"/>
        <v>21827000</v>
      </c>
      <c r="H7" s="3">
        <f t="shared" si="1"/>
        <v>29958000</v>
      </c>
      <c r="I7" s="3">
        <f t="shared" ref="I7:I8" si="2">SUM(E7:H7)</f>
        <v>892166977</v>
      </c>
      <c r="J7" s="12">
        <f t="shared" ref="J7:J8" si="3">+I7/$I$9</f>
        <v>0.32790524846179575</v>
      </c>
    </row>
    <row r="8" spans="4:10" ht="15.75" thickBot="1" x14ac:dyDescent="0.3">
      <c r="D8" s="2" t="s">
        <v>3</v>
      </c>
      <c r="E8" s="3">
        <f>+E67</f>
        <v>286316176</v>
      </c>
      <c r="F8" s="3">
        <f t="shared" ref="F8:H8" si="4">+F67</f>
        <v>0</v>
      </c>
      <c r="G8" s="3">
        <f t="shared" si="4"/>
        <v>0</v>
      </c>
      <c r="H8" s="3">
        <f t="shared" si="4"/>
        <v>0</v>
      </c>
      <c r="I8" s="3">
        <f t="shared" si="2"/>
        <v>286316176</v>
      </c>
      <c r="J8" s="12">
        <f t="shared" si="3"/>
        <v>0.10523206894028678</v>
      </c>
    </row>
    <row r="9" spans="4:10" x14ac:dyDescent="0.25">
      <c r="D9" s="4"/>
      <c r="E9" s="6">
        <f>SUM(E6:E8)</f>
        <v>2130584853</v>
      </c>
      <c r="F9" s="6">
        <f t="shared" ref="F9:I9" si="5">SUM(F6:F8)</f>
        <v>285965482</v>
      </c>
      <c r="G9" s="6">
        <f t="shared" si="5"/>
        <v>196500036</v>
      </c>
      <c r="H9" s="6">
        <f t="shared" si="5"/>
        <v>107756878</v>
      </c>
      <c r="I9" s="6">
        <f t="shared" si="5"/>
        <v>2720807249</v>
      </c>
      <c r="J9" s="5">
        <f>SUM(J6:J8)</f>
        <v>1</v>
      </c>
    </row>
    <row r="16" spans="4:10" x14ac:dyDescent="0.25">
      <c r="E16" t="s">
        <v>11</v>
      </c>
      <c r="F16" t="s">
        <v>13</v>
      </c>
      <c r="G16" t="s">
        <v>14</v>
      </c>
      <c r="H16" t="s">
        <v>16</v>
      </c>
      <c r="I16" t="s">
        <v>15</v>
      </c>
    </row>
    <row r="17" spans="5:9" x14ac:dyDescent="0.25">
      <c r="E17" s="8" t="s">
        <v>0</v>
      </c>
      <c r="F17" s="10">
        <v>864610830</v>
      </c>
      <c r="G17" s="10">
        <v>408002106</v>
      </c>
      <c r="H17" s="10">
        <v>668295475</v>
      </c>
      <c r="I17" s="10">
        <v>415901365.80000001</v>
      </c>
    </row>
    <row r="18" spans="5:9" x14ac:dyDescent="0.25">
      <c r="E18" s="8" t="s">
        <v>3</v>
      </c>
      <c r="F18" s="10">
        <v>67337000</v>
      </c>
      <c r="G18" s="10">
        <v>8351000</v>
      </c>
      <c r="H18" s="10">
        <v>2304000</v>
      </c>
      <c r="I18" s="10">
        <v>36912000</v>
      </c>
    </row>
    <row r="19" spans="5:9" x14ac:dyDescent="0.25">
      <c r="E19" s="8" t="s">
        <v>2</v>
      </c>
      <c r="F19" s="10">
        <v>331418375</v>
      </c>
      <c r="G19" s="10">
        <v>188464500</v>
      </c>
      <c r="H19" s="10">
        <v>299452800</v>
      </c>
      <c r="I19" s="10">
        <v>171487600</v>
      </c>
    </row>
    <row r="20" spans="5:9" x14ac:dyDescent="0.25">
      <c r="E20" s="8" t="s">
        <v>12</v>
      </c>
      <c r="F20" s="9">
        <v>1263366205</v>
      </c>
      <c r="G20" s="9">
        <v>604817606</v>
      </c>
      <c r="H20" s="9">
        <v>970052275</v>
      </c>
      <c r="I20" s="9">
        <v>624300965.79999995</v>
      </c>
    </row>
    <row r="54" spans="3:10" x14ac:dyDescent="0.25">
      <c r="D54" s="1" t="s">
        <v>0</v>
      </c>
      <c r="E54" s="1" t="str">
        <f>+E5</f>
        <v>Discover Invest, новые проекты</v>
      </c>
      <c r="F54" s="1" t="str">
        <f t="shared" ref="F54:H54" si="6">+F5</f>
        <v>Akfa Group</v>
      </c>
      <c r="G54" s="1" t="str">
        <f t="shared" si="6"/>
        <v>Artel Group</v>
      </c>
      <c r="H54" s="1" t="str">
        <f t="shared" si="6"/>
        <v>Другие брэнды Akfa Holding</v>
      </c>
      <c r="I54" s="1" t="s">
        <v>10</v>
      </c>
      <c r="J54" s="1" t="s">
        <v>1</v>
      </c>
    </row>
    <row r="55" spans="3:10" ht="15.75" thickBot="1" x14ac:dyDescent="0.3">
      <c r="C55" s="54"/>
      <c r="D55" s="2" t="s">
        <v>17</v>
      </c>
      <c r="E55" s="3">
        <v>9964780</v>
      </c>
      <c r="F55" s="3">
        <v>13991443</v>
      </c>
      <c r="G55" s="3"/>
      <c r="H55" s="3"/>
      <c r="I55" s="3">
        <f>SUM(E55:H55)</f>
        <v>23956223</v>
      </c>
      <c r="J55" s="12">
        <f>+IFERROR(I55/I57,0)</f>
        <v>1.5532547965845954E-2</v>
      </c>
    </row>
    <row r="56" spans="3:10" ht="15.75" thickBot="1" x14ac:dyDescent="0.3">
      <c r="C56" s="54"/>
      <c r="D56" s="2" t="s">
        <v>18</v>
      </c>
      <c r="E56" s="3">
        <v>1060226000</v>
      </c>
      <c r="F56" s="3">
        <v>205669959</v>
      </c>
      <c r="G56" s="3">
        <v>174673036</v>
      </c>
      <c r="H56" s="3">
        <v>77798878</v>
      </c>
      <c r="I56" s="3">
        <f>SUM(E56:H56)</f>
        <v>1518367873</v>
      </c>
      <c r="J56" s="12">
        <f>+IFERROR(I56/I57,0)</f>
        <v>0.98446745203415409</v>
      </c>
    </row>
    <row r="57" spans="3:10" x14ac:dyDescent="0.25">
      <c r="D57" s="4"/>
      <c r="E57" s="6">
        <f t="shared" ref="E57:G57" si="7">SUM(E55:E56)</f>
        <v>1070190780</v>
      </c>
      <c r="F57" s="6">
        <f>SUM(F55:F56)</f>
        <v>219661402</v>
      </c>
      <c r="G57" s="6">
        <f t="shared" si="7"/>
        <v>174673036</v>
      </c>
      <c r="H57" s="6">
        <f>SUM(H55:H56)</f>
        <v>77798878</v>
      </c>
      <c r="I57" s="6">
        <f>SUM(I55:I56)</f>
        <v>1542324096</v>
      </c>
      <c r="J57" s="5">
        <f>SUM(J55:J56)</f>
        <v>1</v>
      </c>
    </row>
    <row r="59" spans="3:10" x14ac:dyDescent="0.25">
      <c r="D59" s="1" t="s">
        <v>2</v>
      </c>
      <c r="E59" s="1" t="str">
        <f>+E54</f>
        <v>Discover Invest, новые проекты</v>
      </c>
      <c r="F59" s="1" t="str">
        <f t="shared" ref="F59:H59" si="8">+F54</f>
        <v>Akfa Group</v>
      </c>
      <c r="G59" s="1" t="str">
        <f t="shared" si="8"/>
        <v>Artel Group</v>
      </c>
      <c r="H59" s="1" t="str">
        <f t="shared" si="8"/>
        <v>Другие брэнды Akfa Holding</v>
      </c>
      <c r="I59" s="1" t="s">
        <v>10</v>
      </c>
      <c r="J59" s="1" t="s">
        <v>1</v>
      </c>
    </row>
    <row r="60" spans="3:10" ht="15.75" thickBot="1" x14ac:dyDescent="0.3">
      <c r="D60" s="2" t="s">
        <v>17</v>
      </c>
      <c r="E60" s="3">
        <v>465103397</v>
      </c>
      <c r="F60" s="3">
        <v>66304080</v>
      </c>
      <c r="G60" s="3"/>
      <c r="H60" s="3"/>
      <c r="I60" s="3">
        <f>SUM(E60:H60)</f>
        <v>531407477</v>
      </c>
      <c r="J60" s="12">
        <f>+IFERROR(I60/I62,0)</f>
        <v>0.59563679299912042</v>
      </c>
    </row>
    <row r="61" spans="3:10" ht="15.75" thickBot="1" x14ac:dyDescent="0.3">
      <c r="D61" s="2" t="s">
        <v>18</v>
      </c>
      <c r="E61" s="3">
        <v>308974500</v>
      </c>
      <c r="F61" s="3"/>
      <c r="G61" s="3">
        <v>21827000</v>
      </c>
      <c r="H61" s="3">
        <v>29958000</v>
      </c>
      <c r="I61" s="3">
        <f>SUM(E61:H61)</f>
        <v>360759500</v>
      </c>
      <c r="J61" s="12">
        <f>+IFERROR(I61/I63,0)</f>
        <v>0</v>
      </c>
    </row>
    <row r="62" spans="3:10" x14ac:dyDescent="0.25">
      <c r="D62" s="4"/>
      <c r="E62" s="6">
        <f>SUM(E60:E61)</f>
        <v>774077897</v>
      </c>
      <c r="F62" s="6">
        <f t="shared" ref="F62:G62" si="9">SUM(F60:F61)</f>
        <v>66304080</v>
      </c>
      <c r="G62" s="6">
        <f t="shared" si="9"/>
        <v>21827000</v>
      </c>
      <c r="H62" s="6">
        <f>SUM(H60:H61)</f>
        <v>29958000</v>
      </c>
      <c r="I62" s="6">
        <f>SUM(I60:I61)</f>
        <v>892166977</v>
      </c>
      <c r="J62" s="5">
        <f>SUM(J60:J61)</f>
        <v>0.59563679299912042</v>
      </c>
    </row>
    <row r="64" spans="3:10" x14ac:dyDescent="0.25">
      <c r="D64" s="1" t="s">
        <v>3</v>
      </c>
      <c r="E64" s="1" t="str">
        <f>+E59</f>
        <v>Discover Invest, новые проекты</v>
      </c>
      <c r="F64" s="1" t="str">
        <f t="shared" ref="F64:H64" si="10">+F59</f>
        <v>Akfa Group</v>
      </c>
      <c r="G64" s="1" t="str">
        <f t="shared" si="10"/>
        <v>Artel Group</v>
      </c>
      <c r="H64" s="1" t="str">
        <f t="shared" si="10"/>
        <v>Другие брэнды Akfa Holding</v>
      </c>
      <c r="I64" s="1" t="s">
        <v>10</v>
      </c>
      <c r="J64" s="1" t="s">
        <v>1</v>
      </c>
    </row>
    <row r="65" spans="4:10" ht="15.75" thickBot="1" x14ac:dyDescent="0.3">
      <c r="D65" s="2" t="s">
        <v>17</v>
      </c>
      <c r="E65" s="3"/>
      <c r="F65" s="3"/>
      <c r="G65" s="3"/>
      <c r="H65" s="3"/>
      <c r="I65" s="3">
        <f>SUM(E65:H65)</f>
        <v>0</v>
      </c>
      <c r="J65" s="12">
        <f>+IFERROR(I65/I67,0)</f>
        <v>0</v>
      </c>
    </row>
    <row r="66" spans="4:10" ht="15.75" thickBot="1" x14ac:dyDescent="0.3">
      <c r="D66" s="2" t="s">
        <v>18</v>
      </c>
      <c r="E66" s="3">
        <v>286316176</v>
      </c>
      <c r="F66" s="3"/>
      <c r="G66" s="3"/>
      <c r="H66" s="3"/>
      <c r="I66" s="3">
        <f>SUM(E66:H66)</f>
        <v>286316176</v>
      </c>
      <c r="J66" s="12">
        <f>+IFERROR(I66/I67,0)</f>
        <v>1</v>
      </c>
    </row>
    <row r="67" spans="4:10" x14ac:dyDescent="0.25">
      <c r="D67" s="4"/>
      <c r="E67" s="6">
        <f t="shared" ref="E67:G67" si="11">SUM(E65:E66)</f>
        <v>286316176</v>
      </c>
      <c r="F67" s="6">
        <f t="shared" si="11"/>
        <v>0</v>
      </c>
      <c r="G67" s="6">
        <f t="shared" si="11"/>
        <v>0</v>
      </c>
      <c r="H67" s="6">
        <f>SUM(H65:H66)</f>
        <v>0</v>
      </c>
      <c r="I67" s="6">
        <f>SUM(I65:I66)</f>
        <v>286316176</v>
      </c>
      <c r="J67" s="5">
        <f>SUM(J65:J66)</f>
        <v>1</v>
      </c>
    </row>
    <row r="70" spans="4:10" x14ac:dyDescent="0.25">
      <c r="D70" s="13" t="s">
        <v>4</v>
      </c>
      <c r="E70" s="13" t="str">
        <f>+E64</f>
        <v>Discover Invest, новые проекты</v>
      </c>
      <c r="F70" s="13" t="str">
        <f t="shared" ref="F70:H70" si="12">+F64</f>
        <v>Akfa Group</v>
      </c>
      <c r="G70" s="13" t="str">
        <f t="shared" si="12"/>
        <v>Artel Group</v>
      </c>
      <c r="H70" s="13" t="str">
        <f t="shared" si="12"/>
        <v>Другие брэнды Akfa Holding</v>
      </c>
      <c r="I70" s="13" t="s">
        <v>10</v>
      </c>
      <c r="J70" s="13" t="s">
        <v>1</v>
      </c>
    </row>
    <row r="71" spans="4:10" x14ac:dyDescent="0.25">
      <c r="D71" s="14" t="s">
        <v>17</v>
      </c>
      <c r="E71" s="15">
        <f>+E55+E60+E65</f>
        <v>475068177</v>
      </c>
      <c r="F71" s="15">
        <f>+F55+F60+F65</f>
        <v>80295523</v>
      </c>
      <c r="G71" s="15">
        <f t="shared" ref="G71:I72" si="13">+G55+G60+G65</f>
        <v>0</v>
      </c>
      <c r="H71" s="15">
        <f>+H55+H60+H65</f>
        <v>0</v>
      </c>
      <c r="I71" s="15">
        <f>SUM(E71:H71)</f>
        <v>555363700</v>
      </c>
      <c r="J71" s="12">
        <f>+IFERROR(I71/I73,0)</f>
        <v>0.20411725240886405</v>
      </c>
    </row>
    <row r="72" spans="4:10" x14ac:dyDescent="0.25">
      <c r="D72" s="14" t="s">
        <v>18</v>
      </c>
      <c r="E72" s="15">
        <f>+E56+E61+E66</f>
        <v>1655516676</v>
      </c>
      <c r="F72" s="15">
        <f>+F56+F61+F66</f>
        <v>205669959</v>
      </c>
      <c r="G72" s="15">
        <f t="shared" si="13"/>
        <v>196500036</v>
      </c>
      <c r="H72" s="15">
        <f t="shared" si="13"/>
        <v>107756878</v>
      </c>
      <c r="I72" s="15">
        <f t="shared" si="13"/>
        <v>2165443549</v>
      </c>
      <c r="J72" s="12">
        <f t="shared" ref="J72:J73" si="14">+IFERROR(I72/I74,0)</f>
        <v>0</v>
      </c>
    </row>
    <row r="73" spans="4:10" x14ac:dyDescent="0.25">
      <c r="D73" s="17" t="s">
        <v>19</v>
      </c>
      <c r="E73" s="18">
        <f t="shared" ref="E73" si="15">SUM(E71:E72)</f>
        <v>2130584853</v>
      </c>
      <c r="F73" s="18">
        <f t="shared" ref="F73:G73" si="16">SUM(F71:F72)</f>
        <v>285965482</v>
      </c>
      <c r="G73" s="18">
        <f t="shared" si="16"/>
        <v>196500036</v>
      </c>
      <c r="H73" s="18">
        <f>SUM(H71:H72)</f>
        <v>107756878</v>
      </c>
      <c r="I73" s="18">
        <f>SUM(I71:I72)</f>
        <v>2720807249</v>
      </c>
      <c r="J73" s="12">
        <f t="shared" si="14"/>
        <v>0</v>
      </c>
    </row>
  </sheetData>
  <mergeCells count="1">
    <mergeCell ref="C55:C56"/>
  </mergeCell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Лист6</vt:lpstr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Годовой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2020-12-17T09:20:25Z</dcterms:modified>
</cp:coreProperties>
</file>