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78BC5840-33CF-4172-AE30-C4F18EAAC619}" xr6:coauthVersionLast="41" xr6:coauthVersionMax="41" xr10:uidLastSave="{00000000-0000-0000-0000-000000000000}"/>
  <bookViews>
    <workbookView xWindow="-108" yWindow="12852" windowWidth="22164" windowHeight="13176" firstSheet="2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5" i="18"/>
  <c r="Q6" i="18"/>
  <c r="Q7" i="18"/>
  <c r="Q8" i="18"/>
  <c r="Q4" i="18"/>
  <c r="Q3" i="18"/>
  <c r="F366" i="11" l="1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7" i="12"/>
  <c r="A256" i="12"/>
  <c r="A12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<sst xmlns="http://schemas.openxmlformats.org/spreadsheetml/2006/main" count="5759" uniqueCount="875">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</sst>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49" fontId="4" fillId="0" borderId="29" xfId="1" quotePrefix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4" fillId="0" borderId="29" xfId="1" applyNumberFormat="1" applyBorder="1" applyAlignment="1">
      <alignment horizontal="center" vertical="center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37" zoomScaleNormal="100" workbookViewId="0">
      <pane xSplit="1" topLeftCell="AI1" activePane="topRight" state="frozen"/>
      <selection pane="topRight" activeCell="AS78" sqref="AS7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13819.86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415.45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5777.8400000000011</v>
      </c>
      <c r="BA9" s="112">
        <f t="shared" ca="1" si="0"/>
        <v>577.78400000000011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460.30999999999995</v>
      </c>
      <c r="BA11" s="112">
        <f t="shared" ca="1" si="0"/>
        <v>46.030999999999992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1114.2199999999998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46292.13</v>
      </c>
      <c r="BA17" s="112">
        <f ca="1">AZ17/BC$17</f>
        <v>4629.2129999999997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55550.555999999997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42.239999999999995</v>
      </c>
      <c r="AP20" s="145">
        <f t="shared" ref="AP20:AP45" si="11">AL20+AN20-AO20</f>
        <v>1080.3599999999999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1585.54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2129.54</v>
      </c>
      <c r="AZ20" s="123">
        <f t="shared" ref="AZ20:AZ27" si="14">E20+I20+M20+Q20+U20+Y20+AC20+AG20+AK20+AO20+AS20+AW20</f>
        <v>5194.88</v>
      </c>
      <c r="BA20" s="21">
        <f t="shared" ref="BA20:BA45" si="15">AZ20/AZ$46</f>
        <v>0.11798442070014642</v>
      </c>
      <c r="BB20" s="22">
        <f>_xlfn.RANK.EQ(BA20,$BA$20:$BA$45,)</f>
        <v>2</v>
      </c>
      <c r="BC20" s="22">
        <f t="shared" ref="BC20:BC45" ca="1" si="16">AZ20/BC$17</f>
        <v>519.48800000000006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0.12586286895854337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631.58000000000027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1103.94</v>
      </c>
      <c r="AP21" s="151">
        <f t="shared" si="11"/>
        <v>408.13999999999919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1556.1399999999992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2684.1399999999994</v>
      </c>
      <c r="AZ21" s="152">
        <f t="shared" si="14"/>
        <v>11749.720000000001</v>
      </c>
      <c r="BA21" s="21">
        <f t="shared" si="15"/>
        <v>0.26685580948721133</v>
      </c>
      <c r="BB21" s="22">
        <f t="shared" ref="BB21:BB45" si="20">_xlfn.RANK.EQ(BA21,$BA$20:$BA$45,)</f>
        <v>1</v>
      </c>
      <c r="BC21" s="22">
        <f t="shared" ca="1" si="16"/>
        <v>1174.9720000000002</v>
      </c>
      <c r="BE21" s="224">
        <f t="shared" ca="1" si="17"/>
        <v>11505</v>
      </c>
      <c r="BF21" s="21">
        <f t="shared" ca="1" si="18"/>
        <v>0.2485303782001492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-244.72000000000048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777.77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1267.77</v>
      </c>
      <c r="AZ22" s="157">
        <f t="shared" si="14"/>
        <v>2954.5299999999997</v>
      </c>
      <c r="BA22" s="21">
        <f t="shared" si="15"/>
        <v>6.7102321996119943E-2</v>
      </c>
      <c r="BB22" s="22">
        <f t="shared" si="20"/>
        <v>6</v>
      </c>
      <c r="BC22" s="22">
        <f t="shared" ca="1" si="16"/>
        <v>295.45299999999997</v>
      </c>
      <c r="BE22" s="225">
        <f t="shared" ca="1" si="17"/>
        <v>3186.23</v>
      </c>
      <c r="BF22" s="21">
        <f t="shared" ca="1" si="18"/>
        <v>6.8828765487410806E-2</v>
      </c>
      <c r="BG22" s="22">
        <f t="shared" ca="1" si="21"/>
        <v>6</v>
      </c>
      <c r="BH22" s="22">
        <f t="shared" ca="1" si="19"/>
        <v>318.62299999999999</v>
      </c>
      <c r="BJ22" s="225">
        <f t="shared" ca="1" si="22"/>
        <v>231.69999999999982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86.5</v>
      </c>
      <c r="AP23" s="151">
        <f t="shared" si="11"/>
        <v>228.43000000000006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413.43000000000006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563.43000000000006</v>
      </c>
      <c r="AZ23" s="152">
        <f t="shared" si="14"/>
        <v>1723.6999999999998</v>
      </c>
      <c r="BA23" s="21">
        <f t="shared" si="15"/>
        <v>3.9148112364644105E-2</v>
      </c>
      <c r="BB23" s="22">
        <f t="shared" si="20"/>
        <v>7</v>
      </c>
      <c r="BC23" s="22">
        <f t="shared" ca="1" si="16"/>
        <v>172.36999999999998</v>
      </c>
      <c r="BE23" s="224">
        <f t="shared" ca="1" si="17"/>
        <v>1910</v>
      </c>
      <c r="BF23" s="21">
        <f t="shared" ca="1" si="18"/>
        <v>4.1259715111889174E-2</v>
      </c>
      <c r="BG23" s="22">
        <f t="shared" ca="1" si="21"/>
        <v>8</v>
      </c>
      <c r="BH23" s="22">
        <f t="shared" ca="1" si="19"/>
        <v>191</v>
      </c>
      <c r="BJ23" s="224">
        <f t="shared" ca="1" si="22"/>
        <v>186.30000000000004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153.76999999999998</v>
      </c>
      <c r="AP24" s="156">
        <f t="shared" si="11"/>
        <v>202.65999999999997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352.65999999999997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512.66</v>
      </c>
      <c r="AZ24" s="157">
        <f t="shared" si="14"/>
        <v>1407.3400000000001</v>
      </c>
      <c r="BA24" s="21">
        <f t="shared" si="15"/>
        <v>3.196304719803808E-2</v>
      </c>
      <c r="BB24" s="22">
        <f t="shared" si="20"/>
        <v>10</v>
      </c>
      <c r="BC24" s="22">
        <f t="shared" ca="1" si="16"/>
        <v>140.73400000000001</v>
      </c>
      <c r="BE24" s="225">
        <f t="shared" ca="1" si="17"/>
        <v>1610</v>
      </c>
      <c r="BF24" s="21">
        <f t="shared" ca="1" si="18"/>
        <v>3.4779131586461558E-2</v>
      </c>
      <c r="BG24" s="22">
        <f t="shared" ca="1" si="21"/>
        <v>10</v>
      </c>
      <c r="BH24" s="22">
        <f t="shared" ca="1" si="19"/>
        <v>161</v>
      </c>
      <c r="BJ24" s="225">
        <f t="shared" ca="1" si="22"/>
        <v>202.65999999999997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4966.9015974244958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5371.9015974244958</v>
      </c>
      <c r="AZ25" s="152">
        <f t="shared" si="14"/>
        <v>3337.8000000000006</v>
      </c>
      <c r="BA25" s="21">
        <f t="shared" si="15"/>
        <v>7.5807025265828817E-2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4684.6815974244982</v>
      </c>
      <c r="BF25" s="21">
        <f t="shared" ca="1" si="18"/>
        <v>0.10119823460714382</v>
      </c>
      <c r="BG25" s="22">
        <f t="shared" ca="1" si="21"/>
        <v>3</v>
      </c>
      <c r="BH25" s="22">
        <f t="shared" ca="1" si="19"/>
        <v>468.46815974244981</v>
      </c>
      <c r="BJ25" s="224">
        <f t="shared" ca="1" si="22"/>
        <v>1346.8815974244972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17.990000000000002</v>
      </c>
      <c r="AP26" s="156">
        <f t="shared" si="11"/>
        <v>67.569999999999965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120.56999999999996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168.56999999999996</v>
      </c>
      <c r="AZ26" s="157">
        <f t="shared" si="14"/>
        <v>477.42000000000007</v>
      </c>
      <c r="BA26" s="21">
        <f t="shared" si="15"/>
        <v>1.0843007370846662E-2</v>
      </c>
      <c r="BB26" s="22">
        <f t="shared" si="20"/>
        <v>16</v>
      </c>
      <c r="BC26" s="22">
        <f t="shared" ca="1" si="16"/>
        <v>47.742000000000004</v>
      </c>
      <c r="BE26" s="225">
        <f t="shared" ca="1" si="17"/>
        <v>525.45000000000005</v>
      </c>
      <c r="BF26" s="21">
        <f t="shared" ca="1" si="18"/>
        <v>1.1350742044786475E-2</v>
      </c>
      <c r="BG26" s="22">
        <f t="shared" ca="1" si="21"/>
        <v>17</v>
      </c>
      <c r="BH26" s="22">
        <f t="shared" ca="1" si="19"/>
        <v>52.545000000000002</v>
      </c>
      <c r="BJ26" s="225">
        <f t="shared" ca="1" si="22"/>
        <v>48.030000000000015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9.0496935968069209E-3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9.5048558372938415E-3</v>
      </c>
      <c r="BG27" s="22">
        <f t="shared" ca="1" si="21"/>
        <v>19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7.7221735435344191E-2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7.9496021989715518E-2</v>
      </c>
      <c r="BG28" s="22">
        <f t="shared" ca="1" si="21"/>
        <v>5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90.440000000000012</v>
      </c>
      <c r="AP29" s="160">
        <f t="shared" si="11"/>
        <v>-20.440000000000012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49.559999999999988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119.55999999999999</v>
      </c>
      <c r="AZ29" s="152">
        <f t="shared" si="23"/>
        <v>914.43000000000006</v>
      </c>
      <c r="BA29" s="21">
        <f t="shared" si="15"/>
        <v>2.0768235997912346E-2</v>
      </c>
      <c r="BB29" s="22">
        <f t="shared" si="20"/>
        <v>13</v>
      </c>
      <c r="BC29" s="22">
        <f t="shared" ca="1" si="16"/>
        <v>91.443000000000012</v>
      </c>
      <c r="BE29" s="224">
        <f t="shared" ca="1" si="17"/>
        <v>940.66000000000008</v>
      </c>
      <c r="BF29" s="21">
        <f t="shared" ca="1" si="18"/>
        <v>2.032008566342915E-2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26.229999999999919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5.513258848127491E-3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8.4247585830559048E-3</v>
      </c>
      <c r="BG30" s="22">
        <f t="shared" ca="1" si="21"/>
        <v>20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4.5268908490577603E-3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4.3203890169517464E-3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65.239999999999995</v>
      </c>
      <c r="AP32" s="161">
        <f t="shared" si="11"/>
        <v>504.53999999999974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599.53999999999974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649.53999999999974</v>
      </c>
      <c r="AZ32" s="157">
        <f t="shared" si="23"/>
        <v>1718.5400000000002</v>
      </c>
      <c r="BA32" s="21">
        <f t="shared" si="15"/>
        <v>3.9030920127130879E-2</v>
      </c>
      <c r="BB32" s="22">
        <f t="shared" si="20"/>
        <v>8</v>
      </c>
      <c r="BC32" s="22">
        <f t="shared" ca="1" si="16"/>
        <v>171.85400000000001</v>
      </c>
      <c r="BE32" s="225">
        <f t="shared" ca="1" si="17"/>
        <v>2237.33</v>
      </c>
      <c r="BF32" s="21">
        <f t="shared" ca="1" si="18"/>
        <v>4.8330679796483249E-2</v>
      </c>
      <c r="BG32" s="22">
        <f t="shared" ca="1" si="21"/>
        <v>7</v>
      </c>
      <c r="BH32" s="22">
        <f t="shared" ca="1" si="19"/>
        <v>223.733</v>
      </c>
      <c r="BJ32" s="225">
        <f t="shared" ca="1" si="22"/>
        <v>518.78999999999974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0.10183573918095347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9.8762796810811848E-2</v>
      </c>
      <c r="BG33" s="22">
        <f t="shared" ca="1" si="21"/>
        <v>4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26.45</v>
      </c>
      <c r="AP34" s="161">
        <f t="shared" si="11"/>
        <v>147.90999999999983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237.90999999999983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327.90999999999985</v>
      </c>
      <c r="AZ34" s="152">
        <f t="shared" si="23"/>
        <v>1278.1000000000001</v>
      </c>
      <c r="BA34" s="21">
        <f t="shared" si="15"/>
        <v>2.9027790458462401E-2</v>
      </c>
      <c r="BB34" s="22">
        <f t="shared" si="20"/>
        <v>11</v>
      </c>
      <c r="BC34" s="22">
        <f t="shared" ca="1" si="16"/>
        <v>127.81000000000002</v>
      </c>
      <c r="BE34" s="225">
        <f t="shared" ca="1" si="17"/>
        <v>1324.4099999999999</v>
      </c>
      <c r="BF34" s="21">
        <f t="shared" ca="1" si="18"/>
        <v>2.8609832089705307E-2</v>
      </c>
      <c r="BG34" s="22">
        <f t="shared" ca="1" si="21"/>
        <v>12</v>
      </c>
      <c r="BH34" s="22">
        <f t="shared" ca="1" si="19"/>
        <v>132.44099999999997</v>
      </c>
      <c r="BJ34" s="225">
        <f t="shared" ca="1" si="22"/>
        <v>46.309999999999917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227.17000000000002</v>
      </c>
      <c r="AP35" s="187">
        <f t="shared" si="11"/>
        <v>1653.1100000000004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1783.1100000000004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1898.1100000000004</v>
      </c>
      <c r="AZ35" s="188">
        <f t="shared" si="23"/>
        <v>1505.92</v>
      </c>
      <c r="BA35" s="21">
        <f t="shared" si="15"/>
        <v>3.4201964014715355E-2</v>
      </c>
      <c r="BB35" s="22">
        <f t="shared" si="20"/>
        <v>9</v>
      </c>
      <c r="BC35" s="22">
        <f t="shared" ca="1" si="16"/>
        <v>150.59200000000001</v>
      </c>
      <c r="BE35" s="224">
        <f t="shared" ca="1" si="17"/>
        <v>1669.43</v>
      </c>
      <c r="BF35" s="21">
        <f t="shared" ca="1" si="18"/>
        <v>3.6062935182848768E-2</v>
      </c>
      <c r="BG35" s="22">
        <f t="shared" ca="1" si="21"/>
        <v>9</v>
      </c>
      <c r="BH35" s="22">
        <f t="shared" ca="1" si="19"/>
        <v>166.94300000000001</v>
      </c>
      <c r="BJ35" s="224">
        <f t="shared" ca="1" si="22"/>
        <v>163.51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2.8604671973022164E-2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3.3676784328786319E-2</v>
      </c>
      <c r="BG36" s="22">
        <f t="shared" ca="1" si="21"/>
        <v>11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9.8103075569461167E-3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1.1325899807939001E-2</v>
      </c>
      <c r="BG37" s="22">
        <f t="shared" ca="1" si="21"/>
        <v>18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13</v>
      </c>
      <c r="AP38" s="156">
        <f t="shared" si="11"/>
        <v>170.73000000000008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235.73000000000008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305.73000000000008</v>
      </c>
      <c r="AZ38" s="157">
        <f t="shared" si="23"/>
        <v>588.47</v>
      </c>
      <c r="BA38" s="21">
        <f t="shared" si="15"/>
        <v>1.3365138761514253E-2</v>
      </c>
      <c r="BB38" s="22">
        <f t="shared" si="20"/>
        <v>14</v>
      </c>
      <c r="BC38" s="22">
        <f t="shared" ca="1" si="16"/>
        <v>58.847000000000001</v>
      </c>
      <c r="BE38" s="225">
        <f t="shared" ca="1" si="17"/>
        <v>720</v>
      </c>
      <c r="BF38" s="21">
        <f t="shared" ca="1" si="18"/>
        <v>1.5553400461026287E-2</v>
      </c>
      <c r="BG38" s="22">
        <f t="shared" ca="1" si="21"/>
        <v>16</v>
      </c>
      <c r="BH38" s="22">
        <f t="shared" ca="1" si="19"/>
        <v>72</v>
      </c>
      <c r="BJ38" s="225">
        <f t="shared" ca="1" si="22"/>
        <v>131.53000000000003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279.28078798099023</v>
      </c>
      <c r="BF39" s="21">
        <f t="shared" ca="1" si="18"/>
        <v>6.0330082451934969E-3</v>
      </c>
      <c r="BG39" s="22">
        <f t="shared" ca="1" si="21"/>
        <v>21</v>
      </c>
      <c r="BH39" s="22">
        <f t="shared" ca="1" si="19"/>
        <v>27.928078798099023</v>
      </c>
      <c r="BJ39" s="224">
        <f t="shared" ca="1" si="22"/>
        <v>279.28078798099023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1432.7761040380199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1452.7761040380199</v>
      </c>
      <c r="AZ40" s="157">
        <f t="shared" si="23"/>
        <v>170.47000000000003</v>
      </c>
      <c r="BA40" s="21">
        <f t="shared" si="15"/>
        <v>3.8716590559847316E-3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748.73610403801922</v>
      </c>
      <c r="BF40" s="21">
        <f t="shared" ca="1" si="18"/>
        <v>1.617415620240549E-2</v>
      </c>
      <c r="BG40" s="22">
        <f t="shared" ca="1" si="21"/>
        <v>15</v>
      </c>
      <c r="BH40" s="22">
        <f t="shared" ca="1" si="19"/>
        <v>74.873610403801919</v>
      </c>
      <c r="BJ40" s="225">
        <f t="shared" ca="1" si="22"/>
        <v>578.26610403801942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-2838.75</v>
      </c>
      <c r="AO41" s="165">
        <f>SUM('10'!D440:F440)</f>
        <v>0</v>
      </c>
      <c r="AP41" s="151">
        <f t="shared" si="11"/>
        <v>5326.090000000002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1426.090000000002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-2473.909999999998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-3223.9099999999967</v>
      </c>
      <c r="BF41" s="21">
        <f t="shared" ca="1" si="18"/>
        <v>-6.9642726778204447E-2</v>
      </c>
      <c r="BG41" s="22">
        <f t="shared" ca="1" si="21"/>
        <v>26</v>
      </c>
      <c r="BH41" s="22">
        <f t="shared" ca="1" si="19"/>
        <v>-322.39099999999968</v>
      </c>
      <c r="BJ41" s="224">
        <f t="shared" ca="1" si="22"/>
        <v>-3223.9099999999962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4.2771851267822679E-5</v>
      </c>
      <c r="BG42" s="22">
        <f t="shared" ca="1" si="21"/>
        <v>24</v>
      </c>
      <c r="BH42" s="22">
        <f t="shared" ca="1" si="19"/>
        <v>0.19800000000000181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1.1355836968336749E-2</v>
      </c>
      <c r="BB43" s="22">
        <f t="shared" si="20"/>
        <v>15</v>
      </c>
      <c r="BC43" s="22">
        <f t="shared" ca="1" si="16"/>
        <v>50</v>
      </c>
      <c r="BE43" s="224">
        <f t="shared" ca="1" si="17"/>
        <v>961.13919055649239</v>
      </c>
      <c r="BF43" s="21">
        <f t="shared" ca="1" si="18"/>
        <v>2.0762476013210806E-2</v>
      </c>
      <c r="BG43" s="22">
        <f t="shared" ca="1" si="21"/>
        <v>13</v>
      </c>
      <c r="BH43" s="22">
        <f t="shared" ca="1" si="19"/>
        <v>96.113919055649234</v>
      </c>
      <c r="BJ43" s="224">
        <f t="shared" ca="1" si="22"/>
        <v>461.13919055649239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2.1124127928500019E-3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4.3203890169517462E-4</v>
      </c>
      <c r="BG45" s="22">
        <f t="shared" ca="1" si="21"/>
        <v>23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1114.2176799999997</v>
      </c>
      <c r="AO46" s="219">
        <f>SUM(AO20:AO45)</f>
        <v>2558.2399999999998</v>
      </c>
      <c r="AP46" s="220">
        <f>SUM(AP20:AP45)</f>
        <v>28645.447679999997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28645.447679999997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28645.447679999997</v>
      </c>
      <c r="AZ46" s="227">
        <f>SUM(AZ20:AZ45)</f>
        <v>44030.219999999994</v>
      </c>
      <c r="BA46" s="1"/>
      <c r="BB46" s="1"/>
      <c r="BC46" s="124">
        <f ca="1">SUM(BC20:BC45)</f>
        <v>4403.0219999999999</v>
      </c>
      <c r="BE46" s="227">
        <f ca="1">SUM(BE20:BE45)</f>
        <v>46292.12768000002</v>
      </c>
      <c r="BF46" s="1"/>
      <c r="BG46" s="1"/>
      <c r="BH46" s="124">
        <f ca="1">SUM(BH20:BH45)</f>
        <v>4629.2127680000012</v>
      </c>
      <c r="BJ46" s="227">
        <f ca="1">SUM(BJ20:BJ45)</f>
        <v>2261.907680000003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-1444.02</v>
      </c>
      <c r="AP47" s="125"/>
      <c r="AQ47" s="125">
        <f>AQ5-AP46</f>
        <v>-14825.587679999997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-13543.557679999996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52836.263999999996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327.21000000000004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476</v>
      </c>
      <c r="AC54" s="387"/>
      <c r="AD54" s="239">
        <v>15</v>
      </c>
      <c r="AE54" s="95"/>
      <c r="AF54" s="386" t="s">
        <v>476</v>
      </c>
      <c r="AG54" s="387"/>
      <c r="AH54" s="239">
        <v>14</v>
      </c>
      <c r="AI54" s="95"/>
      <c r="AJ54" s="386" t="s">
        <v>476</v>
      </c>
      <c r="AK54" s="387"/>
      <c r="AL54" s="239">
        <v>15</v>
      </c>
      <c r="AM54" s="95"/>
      <c r="AN54" s="386" t="s">
        <v>476</v>
      </c>
      <c r="AO54" s="387"/>
      <c r="AP54" s="239">
        <v>14</v>
      </c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235</v>
      </c>
      <c r="AC55" s="378"/>
      <c r="AD55" s="100"/>
      <c r="AE55" s="96">
        <v>43682</v>
      </c>
      <c r="AF55" s="377" t="s">
        <v>323</v>
      </c>
      <c r="AG55" s="378"/>
      <c r="AH55" s="100">
        <v>10</v>
      </c>
      <c r="AI55" s="96">
        <v>43711</v>
      </c>
      <c r="AJ55" s="377" t="s">
        <v>323</v>
      </c>
      <c r="AK55" s="378"/>
      <c r="AL55" s="100" t="s">
        <v>780</v>
      </c>
      <c r="AM55" s="96">
        <v>43740</v>
      </c>
      <c r="AN55" s="388" t="s">
        <v>153</v>
      </c>
      <c r="AO55" s="389"/>
      <c r="AP55" s="100">
        <v>10</v>
      </c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235</v>
      </c>
      <c r="AK56" s="389"/>
      <c r="AL56" s="100"/>
      <c r="AM56" s="96">
        <v>43769</v>
      </c>
      <c r="AN56" s="388" t="s">
        <v>153</v>
      </c>
      <c r="AO56" s="389"/>
      <c r="AP56" s="100" t="s">
        <v>780</v>
      </c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389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780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235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385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389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565</v>
      </c>
      <c r="U70" s="378"/>
      <c r="V70" s="100">
        <v>3742.92</v>
      </c>
      <c r="W70" s="96"/>
      <c r="X70" s="377" t="s">
        <v>563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566</v>
      </c>
      <c r="U71" s="393"/>
      <c r="V71" s="101">
        <v>1872.17</v>
      </c>
      <c r="W71" s="97"/>
      <c r="X71" s="392" t="s">
        <v>564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43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16</v>
      </c>
      <c r="D75">
        <f>C75*D74</f>
        <v>51.612903225806448</v>
      </c>
      <c r="Z75" s="111"/>
    </row>
    <row r="76" spans="1:50">
      <c r="D76">
        <f>D75-D73</f>
        <v>8.6129032258064484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3839.35</v>
      </c>
      <c r="L5" s="429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620.12</v>
      </c>
      <c r="L6" s="413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7236.18</v>
      </c>
      <c r="L7" s="413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2">
        <v>163.63</v>
      </c>
      <c r="L9" s="413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105+50</f>
        <v>155</v>
      </c>
      <c r="L11" s="413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29258.260000000002</v>
      </c>
      <c r="L19" s="438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328</v>
      </c>
      <c r="K30" s="421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/>
      <c r="K31" s="42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/>
      <c r="K32" s="42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 t="s">
        <v>800</v>
      </c>
      <c r="K35" s="421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790</v>
      </c>
      <c r="K45" s="421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18"/>
      <c r="J46" s="422" t="s">
        <v>832</v>
      </c>
      <c r="K46" s="423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17" t="str">
        <f>AÑO!A13</f>
        <v>Gubernamental</v>
      </c>
      <c r="J50" s="420" t="s">
        <v>798</v>
      </c>
      <c r="K50" s="421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799</v>
      </c>
      <c r="K60" s="421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9" ht="15" customHeight="1" thickBot="1">
      <c r="B243" s="409"/>
      <c r="C243" s="410"/>
      <c r="D243" s="410"/>
      <c r="E243" s="410"/>
      <c r="F243" s="410"/>
      <c r="G243" s="411"/>
    </row>
    <row r="244" spans="1:9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1:8" ht="15" customHeight="1" thickBot="1">
      <c r="B283" s="409"/>
      <c r="C283" s="410"/>
      <c r="D283" s="410"/>
      <c r="E283" s="410"/>
      <c r="F283" s="410"/>
      <c r="G283" s="411"/>
    </row>
    <row r="284" spans="1:8">
      <c r="B284" s="398" t="s">
        <v>8</v>
      </c>
      <c r="C284" s="399"/>
      <c r="D284" s="398" t="s">
        <v>9</v>
      </c>
      <c r="E284" s="406"/>
      <c r="F284" s="406"/>
      <c r="G284" s="39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1:8" ht="15" customHeight="1" thickBot="1">
      <c r="B303" s="409"/>
      <c r="C303" s="410"/>
      <c r="D303" s="410"/>
      <c r="E303" s="410"/>
      <c r="F303" s="410"/>
      <c r="G303" s="411"/>
    </row>
    <row r="304" spans="1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9" ht="15" customHeight="1" thickBot="1">
      <c r="B323" s="403"/>
      <c r="C323" s="404"/>
      <c r="D323" s="404"/>
      <c r="E323" s="404"/>
      <c r="F323" s="404"/>
      <c r="G323" s="405"/>
    </row>
    <row r="324" spans="2:9">
      <c r="B324" s="398" t="s">
        <v>8</v>
      </c>
      <c r="C324" s="399"/>
      <c r="D324" s="398" t="s">
        <v>9</v>
      </c>
      <c r="E324" s="406"/>
      <c r="F324" s="406"/>
      <c r="G324" s="39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37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2">
        <v>3984.38</v>
      </c>
      <c r="L5" s="413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2">
        <v>620.12</v>
      </c>
      <c r="L6" s="413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8003.5599999999995</v>
      </c>
      <c r="L7" s="413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157.43</v>
      </c>
      <c r="L9" s="413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60+20</f>
        <v>80</v>
      </c>
      <c r="L11" s="413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30089.47</v>
      </c>
      <c r="L19" s="438"/>
      <c r="M19" s="1"/>
      <c r="N19" s="1"/>
      <c r="R19" s="3"/>
    </row>
    <row r="20" spans="1:18" ht="16.5" thickBot="1">
      <c r="A20" s="112">
        <f>SUM(A6:A15)</f>
        <v>1092.3599999999999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/>
      <c r="K25" s="421"/>
      <c r="L25" s="231"/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430</v>
      </c>
      <c r="K30" s="421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626</v>
      </c>
      <c r="K31" s="423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861</v>
      </c>
      <c r="K32" s="423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408.13999999999993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 t="s">
        <v>424</v>
      </c>
      <c r="K40" s="421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 t="s">
        <v>60</v>
      </c>
      <c r="K41" s="423"/>
      <c r="L41" s="229">
        <v>0.02</v>
      </c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 t="s">
        <v>864</v>
      </c>
      <c r="K42" s="423"/>
      <c r="L42" s="229">
        <v>52.06</v>
      </c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17" t="str">
        <f>AÑO!A13</f>
        <v>Gubernamental</v>
      </c>
      <c r="J50" s="420" t="s">
        <v>798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870</v>
      </c>
      <c r="H55" s="1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871</v>
      </c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39</v>
      </c>
      <c r="K60" s="421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'09'!A66+(B66-SUM(D66:F78))+B67</f>
        <v>116.38000000000005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208.43000000000006</v>
      </c>
      <c r="B80" s="233">
        <f>SUM(B66:B79)</f>
        <v>185</v>
      </c>
      <c r="C80" s="17" t="s">
        <v>53</v>
      </c>
      <c r="D80" s="135">
        <f>SUM(D66:D79)</f>
        <v>86.5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872</v>
      </c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151.76999999999998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90.440000000000012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-15.239999999999995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514.54000000000008</v>
      </c>
      <c r="B260" s="135">
        <f>SUM(B246:B259)</f>
        <v>95</v>
      </c>
      <c r="C260" s="17" t="s">
        <v>53</v>
      </c>
      <c r="D260" s="135">
        <f>SUM(D246:D259)</f>
        <v>65.239999999999995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9" ht="15" customHeight="1" thickBot="1">
      <c r="B263" s="409"/>
      <c r="C263" s="410"/>
      <c r="D263" s="410"/>
      <c r="E263" s="410"/>
      <c r="F263" s="410"/>
      <c r="G263" s="411"/>
    </row>
    <row r="264" spans="1:9">
      <c r="B264" s="398" t="s">
        <v>8</v>
      </c>
      <c r="C264" s="399"/>
      <c r="D264" s="398" t="s">
        <v>9</v>
      </c>
      <c r="E264" s="406"/>
      <c r="F264" s="406"/>
      <c r="G264" s="39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1:8" ht="15" customHeight="1" thickBot="1">
      <c r="B283" s="409"/>
      <c r="C283" s="410"/>
      <c r="D283" s="410"/>
      <c r="E283" s="410"/>
      <c r="F283" s="410"/>
      <c r="G283" s="411"/>
    </row>
    <row r="284" spans="1:8">
      <c r="B284" s="398" t="s">
        <v>8</v>
      </c>
      <c r="C284" s="399"/>
      <c r="D284" s="398" t="s">
        <v>9</v>
      </c>
      <c r="E284" s="406"/>
      <c r="F284" s="406"/>
      <c r="G284" s="39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47.909999999999812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147.9099999999998</v>
      </c>
      <c r="B300" s="135">
        <f>SUM(B286:B299)</f>
        <v>90</v>
      </c>
      <c r="C300" s="17" t="s">
        <v>53</v>
      </c>
      <c r="D300" s="135">
        <f>SUM(D286:D299)</f>
        <v>26.45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1:8" ht="15" customHeight="1" thickBot="1">
      <c r="B303" s="409"/>
      <c r="C303" s="410"/>
      <c r="D303" s="410"/>
      <c r="E303" s="410"/>
      <c r="F303" s="410"/>
      <c r="G303" s="411"/>
    </row>
    <row r="304" spans="1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/>
      <c r="C307" s="27"/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>
        <v>16.21</v>
      </c>
      <c r="E309" s="138"/>
      <c r="F309" s="138"/>
      <c r="G309" s="16" t="s">
        <v>874</v>
      </c>
    </row>
    <row r="310" spans="2:7">
      <c r="B310" s="134"/>
      <c r="C310" s="16"/>
      <c r="D310" s="137"/>
      <c r="E310" s="138"/>
      <c r="F310" s="138">
        <v>50</v>
      </c>
      <c r="G310" s="16" t="s">
        <v>873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127.17000000000002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</f>
        <v>8.5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AÑO!AM17</f>
        <v>1114.2199999999998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-2838.75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-2838.75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8" workbookViewId="0">
      <selection activeCell="H41" sqref="H4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42" t="str">
        <f>AÑO!A20</f>
        <v>Cártama Gastos</v>
      </c>
      <c r="C2" s="443"/>
      <c r="D2" s="443"/>
      <c r="E2" s="443"/>
      <c r="F2" s="443"/>
      <c r="G2" s="444"/>
      <c r="H2" s="222"/>
      <c r="I2" s="448" t="s">
        <v>4</v>
      </c>
      <c r="J2" s="443"/>
      <c r="K2" s="443"/>
      <c r="L2" s="444"/>
      <c r="M2" s="1"/>
      <c r="N2" s="1"/>
      <c r="R2" s="3"/>
    </row>
    <row r="3" spans="1:22" ht="16.5" thickBot="1">
      <c r="A3" s="1"/>
      <c r="B3" s="445"/>
      <c r="C3" s="446"/>
      <c r="D3" s="446"/>
      <c r="E3" s="446"/>
      <c r="F3" s="446"/>
      <c r="G3" s="447"/>
      <c r="H3" s="1"/>
      <c r="I3" s="445"/>
      <c r="J3" s="446"/>
      <c r="K3" s="446"/>
      <c r="L3" s="447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/>
      <c r="L5" s="429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2">
        <v>620.14</v>
      </c>
      <c r="L6" s="413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/>
      <c r="L7" s="413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/>
      <c r="L9" s="413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2"/>
      <c r="L11" s="413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</f>
        <v>5092.08</v>
      </c>
      <c r="L12" s="413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13819.86</v>
      </c>
      <c r="L19" s="438"/>
      <c r="M19" s="1"/>
      <c r="N19" s="1"/>
      <c r="R19" s="3"/>
    </row>
    <row r="20" spans="1:18" ht="16.5" thickBot="1">
      <c r="A20" s="112">
        <f>SUM(A6:A15)</f>
        <v>1597.54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42" t="str">
        <f>AÑO!A21</f>
        <v>Waterloo</v>
      </c>
      <c r="C22" s="443"/>
      <c r="D22" s="443"/>
      <c r="E22" s="443"/>
      <c r="F22" s="443"/>
      <c r="G22" s="444"/>
      <c r="H22" s="1"/>
      <c r="I22" s="448" t="s">
        <v>6</v>
      </c>
      <c r="J22" s="443"/>
      <c r="K22" s="443"/>
      <c r="L22" s="444"/>
      <c r="M22" s="1"/>
      <c r="R22" s="3"/>
    </row>
    <row r="23" spans="1:18" ht="16.149999999999999" customHeight="1" thickBot="1">
      <c r="A23" s="1"/>
      <c r="B23" s="445"/>
      <c r="C23" s="446"/>
      <c r="D23" s="446"/>
      <c r="E23" s="446"/>
      <c r="F23" s="446"/>
      <c r="G23" s="447"/>
      <c r="H23" s="1"/>
      <c r="I23" s="445"/>
      <c r="J23" s="446"/>
      <c r="K23" s="446"/>
      <c r="L23" s="447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/>
      <c r="K25" s="421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/>
      <c r="K30" s="42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/>
      <c r="K31" s="42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/>
      <c r="K32" s="42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1556.1399999999999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7" t="str">
        <f>AÑO!A13</f>
        <v>Gubernamental</v>
      </c>
      <c r="J50" s="420"/>
      <c r="K50" s="421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/>
      <c r="K60" s="42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'10'!A66+(B66-SUM(D66:F78))+B67</f>
        <v>291.38000000000005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34.760000000000005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866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609.54000000000008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1:8" ht="15" customHeight="1" thickBot="1">
      <c r="B283" s="409"/>
      <c r="C283" s="410"/>
      <c r="D283" s="410"/>
      <c r="E283" s="410"/>
      <c r="F283" s="410"/>
      <c r="G283" s="411"/>
    </row>
    <row r="284" spans="1:8">
      <c r="B284" s="398" t="s">
        <v>8</v>
      </c>
      <c r="C284" s="399"/>
      <c r="D284" s="398" t="s">
        <v>9</v>
      </c>
      <c r="E284" s="406"/>
      <c r="F284" s="406"/>
      <c r="G284" s="39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97.909999999999812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237.9099999999998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1:8" ht="15" customHeight="1" thickBot="1">
      <c r="B303" s="409"/>
      <c r="C303" s="410"/>
      <c r="D303" s="410"/>
      <c r="E303" s="410"/>
      <c r="F303" s="410"/>
      <c r="G303" s="411"/>
    </row>
    <row r="304" spans="1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865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748CBB5-7DCE-464E-A40F-1E12620940E3}"/>
    <hyperlink ref="I2:L3" location="AÑO!AQ4:AT5" display="SALDO REAL" xr:uid="{67663154-8883-4CD6-99B0-96CDA3F4AFBE}"/>
    <hyperlink ref="I22" location="Trimestre!C39:F40" display="TELÉFONO" xr:uid="{65DF38AD-AFDF-4177-8AED-F148F1D8E79F}"/>
    <hyperlink ref="I22:L23" location="AÑO!AQ7:AT17" display="INGRESOS" xr:uid="{776E9E2B-67B9-4B3B-BF53-7B4E6AFD52DE}"/>
    <hyperlink ref="B2" location="Trimestre!C25:F26" display="HIPOTECA" xr:uid="{F3200F12-27B8-4617-9F2C-A27417C78B0C}"/>
    <hyperlink ref="B2:G3" location="AÑO!AQ20:AT20" display="AÑO!AQ20:AT20" xr:uid="{A07041F4-B51E-4DBB-AA6A-BC5F67EE1743}"/>
    <hyperlink ref="B22" location="Trimestre!C25:F26" display="HIPOTECA" xr:uid="{B80047E2-2998-4813-B3A3-C265D56FA156}"/>
    <hyperlink ref="B22:G23" location="AÑO!AQ21:AT21" display="AÑO!AQ21:AT21" xr:uid="{995496F7-9D63-4469-A461-2CEBAC8CBAA0}"/>
    <hyperlink ref="B42" location="Trimestre!C25:F26" display="HIPOTECA" xr:uid="{D50471EB-054C-47C6-885C-AD47C3A16101}"/>
    <hyperlink ref="B42:G43" location="AÑO!AM22:AP22" display="AÑO!AM22:AP22" xr:uid="{2B1BC879-CC4A-44D6-9302-136D8C1BA801}"/>
    <hyperlink ref="B62" location="Trimestre!C25:F26" display="HIPOTECA" xr:uid="{54B09B22-1DA5-4D79-A837-834B7F8904E4}"/>
    <hyperlink ref="B62:G63" location="AÑO!AM23:AP23" display="AÑO!AM23:AP23" xr:uid="{999A8347-A4E9-42C8-9005-84DAE4CF446A}"/>
    <hyperlink ref="B82" location="Trimestre!C25:F26" display="HIPOTECA" xr:uid="{E136B093-8453-4A01-A18A-EA188F3C6E64}"/>
    <hyperlink ref="B82:G83" location="AÑO!AM24:AP24" display="AÑO!AM24:AP24" xr:uid="{BBD7A0D1-C277-4899-8F5A-BE8AF4CE1F53}"/>
    <hyperlink ref="B102" location="Trimestre!C25:F26" display="HIPOTECA" xr:uid="{00F4F7FE-4D2F-4F38-94FC-E8EE2794815C}"/>
    <hyperlink ref="B102:G103" location="AÑO!AM25:AP25" display="AÑO!AM25:AP25" xr:uid="{647CB64A-81C6-4034-A1B7-4D9CA020EE81}"/>
    <hyperlink ref="B122" location="Trimestre!C25:F26" display="HIPOTECA" xr:uid="{FA5DC8C0-87A6-457F-A900-510CBB9A7706}"/>
    <hyperlink ref="B122:G123" location="AÑO!AM26:AP26" display="AÑO!AM26:AP26" xr:uid="{BB8BDFB1-7C93-4BF0-89D8-A071412C0BF0}"/>
    <hyperlink ref="B142" location="Trimestre!C25:F26" display="HIPOTECA" xr:uid="{8F1D821B-C0A2-4AE9-8C64-CF9C7C0E0FE1}"/>
    <hyperlink ref="B142:G143" location="AÑO!AM27:AP27" display="AÑO!AM27:AP27" xr:uid="{B7ED6F3F-ED36-4536-A329-1703C2615BD6}"/>
    <hyperlink ref="B162" location="Trimestre!C25:F26" display="HIPOTECA" xr:uid="{9DF9EEAA-7238-438F-BA74-A360AE8E4304}"/>
    <hyperlink ref="B162:G163" location="AÑO!AM28:AP28" display="AÑO!AM28:AP28" xr:uid="{19846715-197F-4A08-A2E3-D409E520D163}"/>
    <hyperlink ref="B182" location="Trimestre!C25:F26" display="HIPOTECA" xr:uid="{DE1E8F93-EC5D-4EBF-9D10-7E3A1C7F9A37}"/>
    <hyperlink ref="B182:G183" location="AÑO!AM29:AP29" display="AÑO!AM29:AP29" xr:uid="{CBCA1303-500C-4F16-B069-496413185D7F}"/>
    <hyperlink ref="B202" location="Trimestre!C25:F26" display="HIPOTECA" xr:uid="{5D9D2B18-91C1-4D4F-9C54-283285DF8BD9}"/>
    <hyperlink ref="B202:G203" location="AÑO!AM30:AP30" display="AÑO!AM30:AP30" xr:uid="{971575E1-A18D-4637-86E8-FE1B7B328C38}"/>
    <hyperlink ref="B222" location="Trimestre!C25:F26" display="HIPOTECA" xr:uid="{5F6ABED3-5ED3-42E7-BEC6-4C1F75D52427}"/>
    <hyperlink ref="B222:G223" location="AÑO!AM31:AP31" display="AÑO!AM31:AP31" xr:uid="{AC850999-5F9C-4A4A-B556-3EF59CCBB5BC}"/>
    <hyperlink ref="B242" location="Trimestre!C25:F26" display="HIPOTECA" xr:uid="{34C61E4B-A1A8-4819-94A7-CE66432DA0D8}"/>
    <hyperlink ref="B242:G243" location="AÑO!AM32:AP32" display="AÑO!AM32:AP32" xr:uid="{D14CF57D-5044-4168-908F-1E036C353ABF}"/>
    <hyperlink ref="B262" location="Trimestre!C25:F26" display="HIPOTECA" xr:uid="{D9D8C852-F2A3-4CBF-A213-D122D187D962}"/>
    <hyperlink ref="B262:G263" location="AÑO!AM33:AP33" display="AÑO!AM33:AP33" xr:uid="{930303BF-AE4F-4159-A4E0-60DFE2E141DF}"/>
    <hyperlink ref="B282" location="Trimestre!C25:F26" display="HIPOTECA" xr:uid="{8B03EC08-6750-4491-8FD8-51256A1B2A0E}"/>
    <hyperlink ref="B282:G283" location="AÑO!AM34:AP34" display="AÑO!AM34:AP34" xr:uid="{41E90A66-BB27-4035-9A2C-9A92BEC3212C}"/>
    <hyperlink ref="B302" location="Trimestre!C25:F26" display="HIPOTECA" xr:uid="{994D9667-3AC7-4A8D-A98E-3661D5367EFB}"/>
    <hyperlink ref="B302:G303" location="AÑO!AM35:AP35" display="AÑO!AM35:AP35" xr:uid="{9B608A28-2D0E-4C82-9025-0B34DFF4C0F9}"/>
    <hyperlink ref="B322" location="Trimestre!C25:F26" display="HIPOTECA" xr:uid="{0FBA6483-9390-40AF-884E-A656039A1C1C}"/>
    <hyperlink ref="B322:G323" location="AÑO!AM36:AP36" display="AÑO!AM36:AP36" xr:uid="{A384F56F-294C-4072-BF95-FF5D66E8C14B}"/>
    <hyperlink ref="B342" location="Trimestre!C25:F26" display="HIPOTECA" xr:uid="{4A5D31A1-F8F7-4C2B-9C72-CD4706CF87F4}"/>
    <hyperlink ref="B342:G343" location="AÑO!AM37:AP37" display="AÑO!AM37:AP37" xr:uid="{8ECB7349-7BFD-4119-B1C9-899F31E32D09}"/>
    <hyperlink ref="B362" location="Trimestre!C25:F26" display="HIPOTECA" xr:uid="{313FC2A2-3450-4EB7-A41A-D9E490074848}"/>
    <hyperlink ref="B362:G363" location="AÑO!AM38:AP38" display="AÑO!AM38:AP38" xr:uid="{724F7B41-C341-4955-99A7-DB437441631A}"/>
    <hyperlink ref="B382" location="Trimestre!C25:F26" display="HIPOTECA" xr:uid="{A5CDD109-C0E7-4B66-A658-4155734EB793}"/>
    <hyperlink ref="B382:G383" location="AÑO!AM39:AP39" display="AÑO!AM39:AP39" xr:uid="{7738F217-B795-4A62-A2D0-E18807EEE108}"/>
    <hyperlink ref="B402" location="Trimestre!C25:F26" display="HIPOTECA" xr:uid="{D455B32B-941F-4031-874B-70C5B20B987F}"/>
    <hyperlink ref="B402:G403" location="AÑO!AM40:AP40" display="AÑO!AM40:AP40" xr:uid="{C183AFEB-6767-4F32-BDCA-71E754842579}"/>
    <hyperlink ref="B422" location="Trimestre!C25:F26" display="HIPOTECA" xr:uid="{7B9FB7B9-0933-4EC8-883B-C0D50CED0660}"/>
    <hyperlink ref="B422:G423" location="AÑO!AM41:AP41" display="AÑO!AM41:AP41" xr:uid="{F09E8179-2E13-4C38-AAB9-F7EA0BF8694C}"/>
    <hyperlink ref="B442" location="Trimestre!C25:F26" display="HIPOTECA" xr:uid="{C60C7495-8ECD-48A0-8730-1ED4FAA5D199}"/>
    <hyperlink ref="B442:G443" location="AÑO!AM42:AP42" display="AÑO!AM42:AP42" xr:uid="{28B3AE42-D3D6-4386-9261-D0271837D5E3}"/>
    <hyperlink ref="B462" location="Trimestre!C25:F26" display="HIPOTECA" xr:uid="{CE363160-8406-4B69-A668-D576F413D943}"/>
    <hyperlink ref="B462:G463" location="AÑO!AM43:AP43" display="AÑO!AM43:AP43" xr:uid="{E1EACFD0-A527-44AB-A2CE-E6383C59D73B}"/>
    <hyperlink ref="B482" location="Trimestre!C25:F26" display="HIPOTECA" xr:uid="{7B22BD40-41C0-4E4C-AF25-5310C389F0E5}"/>
    <hyperlink ref="B482:G483" location="AÑO!AM44:AP44" display="AÑO!AM44:AP44" xr:uid="{3E6B0112-666C-44E0-8408-25B8832C4859}"/>
    <hyperlink ref="B502" location="Trimestre!C25:F26" display="HIPOTECA" xr:uid="{A8AA32B2-FDB1-4954-88D4-FCC16BF10E9B}"/>
    <hyperlink ref="B502:G503" location="AÑO!AM45:AP45" display="AÑO!AM45:AP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406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/>
      <c r="L5" s="429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2">
        <v>550</v>
      </c>
      <c r="L6" s="413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2"/>
      <c r="L7" s="413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7000</v>
      </c>
      <c r="L8" s="413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2">
        <v>659.77</v>
      </c>
      <c r="L9" s="413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2">
        <v>1800.04</v>
      </c>
      <c r="L10" s="413"/>
      <c r="M10" s="1" t="s">
        <v>156</v>
      </c>
      <c r="N10" s="1"/>
      <c r="R10" s="3"/>
    </row>
    <row r="11" spans="1:22" ht="15.75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2"/>
      <c r="L11" s="413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4">
        <f>SUM(K5:K18)</f>
        <v>15101.890000000001</v>
      </c>
      <c r="L19" s="415"/>
      <c r="M19" s="1"/>
      <c r="N19" s="1"/>
      <c r="R19" s="3"/>
    </row>
    <row r="20" spans="1:18" ht="16.5" thickBot="1">
      <c r="A20" s="112">
        <f>SUM(A6:A15)</f>
        <v>2141.54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406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/>
      <c r="K25" s="421"/>
      <c r="L25" s="198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18"/>
      <c r="J26" s="422"/>
      <c r="K26" s="423"/>
      <c r="L26" s="199"/>
      <c r="M26" s="1"/>
      <c r="R26" s="3"/>
    </row>
    <row r="27" spans="1:18" ht="15.75">
      <c r="A27" s="112">
        <f>'11'!A27+(B27-SUM(D27:F27))</f>
        <v>406.06999999999994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18"/>
      <c r="J27" s="422"/>
      <c r="K27" s="423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199"/>
      <c r="M28" s="1"/>
      <c r="R28" s="3"/>
    </row>
    <row r="29" spans="1:18" ht="15.75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9"/>
      <c r="J29" s="424"/>
      <c r="K29" s="425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/>
      <c r="K30" s="421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/>
      <c r="K31" s="423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/>
      <c r="K32" s="423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01"/>
      <c r="M39" s="1"/>
      <c r="R39" s="3"/>
    </row>
    <row r="40" spans="1:18" ht="16.5" thickBot="1">
      <c r="A40" s="112">
        <f>SUM(A26:A35)</f>
        <v>2684.1399999999994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19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19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199"/>
      <c r="M43" s="1"/>
      <c r="R43" s="3"/>
    </row>
    <row r="44" spans="1:18" ht="15.75">
      <c r="A44" s="1"/>
      <c r="B44" s="398" t="s">
        <v>8</v>
      </c>
      <c r="C44" s="399"/>
      <c r="D44" s="406" t="s">
        <v>9</v>
      </c>
      <c r="E44" s="406"/>
      <c r="F44" s="406"/>
      <c r="G44" s="399"/>
      <c r="H44" s="1"/>
      <c r="I44" s="419"/>
      <c r="J44" s="424"/>
      <c r="K44" s="42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18"/>
      <c r="J46" s="422"/>
      <c r="K46" s="423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18"/>
      <c r="J47" s="422"/>
      <c r="K47" s="423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8"/>
      <c r="J48" s="422"/>
      <c r="K48" s="423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9"/>
      <c r="J49" s="424"/>
      <c r="K49" s="42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7" t="str">
        <f>AÑO!A13</f>
        <v>Gubernamental</v>
      </c>
      <c r="J50" s="420"/>
      <c r="K50" s="421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8"/>
      <c r="J51" s="422"/>
      <c r="K51" s="423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/>
      <c r="K55" s="421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/>
      <c r="K60" s="421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19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19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199"/>
      <c r="M63" s="1"/>
      <c r="R63" s="3"/>
    </row>
    <row r="64" spans="1:18" ht="15.75">
      <c r="A64" s="1"/>
      <c r="B64" s="398" t="s">
        <v>8</v>
      </c>
      <c r="C64" s="399"/>
      <c r="D64" s="406" t="s">
        <v>9</v>
      </c>
      <c r="E64" s="406"/>
      <c r="F64" s="406"/>
      <c r="G64" s="399"/>
      <c r="H64" s="1"/>
      <c r="I64" s="419"/>
      <c r="J64" s="424"/>
      <c r="K64" s="42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18"/>
      <c r="J66" s="422"/>
      <c r="K66" s="423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8"/>
      <c r="J67" s="422"/>
      <c r="K67" s="423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8"/>
      <c r="J68" s="422"/>
      <c r="K68" s="423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406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406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3779.5715974244995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406" t="s">
        <v>9</v>
      </c>
      <c r="E124" s="406"/>
      <c r="F124" s="406"/>
      <c r="G124" s="39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406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406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406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406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406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2:7" ht="15" customHeight="1" thickBot="1">
      <c r="B243" s="409"/>
      <c r="C243" s="410"/>
      <c r="D243" s="410"/>
      <c r="E243" s="410"/>
      <c r="F243" s="410"/>
      <c r="G243" s="411"/>
    </row>
    <row r="244" spans="2:7" ht="15" customHeight="1">
      <c r="B244" s="398" t="s">
        <v>8</v>
      </c>
      <c r="C244" s="399"/>
      <c r="D244" s="406" t="s">
        <v>9</v>
      </c>
      <c r="E244" s="406"/>
      <c r="F244" s="406"/>
      <c r="G244" s="39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2:7" ht="15" customHeight="1" thickBot="1">
      <c r="B263" s="409"/>
      <c r="C263" s="410"/>
      <c r="D263" s="410"/>
      <c r="E263" s="410"/>
      <c r="F263" s="410"/>
      <c r="G263" s="411"/>
    </row>
    <row r="264" spans="2:7">
      <c r="B264" s="398" t="s">
        <v>8</v>
      </c>
      <c r="C264" s="399"/>
      <c r="D264" s="406" t="s">
        <v>9</v>
      </c>
      <c r="E264" s="406"/>
      <c r="F264" s="406"/>
      <c r="G264" s="39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406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406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7"/>
      <c r="D322" s="407"/>
      <c r="E322" s="407"/>
      <c r="F322" s="407"/>
      <c r="G322" s="408"/>
    </row>
    <row r="323" spans="2:7" ht="15" customHeight="1" thickBot="1">
      <c r="B323" s="409"/>
      <c r="C323" s="410"/>
      <c r="D323" s="410"/>
      <c r="E323" s="410"/>
      <c r="F323" s="410"/>
      <c r="G323" s="411"/>
    </row>
    <row r="324" spans="2:7">
      <c r="B324" s="398" t="s">
        <v>8</v>
      </c>
      <c r="C324" s="399"/>
      <c r="D324" s="406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406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406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7"/>
      <c r="D382" s="407"/>
      <c r="E382" s="407"/>
      <c r="F382" s="407"/>
      <c r="G382" s="408"/>
    </row>
    <row r="383" spans="2:7" ht="15" customHeight="1" thickBot="1">
      <c r="B383" s="409"/>
      <c r="C383" s="410"/>
      <c r="D383" s="410"/>
      <c r="E383" s="410"/>
      <c r="F383" s="410"/>
      <c r="G383" s="411"/>
    </row>
    <row r="384" spans="2:7">
      <c r="B384" s="398" t="s">
        <v>8</v>
      </c>
      <c r="C384" s="399"/>
      <c r="D384" s="406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406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406" t="s">
        <v>9</v>
      </c>
      <c r="E424" s="406"/>
      <c r="F424" s="406"/>
      <c r="G424" s="39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406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9" workbookViewId="0">
      <selection activeCell="H65" sqref="H65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D17" sqref="D17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B25" sqref="B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C78"/>
  <sheetViews>
    <sheetView topLeftCell="J13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1550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43759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154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43759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605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43759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3">
        <f t="shared" ref="Q5:Q9" si="0">M5+N5</f>
        <v>5815.32</v>
      </c>
      <c r="R5" s="274">
        <f>P5/E5</f>
        <v>0.12960665931108836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9"/>
      <c r="B10" s="450"/>
      <c r="C10" s="450"/>
      <c r="D10" s="450"/>
      <c r="E10" s="450"/>
      <c r="F10" s="450"/>
      <c r="G10" s="450"/>
      <c r="H10" s="450"/>
      <c r="I10" s="450"/>
      <c r="J10" s="450"/>
      <c r="K10" s="450"/>
      <c r="L10" s="450"/>
      <c r="M10" s="450"/>
      <c r="N10" s="450"/>
      <c r="O10" s="450"/>
      <c r="P10" s="450"/>
      <c r="Q10" s="450"/>
      <c r="R10" s="450"/>
      <c r="S10" s="450"/>
    </row>
    <row r="11" spans="1:27">
      <c r="A11" s="451" t="s">
        <v>518</v>
      </c>
      <c r="B11" s="452"/>
      <c r="C11" s="452"/>
      <c r="D11" s="452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  <c r="P11" s="452"/>
      <c r="Q11" s="452"/>
      <c r="R11" s="452"/>
      <c r="S11" s="452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3.6795252225519291E-2</v>
      </c>
      <c r="Y13" s="119">
        <f ca="1">X13*E13</f>
        <v>147.8900147774481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3.2640949554896145E-2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8.3086053412462901E-3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0.51572700296735907</v>
      </c>
      <c r="Y19" s="119">
        <f t="shared" ca="1" si="3"/>
        <v>2281.2667836676565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0.37507418397626113</v>
      </c>
      <c r="Y20" s="119">
        <f t="shared" ca="1" si="3"/>
        <v>225.26955489614244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0.17091988130563798</v>
      </c>
      <c r="Y25" s="119">
        <f t="shared" ca="1" si="3"/>
        <v>103.91300242611275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605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43759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517</v>
      </c>
      <c r="T28" s="59">
        <f ca="1">R28+R29+R30+R34</f>
        <v>0.11635825808954711</v>
      </c>
      <c r="U28" s="59">
        <f>(L28/L5)-1</f>
        <v>-3.3333333333333326E-2</v>
      </c>
      <c r="X28" s="39">
        <f t="shared" ca="1" si="1"/>
        <v>0.35905044510385759</v>
      </c>
      <c r="Y28" s="119">
        <f t="shared" ca="1" si="3"/>
        <v>1848.4250400000001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1.3056379821958458E-2</v>
      </c>
      <c r="Y33" s="119">
        <f t="shared" ca="1" si="3"/>
        <v>53.911439999999999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8.8427299703264101E-2</v>
      </c>
      <c r="Y35" s="119">
        <f t="shared" ca="1" si="3"/>
        <v>361.55684400000001</v>
      </c>
    </row>
    <row r="36" spans="1:27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3"/>
      <c r="R36" s="274"/>
      <c r="S36" s="275"/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2696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-379.16071900000003</v>
      </c>
      <c r="O42" s="315">
        <f>SUM(O13:O41)</f>
        <v>-565.35885699999994</v>
      </c>
      <c r="P42" s="315">
        <f ca="1">SUM(P13:P41)</f>
        <v>4170.9095230000003</v>
      </c>
      <c r="Q42" s="315"/>
      <c r="R42" s="326">
        <f ca="1">SUM(R13:R41)</f>
        <v>4.0280507502359661</v>
      </c>
      <c r="S42" s="317"/>
      <c r="X42" s="327">
        <f ca="1">SUM(X13:X41)</f>
        <v>1.6</v>
      </c>
      <c r="Y42" s="328">
        <f ca="1">SUM(Y13:Y41)</f>
        <v>5022.2326797673586</v>
      </c>
      <c r="Z42" s="329">
        <f ca="1">P42/Y42</f>
        <v>0.83048910493593586</v>
      </c>
      <c r="AA42" s="329">
        <f ca="1">Z42/(D$43/365)</f>
        <v>0.17989823341342229</v>
      </c>
    </row>
    <row r="43" spans="1:27">
      <c r="C43" s="119" t="s">
        <v>568</v>
      </c>
      <c r="D43" s="46">
        <f ca="1">_xlfn.DAYS(TODAY(),F13)</f>
        <v>1685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75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29" sqref="F2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53" t="s">
        <v>574</v>
      </c>
      <c r="B1" s="453"/>
      <c r="C1" s="453"/>
      <c r="D1" s="453"/>
      <c r="E1" s="453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51" t="s">
        <v>603</v>
      </c>
      <c r="B15" s="451"/>
      <c r="C15" s="451"/>
      <c r="D15" s="451"/>
      <c r="E15" s="451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B55" sqref="B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406" t="s">
        <v>9</v>
      </c>
      <c r="E4" s="406"/>
      <c r="F4" s="406"/>
      <c r="G4" s="399"/>
      <c r="H4" s="222">
        <v>2018</v>
      </c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8">
        <v>2901.68</v>
      </c>
      <c r="L5" s="429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2">
        <v>620.05999999999995</v>
      </c>
      <c r="L6" s="413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2">
        <v>8035.29</v>
      </c>
      <c r="L7" s="413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2">
        <v>7000</v>
      </c>
      <c r="L8" s="413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2">
        <v>659.39</v>
      </c>
      <c r="L9" s="413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2">
        <v>1800.04</v>
      </c>
      <c r="L10" s="413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2">
        <f>240+35</f>
        <v>275</v>
      </c>
      <c r="L11" s="413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4">
        <f>SUM(K5:K18)</f>
        <v>26383.54</v>
      </c>
      <c r="L19" s="41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12"/>
      <c r="I22" s="416" t="s">
        <v>6</v>
      </c>
      <c r="J22" s="407"/>
      <c r="K22" s="407"/>
      <c r="L22" s="40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12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406" t="s">
        <v>9</v>
      </c>
      <c r="E24" s="406"/>
      <c r="F24" s="406"/>
      <c r="G24" s="399"/>
      <c r="H24" s="112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7" t="str">
        <f>AÑO!A8</f>
        <v>Manolo Salario</v>
      </c>
      <c r="J25" s="420" t="s">
        <v>291</v>
      </c>
      <c r="K25" s="421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18"/>
      <c r="J26" s="422"/>
      <c r="K26" s="423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18"/>
      <c r="J27" s="422"/>
      <c r="K27" s="423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18"/>
      <c r="J28" s="422"/>
      <c r="K28" s="423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9"/>
      <c r="J29" s="424"/>
      <c r="K29" s="42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17" t="str">
        <f>AÑO!A9</f>
        <v>Rocío Salario</v>
      </c>
      <c r="J30" s="420" t="s">
        <v>238</v>
      </c>
      <c r="K30" s="421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18"/>
      <c r="J31" s="422" t="s">
        <v>256</v>
      </c>
      <c r="K31" s="423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18"/>
      <c r="J32" s="430" t="s">
        <v>267</v>
      </c>
      <c r="K32" s="423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7" t="s">
        <v>218</v>
      </c>
      <c r="J35" s="420" t="s">
        <v>306</v>
      </c>
      <c r="K35" s="421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7" t="str">
        <f>AÑO!A11</f>
        <v>Finanazas</v>
      </c>
      <c r="J40" s="420" t="s">
        <v>239</v>
      </c>
      <c r="K40" s="421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18"/>
      <c r="J41" s="422" t="s">
        <v>240</v>
      </c>
      <c r="K41" s="423"/>
      <c r="L41" s="229">
        <v>1.87</v>
      </c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12"/>
      <c r="I42" s="418"/>
      <c r="J42" s="422" t="s">
        <v>269</v>
      </c>
      <c r="K42" s="423"/>
      <c r="L42" s="229">
        <v>0.02</v>
      </c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12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406" t="s">
        <v>9</v>
      </c>
      <c r="E44" s="406"/>
      <c r="F44" s="406"/>
      <c r="G44" s="399"/>
      <c r="H44" s="112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7" t="str">
        <f>AÑO!A12</f>
        <v>Regalos</v>
      </c>
      <c r="J45" s="420" t="s">
        <v>299</v>
      </c>
      <c r="K45" s="421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18"/>
      <c r="J46" s="422"/>
      <c r="K46" s="423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9"/>
      <c r="J49" s="424"/>
      <c r="K49" s="42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17" t="str">
        <f>AÑO!A13</f>
        <v>Gubernamental</v>
      </c>
      <c r="J50" s="420" t="s">
        <v>259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9"/>
      <c r="J54" s="424"/>
      <c r="K54" s="42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9"/>
      <c r="J59" s="424"/>
      <c r="K59" s="42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7" t="str">
        <f>AÑO!A15</f>
        <v>Alquiler Cartama</v>
      </c>
      <c r="J60" s="420"/>
      <c r="K60" s="42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12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12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406" t="s">
        <v>9</v>
      </c>
      <c r="E64" s="406"/>
      <c r="F64" s="406"/>
      <c r="G64" s="399"/>
      <c r="H64" s="112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7" t="str">
        <f>AÑO!A16</f>
        <v>Otros</v>
      </c>
      <c r="J65" s="420" t="s">
        <v>296</v>
      </c>
      <c r="K65" s="421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18"/>
      <c r="J66" s="422"/>
      <c r="K66" s="423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18"/>
      <c r="J67" s="422"/>
      <c r="K67" s="423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18"/>
      <c r="J68" s="422"/>
      <c r="K68" s="423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3"/>
      <c r="J69" s="434"/>
      <c r="K69" s="435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12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12"/>
      <c r="M83" s="1"/>
      <c r="R83" s="3"/>
    </row>
    <row r="84" spans="1:18" ht="15.75">
      <c r="A84" s="1"/>
      <c r="B84" s="398" t="s">
        <v>8</v>
      </c>
      <c r="C84" s="399"/>
      <c r="D84" s="406" t="s">
        <v>9</v>
      </c>
      <c r="E84" s="406"/>
      <c r="F84" s="406"/>
      <c r="G84" s="39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12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12"/>
      <c r="M103" s="1"/>
      <c r="R103" s="3"/>
    </row>
    <row r="104" spans="1:18" ht="15.75">
      <c r="A104" s="1"/>
      <c r="B104" s="398" t="s">
        <v>8</v>
      </c>
      <c r="C104" s="399"/>
      <c r="D104" s="406" t="s">
        <v>9</v>
      </c>
      <c r="E104" s="406"/>
      <c r="F104" s="406"/>
      <c r="G104" s="399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12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12"/>
      <c r="M123" s="1"/>
      <c r="R123" s="3"/>
    </row>
    <row r="124" spans="1:18" ht="15.75">
      <c r="A124" s="1"/>
      <c r="B124" s="398" t="s">
        <v>8</v>
      </c>
      <c r="C124" s="399"/>
      <c r="D124" s="406" t="s">
        <v>9</v>
      </c>
      <c r="E124" s="406"/>
      <c r="F124" s="406"/>
      <c r="G124" s="39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12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12"/>
      <c r="M143" s="1"/>
      <c r="R143" s="3"/>
    </row>
    <row r="144" spans="1:18" ht="15.75">
      <c r="A144" s="1"/>
      <c r="B144" s="398" t="s">
        <v>8</v>
      </c>
      <c r="C144" s="399"/>
      <c r="D144" s="406" t="s">
        <v>9</v>
      </c>
      <c r="E144" s="406"/>
      <c r="F144" s="406"/>
      <c r="G144" s="39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406" t="s">
        <v>9</v>
      </c>
      <c r="E164" s="406"/>
      <c r="F164" s="406"/>
      <c r="G164" s="39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406" t="s">
        <v>9</v>
      </c>
      <c r="E184" s="406"/>
      <c r="F184" s="406"/>
      <c r="G184" s="39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  <c r="H202" s="112"/>
    </row>
    <row r="203" spans="2:12" ht="15" customHeight="1" thickBot="1">
      <c r="B203" s="409"/>
      <c r="C203" s="410"/>
      <c r="D203" s="410"/>
      <c r="E203" s="410"/>
      <c r="F203" s="410"/>
      <c r="G203" s="411"/>
      <c r="H203" s="112"/>
    </row>
    <row r="204" spans="2:12" ht="15.75">
      <c r="B204" s="398" t="s">
        <v>8</v>
      </c>
      <c r="C204" s="399"/>
      <c r="D204" s="406" t="s">
        <v>9</v>
      </c>
      <c r="E204" s="406"/>
      <c r="F204" s="406"/>
      <c r="G204" s="39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0" t="str">
        <f>AÑO!A31</f>
        <v>Deportes</v>
      </c>
      <c r="C222" s="407"/>
      <c r="D222" s="407"/>
      <c r="E222" s="407"/>
      <c r="F222" s="407"/>
      <c r="G222" s="408"/>
      <c r="H222" s="112"/>
    </row>
    <row r="223" spans="2:8" ht="15" customHeight="1" thickBot="1">
      <c r="B223" s="409"/>
      <c r="C223" s="410"/>
      <c r="D223" s="410"/>
      <c r="E223" s="410"/>
      <c r="F223" s="410"/>
      <c r="G223" s="411"/>
      <c r="H223" s="112"/>
    </row>
    <row r="224" spans="2:8" ht="15.75">
      <c r="B224" s="398" t="s">
        <v>8</v>
      </c>
      <c r="C224" s="399"/>
      <c r="D224" s="406" t="s">
        <v>9</v>
      </c>
      <c r="E224" s="406"/>
      <c r="F224" s="406"/>
      <c r="G224" s="39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0" t="str">
        <f>AÑO!A32</f>
        <v>Hogar</v>
      </c>
      <c r="C242" s="407"/>
      <c r="D242" s="407"/>
      <c r="E242" s="407"/>
      <c r="F242" s="407"/>
      <c r="G242" s="408"/>
      <c r="H242" s="112"/>
    </row>
    <row r="243" spans="2:8" ht="15" customHeight="1" thickBot="1">
      <c r="B243" s="409"/>
      <c r="C243" s="410"/>
      <c r="D243" s="410"/>
      <c r="E243" s="410"/>
      <c r="F243" s="410"/>
      <c r="G243" s="411"/>
      <c r="H243" s="112"/>
    </row>
    <row r="244" spans="2:8" ht="15" customHeight="1">
      <c r="B244" s="398" t="s">
        <v>8</v>
      </c>
      <c r="C244" s="399"/>
      <c r="D244" s="406" t="s">
        <v>9</v>
      </c>
      <c r="E244" s="406"/>
      <c r="F244" s="406"/>
      <c r="G244" s="39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0" t="str">
        <f>AÑO!A33</f>
        <v>Formación</v>
      </c>
      <c r="C262" s="407"/>
      <c r="D262" s="407"/>
      <c r="E262" s="407"/>
      <c r="F262" s="407"/>
      <c r="G262" s="408"/>
      <c r="H262" s="112"/>
    </row>
    <row r="263" spans="2:8" ht="15" customHeight="1" thickBot="1">
      <c r="B263" s="409"/>
      <c r="C263" s="410"/>
      <c r="D263" s="410"/>
      <c r="E263" s="410"/>
      <c r="F263" s="410"/>
      <c r="G263" s="411"/>
      <c r="H263" s="112"/>
    </row>
    <row r="264" spans="2:8" ht="15.75">
      <c r="B264" s="398" t="s">
        <v>8</v>
      </c>
      <c r="C264" s="399"/>
      <c r="D264" s="406" t="s">
        <v>9</v>
      </c>
      <c r="E264" s="406"/>
      <c r="F264" s="406"/>
      <c r="G264" s="39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  <c r="H282" s="112"/>
    </row>
    <row r="283" spans="2:8" ht="15" customHeight="1" thickBot="1">
      <c r="B283" s="409"/>
      <c r="C283" s="410"/>
      <c r="D283" s="410"/>
      <c r="E283" s="410"/>
      <c r="F283" s="410"/>
      <c r="G283" s="411"/>
      <c r="H283" s="112"/>
    </row>
    <row r="284" spans="2:8" ht="15.75">
      <c r="B284" s="398" t="s">
        <v>8</v>
      </c>
      <c r="C284" s="399"/>
      <c r="D284" s="406" t="s">
        <v>9</v>
      </c>
      <c r="E284" s="406"/>
      <c r="F284" s="406"/>
      <c r="G284" s="39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  <c r="H302" s="112"/>
    </row>
    <row r="303" spans="2:8" ht="15" customHeight="1" thickBot="1">
      <c r="B303" s="409"/>
      <c r="C303" s="410"/>
      <c r="D303" s="410"/>
      <c r="E303" s="410"/>
      <c r="F303" s="410"/>
      <c r="G303" s="411"/>
      <c r="H303" s="112"/>
    </row>
    <row r="304" spans="2:8" ht="15.75">
      <c r="B304" s="398" t="s">
        <v>8</v>
      </c>
      <c r="C304" s="399"/>
      <c r="D304" s="406" t="s">
        <v>9</v>
      </c>
      <c r="E304" s="406"/>
      <c r="F304" s="406"/>
      <c r="G304" s="39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0" t="str">
        <f>AÑO!A36</f>
        <v>Nenas</v>
      </c>
      <c r="C322" s="407"/>
      <c r="D322" s="407"/>
      <c r="E322" s="407"/>
      <c r="F322" s="407"/>
      <c r="G322" s="408"/>
      <c r="H322" s="112"/>
    </row>
    <row r="323" spans="2:8" ht="15" customHeight="1" thickBot="1">
      <c r="B323" s="409"/>
      <c r="C323" s="410"/>
      <c r="D323" s="410"/>
      <c r="E323" s="410"/>
      <c r="F323" s="410"/>
      <c r="G323" s="411"/>
      <c r="H323" s="112"/>
    </row>
    <row r="324" spans="2:8" ht="15.75">
      <c r="B324" s="398" t="s">
        <v>8</v>
      </c>
      <c r="C324" s="399"/>
      <c r="D324" s="406" t="s">
        <v>9</v>
      </c>
      <c r="E324" s="406"/>
      <c r="F324" s="406"/>
      <c r="G324" s="39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0" t="str">
        <f>AÑO!A37</f>
        <v>Impuestos</v>
      </c>
      <c r="C342" s="407"/>
      <c r="D342" s="407"/>
      <c r="E342" s="407"/>
      <c r="F342" s="407"/>
      <c r="G342" s="408"/>
      <c r="H342" s="112"/>
    </row>
    <row r="343" spans="2:8" ht="15" customHeight="1" thickBot="1">
      <c r="B343" s="409"/>
      <c r="C343" s="410"/>
      <c r="D343" s="410"/>
      <c r="E343" s="410"/>
      <c r="F343" s="410"/>
      <c r="G343" s="411"/>
      <c r="H343" s="112"/>
    </row>
    <row r="344" spans="2:8" ht="15.75">
      <c r="B344" s="398" t="s">
        <v>8</v>
      </c>
      <c r="C344" s="399"/>
      <c r="D344" s="406" t="s">
        <v>9</v>
      </c>
      <c r="E344" s="406"/>
      <c r="F344" s="406"/>
      <c r="G344" s="39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0" t="str">
        <f>AÑO!A38</f>
        <v>Gastos Curros</v>
      </c>
      <c r="C362" s="407"/>
      <c r="D362" s="407"/>
      <c r="E362" s="407"/>
      <c r="F362" s="407"/>
      <c r="G362" s="408"/>
      <c r="H362" s="112"/>
    </row>
    <row r="363" spans="2:8" ht="15" customHeight="1" thickBot="1">
      <c r="B363" s="409"/>
      <c r="C363" s="410"/>
      <c r="D363" s="410"/>
      <c r="E363" s="410"/>
      <c r="F363" s="410"/>
      <c r="G363" s="411"/>
      <c r="H363" s="112"/>
    </row>
    <row r="364" spans="2:8" ht="15.75">
      <c r="B364" s="398" t="s">
        <v>8</v>
      </c>
      <c r="C364" s="399"/>
      <c r="D364" s="406" t="s">
        <v>9</v>
      </c>
      <c r="E364" s="406"/>
      <c r="F364" s="406"/>
      <c r="G364" s="39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0" t="str">
        <f>AÑO!A39</f>
        <v>Dreamed Holidays</v>
      </c>
      <c r="C382" s="407"/>
      <c r="D382" s="407"/>
      <c r="E382" s="407"/>
      <c r="F382" s="407"/>
      <c r="G382" s="408"/>
      <c r="H382" s="112"/>
    </row>
    <row r="383" spans="2:8" ht="15" customHeight="1" thickBot="1">
      <c r="B383" s="409"/>
      <c r="C383" s="410"/>
      <c r="D383" s="410"/>
      <c r="E383" s="410"/>
      <c r="F383" s="410"/>
      <c r="G383" s="411"/>
      <c r="H383" s="112"/>
    </row>
    <row r="384" spans="2:8" ht="15.75">
      <c r="B384" s="398" t="s">
        <v>8</v>
      </c>
      <c r="C384" s="399"/>
      <c r="D384" s="406" t="s">
        <v>9</v>
      </c>
      <c r="E384" s="406"/>
      <c r="F384" s="406"/>
      <c r="G384" s="39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0" t="str">
        <f>AÑO!A40</f>
        <v>Financieros</v>
      </c>
      <c r="C402" s="407"/>
      <c r="D402" s="407"/>
      <c r="E402" s="407"/>
      <c r="F402" s="407"/>
      <c r="G402" s="408"/>
      <c r="H402" s="112"/>
    </row>
    <row r="403" spans="2:8" ht="15" customHeight="1" thickBot="1">
      <c r="B403" s="409"/>
      <c r="C403" s="410"/>
      <c r="D403" s="410"/>
      <c r="E403" s="410"/>
      <c r="F403" s="410"/>
      <c r="G403" s="411"/>
      <c r="H403" s="112"/>
    </row>
    <row r="404" spans="2:8" ht="15.75">
      <c r="B404" s="398" t="s">
        <v>8</v>
      </c>
      <c r="C404" s="399"/>
      <c r="D404" s="406" t="s">
        <v>9</v>
      </c>
      <c r="E404" s="406"/>
      <c r="F404" s="406"/>
      <c r="G404" s="39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0" t="str">
        <f>AÑO!A41</f>
        <v>Ahorros Colchón</v>
      </c>
      <c r="C422" s="401"/>
      <c r="D422" s="401"/>
      <c r="E422" s="401"/>
      <c r="F422" s="401"/>
      <c r="G422" s="402"/>
      <c r="H422" s="112"/>
    </row>
    <row r="423" spans="1:8" ht="15" customHeight="1" thickBot="1">
      <c r="B423" s="403"/>
      <c r="C423" s="404"/>
      <c r="D423" s="404"/>
      <c r="E423" s="404"/>
      <c r="F423" s="404"/>
      <c r="G423" s="405"/>
      <c r="H423" s="112"/>
    </row>
    <row r="424" spans="1:8" ht="15.75">
      <c r="B424" s="398" t="s">
        <v>8</v>
      </c>
      <c r="C424" s="399"/>
      <c r="D424" s="406" t="s">
        <v>9</v>
      </c>
      <c r="E424" s="406"/>
      <c r="F424" s="406"/>
      <c r="G424" s="399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0" t="str">
        <f>AÑO!A42</f>
        <v>Dinero Bloqueado</v>
      </c>
      <c r="C442" s="401"/>
      <c r="D442" s="401"/>
      <c r="E442" s="401"/>
      <c r="F442" s="401"/>
      <c r="G442" s="402"/>
      <c r="H442" s="112"/>
    </row>
    <row r="443" spans="2:8" ht="15" customHeight="1" thickBot="1">
      <c r="B443" s="403"/>
      <c r="C443" s="404"/>
      <c r="D443" s="404"/>
      <c r="E443" s="404"/>
      <c r="F443" s="404"/>
      <c r="G443" s="405"/>
      <c r="H443" s="112"/>
    </row>
    <row r="444" spans="2:8" ht="15.75">
      <c r="B444" s="398" t="s">
        <v>8</v>
      </c>
      <c r="C444" s="399"/>
      <c r="D444" s="406" t="s">
        <v>9</v>
      </c>
      <c r="E444" s="406"/>
      <c r="F444" s="406"/>
      <c r="G444" s="39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0" t="str">
        <f>AÑO!A43</f>
        <v>Cartama Finanazas</v>
      </c>
      <c r="C462" s="401"/>
      <c r="D462" s="401"/>
      <c r="E462" s="401"/>
      <c r="F462" s="401"/>
      <c r="G462" s="402"/>
      <c r="H462" s="112"/>
    </row>
    <row r="463" spans="2:8" ht="15" customHeight="1" thickBot="1">
      <c r="B463" s="403"/>
      <c r="C463" s="404"/>
      <c r="D463" s="404"/>
      <c r="E463" s="404"/>
      <c r="F463" s="404"/>
      <c r="G463" s="405"/>
      <c r="H463" s="112"/>
    </row>
    <row r="464" spans="2:8" ht="15.75">
      <c r="B464" s="398" t="s">
        <v>8</v>
      </c>
      <c r="C464" s="399"/>
      <c r="D464" s="406" t="s">
        <v>9</v>
      </c>
      <c r="E464" s="406"/>
      <c r="F464" s="406"/>
      <c r="G464" s="399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0" t="str">
        <f>AÑO!A44</f>
        <v>NULO</v>
      </c>
      <c r="C482" s="401"/>
      <c r="D482" s="401"/>
      <c r="E482" s="401"/>
      <c r="F482" s="401"/>
      <c r="G482" s="402"/>
      <c r="H482" s="112"/>
    </row>
    <row r="483" spans="2:8" ht="15" customHeight="1" thickBot="1">
      <c r="B483" s="403"/>
      <c r="C483" s="404"/>
      <c r="D483" s="404"/>
      <c r="E483" s="404"/>
      <c r="F483" s="404"/>
      <c r="G483" s="405"/>
      <c r="H483" s="112"/>
    </row>
    <row r="484" spans="2:8" ht="15.75">
      <c r="B484" s="398" t="s">
        <v>8</v>
      </c>
      <c r="C484" s="399"/>
      <c r="D484" s="406" t="s">
        <v>9</v>
      </c>
      <c r="E484" s="406"/>
      <c r="F484" s="406"/>
      <c r="G484" s="39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0" t="str">
        <f>AÑO!A45</f>
        <v>OTROS</v>
      </c>
      <c r="C502" s="401"/>
      <c r="D502" s="401"/>
      <c r="E502" s="401"/>
      <c r="F502" s="401"/>
      <c r="G502" s="402"/>
      <c r="H502" s="112"/>
    </row>
    <row r="503" spans="2:8" ht="15" customHeight="1" thickBot="1">
      <c r="B503" s="403"/>
      <c r="C503" s="404"/>
      <c r="D503" s="404"/>
      <c r="E503" s="404"/>
      <c r="F503" s="404"/>
      <c r="G503" s="405"/>
      <c r="H503" s="112"/>
    </row>
    <row r="504" spans="2:8" ht="15.75">
      <c r="B504" s="398" t="s">
        <v>8</v>
      </c>
      <c r="C504" s="399"/>
      <c r="D504" s="406" t="s">
        <v>9</v>
      </c>
      <c r="E504" s="406"/>
      <c r="F504" s="406"/>
      <c r="G504" s="39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406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f>2397.48-4.45</f>
        <v>2393.0300000000002</v>
      </c>
      <c r="L5" s="429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620.08000000000004</v>
      </c>
      <c r="L6" s="413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2">
        <f>7340.23-4.45</f>
        <v>7335.78</v>
      </c>
      <c r="L7" s="413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2">
        <v>7001.87</v>
      </c>
      <c r="L8" s="413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2">
        <v>669.52</v>
      </c>
      <c r="L9" s="413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160+155</f>
        <v>315</v>
      </c>
      <c r="L11" s="413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4">
        <f>SUM(K5:K18)</f>
        <v>25229.379999999997</v>
      </c>
      <c r="L19" s="41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406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18"/>
      <c r="J27" s="422"/>
      <c r="K27" s="423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314</v>
      </c>
      <c r="K30" s="421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319</v>
      </c>
      <c r="K31" s="423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 t="s">
        <v>314</v>
      </c>
      <c r="K33" s="423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 t="s">
        <v>359</v>
      </c>
      <c r="K35" s="421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19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19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199"/>
      <c r="M43" s="1"/>
      <c r="R43" s="3"/>
    </row>
    <row r="44" spans="1:18" ht="15.75">
      <c r="A44" s="1"/>
      <c r="B44" s="398" t="s">
        <v>8</v>
      </c>
      <c r="C44" s="399"/>
      <c r="D44" s="406" t="s">
        <v>9</v>
      </c>
      <c r="E44" s="406"/>
      <c r="F44" s="406"/>
      <c r="G44" s="399"/>
      <c r="H44" s="1"/>
      <c r="I44" s="419"/>
      <c r="J44" s="424"/>
      <c r="K44" s="42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160</v>
      </c>
      <c r="K45" s="421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18"/>
      <c r="J46" s="422"/>
      <c r="K46" s="423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18"/>
      <c r="J47" s="422"/>
      <c r="K47" s="423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18"/>
      <c r="J48" s="422"/>
      <c r="K48" s="423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9"/>
      <c r="J49" s="424"/>
      <c r="K49" s="42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17" t="str">
        <f>AÑO!A13</f>
        <v>Gubernamental</v>
      </c>
      <c r="J50" s="420" t="s">
        <v>259</v>
      </c>
      <c r="K50" s="421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18"/>
      <c r="J51" s="422"/>
      <c r="K51" s="423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18"/>
      <c r="J52" s="422"/>
      <c r="K52" s="423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18"/>
      <c r="J53" s="422"/>
      <c r="K53" s="423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9"/>
      <c r="J54" s="424"/>
      <c r="K54" s="42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17" t="str">
        <f>AÑO!A14</f>
        <v>Mutualite/DKV</v>
      </c>
      <c r="J55" s="420"/>
      <c r="K55" s="421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7" t="str">
        <f>AÑO!A15</f>
        <v>Alquiler Cartama</v>
      </c>
      <c r="J60" s="420" t="s">
        <v>315</v>
      </c>
      <c r="K60" s="421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19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19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199"/>
      <c r="M63" s="1"/>
      <c r="R63" s="3"/>
    </row>
    <row r="64" spans="1:18" ht="15.75">
      <c r="A64" s="1"/>
      <c r="B64" s="398" t="s">
        <v>8</v>
      </c>
      <c r="C64" s="399"/>
      <c r="D64" s="406" t="s">
        <v>9</v>
      </c>
      <c r="E64" s="406"/>
      <c r="F64" s="406"/>
      <c r="G64" s="399"/>
      <c r="H64" s="1"/>
      <c r="I64" s="419"/>
      <c r="J64" s="424"/>
      <c r="K64" s="42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18"/>
      <c r="J66" s="422"/>
      <c r="K66" s="423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18"/>
      <c r="J67" s="422"/>
      <c r="K67" s="423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18"/>
      <c r="J68" s="422"/>
      <c r="K68" s="423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3"/>
      <c r="J69" s="434"/>
      <c r="K69" s="435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406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406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406" t="s">
        <v>9</v>
      </c>
      <c r="E124" s="406"/>
      <c r="F124" s="406"/>
      <c r="G124" s="39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406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406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406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406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406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2:7" ht="15" customHeight="1" thickBot="1">
      <c r="B243" s="409"/>
      <c r="C243" s="410"/>
      <c r="D243" s="410"/>
      <c r="E243" s="410"/>
      <c r="F243" s="410"/>
      <c r="G243" s="411"/>
    </row>
    <row r="244" spans="2:7" ht="15" customHeight="1">
      <c r="B244" s="398" t="s">
        <v>8</v>
      </c>
      <c r="C244" s="399"/>
      <c r="D244" s="406" t="s">
        <v>9</v>
      </c>
      <c r="E244" s="406"/>
      <c r="F244" s="406"/>
      <c r="G244" s="39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2:7" ht="15" customHeight="1" thickBot="1">
      <c r="B263" s="409"/>
      <c r="C263" s="410"/>
      <c r="D263" s="410"/>
      <c r="E263" s="410"/>
      <c r="F263" s="410"/>
      <c r="G263" s="411"/>
    </row>
    <row r="264" spans="2:7">
      <c r="B264" s="398" t="s">
        <v>8</v>
      </c>
      <c r="C264" s="399"/>
      <c r="D264" s="406" t="s">
        <v>9</v>
      </c>
      <c r="E264" s="406"/>
      <c r="F264" s="406"/>
      <c r="G264" s="39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406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406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7"/>
      <c r="D322" s="407"/>
      <c r="E322" s="407"/>
      <c r="F322" s="407"/>
      <c r="G322" s="408"/>
    </row>
    <row r="323" spans="2:7" ht="15" customHeight="1" thickBot="1">
      <c r="B323" s="409"/>
      <c r="C323" s="410"/>
      <c r="D323" s="410"/>
      <c r="E323" s="410"/>
      <c r="F323" s="410"/>
      <c r="G323" s="411"/>
    </row>
    <row r="324" spans="2:7">
      <c r="B324" s="398" t="s">
        <v>8</v>
      </c>
      <c r="C324" s="399"/>
      <c r="D324" s="406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406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406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7"/>
      <c r="D382" s="407"/>
      <c r="E382" s="407"/>
      <c r="F382" s="407"/>
      <c r="G382" s="408"/>
    </row>
    <row r="383" spans="2:7" ht="15" customHeight="1" thickBot="1">
      <c r="B383" s="409"/>
      <c r="C383" s="410"/>
      <c r="D383" s="410"/>
      <c r="E383" s="410"/>
      <c r="F383" s="410"/>
      <c r="G383" s="411"/>
    </row>
    <row r="384" spans="2:7">
      <c r="B384" s="398" t="s">
        <v>8</v>
      </c>
      <c r="C384" s="399"/>
      <c r="D384" s="406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406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8" ht="15" customHeight="1" thickBot="1">
      <c r="B423" s="403"/>
      <c r="C423" s="404"/>
      <c r="D423" s="404"/>
      <c r="E423" s="404"/>
      <c r="F423" s="404"/>
      <c r="G423" s="405"/>
    </row>
    <row r="424" spans="1:8">
      <c r="B424" s="398" t="s">
        <v>8</v>
      </c>
      <c r="C424" s="399"/>
      <c r="D424" s="406" t="s">
        <v>9</v>
      </c>
      <c r="E424" s="406"/>
      <c r="F424" s="406"/>
      <c r="G424" s="39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406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406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1559.34</v>
      </c>
      <c r="L5" s="429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620.08000000000004</v>
      </c>
      <c r="L6" s="413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2">
        <v>8577.0300000000007</v>
      </c>
      <c r="L7" s="413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3501.87</v>
      </c>
      <c r="L8" s="413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2">
        <v>4167.34</v>
      </c>
      <c r="L9" s="413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v>255</v>
      </c>
      <c r="L11" s="413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4">
        <f>SUM(K5:K18)</f>
        <v>25574.760000000002</v>
      </c>
      <c r="L19" s="415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406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18"/>
      <c r="J27" s="422"/>
      <c r="K27" s="423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362</v>
      </c>
      <c r="K30" s="421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238</v>
      </c>
      <c r="K31" s="423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19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19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199"/>
      <c r="M43" s="1"/>
      <c r="R43" s="3"/>
    </row>
    <row r="44" spans="1:18" ht="15.75">
      <c r="A44" s="1"/>
      <c r="B44" s="398" t="s">
        <v>8</v>
      </c>
      <c r="C44" s="399"/>
      <c r="D44" s="406" t="s">
        <v>9</v>
      </c>
      <c r="E44" s="406"/>
      <c r="F44" s="406"/>
      <c r="G44" s="399"/>
      <c r="H44" s="1"/>
      <c r="I44" s="419"/>
      <c r="J44" s="424"/>
      <c r="K44" s="42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379</v>
      </c>
      <c r="K45" s="421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18"/>
      <c r="J46" s="422" t="s">
        <v>160</v>
      </c>
      <c r="K46" s="423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18"/>
      <c r="J47" s="422"/>
      <c r="K47" s="423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18"/>
      <c r="J48" s="422"/>
      <c r="K48" s="423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9"/>
      <c r="J49" s="424"/>
      <c r="K49" s="42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17" t="str">
        <f>AÑO!A13</f>
        <v>Gubernamental</v>
      </c>
      <c r="J50" s="420" t="s">
        <v>259</v>
      </c>
      <c r="K50" s="421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18"/>
      <c r="J51" s="422" t="s">
        <v>417</v>
      </c>
      <c r="K51" s="423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18"/>
      <c r="J52" s="422"/>
      <c r="K52" s="423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18"/>
      <c r="J53" s="422"/>
      <c r="K53" s="423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9"/>
      <c r="J54" s="424"/>
      <c r="K54" s="42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17" t="str">
        <f>AÑO!A14</f>
        <v>Mutualite/DKV</v>
      </c>
      <c r="J55" s="436" t="str">
        <f>G306</f>
        <v>12/03 Chirec</v>
      </c>
      <c r="K55" s="421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366</v>
      </c>
      <c r="K60" s="421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19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19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199"/>
      <c r="M63" s="1"/>
      <c r="R63" s="3"/>
    </row>
    <row r="64" spans="1:18" ht="15.75">
      <c r="A64" s="1"/>
      <c r="B64" s="398" t="s">
        <v>8</v>
      </c>
      <c r="C64" s="399"/>
      <c r="D64" s="406" t="s">
        <v>9</v>
      </c>
      <c r="E64" s="406"/>
      <c r="F64" s="406"/>
      <c r="G64" s="399"/>
      <c r="H64" s="1"/>
      <c r="I64" s="419"/>
      <c r="J64" s="424"/>
      <c r="K64" s="42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18"/>
      <c r="J66" s="422"/>
      <c r="K66" s="423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18"/>
      <c r="J67" s="422"/>
      <c r="K67" s="423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18"/>
      <c r="J68" s="422"/>
      <c r="K68" s="423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3"/>
      <c r="J69" s="434"/>
      <c r="K69" s="435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406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406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406" t="s">
        <v>9</v>
      </c>
      <c r="E124" s="406"/>
      <c r="F124" s="406"/>
      <c r="G124" s="39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406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406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406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406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406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8" ht="15" customHeight="1" thickBot="1">
      <c r="B243" s="409"/>
      <c r="C243" s="410"/>
      <c r="D243" s="410"/>
      <c r="E243" s="410"/>
      <c r="F243" s="410"/>
      <c r="G243" s="411"/>
    </row>
    <row r="244" spans="1:8" ht="15" customHeight="1">
      <c r="B244" s="398" t="s">
        <v>8</v>
      </c>
      <c r="C244" s="399"/>
      <c r="D244" s="406" t="s">
        <v>9</v>
      </c>
      <c r="E244" s="406"/>
      <c r="F244" s="406"/>
      <c r="G244" s="39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7" ht="15" customHeight="1" thickBot="1">
      <c r="B263" s="409"/>
      <c r="C263" s="410"/>
      <c r="D263" s="410"/>
      <c r="E263" s="410"/>
      <c r="F263" s="410"/>
      <c r="G263" s="411"/>
    </row>
    <row r="264" spans="1:7">
      <c r="B264" s="398" t="s">
        <v>8</v>
      </c>
      <c r="C264" s="399"/>
      <c r="D264" s="406" t="s">
        <v>9</v>
      </c>
      <c r="E264" s="406"/>
      <c r="F264" s="406"/>
      <c r="G264" s="39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406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406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7"/>
      <c r="D322" s="407"/>
      <c r="E322" s="407"/>
      <c r="F322" s="407"/>
      <c r="G322" s="408"/>
    </row>
    <row r="323" spans="2:7" ht="15" customHeight="1" thickBot="1">
      <c r="B323" s="409"/>
      <c r="C323" s="410"/>
      <c r="D323" s="410"/>
      <c r="E323" s="410"/>
      <c r="F323" s="410"/>
      <c r="G323" s="411"/>
    </row>
    <row r="324" spans="2:7">
      <c r="B324" s="398" t="s">
        <v>8</v>
      </c>
      <c r="C324" s="399"/>
      <c r="D324" s="406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406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406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7"/>
      <c r="D382" s="407"/>
      <c r="E382" s="407"/>
      <c r="F382" s="407"/>
      <c r="G382" s="408"/>
    </row>
    <row r="383" spans="2:7" ht="15" customHeight="1" thickBot="1">
      <c r="B383" s="409"/>
      <c r="C383" s="410"/>
      <c r="D383" s="410"/>
      <c r="E383" s="410"/>
      <c r="F383" s="410"/>
      <c r="G383" s="411"/>
    </row>
    <row r="384" spans="2:7">
      <c r="B384" s="398" t="s">
        <v>8</v>
      </c>
      <c r="C384" s="399"/>
      <c r="D384" s="406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406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406" t="s">
        <v>9</v>
      </c>
      <c r="E424" s="406"/>
      <c r="F424" s="406"/>
      <c r="G424" s="39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406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861.84</v>
      </c>
      <c r="L5" s="429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620.08000000000004</v>
      </c>
      <c r="L6" s="413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10075.709999999999</v>
      </c>
      <c r="L7" s="413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2">
        <v>3501.87</v>
      </c>
      <c r="L8" s="413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35.96</v>
      </c>
      <c r="L9" s="413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v>370</v>
      </c>
      <c r="L11" s="413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5092.08+4084.2</f>
        <v>9176.2799999999988</v>
      </c>
      <c r="L12" s="413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26443.759999999998</v>
      </c>
      <c r="L19" s="438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362</v>
      </c>
      <c r="K30" s="421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430</v>
      </c>
      <c r="K31" s="423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 t="s">
        <v>424</v>
      </c>
      <c r="K40" s="421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 t="s">
        <v>444</v>
      </c>
      <c r="K41" s="423"/>
      <c r="L41" s="229">
        <v>352.82</v>
      </c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 t="s">
        <v>60</v>
      </c>
      <c r="K42" s="423"/>
      <c r="L42" s="229">
        <v>0.02</v>
      </c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17" t="str">
        <f>AÑO!A13</f>
        <v>Gubernamental</v>
      </c>
      <c r="J50" s="420" t="s">
        <v>433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36" t="str">
        <f>'03'!G307</f>
        <v>22/03 Chirec</v>
      </c>
      <c r="K55" s="421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39" t="str">
        <f>'03'!G309</f>
        <v>26/03 Ginecologa</v>
      </c>
      <c r="K56" s="423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 t="s">
        <v>448</v>
      </c>
      <c r="K57" s="423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/>
      <c r="K60" s="421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7" ht="15" customHeight="1" thickBot="1">
      <c r="B263" s="409"/>
      <c r="C263" s="410"/>
      <c r="D263" s="410"/>
      <c r="E263" s="410"/>
      <c r="F263" s="410"/>
      <c r="G263" s="411"/>
    </row>
    <row r="264" spans="1:7">
      <c r="B264" s="398" t="s">
        <v>8</v>
      </c>
      <c r="C264" s="399"/>
      <c r="D264" s="398" t="s">
        <v>9</v>
      </c>
      <c r="E264" s="406"/>
      <c r="F264" s="406"/>
      <c r="G264" s="39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398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398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398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1773.93</v>
      </c>
      <c r="L5" s="429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</v>
      </c>
      <c r="L6" s="413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7144.52</v>
      </c>
      <c r="L7" s="413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10005.620000000001</v>
      </c>
      <c r="L8" s="413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514.82000000000005</v>
      </c>
      <c r="L9" s="413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210</f>
        <v>210</v>
      </c>
      <c r="L11" s="413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27163.090000000004</v>
      </c>
      <c r="L19" s="438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430</v>
      </c>
      <c r="K30" s="421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362</v>
      </c>
      <c r="K31" s="423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 t="s">
        <v>472</v>
      </c>
      <c r="K40" s="421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17" t="str">
        <f>AÑO!A13</f>
        <v>Gubernamental</v>
      </c>
      <c r="J50" s="420" t="s">
        <v>483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17" t="str">
        <f>AÑO!A14</f>
        <v>Mutualite/DKV</v>
      </c>
      <c r="J55" s="420" t="s">
        <v>477</v>
      </c>
      <c r="K55" s="421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/>
      <c r="K60" s="421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398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398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398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8" ht="15" customHeight="1" thickBot="1">
      <c r="B423" s="403"/>
      <c r="C423" s="404"/>
      <c r="D423" s="404"/>
      <c r="E423" s="404"/>
      <c r="F423" s="404"/>
      <c r="G423" s="405"/>
    </row>
    <row r="424" spans="1:8">
      <c r="B424" s="398" t="s">
        <v>8</v>
      </c>
      <c r="C424" s="399"/>
      <c r="D424" s="398" t="s">
        <v>9</v>
      </c>
      <c r="E424" s="406"/>
      <c r="F424" s="406"/>
      <c r="G424" s="39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f>M5+2156.93</f>
        <v>1614.1099999999997</v>
      </c>
      <c r="L5" s="429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</v>
      </c>
      <c r="L6" s="413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f>9234.42-58.2</f>
        <v>9176.2199999999993</v>
      </c>
      <c r="L7" s="413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2">
        <v>169.67</v>
      </c>
      <c r="L9" s="413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v>190</v>
      </c>
      <c r="L11" s="413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29014.079999999998</v>
      </c>
      <c r="L19" s="438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626</v>
      </c>
      <c r="K30" s="421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430</v>
      </c>
      <c r="K31" s="423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 t="s">
        <v>359</v>
      </c>
      <c r="K35" s="421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160</v>
      </c>
      <c r="K45" s="421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17" t="str">
        <f>AÑO!A13</f>
        <v>Gubernamental</v>
      </c>
      <c r="J50" s="420" t="s">
        <v>639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627</v>
      </c>
      <c r="K60" s="421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9" ht="15" customHeight="1" thickBot="1">
      <c r="B283" s="409"/>
      <c r="C283" s="410"/>
      <c r="D283" s="410"/>
      <c r="E283" s="410"/>
      <c r="F283" s="410"/>
      <c r="G283" s="411"/>
    </row>
    <row r="284" spans="2:9">
      <c r="B284" s="398" t="s">
        <v>8</v>
      </c>
      <c r="C284" s="399"/>
      <c r="D284" s="398" t="s">
        <v>9</v>
      </c>
      <c r="E284" s="406"/>
      <c r="F284" s="406"/>
      <c r="G284" s="39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f>2939.95</f>
        <v>2939.95</v>
      </c>
      <c r="L5" s="429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</v>
      </c>
      <c r="L6" s="413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8049.26</v>
      </c>
      <c r="L7" s="413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169.67</v>
      </c>
      <c r="L9" s="413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v>260</v>
      </c>
      <c r="L11" s="413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29282.959999999999</v>
      </c>
      <c r="L19" s="438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430</v>
      </c>
      <c r="K30" s="421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626</v>
      </c>
      <c r="K31" s="423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688</v>
      </c>
      <c r="K32" s="423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 t="s">
        <v>675</v>
      </c>
      <c r="K40" s="421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 t="s">
        <v>60</v>
      </c>
      <c r="K41" s="423"/>
      <c r="L41" s="229">
        <v>0.02</v>
      </c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17" t="str">
        <f>AÑO!A13</f>
        <v>Gubernamental</v>
      </c>
      <c r="J50" s="420" t="s">
        <v>639</v>
      </c>
      <c r="K50" s="421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 t="s">
        <v>689</v>
      </c>
      <c r="K55" s="421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 t="s">
        <v>689</v>
      </c>
      <c r="K56" s="423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 t="s">
        <v>689</v>
      </c>
      <c r="K57" s="423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704</v>
      </c>
      <c r="K60" s="421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398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3508.76</v>
      </c>
      <c r="L5" s="429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620.12</v>
      </c>
      <c r="L6" s="413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7490.36</v>
      </c>
      <c r="L7" s="413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163.63</v>
      </c>
      <c r="L9" s="413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20+120</f>
        <v>140</v>
      </c>
      <c r="L11" s="413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29166.850000000002</v>
      </c>
      <c r="L19" s="438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328</v>
      </c>
      <c r="K30" s="421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/>
      <c r="K31" s="42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/>
      <c r="K32" s="42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 t="s">
        <v>397</v>
      </c>
      <c r="K35" s="421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776</v>
      </c>
      <c r="K45" s="421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18"/>
      <c r="J46" s="422" t="s">
        <v>777</v>
      </c>
      <c r="K46" s="423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18"/>
      <c r="J48" s="422"/>
      <c r="K48" s="423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17" t="str">
        <f>AÑO!A13</f>
        <v>Gubernamental</v>
      </c>
      <c r="J50" s="420" t="s">
        <v>639</v>
      </c>
      <c r="K50" s="421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40">
        <v>43692</v>
      </c>
      <c r="K55" s="421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41">
        <v>43696</v>
      </c>
      <c r="K56" s="423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39</v>
      </c>
      <c r="K60" s="421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1:8" ht="15" customHeight="1" thickBot="1">
      <c r="B283" s="409"/>
      <c r="C283" s="410"/>
      <c r="D283" s="410"/>
      <c r="E283" s="410"/>
      <c r="F283" s="410"/>
      <c r="G283" s="411"/>
    </row>
    <row r="284" spans="1:8">
      <c r="B284" s="398" t="s">
        <v>8</v>
      </c>
      <c r="C284" s="399"/>
      <c r="D284" s="398" t="s">
        <v>9</v>
      </c>
      <c r="E284" s="406"/>
      <c r="F284" s="406"/>
      <c r="G284" s="39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1:8" ht="15" customHeight="1" thickBot="1">
      <c r="B303" s="409"/>
      <c r="C303" s="410"/>
      <c r="D303" s="410"/>
      <c r="E303" s="410"/>
      <c r="F303" s="410"/>
      <c r="G303" s="411"/>
    </row>
    <row r="304" spans="1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2019-10-21T15:50:11Z</dcterms:modified>
</cp:coreProperties>
</file>