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27957A7-F4FE-4D52-A7D2-FFE257DCC341}" xr6:coauthVersionLast="41" xr6:coauthVersionMax="41" xr10:uidLastSave="{00000000-0000-0000-0000-000000000000}"/>
  <bookViews>
    <workbookView xWindow="-108" yWindow="12852" windowWidth="22116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13" l="1"/>
  <c r="F366" i="13" l="1"/>
  <c r="P42" i="18" l="1"/>
  <c r="B408" i="13" l="1"/>
  <c r="A429" i="13"/>
  <c r="B446" i="13"/>
  <c r="AT96" i="1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46" i="13"/>
  <c r="A360" i="13" s="1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<sst xmlns="http://schemas.openxmlformats.org/spreadsheetml/2006/main" count="5911" uniqueCount="975">
  <si>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</si>
  <si>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</si>
  <si>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</si>
  <si>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</si>
  <si>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</si>
  <si>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</si>
  <si>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</si>
  <si>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</si>
  <si>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</si>
  <si>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</si>
  <si>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</si>
  <si>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</si>
  <si>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</si>
  <si>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</si>
  <si>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</si>
  <si>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</si>
  <si>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</si>
  <si>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</si>
  <si>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</si>
  <si>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</si>
  <si>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</si>
  <si>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</si>
  <si>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</si>
  <si>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</si>
  <si>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</si>
  <si>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</si>
  <si>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</si>
  <si>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</si>
  <si>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</si>
  <si>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</si>
  <si>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</si>
  <si>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</si>
  <si>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</si>
  <si>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</si>
  <si>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</si>
  <si>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</si>
  <si>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</si>
  <si>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</si>
  <si>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</si>
  <si>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</si>
  <si>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</si>
  <si>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</si>
  <si>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</si>
  <si>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</si>
  <si>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</si>
  <si>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</si>
  <si>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</si>
  <si>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</si>
  <si>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</si>
  <si>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</si>
  <si>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</si>
  <si>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</si>
  <si>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</si>
  <si>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</si>
  <si>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</si>
  <si>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</si>
  <si>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</si>
  <si>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</si>
  <si>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</si>
  <si>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</si>
  <si>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</si>
  <si>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</si>
  <si>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</si>
  <si>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</si>
  <si>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</si>
  <si>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</si>
  <si>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</si>
  <si>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</si>
  <si>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</si>
  <si>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</si>
  <si>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</si>
  <si>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</si>
  <si>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</si>
  <si>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</si>
  <si>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</si>
  <si>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</si>
  <si>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</si>
  <si>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</si>
  <si>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</si>
  <si>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</si>
  <si>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</si>
  <si>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</si>
  <si>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</si>
  <si>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</si>
  <si>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</si>
  <si>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</si>
  <si>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</si>
  <si>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</si>
  <si>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</si>
  <si>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</si>
  <si>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</si>
  <si>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</si>
  <si>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</si>
  <si>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</si>
  <si>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</si>
  <si>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</si>
  <si>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</si>
  <si>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</si>
  <si>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</si>
  <si>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</si>
  <si>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</si>
  <si>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</si>
  <si>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</si>
  <si>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</si>
  <si>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</si>
  <si>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</si>
  <si>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</si>
  <si>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</si>
  <si>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</si>
  <si>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</si>
  <si>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</si>
  <si>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</si>
  <si>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</si>
  <si>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</si>
  <si>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</si>
  <si>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</si>
  <si>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</si>
  <si>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</si>
  <si>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</si>
  <si>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</si>
  <si>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</si>
  <si>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</si>
  <si>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</si>
  <si>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</si>
  <si>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</si>
  <si>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</si>
  <si>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</si>
  <si>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</si>
  <si>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</si>
  <si>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</si>
  <si>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</si>
  <si>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</si>
  <si>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</si>
  <si>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</si>
  <si>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</si>
  <si>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</si>
  <si>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</si>
  <si>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</si>
  <si>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</si>
  <si>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</si>
  <si>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</si>
  <si>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</si>
  <si>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</si>
  <si>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</si>
  <si>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</si>
  <si>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</si>
  <si>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</si>
  <si>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</si>
  <si>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</si>
  <si>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</si>
  <si>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</si>
  <si>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</si>
  <si>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</si>
  <si>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</si>
  <si>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</si>
  <si>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</si>
  <si>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</si>
  <si>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</si>
  <si>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</si>
  <si>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</si>
  <si>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</si>
  <si>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</si>
  <si>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</si>
  <si>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</si>
  <si>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</si>
  <si>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</si>
  <si>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</si>
  <si>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</si>
  <si>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</si>
  <si>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</si>
  <si>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</si>
  <si>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</si>
  <si>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</si>
  <si>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</si>
  <si>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</si>
  <si>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</si>
  <si>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</si>
  <si>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</si>
  <si>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</si>
  <si>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</si>
  <si>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</si>
  <si>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</si>
  <si>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</si>
  <si>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</si>
  <si>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</si>
  <si>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</si>
  <si>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</si>
  <si>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</si>
  <si>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</si>
  <si>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</si>
  <si>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</si>
  <si>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</si>
  <si>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</si>
  <si>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</si>
  <si>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</si>
  <si>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</si>
  <si>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</si>
  <si>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</si>
  <si>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</si>
  <si>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</si>
  <si>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</si>
  <si>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</si>
  <si>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</si>
  <si>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</si>
  <si>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</si>
  <si>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</si>
  <si>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</si>
  <si>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</si>
  <si>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</si>
  <si>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</si>
  <si>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</si>
  <si>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</si>
  <si>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</si>
  <si>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</si>
  <si>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</si>
  <si>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</si>
  <si>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</si>
  <si>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</si>
  <si>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</si>
  <si>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</si>
  <si>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</si>
  <si>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</si>
  <si>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</si>
  <si>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</si>
  <si>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</si>
  <si>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</si>
  <si>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</si>
  <si>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</si>
  <si>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</si>
  <si>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</si>
  <si>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</si>
  <si>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</si>
  <si>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</si>
  <si>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</si>
  <si>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</si>
  <si>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</si>
  <si>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</si>
  <si>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</si>
  <si>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</si>
  <si>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</si>
  <si>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</si>
  <si>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</si>
  <si>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</si>
  <si>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</si>
  <si>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</si>
  <si>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</si>
  <si>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</si>
  <si>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</si>
  <si>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</si>
  <si>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</si>
  <si>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</si>
  <si>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</si>
  <si>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</si>
  <si>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</si>
  <si>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</si>
  <si>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</si>
  <si>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</si>
  <si>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</si>
  <si>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</si>
  <si>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</si>
  <si>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</si>
  <si>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</si>
  <si>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</si>
  <si>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</si>
  <si>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</si>
  <si>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</si>
  <si>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</si>
  <si>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</si>
  <si>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</si>
  <si>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</si>
  <si>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</si>
  <si>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</si>
  <si>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</si>
  <si>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</si>
  <si>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</si>
  <si>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</si>
  <si>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</si>
  <si>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</si>
  <si>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</si>
  <si>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</si>
  <si>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</si>
  <si>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</si>
  <si>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</si>
  <si>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</si>
  <si>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</si>
  <si>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</si>
  <si>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</si>
  <si>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</si>
  <si>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</si>
  <si>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</si>
  <si>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</si>
  <si>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</si>
  <si>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</si>
  <si>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</si>
  <si>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</si>
  <si>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</si>
  <si>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</si>
  <si>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</si>
  <si>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</si>
  <si>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</si>
  <si>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</si>
  <si>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</si>
  <si>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</si>
  <si>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</si>
  <si>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</si>
  <si>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</si>
  <si>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</si>
  <si>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</si>
  <si>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</si>
  <si>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</si>
  <si>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</si>
  <si>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</si>
  <si>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</si>
  <si>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</si>
  <si>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</si>
  <si>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</si>
  <si>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</si>
  <si>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</si>
  <si>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</si>
  <si>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</si>
  <si>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</si>
  <si>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</si>
  <si>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</si>
  <si>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</si>
  <si>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</si>
  <si>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</si>
  <si>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</si>
  <si>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</si>
  <si>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</si>
  <si>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</si>
  <si>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</si>
  <si>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</si>
  <si>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</si>
  <si>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</si>
  <si>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</si>
  <si>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</si>
  <si>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</si>
  <si>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</si>
  <si>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</si>
  <si>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</si>
  <si>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</si>
  <si>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</si>
  <si>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</si>
  <si>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</si>
  <si>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</si>
  <si>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</si>
  <si>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</si>
  <si>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</si>
  <si>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</si>
  <si>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</si>
  <si>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</si>
  <si>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</si>
  <si>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</si>
  <si>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</si>
  <si>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</si>
  <si>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</si>
  <si>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</si>
  <si>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</si>
  <si>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</si>
  <si>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</si>
  <si>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</si>
  <si>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</si>
  <si>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</si>
  <si>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</si>
  <si>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</si>
  <si>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</si>
  <si>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</si>
  <si>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</si>
  <si>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</si>
  <si>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</si>
  <si>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</si>
  <si>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</si>
  <si>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</si>
  <si>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</si>
  <si>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</si>
  <si>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</si>
  <si>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</si>
  <si>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</si>
  <si>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</si>
  <si>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</si>
  <si>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</si>
  <si>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</si>
  <si>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</si>
  <si>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</si>
  <si>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</si>
  <si>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</si>
  <si>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</si>
  <si>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</si>
  <si>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</si>
  <si>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</si>
  <si>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</si>
  <si>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</si>
  <si>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</si>
  <si>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</si>
  <si>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</si>
  <si>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</si>
  <si>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</si>
  <si>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</si>
  <si>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</si>
  <si>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</si>
  <si>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</si>
  <si>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</si>
  <si>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</si>
  <si>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</si>
  <si>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</si>
  <si>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</si>
  <si>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</si>
  <si>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</si>
  <si>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</si>
  <si>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</si>
  <si>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</si>
  <si>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</si>
  <si>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</si>
  <si>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</si>
  <si>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</si>
  <si>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</si>
  <si>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</si>
  <si>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</si>
  <si>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</si>
  <si>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</si>
  <si>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</si>
  <si>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</si>
  <si>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</si>
  <si>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</si>
  <si>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</si>
  <si>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</si>
  <si>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</si>
  <si>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</si>
  <si>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</si>
  <si>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</si>
  <si>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</si>
  <si>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</si>
  <si>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</si>
  <si>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</si>
  <si>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</si>
  <si>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</si>
  <si>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</si>
  <si>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</si>
  <si>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</si>
  <si>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</si>
  <si>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</si>
  <si>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</si>
  <si>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</si>
  <si>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</si>
  <si>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</si>
  <si>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</si>
  <si>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</si>
  <si>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</si>
  <si>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</si>
  <si>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</si>
  <si>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</si>
  <si>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</si>
  <si>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</si>
  <si>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</si>
  <si>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</si>
  <si>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</si>
  <si>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</si>
  <si>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</si>
  <si>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</si>
  <si>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</si>
  <si>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</si>
  <si>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</si>
  <si>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</si>
  <si>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</si>
  <si>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</si>
  <si>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</si>
  <si>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</si>
  <si>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</si>
  <si>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</si>
  <si>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</si>
  <si>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</si>
  <si>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</si>
  <si>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</si>
  <si>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</si>
  <si>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</si>
  <si>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</si>
  <si>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</si>
  <si>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</si>
  <si>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</si>
  <si>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</si>
  <si>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</si>
  <si>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</si>
  <si>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</si>
  <si>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</si>
  <si>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</si>
  <si>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</si>
  <si>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</si>
  <si>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</si>
  <si>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</si>
  <si>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</si>
  <si>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</si>
  <si>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</si>
  <si>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</si>
  <si>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</si>
  <si>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</si>
  <si>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</si>
  <si>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</si>
  <si>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</si>
  <si>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</si>
  <si>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</si>
  <si>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</si>
  <si>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</si>
  <si>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</si>
  <si>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</si>
  <si>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</si>
  <si>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</si>
  <si>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</si>
  <si>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</si>
  <si>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</si>
  <si>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</si>
  <si>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</si>
  <si>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</si>
  <si>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</si>
  <si>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</si>
  <si>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</si>
  <si>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</si>
  <si>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</si>
  <si>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</si>
  <si>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</si>
  <si>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</si>
  <si>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</si>
  <si>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</si>
  <si>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</si>
  <si>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</si>
  <si>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</si>
  <si>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</si>
  <si>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</si>
  <si>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</si>
  <si>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</si>
  <si>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</si>
  <si>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</si>
  <si>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</si>
  <si>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</si>
  <si>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</si>
  <si>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</si>
  <si>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</si>
  <si>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</si>
  <si>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</si>
  <si>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</si>
  <si>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</si>
  <si>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</si>
  <si>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</si>
  <si>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</si>
  <si>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</si>
  <si>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</si>
  <si>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</si>
  <si>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</si>
  <si>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</si>
  <si>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</si>
  <si>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</si>
  <si>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</si>
  <si>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</si>
  <si>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</si>
  <si>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</si>
  <si>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</si>
  <si>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</si>
  <si>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</si>
  <si>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</si>
  <si>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</si>
  <si>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</si>
  <si>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</si>
  <si>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</si>
  <si>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</si>
  <si>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</si>
  <si>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</si>
  <si>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</si>
  <si>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</si>
  <si>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</si>
  <si>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</si>
  <si>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</si>
  <si>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</si>
  <si>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</si>
  <si>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</si>
  <si>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</si>
  <si>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</si>
  <si>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</si>
  <si>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</si>
  <si>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</si>
  <si>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</si>
  <si>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</si>
  <si>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</si>
  <si>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</si>
  <si>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</si>
  <si>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</si>
  <si>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</si>
  <si>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</si>
  <si>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</si>
  <si>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</si>
  <si>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</si>
  <si>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</si>
  <si>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</si>
  <si>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</si>
  <si>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</si>
  <si>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</si>
  <si>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</si>
  <si>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</si>
  <si>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</si>
  <si>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</si>
  <si>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</si>
  <si>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</si>
  <si>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</si>
  <si>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</si>
  <si>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</si>
  <si>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</si>
  <si>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</si>
  <si>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</si>
  <si>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</si>
  <si>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</si>
  <si>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</si>
  <si>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</si>
  <si>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</si>
  <si>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</si>
  <si>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</si>
  <si>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</si>
  <si>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</si>
  <si>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</si>
  <si>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</si>
  <si>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</si>
  <si>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</si>
  <si>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</si>
  <si>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</si>
  <si>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</si>
  <si>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</si>
  <si>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</si>
  <si>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</si>
  <si>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</si>
  <si>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</si>
  <si>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</si>
  <si>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</si>
  <si>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</si>
  <si>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</si>
  <si>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</si>
  <si>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</si>
  <si>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</si>
  <si>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</si>
  <si>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</si>
  <si>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</si>
  <si>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</si>
  <si>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</si>
  <si>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</si>
  <si>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</si>
  <si>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</si>
  <si>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</si>
  <si>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</si>
  <si>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</si>
  <si>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</si>
  <si>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</si>
  <si>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</si>
  <si>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</si>
  <si>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</si>
  <si>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</si>
  <si>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</si>
  <si>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</si>
  <si>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</si>
  <si>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</si>
  <si>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</si>
  <si>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</si>
  <si>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</si>
  <si>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</si>
  <si>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</si>
  <si>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</si>
  <si>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</si>
  <si>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</si>
  <si>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</si>
  <si>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</si>
  <si>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</si>
  <si>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</si>
  <si>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</si>
  <si>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</si>
  <si>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</si>
  <si>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</si>
  <si>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</si>
  <si>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</si>
  <si>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</si>
  <si>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</si>
  <si>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</si>
  <si>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</si>
  <si>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</si>
  <si>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</si>
  <si>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</si>
  <si>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</si>
  <si>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</si>
  <si>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</si>
  <si>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</si>
  <si>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</si>
  <si>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</si>
  <si>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</si>
  <si>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</si>
  <si>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</si>
  <si>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</si>
  <si>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</si>
  <si>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</si>
  <si>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</si>
  <si>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</si>
  <si>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</si>
  <si>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</si>
  <si>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</si>
  <si>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</si>
  <si>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</si>
  <si>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</si>
  <si>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</si>
  <si>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</si>
  <si>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</si>
  <si>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</si>
  <si>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</si>
  <si>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</si>
  <si>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</si>
  <si>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</si>
  <si>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</si>
  <si>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</si>
  <si>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</si>
  <si>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</si>
  <si>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</si>
  <si>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</si>
  <si>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</si>
  <si>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</si>
  <si>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</si>
  <si>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</si>
  <si>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</si>
  <si>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</si>
  <si>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</si>
  <si>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</si>
  <si>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</si>
  <si>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</si>
  <si>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</si>
  <si>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</si>
  <si>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</si>
  <si>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</si>
  <si>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</si>
  <si>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</si>
  <si>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</si>
  <si>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</si>
  <si>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</si>
  <si>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</si>
  <si>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</si>
  <si>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</si>
  <si>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</si>
  <si>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</si>
  <si>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</si>
  <si>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</si>
  <si>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</si>
  <si>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</si>
  <si>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</si>
  <si>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</si>
  <si>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</si>
  <si>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</si>
  <si>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</si>
  <si>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</si>
  <si>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</si>
  <si>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</si>
  <si>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</si>
  <si>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</si>
  <si>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</si>
  <si>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</si>
  <si>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</si>
  <si>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</si>
  <si>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</si>
  <si>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</si>
  <si>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</si>
  <si>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</si>
  <si>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</si>
  <si>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</si>
  <si>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</si>
  <si>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</si>
  <si>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</si>
  <si>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</si>
  <si>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</si>
  <si>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</si>
  <si>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</si>
  <si>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</si>
  <si>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</si>
  <si>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</si>
  <si>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</si>
  <si>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</si>
  <si>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</si>
  <si>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</si>
  <si>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</si>
  <si>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</si>
  <si>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</si>
  <si>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</si>
  <si>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</si>
  <si>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</si>
  <si>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</si>
  <si>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</si>
  <si>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</si>
  <si>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</si>
  <si>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</si>
  <si>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</si>
  <si>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</si>
  <si>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</si>
  <si>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</si>
  <si>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</si>
  <si>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</si>
  <si>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</si>
  <si>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</si>
  <si>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</si>
  <si>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</si>
  <si>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</si>
  <si>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</si>
  <si>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</si>
  <si>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</si>
  <si>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</si>
  <si>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</si>
  <si>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</si>
  <si>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</si>
  <si>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</si>
  <si>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</si>
  <si>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</si>
  <si>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</si>
  <si>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</si>
  <si>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</si>
  <si>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</si>
  <si>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</si>
  <si>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</si>
  <si>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</si>
  <si>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</si>
  <si>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</si>
  <si>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</si>
  <si>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</si>
  <si>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</si>
  <si>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</si>
  <si>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</si>
  <si>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</si>
  <si>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</si>
  <si>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</si>
  <si>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</si>
  <si>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</si>
  <si>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</si>
  <si>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</si>
  <si>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</si>
  <si>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</si>
  <si>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</si>
  <si>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</si>
  <si>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</si>
  <si>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</si>
  <si>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</si>
  <si>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</si>
  <si>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</si>
  <si>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</si>
  <si>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</si>
  <si>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</si>
  <si>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</si>
  <si>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</si>
  <si>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</si>
  <si>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</si>
  <si>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</si>
  <si>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</si>
  <si>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</si>
  <si>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</si>
  <si>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</si>
  <si>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</si>
  <si>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</si>
  <si>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</si>
  <si>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</si>
  <si>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</si>
  <si>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</si>
  <si>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</si>
  <si>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</si>
  <si>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</si>
  <si>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</si>
  <si>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</si>
  <si>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</si>
  <si>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</si>
  <si>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</si>
  <si>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</si>
  <si>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</si>
  <si>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</si>
  <si>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</si>
  <si>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</si>
  <si>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</si>
  <si>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</si>
  <si>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</si>
  <si>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</si>
  <si>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</si>
  <si>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</si>
  <si>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</si>
  <si>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</si>
  <si>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</si>
  <si>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</si>
  <si>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</si>
  <si>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</si>
  <si>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</si>
  <si>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</si>
  <si>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</si>
  <si>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</si>
  <si>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</si>
  <si>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</si>
  <si>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</si>
  <si>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</si>
  <si>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</si>
  <si>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</si>
  <si>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</si>
  <si>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</si>
  <si>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</si>
  <si>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</si>
  <si>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</si>
  <si>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</si>
  <si>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</si>
  <si>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</si>
  <si>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</si>
  <si>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</si>
  <si>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</si>
  <si>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</si>
  <si>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</si>
  <si>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</si>
  <si>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</si>
  <si>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</si>
  <si>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</si>
  <si>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</si>
  <si>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</si>
  <si>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</si>
  <si>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</si>
  <si>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</si>
  <si>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</si>
  <si>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</si>
  <si>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</si>
  <si>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</si>
  <si>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</si>
  <si>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</si>
  <si>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</si>
  <si>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</si>
  <si>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</si>
  <si>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</si>
  <si>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</si>
  <si>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</si>
  <si>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</si>
  <si>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</si>
  <si>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</si>
  <si>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</si>
  <si>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</si>
  <si>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</si>
  <si>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</si>
  <si>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</si>
  <si>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</si>
  <si>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</si>
  <si>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</si>
  <si>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</si>
  <si>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</si>
  <si>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</si>
  <si>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</si>
  <si>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</si>
  <si>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</si>
  <si>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</si>
  <si>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</si>
  <si>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</si>
  <si>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</si>
  <si>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</si>
  <si>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</si>
  <si>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</si>
  <si>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</si>
  <si>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</si>
  <si>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</si>
  <si>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</si>
  <si>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</si>
  <si>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</si>
  <si>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</si>
  <si>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</si>
  <si>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</si>
  <si>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</si>
  <si>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</si>
  <si>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</si>
  <si>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</si>
  <si>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</si>
  <si>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</si>
  <si>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</si>
  <si>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</si>
  <si>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</si>
  <si>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</si>
  <si>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</si>
  <si>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</si>
  <si>
    <t>12/12 Hema</t>
  </si>
  <si>
    <t>13/12 Hospital</t>
  </si>
  <si>
    <t>12/12 Salida Rocio</t>
  </si>
  <si>
    <t>13/12 Revision Caldera</t>
  </si>
  <si>
    <t>14/12 Burger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</si>
</sst>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23" zoomScaleNormal="100" workbookViewId="0">
      <pane xSplit="1" topLeftCell="AP1" activePane="topRight" state="frozen"/>
      <selection pane="topRight" activeCell="AU35" sqref="AU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30685.880000000005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229</v>
      </c>
      <c r="D7" s="384"/>
      <c r="E7" s="384"/>
      <c r="F7" s="385"/>
      <c r="G7" s="383" t="s">
        <v>229</v>
      </c>
      <c r="H7" s="384"/>
      <c r="I7" s="384"/>
      <c r="J7" s="385"/>
      <c r="K7" s="383" t="s">
        <v>229</v>
      </c>
      <c r="L7" s="384"/>
      <c r="M7" s="384"/>
      <c r="N7" s="385"/>
      <c r="O7" s="383" t="s">
        <v>229</v>
      </c>
      <c r="P7" s="384"/>
      <c r="Q7" s="384"/>
      <c r="R7" s="385"/>
      <c r="S7" s="383" t="s">
        <v>229</v>
      </c>
      <c r="T7" s="384"/>
      <c r="U7" s="384"/>
      <c r="V7" s="385"/>
      <c r="W7" s="383" t="s">
        <v>229</v>
      </c>
      <c r="X7" s="384"/>
      <c r="Y7" s="384"/>
      <c r="Z7" s="385"/>
      <c r="AA7" s="383" t="s">
        <v>229</v>
      </c>
      <c r="AB7" s="384"/>
      <c r="AC7" s="384"/>
      <c r="AD7" s="385"/>
      <c r="AE7" s="383" t="s">
        <v>229</v>
      </c>
      <c r="AF7" s="384"/>
      <c r="AG7" s="384"/>
      <c r="AH7" s="385"/>
      <c r="AI7" s="383" t="s">
        <v>229</v>
      </c>
      <c r="AJ7" s="384"/>
      <c r="AK7" s="384"/>
      <c r="AL7" s="385"/>
      <c r="AM7" s="383" t="s">
        <v>229</v>
      </c>
      <c r="AN7" s="384"/>
      <c r="AO7" s="384"/>
      <c r="AP7" s="385"/>
      <c r="AQ7" s="383" t="s">
        <v>229</v>
      </c>
      <c r="AR7" s="384"/>
      <c r="AS7" s="384"/>
      <c r="AT7" s="385"/>
      <c r="AU7" s="383" t="s">
        <v>229</v>
      </c>
      <c r="AV7" s="384"/>
      <c r="AW7" s="384"/>
      <c r="AX7" s="385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71</v>
      </c>
      <c r="AV9" s="378"/>
      <c r="AW9" s="378"/>
      <c r="AX9" s="379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721.3</v>
      </c>
      <c r="AV11" s="378"/>
      <c r="AW11" s="378"/>
      <c r="AX11" s="379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273.07</v>
      </c>
      <c r="AV13" s="378"/>
      <c r="AW13" s="378"/>
      <c r="AX13" s="379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466.40999999999997</v>
      </c>
      <c r="AR14" s="394"/>
      <c r="AS14" s="394"/>
      <c r="AT14" s="395"/>
      <c r="AU14" s="393">
        <f>SUM('12'!L55:'12'!L59)</f>
        <v>100.91</v>
      </c>
      <c r="AV14" s="394"/>
      <c r="AW14" s="394"/>
      <c r="AX14" s="395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574.16999999999996</v>
      </c>
      <c r="AV15" s="378"/>
      <c r="AW15" s="378"/>
      <c r="AX15" s="379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4573.79</v>
      </c>
      <c r="AR17" s="374"/>
      <c r="AS17" s="374"/>
      <c r="AT17" s="375"/>
      <c r="AU17" s="373">
        <f>SUM(AU8:AU16)</f>
        <v>1740.4499999999998</v>
      </c>
      <c r="AV17" s="374"/>
      <c r="AW17" s="374"/>
      <c r="AX17" s="37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0.11858357183048185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1030</v>
      </c>
      <c r="AX21" s="151">
        <f t="shared" si="13"/>
        <v>470.33999999999924</v>
      </c>
      <c r="AZ21" s="152">
        <f t="shared" si="14"/>
        <v>13988.52</v>
      </c>
      <c r="BA21" s="21">
        <f t="shared" si="15"/>
        <v>0.26973902157870522</v>
      </c>
      <c r="BB21" s="22">
        <f t="shared" ref="BB21:BB45" si="20">_xlfn.RANK.EQ(BA21,$BA$20:$BA$45,)</f>
        <v>1</v>
      </c>
      <c r="BC21" s="22">
        <f t="shared" ca="1" si="16"/>
        <v>1165.71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-182.52000000000044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200.05999999999997</v>
      </c>
      <c r="AX22" s="156">
        <f t="shared" si="13"/>
        <v>392.99</v>
      </c>
      <c r="AZ22" s="157">
        <f t="shared" si="14"/>
        <v>3654.3099999999995</v>
      </c>
      <c r="BA22" s="21">
        <f t="shared" si="15"/>
        <v>7.0465639248846773E-2</v>
      </c>
      <c r="BB22" s="22">
        <f t="shared" si="20"/>
        <v>5</v>
      </c>
      <c r="BC22" s="22">
        <f t="shared" ca="1" si="16"/>
        <v>304.52583333333331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146.91999999999985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47.6</v>
      </c>
      <c r="AX23" s="151">
        <f t="shared" si="13"/>
        <v>315.75000000000006</v>
      </c>
      <c r="AZ23" s="152">
        <f t="shared" si="14"/>
        <v>2006.3799999999999</v>
      </c>
      <c r="BA23" s="21">
        <f t="shared" si="15"/>
        <v>3.8688794676998178E-2</v>
      </c>
      <c r="BB23" s="22">
        <f t="shared" si="20"/>
        <v>8</v>
      </c>
      <c r="BC23" s="22">
        <f t="shared" ca="1" si="16"/>
        <v>167.19833333333332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273.62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87</v>
      </c>
      <c r="AX24" s="156">
        <f t="shared" si="13"/>
        <v>315.97000000000003</v>
      </c>
      <c r="AZ24" s="157">
        <f t="shared" si="14"/>
        <v>1594.0300000000002</v>
      </c>
      <c r="BA24" s="21">
        <f t="shared" si="15"/>
        <v>3.0737497073822215E-2</v>
      </c>
      <c r="BB24" s="22">
        <f t="shared" si="20"/>
        <v>11</v>
      </c>
      <c r="BC24" s="22">
        <f t="shared" ca="1" si="16"/>
        <v>132.83583333333334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315.97000000000003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8.5588627417254259E-2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1.2059709067545249E-2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8.0031685636526104E-3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6.5563544240530083E-2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2.0602027093995962E-2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7.1234833528926065E-3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4.6525744772506301E-3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3.7142114476317344E-2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8</v>
      </c>
      <c r="AX33" s="160">
        <f t="shared" si="13"/>
        <v>600.09000000000026</v>
      </c>
      <c r="AZ33" s="152">
        <f t="shared" si="23"/>
        <v>4491.8500000000004</v>
      </c>
      <c r="BA33" s="21">
        <f t="shared" si="15"/>
        <v>8.661582669777125E-2</v>
      </c>
      <c r="BB33" s="22">
        <f t="shared" si="20"/>
        <v>3</v>
      </c>
      <c r="BC33" s="22">
        <f t="shared" ca="1" si="16"/>
        <v>374.32083333333338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3.1113898987764243E-2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241.96</v>
      </c>
      <c r="AX35" s="187">
        <f t="shared" si="13"/>
        <v>1498.9000000000005</v>
      </c>
      <c r="AZ35" s="188">
        <f t="shared" si="23"/>
        <v>2544.5299999999997</v>
      </c>
      <c r="BA35" s="21">
        <f t="shared" si="15"/>
        <v>4.9065879205066922E-2</v>
      </c>
      <c r="BB35" s="22">
        <f t="shared" si="20"/>
        <v>7</v>
      </c>
      <c r="BC35" s="22">
        <f t="shared" ca="1" si="16"/>
        <v>212.04416666666665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9.3000000000001819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2.4575458363816357E-2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9.5826296687238927E-3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21.2</v>
      </c>
      <c r="AX38" s="156">
        <f t="shared" si="13"/>
        <v>183.50000000000009</v>
      </c>
      <c r="AZ38" s="157">
        <f t="shared" si="23"/>
        <v>700.7</v>
      </c>
      <c r="BA38" s="21">
        <f t="shared" si="15"/>
        <v>1.3511517474343159E-2</v>
      </c>
      <c r="BB38" s="22">
        <f t="shared" si="20"/>
        <v>14</v>
      </c>
      <c r="BC38" s="22">
        <f t="shared" ca="1" si="16"/>
        <v>58.391666666666673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144.30000000000007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3.3764331522156232E-3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9.641442467777336E-3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3.5671408842282586E-3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2494.61</v>
      </c>
      <c r="AX46" s="220">
        <f>SUM(AX20:AX45)</f>
        <v>29931.717680000002</v>
      </c>
      <c r="AZ46" s="227">
        <f>SUM(AZ20:AZ45)</f>
        <v>51859.46</v>
      </c>
      <c r="BA46" s="1"/>
      <c r="BB46" s="1"/>
      <c r="BC46" s="124">
        <f ca="1">SUM(BC20:BC45)</f>
        <v>4321.6216666666669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3548.1776800000043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-754.16000000000031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51859.460000000006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200.05999999999997</v>
      </c>
      <c r="AX50" s="119" t="s">
        <v>834</v>
      </c>
      <c r="AZ50" s="119"/>
    </row>
    <row r="51" spans="1:62" ht="15.75" thickBot="1"/>
    <row r="52" spans="1:62">
      <c r="C52" s="345" t="s">
        <v>149</v>
      </c>
      <c r="D52" s="346"/>
      <c r="E52" s="346"/>
      <c r="F52" s="347"/>
      <c r="G52" s="345" t="s">
        <v>149</v>
      </c>
      <c r="H52" s="346"/>
      <c r="I52" s="346"/>
      <c r="J52" s="347"/>
      <c r="K52" s="345" t="s">
        <v>149</v>
      </c>
      <c r="L52" s="346"/>
      <c r="M52" s="346"/>
      <c r="N52" s="347"/>
      <c r="O52" s="345" t="s">
        <v>149</v>
      </c>
      <c r="P52" s="346"/>
      <c r="Q52" s="346"/>
      <c r="R52" s="347"/>
      <c r="S52" s="345" t="s">
        <v>149</v>
      </c>
      <c r="T52" s="346"/>
      <c r="U52" s="346"/>
      <c r="V52" s="347"/>
      <c r="W52" s="345" t="s">
        <v>149</v>
      </c>
      <c r="X52" s="346"/>
      <c r="Y52" s="346"/>
      <c r="Z52" s="347"/>
      <c r="AA52" s="345" t="s">
        <v>149</v>
      </c>
      <c r="AB52" s="346"/>
      <c r="AC52" s="346"/>
      <c r="AD52" s="347"/>
      <c r="AE52" s="345" t="s">
        <v>149</v>
      </c>
      <c r="AF52" s="346"/>
      <c r="AG52" s="346"/>
      <c r="AH52" s="347"/>
      <c r="AI52" s="345" t="s">
        <v>149</v>
      </c>
      <c r="AJ52" s="346"/>
      <c r="AK52" s="346"/>
      <c r="AL52" s="347"/>
      <c r="AM52" s="345" t="s">
        <v>149</v>
      </c>
      <c r="AN52" s="346"/>
      <c r="AO52" s="346"/>
      <c r="AP52" s="347"/>
      <c r="AQ52" s="345" t="s">
        <v>149</v>
      </c>
      <c r="AR52" s="346"/>
      <c r="AS52" s="346"/>
      <c r="AT52" s="347"/>
      <c r="AU52" s="345" t="s">
        <v>149</v>
      </c>
      <c r="AV52" s="346"/>
      <c r="AW52" s="346"/>
      <c r="AX52" s="347"/>
    </row>
    <row r="53" spans="1:62" ht="15.75" thickBot="1">
      <c r="C53" s="93" t="s">
        <v>150</v>
      </c>
      <c r="D53" s="348" t="s">
        <v>31</v>
      </c>
      <c r="E53" s="349"/>
      <c r="F53" s="94" t="s">
        <v>88</v>
      </c>
      <c r="G53" s="93" t="s">
        <v>150</v>
      </c>
      <c r="H53" s="348" t="s">
        <v>31</v>
      </c>
      <c r="I53" s="349"/>
      <c r="J53" s="94" t="s">
        <v>88</v>
      </c>
      <c r="K53" s="93" t="s">
        <v>150</v>
      </c>
      <c r="L53" s="348" t="s">
        <v>31</v>
      </c>
      <c r="M53" s="349"/>
      <c r="N53" s="94" t="s">
        <v>88</v>
      </c>
      <c r="O53" s="93" t="s">
        <v>150</v>
      </c>
      <c r="P53" s="348" t="s">
        <v>31</v>
      </c>
      <c r="Q53" s="349"/>
      <c r="R53" s="94" t="s">
        <v>88</v>
      </c>
      <c r="S53" s="93" t="s">
        <v>150</v>
      </c>
      <c r="T53" s="348" t="s">
        <v>31</v>
      </c>
      <c r="U53" s="349"/>
      <c r="V53" s="94" t="s">
        <v>88</v>
      </c>
      <c r="W53" s="93" t="s">
        <v>150</v>
      </c>
      <c r="X53" s="348" t="s">
        <v>31</v>
      </c>
      <c r="Y53" s="349"/>
      <c r="Z53" s="94" t="s">
        <v>88</v>
      </c>
      <c r="AA53" s="93" t="s">
        <v>150</v>
      </c>
      <c r="AB53" s="348" t="s">
        <v>31</v>
      </c>
      <c r="AC53" s="349"/>
      <c r="AD53" s="94" t="s">
        <v>88</v>
      </c>
      <c r="AE53" s="93" t="s">
        <v>150</v>
      </c>
      <c r="AF53" s="348" t="s">
        <v>31</v>
      </c>
      <c r="AG53" s="349"/>
      <c r="AH53" s="94" t="s">
        <v>88</v>
      </c>
      <c r="AI53" s="93" t="s">
        <v>150</v>
      </c>
      <c r="AJ53" s="348" t="s">
        <v>31</v>
      </c>
      <c r="AK53" s="349"/>
      <c r="AL53" s="94" t="s">
        <v>88</v>
      </c>
      <c r="AM53" s="93" t="s">
        <v>150</v>
      </c>
      <c r="AN53" s="348" t="s">
        <v>31</v>
      </c>
      <c r="AO53" s="349"/>
      <c r="AP53" s="94" t="s">
        <v>88</v>
      </c>
      <c r="AQ53" s="93" t="s">
        <v>150</v>
      </c>
      <c r="AR53" s="348" t="s">
        <v>31</v>
      </c>
      <c r="AS53" s="349"/>
      <c r="AT53" s="94" t="s">
        <v>88</v>
      </c>
      <c r="AU53" s="93" t="s">
        <v>150</v>
      </c>
      <c r="AV53" s="348" t="s">
        <v>31</v>
      </c>
      <c r="AW53" s="349"/>
      <c r="AX53" s="94" t="s">
        <v>88</v>
      </c>
    </row>
    <row r="54" spans="1:62">
      <c r="C54" s="95">
        <v>43495</v>
      </c>
      <c r="D54" s="371" t="s">
        <v>234</v>
      </c>
      <c r="E54" s="372"/>
      <c r="F54" s="98"/>
      <c r="G54" s="95">
        <v>43497</v>
      </c>
      <c r="H54" s="371" t="s">
        <v>269</v>
      </c>
      <c r="I54" s="372"/>
      <c r="J54" s="100">
        <v>500</v>
      </c>
      <c r="K54" s="95">
        <v>43539</v>
      </c>
      <c r="L54" s="364" t="s">
        <v>256</v>
      </c>
      <c r="M54" s="365"/>
      <c r="N54" s="100">
        <v>70</v>
      </c>
      <c r="O54" s="95"/>
      <c r="P54" s="366"/>
      <c r="Q54" s="367"/>
      <c r="R54" s="102"/>
      <c r="S54" s="95">
        <v>43594</v>
      </c>
      <c r="T54" s="364" t="s">
        <v>242</v>
      </c>
      <c r="U54" s="365"/>
      <c r="V54" s="103"/>
      <c r="W54" s="95">
        <v>43624</v>
      </c>
      <c r="X54" s="364" t="s">
        <v>153</v>
      </c>
      <c r="Y54" s="365"/>
      <c r="Z54" s="104">
        <v>10</v>
      </c>
      <c r="AA54" s="95"/>
      <c r="AB54" s="350" t="s">
        <v>475</v>
      </c>
      <c r="AC54" s="351"/>
      <c r="AD54" s="239">
        <v>15</v>
      </c>
      <c r="AE54" s="95"/>
      <c r="AF54" s="350" t="s">
        <v>475</v>
      </c>
      <c r="AG54" s="351"/>
      <c r="AH54" s="239">
        <v>14</v>
      </c>
      <c r="AI54" s="95"/>
      <c r="AJ54" s="350" t="s">
        <v>475</v>
      </c>
      <c r="AK54" s="351"/>
      <c r="AL54" s="239">
        <v>15</v>
      </c>
      <c r="AM54" s="95"/>
      <c r="AN54" s="350" t="s">
        <v>475</v>
      </c>
      <c r="AO54" s="351"/>
      <c r="AP54" s="239">
        <v>11</v>
      </c>
      <c r="AQ54" s="95"/>
      <c r="AR54" s="350" t="s">
        <v>475</v>
      </c>
      <c r="AS54" s="351"/>
      <c r="AT54" s="239">
        <v>7</v>
      </c>
      <c r="AU54" s="95"/>
      <c r="AV54" s="350" t="s">
        <v>475</v>
      </c>
      <c r="AW54" s="351"/>
      <c r="AX54" s="239">
        <v>2</v>
      </c>
    </row>
    <row r="55" spans="1:62">
      <c r="C55" s="96"/>
      <c r="D55" s="341" t="s">
        <v>235</v>
      </c>
      <c r="E55" s="342"/>
      <c r="F55" s="98">
        <v>121.4</v>
      </c>
      <c r="G55" s="96">
        <v>43516</v>
      </c>
      <c r="H55" s="341" t="s">
        <v>310</v>
      </c>
      <c r="I55" s="342"/>
      <c r="J55" s="100"/>
      <c r="K55" s="96">
        <v>43553</v>
      </c>
      <c r="L55" s="341" t="s">
        <v>296</v>
      </c>
      <c r="M55" s="342"/>
      <c r="N55" s="100">
        <v>4421.9399999999996</v>
      </c>
      <c r="O55" s="96">
        <v>43565</v>
      </c>
      <c r="P55" s="341" t="s">
        <v>322</v>
      </c>
      <c r="Q55" s="342"/>
      <c r="R55" s="100">
        <v>10</v>
      </c>
      <c r="S55" s="96">
        <v>43607</v>
      </c>
      <c r="T55" s="341" t="s">
        <v>310</v>
      </c>
      <c r="U55" s="342"/>
      <c r="V55" s="100"/>
      <c r="W55" s="96">
        <v>43637</v>
      </c>
      <c r="X55" s="341" t="s">
        <v>151</v>
      </c>
      <c r="Y55" s="342"/>
      <c r="Z55" s="100">
        <v>10</v>
      </c>
      <c r="AA55" s="96">
        <v>43666</v>
      </c>
      <c r="AB55" s="341" t="s">
        <v>234</v>
      </c>
      <c r="AC55" s="342"/>
      <c r="AD55" s="100"/>
      <c r="AE55" s="96">
        <v>43682</v>
      </c>
      <c r="AF55" s="341" t="s">
        <v>322</v>
      </c>
      <c r="AG55" s="342"/>
      <c r="AH55" s="100">
        <v>10</v>
      </c>
      <c r="AI55" s="96">
        <v>43711</v>
      </c>
      <c r="AJ55" s="341" t="s">
        <v>322</v>
      </c>
      <c r="AK55" s="342"/>
      <c r="AL55" s="100" t="s">
        <v>779</v>
      </c>
      <c r="AM55" s="96">
        <v>43740</v>
      </c>
      <c r="AN55" s="356" t="s">
        <v>153</v>
      </c>
      <c r="AO55" s="357"/>
      <c r="AP55" s="100">
        <v>10</v>
      </c>
      <c r="AQ55" s="96">
        <v>43798</v>
      </c>
      <c r="AR55" s="341" t="s">
        <v>153</v>
      </c>
      <c r="AS55" s="342"/>
      <c r="AT55" s="100">
        <v>10</v>
      </c>
      <c r="AU55" s="96"/>
      <c r="AV55" s="341"/>
      <c r="AW55" s="342"/>
      <c r="AX55" s="100"/>
    </row>
    <row r="56" spans="1:62">
      <c r="B56" s="119"/>
      <c r="C56" s="96">
        <v>43472</v>
      </c>
      <c r="D56" s="341" t="s">
        <v>151</v>
      </c>
      <c r="E56" s="342"/>
      <c r="F56" s="98">
        <v>15</v>
      </c>
      <c r="G56" s="96">
        <v>43507</v>
      </c>
      <c r="H56" s="341" t="s">
        <v>322</v>
      </c>
      <c r="I56" s="342"/>
      <c r="J56" s="100">
        <v>10</v>
      </c>
      <c r="K56" s="96">
        <v>43529</v>
      </c>
      <c r="L56" s="341" t="s">
        <v>324</v>
      </c>
      <c r="M56" s="342"/>
      <c r="N56" s="100">
        <v>3362.6</v>
      </c>
      <c r="O56" s="96">
        <v>43576</v>
      </c>
      <c r="P56" s="350" t="s">
        <v>234</v>
      </c>
      <c r="Q56" s="351"/>
      <c r="R56" s="102"/>
      <c r="S56" s="96">
        <v>43615</v>
      </c>
      <c r="T56" s="341" t="s">
        <v>234</v>
      </c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>
        <v>43703</v>
      </c>
      <c r="AF56" s="341" t="s">
        <v>151</v>
      </c>
      <c r="AG56" s="342"/>
      <c r="AH56" s="100">
        <v>10</v>
      </c>
      <c r="AI56" s="96">
        <v>43498</v>
      </c>
      <c r="AJ56" s="356" t="s">
        <v>234</v>
      </c>
      <c r="AK56" s="357"/>
      <c r="AL56" s="100"/>
      <c r="AM56" s="96">
        <v>43769</v>
      </c>
      <c r="AN56" s="356" t="s">
        <v>153</v>
      </c>
      <c r="AO56" s="357"/>
      <c r="AP56" s="100" t="s">
        <v>779</v>
      </c>
      <c r="AQ56" s="96">
        <v>43791</v>
      </c>
      <c r="AR56" s="341" t="s">
        <v>933</v>
      </c>
      <c r="AS56" s="342"/>
      <c r="AT56" s="100">
        <v>10</v>
      </c>
      <c r="AU56" s="96"/>
      <c r="AV56" s="341"/>
      <c r="AW56" s="342"/>
      <c r="AX56" s="100"/>
    </row>
    <row r="57" spans="1:62">
      <c r="C57" s="96">
        <v>43476</v>
      </c>
      <c r="D57" s="341" t="s">
        <v>153</v>
      </c>
      <c r="E57" s="342"/>
      <c r="F57" s="98">
        <v>10</v>
      </c>
      <c r="G57" s="96">
        <v>43516</v>
      </c>
      <c r="H57" s="341" t="s">
        <v>351</v>
      </c>
      <c r="I57" s="342"/>
      <c r="J57" s="100"/>
      <c r="K57" s="96">
        <v>43533</v>
      </c>
      <c r="L57" s="341" t="s">
        <v>234</v>
      </c>
      <c r="M57" s="342"/>
      <c r="N57" s="100"/>
      <c r="O57" s="96">
        <v>43578</v>
      </c>
      <c r="P57" s="368" t="s">
        <v>388</v>
      </c>
      <c r="Q57" s="369"/>
      <c r="R57" s="100">
        <v>10</v>
      </c>
      <c r="S57" s="96"/>
      <c r="T57" s="341"/>
      <c r="U57" s="342"/>
      <c r="V57" s="100"/>
      <c r="W57" s="96"/>
      <c r="X57" s="341"/>
      <c r="Y57" s="342"/>
      <c r="Z57" s="100"/>
      <c r="AA57" s="96"/>
      <c r="AB57" s="362"/>
      <c r="AC57" s="363"/>
      <c r="AD57" s="100"/>
      <c r="AE57" s="96"/>
      <c r="AF57" s="341"/>
      <c r="AG57" s="342"/>
      <c r="AH57" s="100"/>
      <c r="AI57" s="96">
        <v>43733</v>
      </c>
      <c r="AJ57" s="356" t="s">
        <v>151</v>
      </c>
      <c r="AK57" s="357"/>
      <c r="AL57" s="100">
        <v>10</v>
      </c>
      <c r="AM57" s="96">
        <v>43762</v>
      </c>
      <c r="AN57" s="356" t="s">
        <v>151</v>
      </c>
      <c r="AO57" s="357"/>
      <c r="AP57" s="100" t="s">
        <v>779</v>
      </c>
      <c r="AQ57" s="96"/>
      <c r="AR57" s="341"/>
      <c r="AS57" s="342"/>
      <c r="AT57" s="100"/>
      <c r="AU57" s="96"/>
      <c r="AV57" s="341"/>
      <c r="AW57" s="342"/>
      <c r="AX57" s="100"/>
    </row>
    <row r="58" spans="1:62">
      <c r="C58" s="96">
        <v>43478</v>
      </c>
      <c r="D58" s="341" t="s">
        <v>242</v>
      </c>
      <c r="E58" s="342"/>
      <c r="F58" s="98"/>
      <c r="G58" s="96"/>
      <c r="H58" s="341"/>
      <c r="I58" s="342"/>
      <c r="J58" s="100"/>
      <c r="K58" s="96">
        <v>43536</v>
      </c>
      <c r="L58" s="341" t="s">
        <v>242</v>
      </c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2"/>
      <c r="AC58" s="363"/>
      <c r="AD58" s="100"/>
      <c r="AE58" s="96"/>
      <c r="AF58" s="341"/>
      <c r="AG58" s="342"/>
      <c r="AH58" s="100"/>
      <c r="AI58" s="96"/>
      <c r="AJ58" s="352"/>
      <c r="AK58" s="353"/>
      <c r="AL58" s="100"/>
      <c r="AM58" s="96">
        <v>43749</v>
      </c>
      <c r="AN58" s="356" t="s">
        <v>234</v>
      </c>
      <c r="AO58" s="357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1:62">
      <c r="C59" s="96">
        <v>43481</v>
      </c>
      <c r="D59" s="341" t="s">
        <v>270</v>
      </c>
      <c r="E59" s="342"/>
      <c r="F59" s="98">
        <v>50</v>
      </c>
      <c r="G59" s="96"/>
      <c r="H59" s="341"/>
      <c r="I59" s="342"/>
      <c r="J59" s="100"/>
      <c r="K59" s="96"/>
      <c r="L59" s="341" t="s">
        <v>384</v>
      </c>
      <c r="M59" s="342"/>
      <c r="N59" s="100">
        <f>3.1+10.5</f>
        <v>13.6</v>
      </c>
      <c r="O59" s="96"/>
      <c r="P59" s="341"/>
      <c r="Q59" s="342"/>
      <c r="R59" s="100"/>
      <c r="S59" s="96"/>
      <c r="T59" s="356"/>
      <c r="U59" s="357"/>
      <c r="V59" s="100"/>
      <c r="W59" s="96"/>
      <c r="X59" s="356"/>
      <c r="Y59" s="357"/>
      <c r="Z59" s="100"/>
      <c r="AA59" s="96"/>
      <c r="AB59" s="356"/>
      <c r="AC59" s="357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58" t="s">
        <v>875</v>
      </c>
      <c r="AO59" s="359"/>
      <c r="AP59" s="100">
        <v>3352.93</v>
      </c>
      <c r="AQ59" s="96"/>
      <c r="AR59" s="341"/>
      <c r="AS59" s="342"/>
      <c r="AT59" s="100"/>
      <c r="AU59" s="96"/>
      <c r="AV59" s="341"/>
      <c r="AW59" s="342"/>
      <c r="AX59" s="100"/>
    </row>
    <row r="60" spans="1:62">
      <c r="C60" s="96">
        <v>43488</v>
      </c>
      <c r="D60" s="341" t="s">
        <v>289</v>
      </c>
      <c r="E60" s="342"/>
      <c r="F60" s="98"/>
      <c r="G60" s="96"/>
      <c r="H60" s="341"/>
      <c r="I60" s="342"/>
      <c r="J60" s="100"/>
      <c r="K60" s="235">
        <v>43549</v>
      </c>
      <c r="L60" s="368" t="s">
        <v>388</v>
      </c>
      <c r="M60" s="369"/>
      <c r="N60" s="236">
        <v>15</v>
      </c>
      <c r="O60" s="96"/>
      <c r="P60" s="341"/>
      <c r="Q60" s="342"/>
      <c r="R60" s="100"/>
      <c r="S60" s="96"/>
      <c r="T60" s="356"/>
      <c r="U60" s="357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6"/>
      <c r="AG60" s="357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1:62">
      <c r="C61" s="96">
        <v>43490</v>
      </c>
      <c r="D61" s="341" t="s">
        <v>291</v>
      </c>
      <c r="E61" s="342"/>
      <c r="F61" s="98">
        <v>40</v>
      </c>
      <c r="G61" s="96"/>
      <c r="H61" s="341"/>
      <c r="I61" s="342"/>
      <c r="J61" s="100"/>
      <c r="K61" s="96"/>
      <c r="L61" s="370"/>
      <c r="M61" s="342"/>
      <c r="N61" s="100"/>
      <c r="O61" s="96"/>
      <c r="P61" s="341"/>
      <c r="Q61" s="342"/>
      <c r="R61" s="100"/>
      <c r="S61" s="96"/>
      <c r="T61" s="356"/>
      <c r="U61" s="357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1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6"/>
      <c r="U62" s="357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1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6"/>
      <c r="U63" s="357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1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6"/>
      <c r="U64" s="357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6"/>
      <c r="U65" s="357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 t="s">
        <v>564</v>
      </c>
      <c r="U70" s="342"/>
      <c r="V70" s="100">
        <v>3742.92</v>
      </c>
      <c r="W70" s="96"/>
      <c r="X70" s="341" t="s">
        <v>562</v>
      </c>
      <c r="Y70" s="342"/>
      <c r="Z70" s="100">
        <f>3289.11+270.87</f>
        <v>3559.98</v>
      </c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0" t="s">
        <v>565</v>
      </c>
      <c r="U71" s="361"/>
      <c r="V71" s="101">
        <v>1872.17</v>
      </c>
      <c r="W71" s="97"/>
      <c r="X71" s="360" t="s">
        <v>563</v>
      </c>
      <c r="Y71" s="361"/>
      <c r="Z71" s="101">
        <f>Z70-1484.91-429.89</f>
        <v>1645.1799999999998</v>
      </c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40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11</v>
      </c>
      <c r="D75">
        <f>C75*D74</f>
        <v>35.483870967741936</v>
      </c>
      <c r="Z75" s="111"/>
    </row>
    <row r="76" spans="1:50">
      <c r="D76">
        <f>D75-D73</f>
        <v>-4.5161290322580641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799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789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2"/>
      <c r="J46" s="406" t="s">
        <v>831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1" t="str">
        <f>AÑO!A13</f>
        <v>Gubernamental</v>
      </c>
      <c r="J50" s="404" t="s">
        <v>797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798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860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327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863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1" t="str">
        <f>AÑO!A13</f>
        <v>Gubernamental</v>
      </c>
      <c r="J50" s="404" t="s">
        <v>797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1" t="str">
        <f>AÑO!A14</f>
        <v>Mutualite/DKV</v>
      </c>
      <c r="J55" s="404" t="s">
        <v>465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687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899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905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2"/>
      <c r="J46" s="406" t="s">
        <v>920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2"/>
      <c r="J47" s="406" t="s">
        <v>921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1" t="str">
        <f>AÑO!A13</f>
        <v>Gubernamental</v>
      </c>
      <c r="J50" s="404" t="s">
        <v>910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1" t="str">
        <f>AÑO!A14</f>
        <v>Mutualite/DKV</v>
      </c>
      <c r="J55" s="404" t="s">
        <v>909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2"/>
      <c r="J56" s="406" t="s">
        <v>688</v>
      </c>
      <c r="K56" s="407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902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topLeftCell="A452" workbookViewId="0">
      <selection activeCell="J462" sqref="J46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5609</v>
      </c>
      <c r="L5" s="423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620.14</v>
      </c>
      <c r="L6" s="42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6749.51</v>
      </c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4335.62</v>
      </c>
      <c r="L9" s="425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>
        <v>170</v>
      </c>
      <c r="L11" s="42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/>
      <c r="M25" s="1"/>
      <c r="R25" s="3"/>
    </row>
    <row r="26" spans="1:18" ht="15.75">
      <c r="A26" s="112">
        <f>'11'!A26+(B26-SUM(D26:F26))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61.279999999999973</v>
      </c>
      <c r="B30" s="134">
        <v>5</v>
      </c>
      <c r="C30" s="27" t="s">
        <v>42</v>
      </c>
      <c r="D30" s="137"/>
      <c r="E30" s="138"/>
      <c r="F30" s="138">
        <v>130</v>
      </c>
      <c r="G30" s="16" t="s">
        <v>973</v>
      </c>
      <c r="H30" s="1"/>
      <c r="I30" s="401" t="str">
        <f>AÑO!A9</f>
        <v>Rocío Salario</v>
      </c>
      <c r="J30" s="404" t="s">
        <v>429</v>
      </c>
      <c r="K30" s="405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470.33999999999992</v>
      </c>
      <c r="B40" s="135">
        <f>SUM(B26:B39)</f>
        <v>1153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130</v>
      </c>
      <c r="G40" s="17" t="s">
        <v>53</v>
      </c>
      <c r="H40" s="1"/>
      <c r="I40" s="401" t="str">
        <f>AÑO!A11</f>
        <v>Finanazas</v>
      </c>
      <c r="J40" s="404" t="s">
        <v>968</v>
      </c>
      <c r="K40" s="405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1" t="str">
        <f>AÑO!A13</f>
        <v>Gubernamental</v>
      </c>
      <c r="J50" s="404" t="s">
        <v>910</v>
      </c>
      <c r="K50" s="405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200.05999999999997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954</v>
      </c>
      <c r="K60" s="405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231.93000000000006</v>
      </c>
      <c r="B66" s="133">
        <v>175</v>
      </c>
      <c r="C66" s="19" t="s">
        <v>33</v>
      </c>
      <c r="D66" s="137"/>
      <c r="E66" s="138"/>
      <c r="F66" s="138">
        <v>25</v>
      </c>
      <c r="G66" s="19" t="s">
        <v>972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22.6</v>
      </c>
      <c r="E67" s="138"/>
      <c r="F67" s="138"/>
      <c r="G67" s="31" t="s">
        <v>974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295.75000000000006</v>
      </c>
      <c r="B80" s="233">
        <f>SUM(B66:B79)</f>
        <v>185</v>
      </c>
      <c r="C80" s="17" t="s">
        <v>53</v>
      </c>
      <c r="D80" s="135">
        <f>SUM(D66:D79)</f>
        <v>22.6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87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>
        <v>8</v>
      </c>
      <c r="E266" s="138"/>
      <c r="F266" s="138"/>
      <c r="G266" s="16" t="s">
        <v>970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8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>
        <v>35.96</v>
      </c>
      <c r="E309" s="138"/>
      <c r="F309" s="138"/>
      <c r="G309" s="16" t="s">
        <v>971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41.96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4.5+4+3.5+4.7+4.5</f>
        <v>21.2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21.2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0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25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43815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210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43815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661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43815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3.5611717403790925E-2</v>
      </c>
      <c r="Y13" s="119">
        <f ca="1">X13*E13</f>
        <v>143.13307001723149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3.1591039632395172E-2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8.0413555427914993E-3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0.49913842619184379</v>
      </c>
      <c r="Y19" s="119">
        <f t="shared" ca="1" si="3"/>
        <v>2207.8888744859282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0.36300976450315908</v>
      </c>
      <c r="Y20" s="119">
        <f t="shared" ca="1" si="3"/>
        <v>218.02366456059735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0.16542217116599656</v>
      </c>
      <c r="Y25" s="119">
        <f t="shared" ca="1" si="3"/>
        <v>100.57059683400344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0.37679494543365882</v>
      </c>
      <c r="Y28" s="119">
        <f t="shared" ca="1" si="3"/>
        <v>1939.7753758070075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1.263641585295807E-2</v>
      </c>
      <c r="Y33" s="119">
        <f t="shared" ca="1" si="3"/>
        <v>52.177355772544509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8.5582998276852382E-2</v>
      </c>
      <c r="Y35" s="119">
        <f t="shared" ca="1" si="3"/>
        <v>349.9272154738656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1.5778288340034463</v>
      </c>
      <c r="Y42" s="327">
        <f ca="1">SUM(Y13:Y41)</f>
        <v>5011.4961529511784</v>
      </c>
      <c r="Z42" s="328">
        <f ca="1">P42/Y42</f>
        <v>0.87864680498795888</v>
      </c>
      <c r="AA42" s="328">
        <f ca="1">Z42/(D$43/365)</f>
        <v>0.18420797462412694</v>
      </c>
    </row>
    <row r="43" spans="1:27">
      <c r="C43" s="119" t="s">
        <v>567</v>
      </c>
      <c r="D43" s="46">
        <f ca="1">_xlfn.DAYS(TODAY(),F13)</f>
        <v>1741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G9" sqref="G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290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1" t="str">
        <f>AÑO!A9</f>
        <v>Rocío Salario</v>
      </c>
      <c r="J30" s="404" t="s">
        <v>237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255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266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217</v>
      </c>
      <c r="J35" s="404" t="s">
        <v>305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238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239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298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1" t="str">
        <f>AÑO!A13</f>
        <v>Gubernamental</v>
      </c>
      <c r="J50" s="404" t="s">
        <v>258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295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313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318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313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314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378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1" t="str">
        <f>AÑO!A13</f>
        <v>Gubernamental</v>
      </c>
      <c r="J50" s="404" t="s">
        <v>258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2"/>
      <c r="J51" s="406" t="s">
        <v>416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365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361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423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443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447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361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471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1" t="str">
        <f>AÑO!A13</f>
        <v>Gubernamental</v>
      </c>
      <c r="J50" s="404" t="s">
        <v>482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1" t="str">
        <f>AÑO!A14</f>
        <v>Mutualite/DKV</v>
      </c>
      <c r="J55" s="404" t="s">
        <v>476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625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429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327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358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626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429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625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687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674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1" t="str">
        <f>AÑO!A13</f>
        <v>Gubernamental</v>
      </c>
      <c r="J50" s="404" t="s">
        <v>638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688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688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703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400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327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217</v>
      </c>
      <c r="J35" s="404" t="s">
        <v>396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775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2"/>
      <c r="J46" s="406" t="s">
        <v>776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1" t="str">
        <f>AÑO!A13</f>
        <v>Gubernamental</v>
      </c>
      <c r="J50" s="404" t="s">
        <v>638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2019-12-16T09:23:50Z</dcterms:modified>
</cp:coreProperties>
</file>