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5EE77C92-C3B4-4E53-9583-8A1E011264D0}" xr6:coauthVersionLast="41" xr6:coauthVersionMax="41" xr10:uidLastSave="{00000000-0000-0000-0000-000000000000}"/>
  <bookViews>
    <workbookView xWindow="-108" yWindow="12852" windowWidth="22116" windowHeight="13176" firstSheet="2" activeTab="1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7" l="1"/>
  <c r="C72" i="17"/>
  <c r="F71" i="17"/>
  <c r="C71" i="17"/>
  <c r="F70" i="17"/>
  <c r="C70" i="17"/>
  <c r="F69" i="17"/>
  <c r="C69" i="17"/>
  <c r="G68" i="17"/>
  <c r="C68" i="17"/>
  <c r="E68" i="17" s="1"/>
  <c r="D69" i="17" s="1"/>
  <c r="E69" i="17" l="1"/>
  <c r="D70" i="17" s="1"/>
  <c r="E70" i="17" s="1"/>
  <c r="G69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0" i="17" l="1"/>
  <c r="D71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1" i="17" l="1"/>
  <c r="E71" i="17"/>
  <c r="D72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2" i="17" l="1"/>
  <c r="G72" i="17"/>
  <c r="G73" i="17" s="1"/>
  <c r="E73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 s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<sst xmlns="http://schemas.openxmlformats.org/spreadsheetml/2006/main" count="5778" uniqueCount="874">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</sst>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2" t="s">
        <v>0</v>
      </c>
      <c r="D4" s="353"/>
      <c r="E4" s="353"/>
      <c r="F4" s="354"/>
      <c r="G4" s="352" t="s">
        <v>1</v>
      </c>
      <c r="H4" s="353"/>
      <c r="I4" s="353"/>
      <c r="J4" s="354"/>
      <c r="K4" s="352" t="s">
        <v>2</v>
      </c>
      <c r="L4" s="353"/>
      <c r="M4" s="353"/>
      <c r="N4" s="354"/>
      <c r="O4" s="352" t="s">
        <v>3</v>
      </c>
      <c r="P4" s="353"/>
      <c r="Q4" s="353"/>
      <c r="R4" s="354"/>
      <c r="S4" s="352" t="s">
        <v>69</v>
      </c>
      <c r="T4" s="353"/>
      <c r="U4" s="353"/>
      <c r="V4" s="354"/>
      <c r="W4" s="352" t="s">
        <v>68</v>
      </c>
      <c r="X4" s="353"/>
      <c r="Y4" s="353"/>
      <c r="Z4" s="354"/>
      <c r="AA4" s="352" t="s">
        <v>70</v>
      </c>
      <c r="AB4" s="353"/>
      <c r="AC4" s="353"/>
      <c r="AD4" s="354"/>
      <c r="AE4" s="352" t="s">
        <v>71</v>
      </c>
      <c r="AF4" s="353"/>
      <c r="AG4" s="353"/>
      <c r="AH4" s="354"/>
      <c r="AI4" s="352" t="s">
        <v>73</v>
      </c>
      <c r="AJ4" s="353"/>
      <c r="AK4" s="353"/>
      <c r="AL4" s="354"/>
      <c r="AM4" s="352" t="s">
        <v>75</v>
      </c>
      <c r="AN4" s="353"/>
      <c r="AO4" s="353"/>
      <c r="AP4" s="354"/>
      <c r="AQ4" s="352" t="s">
        <v>77</v>
      </c>
      <c r="AR4" s="353"/>
      <c r="AS4" s="353"/>
      <c r="AT4" s="354"/>
      <c r="AU4" s="352" t="s">
        <v>82</v>
      </c>
      <c r="AV4" s="353"/>
      <c r="AW4" s="353"/>
      <c r="AX4" s="3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5">
        <f>'01'!K19</f>
        <v>0</v>
      </c>
      <c r="D5" s="356"/>
      <c r="E5" s="356"/>
      <c r="F5" s="357"/>
      <c r="G5" s="355">
        <f>'02'!K19</f>
        <v>25229.379999999997</v>
      </c>
      <c r="H5" s="356"/>
      <c r="I5" s="356"/>
      <c r="J5" s="357"/>
      <c r="K5" s="362">
        <f>'03'!K19</f>
        <v>25574.760000000002</v>
      </c>
      <c r="L5" s="356"/>
      <c r="M5" s="356"/>
      <c r="N5" s="357"/>
      <c r="O5" s="362">
        <f>'04'!K19</f>
        <v>26443.759999999998</v>
      </c>
      <c r="P5" s="356"/>
      <c r="Q5" s="356"/>
      <c r="R5" s="357"/>
      <c r="S5" s="362">
        <f>'05'!K19</f>
        <v>27163.090000000004</v>
      </c>
      <c r="T5" s="356"/>
      <c r="U5" s="356"/>
      <c r="V5" s="357"/>
      <c r="W5" s="362">
        <f>'06'!K19</f>
        <v>29014.079999999998</v>
      </c>
      <c r="X5" s="356"/>
      <c r="Y5" s="356"/>
      <c r="Z5" s="357"/>
      <c r="AA5" s="362">
        <f>'07'!K19</f>
        <v>29282.959999999999</v>
      </c>
      <c r="AB5" s="356"/>
      <c r="AC5" s="356"/>
      <c r="AD5" s="357"/>
      <c r="AE5" s="362">
        <f>'08'!K19</f>
        <v>29166.850000000002</v>
      </c>
      <c r="AF5" s="356"/>
      <c r="AG5" s="356"/>
      <c r="AH5" s="357"/>
      <c r="AI5" s="362">
        <f>'09'!K19</f>
        <v>29258.260000000002</v>
      </c>
      <c r="AJ5" s="356"/>
      <c r="AK5" s="356"/>
      <c r="AL5" s="357"/>
      <c r="AM5" s="362">
        <f>'10'!K19</f>
        <v>30089.47</v>
      </c>
      <c r="AN5" s="356"/>
      <c r="AO5" s="356"/>
      <c r="AP5" s="357"/>
      <c r="AQ5" s="362">
        <f>'11'!K19</f>
        <v>30103.380000000005</v>
      </c>
      <c r="AR5" s="356"/>
      <c r="AS5" s="356"/>
      <c r="AT5" s="357"/>
      <c r="AU5" s="362">
        <f>'12'!K19</f>
        <v>30103.380000000005</v>
      </c>
      <c r="AV5" s="356"/>
      <c r="AW5" s="356"/>
      <c r="AX5" s="357"/>
      <c r="AZ5" s="6"/>
      <c r="BA5" s="7"/>
      <c r="BB5" s="1"/>
      <c r="BC5" s="1"/>
    </row>
    <row r="6" spans="1:55" ht="17.25" thickTop="1" thickBot="1">
      <c r="A6" s="205"/>
      <c r="B6" s="8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8" t="s">
        <v>223</v>
      </c>
      <c r="D7" s="359"/>
      <c r="E7" s="359"/>
      <c r="F7" s="360"/>
      <c r="G7" s="358" t="s">
        <v>223</v>
      </c>
      <c r="H7" s="359"/>
      <c r="I7" s="359"/>
      <c r="J7" s="360"/>
      <c r="K7" s="358" t="s">
        <v>223</v>
      </c>
      <c r="L7" s="359"/>
      <c r="M7" s="359"/>
      <c r="N7" s="360"/>
      <c r="O7" s="358" t="s">
        <v>223</v>
      </c>
      <c r="P7" s="359"/>
      <c r="Q7" s="359"/>
      <c r="R7" s="360"/>
      <c r="S7" s="358" t="s">
        <v>223</v>
      </c>
      <c r="T7" s="359"/>
      <c r="U7" s="359"/>
      <c r="V7" s="360"/>
      <c r="W7" s="358" t="s">
        <v>223</v>
      </c>
      <c r="X7" s="359"/>
      <c r="Y7" s="359"/>
      <c r="Z7" s="360"/>
      <c r="AA7" s="358" t="s">
        <v>223</v>
      </c>
      <c r="AB7" s="359"/>
      <c r="AC7" s="359"/>
      <c r="AD7" s="360"/>
      <c r="AE7" s="358" t="s">
        <v>223</v>
      </c>
      <c r="AF7" s="359"/>
      <c r="AG7" s="359"/>
      <c r="AH7" s="360"/>
      <c r="AI7" s="358" t="s">
        <v>223</v>
      </c>
      <c r="AJ7" s="359"/>
      <c r="AK7" s="359"/>
      <c r="AL7" s="360"/>
      <c r="AM7" s="358" t="s">
        <v>223</v>
      </c>
      <c r="AN7" s="359"/>
      <c r="AO7" s="359"/>
      <c r="AP7" s="360"/>
      <c r="AQ7" s="358" t="s">
        <v>223</v>
      </c>
      <c r="AR7" s="359"/>
      <c r="AS7" s="359"/>
      <c r="AT7" s="360"/>
      <c r="AU7" s="358" t="s">
        <v>223</v>
      </c>
      <c r="AV7" s="359"/>
      <c r="AW7" s="359"/>
      <c r="AX7" s="360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40">
        <f>SUM('01'!L25:'01'!L29)</f>
        <v>0</v>
      </c>
      <c r="D8" s="341"/>
      <c r="E8" s="341"/>
      <c r="F8" s="342"/>
      <c r="G8" s="340">
        <f>SUM('02'!L25:'02'!L29)</f>
        <v>2592.42</v>
      </c>
      <c r="H8" s="341"/>
      <c r="I8" s="341"/>
      <c r="J8" s="342"/>
      <c r="K8" s="340">
        <f>SUM('03'!L25:'03'!L29)</f>
        <v>2526.87</v>
      </c>
      <c r="L8" s="341"/>
      <c r="M8" s="341"/>
      <c r="N8" s="342"/>
      <c r="O8" s="340">
        <f>SUM('04'!L25:'04'!L29)</f>
        <v>2570.56</v>
      </c>
      <c r="P8" s="341"/>
      <c r="Q8" s="341"/>
      <c r="R8" s="342"/>
      <c r="S8" s="340">
        <f>SUM('05'!L25:'05'!L29)</f>
        <v>4448.8500000000004</v>
      </c>
      <c r="T8" s="341"/>
      <c r="U8" s="341"/>
      <c r="V8" s="342"/>
      <c r="W8" s="340">
        <f>SUM('06'!L25:'06'!L29)</f>
        <v>2574.61</v>
      </c>
      <c r="X8" s="341"/>
      <c r="Y8" s="341"/>
      <c r="Z8" s="342"/>
      <c r="AA8" s="340">
        <f>SUM('07'!L25:'07'!L29)</f>
        <v>2568.54</v>
      </c>
      <c r="AB8" s="341"/>
      <c r="AC8" s="341"/>
      <c r="AD8" s="342"/>
      <c r="AE8" s="340">
        <f>SUM('08'!L25:'08'!L29)</f>
        <v>2571.5500000000002</v>
      </c>
      <c r="AF8" s="341"/>
      <c r="AG8" s="341"/>
      <c r="AH8" s="342"/>
      <c r="AI8" s="340">
        <f>SUM('09'!L25:'09'!L29)</f>
        <v>2573.7399999999998</v>
      </c>
      <c r="AJ8" s="341"/>
      <c r="AK8" s="341"/>
      <c r="AL8" s="342"/>
      <c r="AM8" s="340">
        <f>SUM('10'!L25:'10'!L29)</f>
        <v>2617.69</v>
      </c>
      <c r="AN8" s="341"/>
      <c r="AO8" s="341"/>
      <c r="AP8" s="342"/>
      <c r="AQ8" s="340">
        <f>SUM('11'!L25:'11'!L29)</f>
        <v>2588.0700000000002</v>
      </c>
      <c r="AR8" s="341"/>
      <c r="AS8" s="341"/>
      <c r="AT8" s="342"/>
      <c r="AU8" s="340">
        <f>SUM('12'!L25:'12'!L29)</f>
        <v>0</v>
      </c>
      <c r="AV8" s="341"/>
      <c r="AW8" s="341"/>
      <c r="AX8" s="342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43">
        <f>SUM('01'!L30:'01'!L34)</f>
        <v>0</v>
      </c>
      <c r="D9" s="344"/>
      <c r="E9" s="344"/>
      <c r="F9" s="345"/>
      <c r="G9" s="343">
        <f>SUM('02'!L30:'02'!L34)</f>
        <v>760.26</v>
      </c>
      <c r="H9" s="344"/>
      <c r="I9" s="344"/>
      <c r="J9" s="345"/>
      <c r="K9" s="343">
        <f>SUM('03'!L30:'03'!L34)</f>
        <v>516.44000000000005</v>
      </c>
      <c r="L9" s="344"/>
      <c r="M9" s="344"/>
      <c r="N9" s="345"/>
      <c r="O9" s="343">
        <f>SUM('04'!L30:'04'!L34)</f>
        <v>507.54</v>
      </c>
      <c r="P9" s="344"/>
      <c r="Q9" s="344"/>
      <c r="R9" s="345"/>
      <c r="S9" s="343">
        <f>SUM('05'!L30:'05'!L34)</f>
        <v>578.16999999999996</v>
      </c>
      <c r="T9" s="344"/>
      <c r="U9" s="344"/>
      <c r="V9" s="345"/>
      <c r="W9" s="343">
        <f>SUM('06'!L30:'06'!L34)</f>
        <v>613.67000000000007</v>
      </c>
      <c r="X9" s="344"/>
      <c r="Y9" s="344"/>
      <c r="Z9" s="345"/>
      <c r="AA9" s="343">
        <f>SUM('07'!L30:'07'!L34)</f>
        <v>1147.52</v>
      </c>
      <c r="AB9" s="344"/>
      <c r="AC9" s="344"/>
      <c r="AD9" s="345"/>
      <c r="AE9" s="343">
        <f>SUM('08'!L30:'08'!L34)</f>
        <v>291.60000000000002</v>
      </c>
      <c r="AF9" s="344"/>
      <c r="AG9" s="344"/>
      <c r="AH9" s="345"/>
      <c r="AI9" s="343">
        <f>SUM('09'!L30:'09'!L34)</f>
        <v>291.60000000000002</v>
      </c>
      <c r="AJ9" s="344"/>
      <c r="AK9" s="344"/>
      <c r="AL9" s="345"/>
      <c r="AM9" s="343">
        <f>SUM('10'!L30:'10'!L34)</f>
        <v>599.04999999999995</v>
      </c>
      <c r="AN9" s="344"/>
      <c r="AO9" s="344"/>
      <c r="AP9" s="345"/>
      <c r="AQ9" s="343">
        <f>SUM('11'!L30:'11'!L34)</f>
        <v>302.78999999999996</v>
      </c>
      <c r="AR9" s="344"/>
      <c r="AS9" s="344"/>
      <c r="AT9" s="345"/>
      <c r="AU9" s="343">
        <f>SUM('12'!L30:'12'!L34)</f>
        <v>0</v>
      </c>
      <c r="AV9" s="344"/>
      <c r="AW9" s="344"/>
      <c r="AX9" s="345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43">
        <f>SUM('01'!L35:'01'!L39)</f>
        <v>0</v>
      </c>
      <c r="D10" s="344"/>
      <c r="E10" s="344"/>
      <c r="F10" s="345"/>
      <c r="G10" s="343">
        <f>SUM('02'!L35:'02'!L39)</f>
        <v>107.38</v>
      </c>
      <c r="H10" s="344"/>
      <c r="I10" s="344"/>
      <c r="J10" s="345"/>
      <c r="K10" s="343">
        <f>SUM('03'!L35:'03'!L39)</f>
        <v>91.73</v>
      </c>
      <c r="L10" s="344"/>
      <c r="M10" s="344"/>
      <c r="N10" s="345"/>
      <c r="O10" s="343">
        <f>SUM('04'!L35:'04'!L39)</f>
        <v>204.23</v>
      </c>
      <c r="P10" s="344"/>
      <c r="Q10" s="344"/>
      <c r="R10" s="345"/>
      <c r="S10" s="343">
        <f>SUM('05'!L35:'05'!L39)</f>
        <v>119.85</v>
      </c>
      <c r="T10" s="344"/>
      <c r="U10" s="344"/>
      <c r="V10" s="345"/>
      <c r="W10" s="346">
        <f>SUM('06'!L35:'06'!L39)</f>
        <v>55.09</v>
      </c>
      <c r="X10" s="347"/>
      <c r="Y10" s="347"/>
      <c r="Z10" s="348"/>
      <c r="AA10" s="346">
        <f>SUM('07'!L35:'07'!L39)</f>
        <v>124.52</v>
      </c>
      <c r="AB10" s="347"/>
      <c r="AC10" s="347"/>
      <c r="AD10" s="348"/>
      <c r="AE10" s="346">
        <f>SUM('08'!L35:'08'!L39)</f>
        <v>164.91</v>
      </c>
      <c r="AF10" s="347"/>
      <c r="AG10" s="347"/>
      <c r="AH10" s="348"/>
      <c r="AI10" s="346">
        <f>SUM('09'!L35:'09'!L39)</f>
        <v>167.95</v>
      </c>
      <c r="AJ10" s="347"/>
      <c r="AK10" s="347"/>
      <c r="AL10" s="348"/>
      <c r="AM10" s="346">
        <f>SUM('10'!L35:'10'!L39)</f>
        <v>0</v>
      </c>
      <c r="AN10" s="347"/>
      <c r="AO10" s="347"/>
      <c r="AP10" s="348"/>
      <c r="AQ10" s="346">
        <f>SUM('11'!L35:'11'!L39)</f>
        <v>0</v>
      </c>
      <c r="AR10" s="347"/>
      <c r="AS10" s="347"/>
      <c r="AT10" s="348"/>
      <c r="AU10" s="346">
        <f>SUM('12'!L35:'12'!L39)</f>
        <v>0</v>
      </c>
      <c r="AV10" s="347"/>
      <c r="AW10" s="347"/>
      <c r="AX10" s="348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43">
        <f>SUM('01'!L40:'01'!L44)</f>
        <v>0</v>
      </c>
      <c r="D11" s="344"/>
      <c r="E11" s="344"/>
      <c r="F11" s="345"/>
      <c r="G11" s="343">
        <f>SUM('02'!L40:'02'!L44)</f>
        <v>0</v>
      </c>
      <c r="H11" s="344"/>
      <c r="I11" s="344"/>
      <c r="J11" s="345"/>
      <c r="K11" s="343">
        <f>SUM('03'!L40:'03'!L44)</f>
        <v>0</v>
      </c>
      <c r="L11" s="344"/>
      <c r="M11" s="344"/>
      <c r="N11" s="345"/>
      <c r="O11" s="343">
        <f>SUM('04'!L40:'04'!L44)</f>
        <v>356.59</v>
      </c>
      <c r="P11" s="344"/>
      <c r="Q11" s="344"/>
      <c r="R11" s="345"/>
      <c r="S11" s="343">
        <f>SUM('05'!L40:'05'!L44)</f>
        <v>45.86</v>
      </c>
      <c r="T11" s="344"/>
      <c r="U11" s="344"/>
      <c r="V11" s="345"/>
      <c r="W11" s="343">
        <f>SUM('06'!L40:'06'!L44)</f>
        <v>0</v>
      </c>
      <c r="X11" s="344"/>
      <c r="Y11" s="344"/>
      <c r="Z11" s="345"/>
      <c r="AA11" s="343">
        <f>SUM('07'!L40:'07'!L44)</f>
        <v>1.02</v>
      </c>
      <c r="AB11" s="344"/>
      <c r="AC11" s="344"/>
      <c r="AD11" s="345"/>
      <c r="AE11" s="343">
        <f>SUM('08'!L40:'08'!L44)</f>
        <v>0</v>
      </c>
      <c r="AF11" s="344"/>
      <c r="AG11" s="344"/>
      <c r="AH11" s="345"/>
      <c r="AI11" s="343">
        <f>SUM('09'!L40:'09'!L44)</f>
        <v>0</v>
      </c>
      <c r="AJ11" s="344"/>
      <c r="AK11" s="344"/>
      <c r="AL11" s="345"/>
      <c r="AM11" s="343">
        <f>SUM('10'!L40:'10'!L44)</f>
        <v>52.97</v>
      </c>
      <c r="AN11" s="344"/>
      <c r="AO11" s="344"/>
      <c r="AP11" s="345"/>
      <c r="AQ11" s="343">
        <f>SUM('11'!L40:'11'!L44)</f>
        <v>42.84</v>
      </c>
      <c r="AR11" s="344"/>
      <c r="AS11" s="344"/>
      <c r="AT11" s="345"/>
      <c r="AU11" s="343">
        <f>SUM('12'!L40:'12'!L44)</f>
        <v>0</v>
      </c>
      <c r="AV11" s="344"/>
      <c r="AW11" s="344"/>
      <c r="AX11" s="345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43">
        <f>SUM('01'!L45:'01'!L49)</f>
        <v>0</v>
      </c>
      <c r="D12" s="344"/>
      <c r="E12" s="344"/>
      <c r="F12" s="345"/>
      <c r="G12" s="343">
        <f>SUM('02'!L45:'02'!L49)</f>
        <v>600.04</v>
      </c>
      <c r="H12" s="344"/>
      <c r="I12" s="344"/>
      <c r="J12" s="345"/>
      <c r="K12" s="343">
        <f>SUM('03'!L45:'03'!L49)</f>
        <v>380</v>
      </c>
      <c r="L12" s="344"/>
      <c r="M12" s="344"/>
      <c r="N12" s="345"/>
      <c r="O12" s="343">
        <f>SUM('04'!L45:'04'!L49)</f>
        <v>0</v>
      </c>
      <c r="P12" s="344"/>
      <c r="Q12" s="344"/>
      <c r="R12" s="345"/>
      <c r="S12" s="343">
        <f>SUM('05'!L45:'05'!L49)</f>
        <v>0</v>
      </c>
      <c r="T12" s="344"/>
      <c r="U12" s="344"/>
      <c r="V12" s="345"/>
      <c r="W12" s="346">
        <f>SUM('06'!L45:'06'!L49)</f>
        <v>242.41</v>
      </c>
      <c r="X12" s="347"/>
      <c r="Y12" s="347"/>
      <c r="Z12" s="348"/>
      <c r="AA12" s="346">
        <f>SUM('07'!L45:'07'!L49)</f>
        <v>0</v>
      </c>
      <c r="AB12" s="347"/>
      <c r="AC12" s="347"/>
      <c r="AD12" s="348"/>
      <c r="AE12" s="346">
        <f>SUM('08'!L45:'08'!L49)</f>
        <v>222.98</v>
      </c>
      <c r="AF12" s="347"/>
      <c r="AG12" s="347"/>
      <c r="AH12" s="348"/>
      <c r="AI12" s="346">
        <f>SUM('09'!L45:'09'!L49)</f>
        <v>200</v>
      </c>
      <c r="AJ12" s="347"/>
      <c r="AK12" s="347"/>
      <c r="AL12" s="348"/>
      <c r="AM12" s="346">
        <f>SUM('10'!L45:'10'!L49)</f>
        <v>0</v>
      </c>
      <c r="AN12" s="347"/>
      <c r="AO12" s="347"/>
      <c r="AP12" s="348"/>
      <c r="AQ12" s="346">
        <f>SUM('11'!L45:'11'!L49)</f>
        <v>430</v>
      </c>
      <c r="AR12" s="347"/>
      <c r="AS12" s="347"/>
      <c r="AT12" s="348"/>
      <c r="AU12" s="346">
        <f>SUM('12'!L45:'12'!L49)</f>
        <v>0</v>
      </c>
      <c r="AV12" s="347"/>
      <c r="AW12" s="347"/>
      <c r="AX12" s="348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43">
        <f>SUM('01'!L50:'01'!L54)</f>
        <v>0</v>
      </c>
      <c r="D13" s="344"/>
      <c r="E13" s="344"/>
      <c r="F13" s="345"/>
      <c r="G13" s="343">
        <f>SUM('02'!L50:'02'!L54)</f>
        <v>95.8</v>
      </c>
      <c r="H13" s="344"/>
      <c r="I13" s="344"/>
      <c r="J13" s="345"/>
      <c r="K13" s="343">
        <f>SUM('03'!L50:'03'!L54)</f>
        <v>4517.74</v>
      </c>
      <c r="L13" s="344"/>
      <c r="M13" s="344"/>
      <c r="N13" s="345"/>
      <c r="O13" s="343">
        <f>SUM('04'!L50:'04'!L54)</f>
        <v>95.8</v>
      </c>
      <c r="P13" s="344"/>
      <c r="Q13" s="344"/>
      <c r="R13" s="345"/>
      <c r="S13" s="343">
        <f>SUM('05'!L50:'05'!L54)</f>
        <v>95.8</v>
      </c>
      <c r="T13" s="344"/>
      <c r="U13" s="344"/>
      <c r="V13" s="345"/>
      <c r="W13" s="343">
        <f>SUM('06'!L50:'06'!L54)</f>
        <v>95.8</v>
      </c>
      <c r="X13" s="344"/>
      <c r="Y13" s="344"/>
      <c r="Z13" s="345"/>
      <c r="AA13" s="343">
        <f>SUM('07'!L50:'07'!L54)</f>
        <v>95.8</v>
      </c>
      <c r="AB13" s="344"/>
      <c r="AC13" s="344"/>
      <c r="AD13" s="345"/>
      <c r="AE13" s="343">
        <f>SUM('08'!L50:'08'!L54)</f>
        <v>117.03</v>
      </c>
      <c r="AF13" s="344"/>
      <c r="AG13" s="344"/>
      <c r="AH13" s="345"/>
      <c r="AI13" s="343">
        <f>SUM('09'!L50:'09'!L54)</f>
        <v>1072.33</v>
      </c>
      <c r="AJ13" s="344"/>
      <c r="AK13" s="344"/>
      <c r="AL13" s="345"/>
      <c r="AM13" s="343">
        <f>SUM('10'!L50:'10'!L54)</f>
        <v>95.8</v>
      </c>
      <c r="AN13" s="344"/>
      <c r="AO13" s="344"/>
      <c r="AP13" s="345"/>
      <c r="AQ13" s="343">
        <f>SUM('11'!L50:'11'!L54)</f>
        <v>95.8</v>
      </c>
      <c r="AR13" s="344"/>
      <c r="AS13" s="344"/>
      <c r="AT13" s="345"/>
      <c r="AU13" s="343">
        <f>SUM('12'!L50:'12'!L54)</f>
        <v>0</v>
      </c>
      <c r="AV13" s="344"/>
      <c r="AW13" s="344"/>
      <c r="AX13" s="345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43">
        <f>SUM('01'!L55:'01'!L59)</f>
        <v>0</v>
      </c>
      <c r="D14" s="344"/>
      <c r="E14" s="344"/>
      <c r="F14" s="345"/>
      <c r="G14" s="343">
        <f>SUM('02'!L55:'02'!L59)</f>
        <v>0</v>
      </c>
      <c r="H14" s="344"/>
      <c r="I14" s="344"/>
      <c r="J14" s="345"/>
      <c r="K14" s="343">
        <f>SUM('03'!L55:'03'!L59)</f>
        <v>9.44</v>
      </c>
      <c r="L14" s="344"/>
      <c r="M14" s="344"/>
      <c r="N14" s="345"/>
      <c r="O14" s="343">
        <f>SUM('04'!L55:'04'!L59)</f>
        <v>37.980000000000004</v>
      </c>
      <c r="P14" s="344"/>
      <c r="Q14" s="344"/>
      <c r="R14" s="345"/>
      <c r="S14" s="343">
        <f>SUM('05'!L55:'05'!L59)</f>
        <v>17.350000000000001</v>
      </c>
      <c r="T14" s="344"/>
      <c r="U14" s="344"/>
      <c r="V14" s="345"/>
      <c r="W14" s="346">
        <f>SUM('06'!L55:'06'!L59)</f>
        <v>0</v>
      </c>
      <c r="X14" s="347"/>
      <c r="Y14" s="347"/>
      <c r="Z14" s="348"/>
      <c r="AA14" s="346">
        <f>SUM('07'!L55:'07'!L59)</f>
        <v>51.759999999999991</v>
      </c>
      <c r="AB14" s="347"/>
      <c r="AC14" s="347"/>
      <c r="AD14" s="348"/>
      <c r="AE14" s="346">
        <f>SUM('08'!L55:'08'!L59)</f>
        <v>27.42</v>
      </c>
      <c r="AF14" s="347"/>
      <c r="AG14" s="347"/>
      <c r="AH14" s="348"/>
      <c r="AI14" s="346">
        <f>SUM('09'!L55:'09'!L59)</f>
        <v>0</v>
      </c>
      <c r="AJ14" s="347"/>
      <c r="AK14" s="347"/>
      <c r="AL14" s="348"/>
      <c r="AM14" s="346">
        <f>SUM('10'!L55:'10'!L59)</f>
        <v>57.08</v>
      </c>
      <c r="AN14" s="347"/>
      <c r="AO14" s="347"/>
      <c r="AP14" s="348"/>
      <c r="AQ14" s="346">
        <f>SUM('11'!L55:'11'!L59)</f>
        <v>393.02</v>
      </c>
      <c r="AR14" s="347"/>
      <c r="AS14" s="347"/>
      <c r="AT14" s="348"/>
      <c r="AU14" s="346">
        <f>SUM('12'!L55:'12'!L59)</f>
        <v>0</v>
      </c>
      <c r="AV14" s="347"/>
      <c r="AW14" s="347"/>
      <c r="AX14" s="348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43">
        <f>SUM('01'!L60:'01'!L64)</f>
        <v>0</v>
      </c>
      <c r="D15" s="344"/>
      <c r="E15" s="344"/>
      <c r="F15" s="345"/>
      <c r="G15" s="343">
        <f>SUM('02'!L60:'02'!L64)</f>
        <v>665.77</v>
      </c>
      <c r="H15" s="344"/>
      <c r="I15" s="344"/>
      <c r="J15" s="345"/>
      <c r="K15" s="343">
        <f>SUM('03'!L60:'03'!L64)</f>
        <v>682.39</v>
      </c>
      <c r="L15" s="344"/>
      <c r="M15" s="344"/>
      <c r="N15" s="345"/>
      <c r="O15" s="343">
        <f>SUM('04'!L60:'04'!L64)</f>
        <v>550</v>
      </c>
      <c r="P15" s="344"/>
      <c r="Q15" s="344"/>
      <c r="R15" s="345"/>
      <c r="S15" s="343">
        <f>SUM('05'!L60:'05'!L64)</f>
        <v>652.44000000000005</v>
      </c>
      <c r="T15" s="344"/>
      <c r="U15" s="344"/>
      <c r="V15" s="345"/>
      <c r="W15" s="343">
        <f>SUM('06'!L60:'06'!L64)</f>
        <v>511.74</v>
      </c>
      <c r="X15" s="344"/>
      <c r="Y15" s="344"/>
      <c r="Z15" s="345"/>
      <c r="AA15" s="343">
        <f>SUM('07'!L60:'07'!L64)</f>
        <v>649.1</v>
      </c>
      <c r="AB15" s="344"/>
      <c r="AC15" s="344"/>
      <c r="AD15" s="345"/>
      <c r="AE15" s="343">
        <f>SUM('08'!L60:'08'!L64)</f>
        <v>550</v>
      </c>
      <c r="AF15" s="344"/>
      <c r="AG15" s="344"/>
      <c r="AH15" s="345"/>
      <c r="AI15" s="343">
        <f>SUM('09'!L60:'09'!L64)</f>
        <v>676.35</v>
      </c>
      <c r="AJ15" s="344"/>
      <c r="AK15" s="344"/>
      <c r="AL15" s="345"/>
      <c r="AM15" s="343">
        <f>SUM('10'!L60:'10'!L64)</f>
        <v>550</v>
      </c>
      <c r="AN15" s="344"/>
      <c r="AO15" s="344"/>
      <c r="AP15" s="345"/>
      <c r="AQ15" s="343">
        <f>SUM('11'!L60:'11'!L64)</f>
        <v>647.88</v>
      </c>
      <c r="AR15" s="344"/>
      <c r="AS15" s="344"/>
      <c r="AT15" s="345"/>
      <c r="AU15" s="343">
        <f>SUM('12'!L60:'12'!L64)</f>
        <v>0</v>
      </c>
      <c r="AV15" s="344"/>
      <c r="AW15" s="344"/>
      <c r="AX15" s="345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43">
        <f>SUM('01'!L65:'01'!L69)</f>
        <v>0</v>
      </c>
      <c r="D16" s="344"/>
      <c r="E16" s="344"/>
      <c r="F16" s="345"/>
      <c r="G16" s="343">
        <f>SUM('02'!L65:'02'!L69)</f>
        <v>0</v>
      </c>
      <c r="H16" s="344"/>
      <c r="I16" s="344"/>
      <c r="J16" s="345"/>
      <c r="K16" s="343">
        <f>SUM('03'!L65:'03'!L69)</f>
        <v>0</v>
      </c>
      <c r="L16" s="344"/>
      <c r="M16" s="344"/>
      <c r="N16" s="345"/>
      <c r="O16" s="343">
        <f>SUM('04'!L65:'04'!L69)</f>
        <v>0</v>
      </c>
      <c r="P16" s="344"/>
      <c r="Q16" s="344"/>
      <c r="R16" s="345"/>
      <c r="S16" s="343">
        <f>SUM('05'!L65:'05'!L69)</f>
        <v>0</v>
      </c>
      <c r="T16" s="344"/>
      <c r="U16" s="344"/>
      <c r="V16" s="345"/>
      <c r="W16" s="349">
        <f>SUM('06'!L65:'06'!L69)</f>
        <v>0</v>
      </c>
      <c r="X16" s="350"/>
      <c r="Y16" s="350"/>
      <c r="Z16" s="351"/>
      <c r="AA16" s="349">
        <f>SUM('07'!L65:'07'!L69)</f>
        <v>0</v>
      </c>
      <c r="AB16" s="350"/>
      <c r="AC16" s="350"/>
      <c r="AD16" s="351"/>
      <c r="AE16" s="349">
        <f>SUM('08'!L65:'08'!L69)</f>
        <v>0</v>
      </c>
      <c r="AF16" s="350"/>
      <c r="AG16" s="350"/>
      <c r="AH16" s="351"/>
      <c r="AI16" s="349">
        <f>SUM('09'!L65:'09'!L69)</f>
        <v>0</v>
      </c>
      <c r="AJ16" s="350"/>
      <c r="AK16" s="350"/>
      <c r="AL16" s="351"/>
      <c r="AM16" s="349">
        <f>SUM('10'!L65:'10'!L69)</f>
        <v>0</v>
      </c>
      <c r="AN16" s="350"/>
      <c r="AO16" s="350"/>
      <c r="AP16" s="351"/>
      <c r="AQ16" s="349">
        <f>SUM('11'!L65:'11'!L69)</f>
        <v>0</v>
      </c>
      <c r="AR16" s="350"/>
      <c r="AS16" s="350"/>
      <c r="AT16" s="351"/>
      <c r="AU16" s="349">
        <f>SUM('12'!L65:'12'!L69)</f>
        <v>0</v>
      </c>
      <c r="AV16" s="350"/>
      <c r="AW16" s="350"/>
      <c r="AX16" s="351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3">
        <f>SUM(C8:C16)</f>
        <v>0</v>
      </c>
      <c r="D17" s="364"/>
      <c r="E17" s="364"/>
      <c r="F17" s="365"/>
      <c r="G17" s="363">
        <f>SUM(G8:G16)</f>
        <v>4821.67</v>
      </c>
      <c r="H17" s="364"/>
      <c r="I17" s="364"/>
      <c r="J17" s="365"/>
      <c r="K17" s="363">
        <f>SUM(K8:K16)</f>
        <v>8724.6099999999988</v>
      </c>
      <c r="L17" s="364"/>
      <c r="M17" s="364"/>
      <c r="N17" s="365"/>
      <c r="O17" s="363">
        <f>SUM(O8:O16)</f>
        <v>4322.7000000000007</v>
      </c>
      <c r="P17" s="364"/>
      <c r="Q17" s="364"/>
      <c r="R17" s="365"/>
      <c r="S17" s="363">
        <f>SUM(S8:S16)</f>
        <v>5958.3200000000015</v>
      </c>
      <c r="T17" s="364"/>
      <c r="U17" s="364"/>
      <c r="V17" s="365"/>
      <c r="W17" s="363">
        <f>SUM(W8:W16)</f>
        <v>4093.3200000000006</v>
      </c>
      <c r="X17" s="364"/>
      <c r="Y17" s="364"/>
      <c r="Z17" s="365"/>
      <c r="AA17" s="363">
        <f>SUM(AA8:AA16)</f>
        <v>4638.26</v>
      </c>
      <c r="AB17" s="364"/>
      <c r="AC17" s="364"/>
      <c r="AD17" s="365"/>
      <c r="AE17" s="363">
        <f>SUM(AE8:AE16)</f>
        <v>3945.4900000000002</v>
      </c>
      <c r="AF17" s="364"/>
      <c r="AG17" s="364"/>
      <c r="AH17" s="365"/>
      <c r="AI17" s="363">
        <f>SUM(AI8:AI16)</f>
        <v>4981.9699999999993</v>
      </c>
      <c r="AJ17" s="364"/>
      <c r="AK17" s="364"/>
      <c r="AL17" s="365"/>
      <c r="AM17" s="363">
        <f>SUM(AM8:AM16)</f>
        <v>3972.5899999999997</v>
      </c>
      <c r="AN17" s="364"/>
      <c r="AO17" s="364"/>
      <c r="AP17" s="365"/>
      <c r="AQ17" s="363">
        <f>SUM(AQ8:AQ16)</f>
        <v>4500.4000000000005</v>
      </c>
      <c r="AR17" s="364"/>
      <c r="AS17" s="364"/>
      <c r="AT17" s="365"/>
      <c r="AU17" s="363">
        <f>SUM(AU8:AU16)</f>
        <v>0</v>
      </c>
      <c r="AV17" s="364"/>
      <c r="AW17" s="364"/>
      <c r="AX17" s="365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 t="s">
        <v>171</v>
      </c>
      <c r="AV18" s="366"/>
      <c r="AW18" s="366"/>
      <c r="AX18" s="366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0.12158218274452832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0.27133019942311754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6.5421066247584439E-2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4.1245121678391221E-2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3.1348769037998214E-2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7.6824071081944778E-2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1.2772249243451614E-2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427.71000000000004</v>
      </c>
      <c r="AZ27" s="188">
        <f t="shared" si="14"/>
        <v>416.24</v>
      </c>
      <c r="BA27" s="21">
        <f t="shared" si="15"/>
        <v>9.5803377515575206E-3</v>
      </c>
      <c r="BB27" s="22">
        <f t="shared" si="20"/>
        <v>18</v>
      </c>
      <c r="BC27" s="22">
        <f t="shared" ca="1" si="16"/>
        <v>34.686666666666667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123.75999999999999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6.9479314259199426E-2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2.2463295779808747E-2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5.1600420923546041E-3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4.9093937209475748E-3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4.0595139124806792E-2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8.8471509865280532E-2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2.2130248770234853E-2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5.0119777238273856E-2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2.332641000641697E-2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1.1437989731012179E-2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1.346688357302591E-2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3.1511725003981845E-3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1.1508189688109648E-2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3.6766364415572708E-3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32818.077679999995</v>
      </c>
      <c r="AZ46" s="227">
        <f>SUM(AZ20:AZ45)</f>
        <v>43447.319999999992</v>
      </c>
      <c r="BA46" s="1"/>
      <c r="BB46" s="1"/>
      <c r="BC46" s="124">
        <f ca="1">SUM(BC20:BC45)</f>
        <v>3620.6099999999992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6434.5376800000013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43447.319999999992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7" t="s">
        <v>147</v>
      </c>
      <c r="D52" s="368"/>
      <c r="E52" s="368"/>
      <c r="F52" s="369"/>
      <c r="G52" s="367" t="s">
        <v>147</v>
      </c>
      <c r="H52" s="368"/>
      <c r="I52" s="368"/>
      <c r="J52" s="369"/>
      <c r="K52" s="367" t="s">
        <v>147</v>
      </c>
      <c r="L52" s="368"/>
      <c r="M52" s="368"/>
      <c r="N52" s="369"/>
      <c r="O52" s="367" t="s">
        <v>147</v>
      </c>
      <c r="P52" s="368"/>
      <c r="Q52" s="368"/>
      <c r="R52" s="369"/>
      <c r="S52" s="367" t="s">
        <v>147</v>
      </c>
      <c r="T52" s="368"/>
      <c r="U52" s="368"/>
      <c r="V52" s="369"/>
      <c r="W52" s="367" t="s">
        <v>147</v>
      </c>
      <c r="X52" s="368"/>
      <c r="Y52" s="368"/>
      <c r="Z52" s="369"/>
      <c r="AA52" s="367" t="s">
        <v>147</v>
      </c>
      <c r="AB52" s="368"/>
      <c r="AC52" s="368"/>
      <c r="AD52" s="369"/>
      <c r="AE52" s="367" t="s">
        <v>147</v>
      </c>
      <c r="AF52" s="368"/>
      <c r="AG52" s="368"/>
      <c r="AH52" s="369"/>
      <c r="AI52" s="367" t="s">
        <v>147</v>
      </c>
      <c r="AJ52" s="368"/>
      <c r="AK52" s="368"/>
      <c r="AL52" s="369"/>
      <c r="AM52" s="367" t="s">
        <v>147</v>
      </c>
      <c r="AN52" s="368"/>
      <c r="AO52" s="368"/>
      <c r="AP52" s="369"/>
      <c r="AQ52" s="367" t="s">
        <v>147</v>
      </c>
      <c r="AR52" s="368"/>
      <c r="AS52" s="368"/>
      <c r="AT52" s="369"/>
      <c r="AU52" s="367" t="s">
        <v>147</v>
      </c>
      <c r="AV52" s="368"/>
      <c r="AW52" s="368"/>
      <c r="AX52" s="369"/>
    </row>
    <row r="53" spans="1:62" ht="15.75" thickBot="1">
      <c r="C53" s="93" t="s">
        <v>148</v>
      </c>
      <c r="D53" s="370" t="s">
        <v>29</v>
      </c>
      <c r="E53" s="371"/>
      <c r="F53" s="94" t="s">
        <v>86</v>
      </c>
      <c r="G53" s="93" t="s">
        <v>148</v>
      </c>
      <c r="H53" s="370" t="s">
        <v>29</v>
      </c>
      <c r="I53" s="371"/>
      <c r="J53" s="94" t="s">
        <v>86</v>
      </c>
      <c r="K53" s="93" t="s">
        <v>148</v>
      </c>
      <c r="L53" s="370" t="s">
        <v>29</v>
      </c>
      <c r="M53" s="371"/>
      <c r="N53" s="94" t="s">
        <v>86</v>
      </c>
      <c r="O53" s="93" t="s">
        <v>148</v>
      </c>
      <c r="P53" s="370" t="s">
        <v>29</v>
      </c>
      <c r="Q53" s="371"/>
      <c r="R53" s="94" t="s">
        <v>86</v>
      </c>
      <c r="S53" s="93" t="s">
        <v>148</v>
      </c>
      <c r="T53" s="370" t="s">
        <v>29</v>
      </c>
      <c r="U53" s="371"/>
      <c r="V53" s="94" t="s">
        <v>86</v>
      </c>
      <c r="W53" s="93" t="s">
        <v>148</v>
      </c>
      <c r="X53" s="370" t="s">
        <v>29</v>
      </c>
      <c r="Y53" s="371"/>
      <c r="Z53" s="94" t="s">
        <v>86</v>
      </c>
      <c r="AA53" s="93" t="s">
        <v>148</v>
      </c>
      <c r="AB53" s="370" t="s">
        <v>29</v>
      </c>
      <c r="AC53" s="371"/>
      <c r="AD53" s="94" t="s">
        <v>86</v>
      </c>
      <c r="AE53" s="93" t="s">
        <v>148</v>
      </c>
      <c r="AF53" s="370" t="s">
        <v>29</v>
      </c>
      <c r="AG53" s="371"/>
      <c r="AH53" s="94" t="s">
        <v>86</v>
      </c>
      <c r="AI53" s="93" t="s">
        <v>148</v>
      </c>
      <c r="AJ53" s="370" t="s">
        <v>29</v>
      </c>
      <c r="AK53" s="371"/>
      <c r="AL53" s="94" t="s">
        <v>86</v>
      </c>
      <c r="AM53" s="93" t="s">
        <v>148</v>
      </c>
      <c r="AN53" s="370" t="s">
        <v>29</v>
      </c>
      <c r="AO53" s="371"/>
      <c r="AP53" s="94" t="s">
        <v>86</v>
      </c>
      <c r="AQ53" s="93" t="s">
        <v>148</v>
      </c>
      <c r="AR53" s="370" t="s">
        <v>29</v>
      </c>
      <c r="AS53" s="371"/>
      <c r="AT53" s="94" t="s">
        <v>86</v>
      </c>
      <c r="AU53" s="93" t="s">
        <v>148</v>
      </c>
      <c r="AV53" s="370" t="s">
        <v>29</v>
      </c>
      <c r="AW53" s="371"/>
      <c r="AX53" s="94" t="s">
        <v>86</v>
      </c>
    </row>
    <row r="54" spans="1:62">
      <c r="C54" s="95"/>
      <c r="D54" s="372"/>
      <c r="E54" s="373"/>
      <c r="F54" s="98"/>
      <c r="G54" s="95"/>
      <c r="H54" s="372"/>
      <c r="I54" s="373"/>
      <c r="J54" s="100"/>
      <c r="K54" s="95"/>
      <c r="L54" s="378"/>
      <c r="M54" s="379"/>
      <c r="N54" s="100"/>
      <c r="O54" s="95"/>
      <c r="P54" s="383"/>
      <c r="Q54" s="384"/>
      <c r="R54" s="102"/>
      <c r="S54" s="95"/>
      <c r="T54" s="378"/>
      <c r="U54" s="379"/>
      <c r="V54" s="103"/>
      <c r="W54" s="95"/>
      <c r="X54" s="378"/>
      <c r="Y54" s="379"/>
      <c r="Z54" s="104"/>
      <c r="AA54" s="95"/>
      <c r="AB54" s="385"/>
      <c r="AC54" s="386"/>
      <c r="AD54" s="239"/>
      <c r="AE54" s="95"/>
      <c r="AF54" s="385"/>
      <c r="AG54" s="386"/>
      <c r="AH54" s="239"/>
      <c r="AI54" s="95"/>
      <c r="AJ54" s="385"/>
      <c r="AK54" s="386"/>
      <c r="AL54" s="239"/>
      <c r="AM54" s="95"/>
      <c r="AN54" s="385"/>
      <c r="AO54" s="386"/>
      <c r="AP54" s="239"/>
      <c r="AQ54" s="95"/>
      <c r="AR54" s="385"/>
      <c r="AS54" s="386"/>
      <c r="AT54" s="239"/>
      <c r="AU54" s="95"/>
      <c r="AV54" s="372"/>
      <c r="AW54" s="373"/>
      <c r="AX54" s="100"/>
    </row>
    <row r="55" spans="1:62">
      <c r="C55" s="96"/>
      <c r="D55" s="376"/>
      <c r="E55" s="377"/>
      <c r="F55" s="98"/>
      <c r="G55" s="96"/>
      <c r="H55" s="376"/>
      <c r="I55" s="377"/>
      <c r="J55" s="100"/>
      <c r="K55" s="96"/>
      <c r="L55" s="376"/>
      <c r="M55" s="377"/>
      <c r="N55" s="100"/>
      <c r="O55" s="96"/>
      <c r="P55" s="376"/>
      <c r="Q55" s="377"/>
      <c r="R55" s="100"/>
      <c r="S55" s="96"/>
      <c r="T55" s="376"/>
      <c r="U55" s="377"/>
      <c r="V55" s="100"/>
      <c r="W55" s="96"/>
      <c r="X55" s="376"/>
      <c r="Y55" s="377"/>
      <c r="Z55" s="100"/>
      <c r="AA55" s="96"/>
      <c r="AB55" s="376"/>
      <c r="AC55" s="377"/>
      <c r="AD55" s="100"/>
      <c r="AE55" s="96"/>
      <c r="AF55" s="376"/>
      <c r="AG55" s="377"/>
      <c r="AH55" s="100"/>
      <c r="AI55" s="96"/>
      <c r="AJ55" s="376"/>
      <c r="AK55" s="377"/>
      <c r="AL55" s="100"/>
      <c r="AM55" s="96"/>
      <c r="AN55" s="387"/>
      <c r="AO55" s="388"/>
      <c r="AP55" s="100"/>
      <c r="AQ55" s="96"/>
      <c r="AR55" s="376"/>
      <c r="AS55" s="377"/>
      <c r="AT55" s="100"/>
      <c r="AU55" s="96"/>
      <c r="AV55" s="376"/>
      <c r="AW55" s="377"/>
      <c r="AX55" s="100"/>
    </row>
    <row r="56" spans="1:62">
      <c r="B56" s="119"/>
      <c r="C56" s="96"/>
      <c r="D56" s="376"/>
      <c r="E56" s="377"/>
      <c r="F56" s="98"/>
      <c r="G56" s="96"/>
      <c r="H56" s="376"/>
      <c r="I56" s="377"/>
      <c r="J56" s="100"/>
      <c r="K56" s="96"/>
      <c r="L56" s="376"/>
      <c r="M56" s="377"/>
      <c r="N56" s="100"/>
      <c r="O56" s="96"/>
      <c r="P56" s="385"/>
      <c r="Q56" s="386"/>
      <c r="R56" s="102"/>
      <c r="S56" s="96"/>
      <c r="T56" s="376"/>
      <c r="U56" s="377"/>
      <c r="V56" s="100"/>
      <c r="W56" s="96"/>
      <c r="X56" s="376"/>
      <c r="Y56" s="377"/>
      <c r="Z56" s="100"/>
      <c r="AA56" s="96"/>
      <c r="AB56" s="376"/>
      <c r="AC56" s="377"/>
      <c r="AD56" s="100"/>
      <c r="AE56" s="96"/>
      <c r="AF56" s="376"/>
      <c r="AG56" s="377"/>
      <c r="AH56" s="100"/>
      <c r="AI56" s="96"/>
      <c r="AJ56" s="387"/>
      <c r="AK56" s="388"/>
      <c r="AL56" s="100"/>
      <c r="AM56" s="96"/>
      <c r="AN56" s="387"/>
      <c r="AO56" s="388"/>
      <c r="AP56" s="100"/>
      <c r="AQ56" s="96"/>
      <c r="AR56" s="376"/>
      <c r="AS56" s="377"/>
      <c r="AT56" s="100"/>
      <c r="AU56" s="96"/>
      <c r="AV56" s="376"/>
      <c r="AW56" s="377"/>
      <c r="AX56" s="100"/>
    </row>
    <row r="57" spans="1:62">
      <c r="C57" s="96"/>
      <c r="D57" s="376"/>
      <c r="E57" s="377"/>
      <c r="F57" s="98"/>
      <c r="G57" s="96"/>
      <c r="H57" s="376"/>
      <c r="I57" s="377"/>
      <c r="J57" s="100"/>
      <c r="K57" s="96"/>
      <c r="L57" s="376"/>
      <c r="M57" s="377"/>
      <c r="N57" s="100"/>
      <c r="O57" s="96"/>
      <c r="P57" s="380"/>
      <c r="Q57" s="381"/>
      <c r="R57" s="100"/>
      <c r="S57" s="96"/>
      <c r="T57" s="376"/>
      <c r="U57" s="377"/>
      <c r="V57" s="100"/>
      <c r="W57" s="96"/>
      <c r="X57" s="376"/>
      <c r="Y57" s="377"/>
      <c r="Z57" s="100"/>
      <c r="AA57" s="96"/>
      <c r="AB57" s="393"/>
      <c r="AC57" s="394"/>
      <c r="AD57" s="100"/>
      <c r="AE57" s="96"/>
      <c r="AF57" s="376"/>
      <c r="AG57" s="377"/>
      <c r="AH57" s="100"/>
      <c r="AI57" s="96"/>
      <c r="AJ57" s="387"/>
      <c r="AK57" s="388"/>
      <c r="AL57" s="100"/>
      <c r="AM57" s="96"/>
      <c r="AN57" s="387"/>
      <c r="AO57" s="388"/>
      <c r="AP57" s="100"/>
      <c r="AQ57" s="96"/>
      <c r="AR57" s="376"/>
      <c r="AS57" s="377"/>
      <c r="AT57" s="100"/>
      <c r="AU57" s="96"/>
      <c r="AV57" s="376"/>
      <c r="AW57" s="377"/>
      <c r="AX57" s="100"/>
    </row>
    <row r="58" spans="1:62">
      <c r="C58" s="96"/>
      <c r="D58" s="376"/>
      <c r="E58" s="377"/>
      <c r="F58" s="98"/>
      <c r="G58" s="96"/>
      <c r="H58" s="376"/>
      <c r="I58" s="377"/>
      <c r="J58" s="100"/>
      <c r="K58" s="96"/>
      <c r="L58" s="376"/>
      <c r="M58" s="377"/>
      <c r="N58" s="100"/>
      <c r="O58" s="96"/>
      <c r="P58" s="376"/>
      <c r="Q58" s="377"/>
      <c r="R58" s="100"/>
      <c r="S58" s="96"/>
      <c r="T58" s="376"/>
      <c r="U58" s="377"/>
      <c r="V58" s="100"/>
      <c r="W58" s="96"/>
      <c r="X58" s="376"/>
      <c r="Y58" s="377"/>
      <c r="Z58" s="100"/>
      <c r="AA58" s="96"/>
      <c r="AB58" s="393"/>
      <c r="AC58" s="394"/>
      <c r="AD58" s="100"/>
      <c r="AE58" s="96"/>
      <c r="AF58" s="376"/>
      <c r="AG58" s="377"/>
      <c r="AH58" s="100"/>
      <c r="AI58" s="96"/>
      <c r="AJ58" s="389"/>
      <c r="AK58" s="390"/>
      <c r="AL58" s="100"/>
      <c r="AM58" s="96"/>
      <c r="AN58" s="387"/>
      <c r="AO58" s="388"/>
      <c r="AP58" s="100"/>
      <c r="AQ58" s="96"/>
      <c r="AR58" s="376"/>
      <c r="AS58" s="377"/>
      <c r="AT58" s="100"/>
      <c r="AU58" s="96"/>
      <c r="AV58" s="376"/>
      <c r="AW58" s="377"/>
      <c r="AX58" s="100"/>
    </row>
    <row r="59" spans="1:62">
      <c r="C59" s="96"/>
      <c r="D59" s="376"/>
      <c r="E59" s="377"/>
      <c r="F59" s="98"/>
      <c r="G59" s="96"/>
      <c r="H59" s="376"/>
      <c r="I59" s="377"/>
      <c r="J59" s="100"/>
      <c r="K59" s="96"/>
      <c r="L59" s="376"/>
      <c r="M59" s="377"/>
      <c r="N59" s="100"/>
      <c r="O59" s="96"/>
      <c r="P59" s="376"/>
      <c r="Q59" s="377"/>
      <c r="R59" s="100"/>
      <c r="S59" s="96"/>
      <c r="T59" s="387"/>
      <c r="U59" s="388"/>
      <c r="V59" s="100"/>
      <c r="W59" s="96"/>
      <c r="X59" s="387"/>
      <c r="Y59" s="388"/>
      <c r="Z59" s="100"/>
      <c r="AA59" s="96"/>
      <c r="AB59" s="387"/>
      <c r="AC59" s="388"/>
      <c r="AD59" s="100"/>
      <c r="AE59" s="96"/>
      <c r="AF59" s="376"/>
      <c r="AG59" s="377"/>
      <c r="AH59" s="100"/>
      <c r="AI59" s="96"/>
      <c r="AJ59" s="389"/>
      <c r="AK59" s="390"/>
      <c r="AL59" s="100"/>
      <c r="AM59" s="96"/>
      <c r="AN59" s="397"/>
      <c r="AO59" s="398"/>
      <c r="AP59" s="100"/>
      <c r="AQ59" s="96"/>
      <c r="AR59" s="376"/>
      <c r="AS59" s="377"/>
      <c r="AT59" s="100"/>
      <c r="AU59" s="96"/>
      <c r="AV59" s="376"/>
      <c r="AW59" s="377"/>
      <c r="AX59" s="100"/>
    </row>
    <row r="60" spans="1:62">
      <c r="C60" s="96"/>
      <c r="D60" s="376"/>
      <c r="E60" s="377"/>
      <c r="F60" s="98"/>
      <c r="G60" s="96"/>
      <c r="H60" s="376"/>
      <c r="I60" s="377"/>
      <c r="J60" s="100"/>
      <c r="K60" s="235"/>
      <c r="L60" s="380"/>
      <c r="M60" s="381"/>
      <c r="N60" s="236"/>
      <c r="O60" s="96"/>
      <c r="P60" s="376"/>
      <c r="Q60" s="377"/>
      <c r="R60" s="100"/>
      <c r="S60" s="96"/>
      <c r="T60" s="387"/>
      <c r="U60" s="388"/>
      <c r="V60" s="100"/>
      <c r="W60" s="96"/>
      <c r="X60" s="389"/>
      <c r="Y60" s="390"/>
      <c r="Z60" s="100"/>
      <c r="AA60" s="96"/>
      <c r="AB60" s="389"/>
      <c r="AC60" s="390"/>
      <c r="AD60" s="100"/>
      <c r="AE60" s="96"/>
      <c r="AF60" s="387"/>
      <c r="AG60" s="388"/>
      <c r="AH60" s="100"/>
      <c r="AI60" s="96"/>
      <c r="AJ60" s="389"/>
      <c r="AK60" s="390"/>
      <c r="AL60" s="100"/>
      <c r="AM60" s="96"/>
      <c r="AN60" s="389"/>
      <c r="AO60" s="390"/>
      <c r="AP60" s="100"/>
      <c r="AQ60" s="96"/>
      <c r="AR60" s="376"/>
      <c r="AS60" s="377"/>
      <c r="AT60" s="100"/>
      <c r="AU60" s="96"/>
      <c r="AV60" s="376"/>
      <c r="AW60" s="377"/>
      <c r="AX60" s="100"/>
    </row>
    <row r="61" spans="1:62">
      <c r="C61" s="96"/>
      <c r="D61" s="376"/>
      <c r="E61" s="377"/>
      <c r="F61" s="98"/>
      <c r="G61" s="96"/>
      <c r="H61" s="376"/>
      <c r="I61" s="377"/>
      <c r="J61" s="100"/>
      <c r="K61" s="96"/>
      <c r="L61" s="382"/>
      <c r="M61" s="377"/>
      <c r="N61" s="100"/>
      <c r="O61" s="96"/>
      <c r="P61" s="376"/>
      <c r="Q61" s="377"/>
      <c r="R61" s="100"/>
      <c r="S61" s="96"/>
      <c r="T61" s="387"/>
      <c r="U61" s="388"/>
      <c r="V61" s="100"/>
      <c r="W61" s="96"/>
      <c r="X61" s="389"/>
      <c r="Y61" s="390"/>
      <c r="Z61" s="100"/>
      <c r="AA61" s="96"/>
      <c r="AB61" s="389"/>
      <c r="AC61" s="390"/>
      <c r="AD61" s="100"/>
      <c r="AE61" s="96"/>
      <c r="AF61" s="389"/>
      <c r="AG61" s="390"/>
      <c r="AH61" s="100"/>
      <c r="AI61" s="96"/>
      <c r="AJ61" s="389"/>
      <c r="AK61" s="390"/>
      <c r="AL61" s="100"/>
      <c r="AM61" s="96"/>
      <c r="AN61" s="389"/>
      <c r="AO61" s="390"/>
      <c r="AP61" s="100"/>
      <c r="AQ61" s="96"/>
      <c r="AR61" s="376"/>
      <c r="AS61" s="377"/>
      <c r="AT61" s="100"/>
      <c r="AU61" s="96"/>
      <c r="AV61" s="376"/>
      <c r="AW61" s="377"/>
      <c r="AX61" s="100"/>
    </row>
    <row r="62" spans="1:62">
      <c r="C62" s="96"/>
      <c r="D62" s="376"/>
      <c r="E62" s="377"/>
      <c r="F62" s="98"/>
      <c r="G62" s="96"/>
      <c r="H62" s="376"/>
      <c r="I62" s="377"/>
      <c r="J62" s="100"/>
      <c r="K62" s="96"/>
      <c r="L62" s="376"/>
      <c r="M62" s="377"/>
      <c r="N62" s="100"/>
      <c r="O62" s="96"/>
      <c r="P62" s="376"/>
      <c r="Q62" s="377"/>
      <c r="R62" s="100"/>
      <c r="S62" s="96"/>
      <c r="T62" s="387"/>
      <c r="U62" s="388"/>
      <c r="V62" s="100"/>
      <c r="W62" s="96"/>
      <c r="X62" s="389"/>
      <c r="Y62" s="390"/>
      <c r="Z62" s="100"/>
      <c r="AA62" s="96"/>
      <c r="AB62" s="389"/>
      <c r="AC62" s="390"/>
      <c r="AD62" s="100"/>
      <c r="AE62" s="96"/>
      <c r="AF62" s="389"/>
      <c r="AG62" s="390"/>
      <c r="AH62" s="100"/>
      <c r="AI62" s="96"/>
      <c r="AJ62" s="389"/>
      <c r="AK62" s="390"/>
      <c r="AL62" s="100"/>
      <c r="AM62" s="96"/>
      <c r="AN62" s="389"/>
      <c r="AO62" s="390"/>
      <c r="AP62" s="100"/>
      <c r="AQ62" s="96"/>
      <c r="AR62" s="376"/>
      <c r="AS62" s="377"/>
      <c r="AT62" s="100"/>
      <c r="AU62" s="96"/>
      <c r="AV62" s="376"/>
      <c r="AW62" s="377"/>
      <c r="AX62" s="100"/>
    </row>
    <row r="63" spans="1:62">
      <c r="C63" s="96"/>
      <c r="D63" s="376"/>
      <c r="E63" s="377"/>
      <c r="F63" s="98"/>
      <c r="G63" s="96"/>
      <c r="H63" s="376"/>
      <c r="I63" s="377"/>
      <c r="J63" s="100"/>
      <c r="K63" s="96"/>
      <c r="L63" s="376"/>
      <c r="M63" s="377"/>
      <c r="N63" s="100"/>
      <c r="O63" s="96"/>
      <c r="P63" s="376"/>
      <c r="Q63" s="377"/>
      <c r="R63" s="100"/>
      <c r="S63" s="96"/>
      <c r="T63" s="387"/>
      <c r="U63" s="388"/>
      <c r="V63" s="100"/>
      <c r="W63" s="96"/>
      <c r="X63" s="389"/>
      <c r="Y63" s="390"/>
      <c r="Z63" s="100"/>
      <c r="AA63" s="96"/>
      <c r="AB63" s="389"/>
      <c r="AC63" s="390"/>
      <c r="AD63" s="100"/>
      <c r="AE63" s="96"/>
      <c r="AF63" s="389"/>
      <c r="AG63" s="390"/>
      <c r="AH63" s="100"/>
      <c r="AI63" s="96"/>
      <c r="AJ63" s="389"/>
      <c r="AK63" s="390"/>
      <c r="AL63" s="100"/>
      <c r="AM63" s="96"/>
      <c r="AN63" s="389"/>
      <c r="AO63" s="390"/>
      <c r="AP63" s="100"/>
      <c r="AQ63" s="96"/>
      <c r="AR63" s="376"/>
      <c r="AS63" s="377"/>
      <c r="AT63" s="100"/>
      <c r="AU63" s="96"/>
      <c r="AV63" s="376"/>
      <c r="AW63" s="377"/>
      <c r="AX63" s="100"/>
    </row>
    <row r="64" spans="1:62">
      <c r="C64" s="96"/>
      <c r="D64" s="376"/>
      <c r="E64" s="377"/>
      <c r="F64" s="98"/>
      <c r="G64" s="96"/>
      <c r="H64" s="376"/>
      <c r="I64" s="377"/>
      <c r="J64" s="100"/>
      <c r="K64" s="96"/>
      <c r="L64" s="376"/>
      <c r="M64" s="377"/>
      <c r="N64" s="100"/>
      <c r="O64" s="96"/>
      <c r="P64" s="376"/>
      <c r="Q64" s="377"/>
      <c r="R64" s="100"/>
      <c r="S64" s="96"/>
      <c r="T64" s="387"/>
      <c r="U64" s="388"/>
      <c r="V64" s="100"/>
      <c r="W64" s="96"/>
      <c r="X64" s="389"/>
      <c r="Y64" s="390"/>
      <c r="Z64" s="100"/>
      <c r="AA64" s="96"/>
      <c r="AB64" s="389"/>
      <c r="AC64" s="390"/>
      <c r="AD64" s="100"/>
      <c r="AE64" s="96"/>
      <c r="AF64" s="389"/>
      <c r="AG64" s="390"/>
      <c r="AH64" s="100"/>
      <c r="AI64" s="96"/>
      <c r="AJ64" s="389"/>
      <c r="AK64" s="390"/>
      <c r="AL64" s="100"/>
      <c r="AM64" s="96"/>
      <c r="AN64" s="389"/>
      <c r="AO64" s="390"/>
      <c r="AP64" s="100"/>
      <c r="AQ64" s="96"/>
      <c r="AR64" s="376"/>
      <c r="AS64" s="377"/>
      <c r="AT64" s="100"/>
      <c r="AU64" s="96"/>
      <c r="AV64" s="376"/>
      <c r="AW64" s="377"/>
      <c r="AX64" s="100"/>
    </row>
    <row r="65" spans="1:50">
      <c r="C65" s="96"/>
      <c r="D65" s="376"/>
      <c r="E65" s="377"/>
      <c r="F65" s="98"/>
      <c r="G65" s="96"/>
      <c r="H65" s="376"/>
      <c r="I65" s="377"/>
      <c r="J65" s="100"/>
      <c r="K65" s="96"/>
      <c r="L65" s="376"/>
      <c r="M65" s="377"/>
      <c r="N65" s="100"/>
      <c r="O65" s="96"/>
      <c r="P65" s="376"/>
      <c r="Q65" s="377"/>
      <c r="R65" s="100"/>
      <c r="S65" s="96"/>
      <c r="T65" s="387"/>
      <c r="U65" s="388"/>
      <c r="V65" s="100"/>
      <c r="W65" s="96"/>
      <c r="X65" s="389"/>
      <c r="Y65" s="390"/>
      <c r="Z65" s="100"/>
      <c r="AA65" s="96"/>
      <c r="AB65" s="389"/>
      <c r="AC65" s="390"/>
      <c r="AD65" s="100"/>
      <c r="AE65" s="96"/>
      <c r="AF65" s="389"/>
      <c r="AG65" s="390"/>
      <c r="AH65" s="100"/>
      <c r="AI65" s="96"/>
      <c r="AJ65" s="389"/>
      <c r="AK65" s="390"/>
      <c r="AL65" s="100"/>
      <c r="AM65" s="96"/>
      <c r="AN65" s="389"/>
      <c r="AO65" s="390"/>
      <c r="AP65" s="100"/>
      <c r="AQ65" s="96"/>
      <c r="AR65" s="376"/>
      <c r="AS65" s="377"/>
      <c r="AT65" s="100"/>
      <c r="AU65" s="96"/>
      <c r="AV65" s="376"/>
      <c r="AW65" s="377"/>
      <c r="AX65" s="100"/>
    </row>
    <row r="66" spans="1:50">
      <c r="C66" s="96"/>
      <c r="D66" s="376"/>
      <c r="E66" s="377"/>
      <c r="F66" s="98"/>
      <c r="G66" s="96"/>
      <c r="H66" s="376"/>
      <c r="I66" s="377"/>
      <c r="J66" s="100"/>
      <c r="K66" s="96"/>
      <c r="L66" s="376"/>
      <c r="M66" s="377"/>
      <c r="N66" s="100"/>
      <c r="O66" s="96"/>
      <c r="P66" s="376"/>
      <c r="Q66" s="377"/>
      <c r="R66" s="100"/>
      <c r="S66" s="96"/>
      <c r="T66" s="389"/>
      <c r="U66" s="390"/>
      <c r="V66" s="100"/>
      <c r="W66" s="96"/>
      <c r="X66" s="389"/>
      <c r="Y66" s="390"/>
      <c r="Z66" s="100"/>
      <c r="AA66" s="96"/>
      <c r="AB66" s="389"/>
      <c r="AC66" s="390"/>
      <c r="AD66" s="100"/>
      <c r="AE66" s="96"/>
      <c r="AF66" s="389"/>
      <c r="AG66" s="390"/>
      <c r="AH66" s="100"/>
      <c r="AI66" s="96"/>
      <c r="AJ66" s="389"/>
      <c r="AK66" s="390"/>
      <c r="AL66" s="100"/>
      <c r="AM66" s="96"/>
      <c r="AN66" s="389"/>
      <c r="AO66" s="390"/>
      <c r="AP66" s="100"/>
      <c r="AQ66" s="96"/>
      <c r="AR66" s="376"/>
      <c r="AS66" s="377"/>
      <c r="AT66" s="100"/>
      <c r="AU66" s="96"/>
      <c r="AV66" s="376"/>
      <c r="AW66" s="377"/>
      <c r="AX66" s="100"/>
    </row>
    <row r="67" spans="1:50">
      <c r="C67" s="96"/>
      <c r="D67" s="376"/>
      <c r="E67" s="377"/>
      <c r="F67" s="98"/>
      <c r="G67" s="96"/>
      <c r="H67" s="376"/>
      <c r="I67" s="377"/>
      <c r="J67" s="100"/>
      <c r="K67" s="96"/>
      <c r="L67" s="376"/>
      <c r="M67" s="377"/>
      <c r="N67" s="100"/>
      <c r="O67" s="96"/>
      <c r="P67" s="376"/>
      <c r="Q67" s="377"/>
      <c r="R67" s="100"/>
      <c r="S67" s="96"/>
      <c r="T67" s="389"/>
      <c r="U67" s="390"/>
      <c r="V67" s="100"/>
      <c r="W67" s="96"/>
      <c r="X67" s="389"/>
      <c r="Y67" s="390"/>
      <c r="Z67" s="100"/>
      <c r="AA67" s="96"/>
      <c r="AB67" s="389"/>
      <c r="AC67" s="390"/>
      <c r="AD67" s="100"/>
      <c r="AE67" s="96"/>
      <c r="AF67" s="389"/>
      <c r="AG67" s="390"/>
      <c r="AH67" s="100"/>
      <c r="AI67" s="96"/>
      <c r="AJ67" s="389"/>
      <c r="AK67" s="390"/>
      <c r="AL67" s="100"/>
      <c r="AM67" s="96"/>
      <c r="AN67" s="389"/>
      <c r="AO67" s="390"/>
      <c r="AP67" s="100"/>
      <c r="AQ67" s="96"/>
      <c r="AR67" s="376"/>
      <c r="AS67" s="377"/>
      <c r="AT67" s="100"/>
      <c r="AU67" s="96"/>
      <c r="AV67" s="376"/>
      <c r="AW67" s="377"/>
      <c r="AX67" s="100"/>
    </row>
    <row r="68" spans="1:50">
      <c r="C68" s="96"/>
      <c r="D68" s="376"/>
      <c r="E68" s="377"/>
      <c r="F68" s="98"/>
      <c r="G68" s="96"/>
      <c r="H68" s="376"/>
      <c r="I68" s="377"/>
      <c r="J68" s="100"/>
      <c r="K68" s="96"/>
      <c r="L68" s="376"/>
      <c r="M68" s="377"/>
      <c r="N68" s="100"/>
      <c r="O68" s="96"/>
      <c r="P68" s="376"/>
      <c r="Q68" s="377"/>
      <c r="R68" s="100"/>
      <c r="S68" s="96"/>
      <c r="T68" s="389"/>
      <c r="U68" s="390"/>
      <c r="V68" s="100"/>
      <c r="W68" s="96"/>
      <c r="X68" s="389"/>
      <c r="Y68" s="390"/>
      <c r="Z68" s="100"/>
      <c r="AA68" s="96"/>
      <c r="AB68" s="389"/>
      <c r="AC68" s="390"/>
      <c r="AD68" s="100"/>
      <c r="AE68" s="96"/>
      <c r="AF68" s="389"/>
      <c r="AG68" s="390"/>
      <c r="AH68" s="100"/>
      <c r="AI68" s="96"/>
      <c r="AJ68" s="389"/>
      <c r="AK68" s="390"/>
      <c r="AL68" s="100"/>
      <c r="AM68" s="96"/>
      <c r="AN68" s="389"/>
      <c r="AO68" s="390"/>
      <c r="AP68" s="100"/>
      <c r="AQ68" s="96"/>
      <c r="AR68" s="376"/>
      <c r="AS68" s="377"/>
      <c r="AT68" s="100"/>
      <c r="AU68" s="96"/>
      <c r="AV68" s="376"/>
      <c r="AW68" s="377"/>
      <c r="AX68" s="100"/>
    </row>
    <row r="69" spans="1:50">
      <c r="C69" s="96"/>
      <c r="D69" s="376"/>
      <c r="E69" s="377"/>
      <c r="F69" s="98"/>
      <c r="G69" s="96"/>
      <c r="H69" s="376"/>
      <c r="I69" s="377"/>
      <c r="J69" s="100"/>
      <c r="K69" s="96"/>
      <c r="L69" s="376"/>
      <c r="M69" s="377"/>
      <c r="N69" s="100"/>
      <c r="O69" s="96"/>
      <c r="P69" s="376"/>
      <c r="Q69" s="377"/>
      <c r="R69" s="100"/>
      <c r="S69" s="96"/>
      <c r="T69" s="389"/>
      <c r="U69" s="390"/>
      <c r="V69" s="100"/>
      <c r="W69" s="96"/>
      <c r="X69" s="389"/>
      <c r="Y69" s="390"/>
      <c r="Z69" s="100"/>
      <c r="AA69" s="96"/>
      <c r="AB69" s="389"/>
      <c r="AC69" s="390"/>
      <c r="AD69" s="100"/>
      <c r="AE69" s="96"/>
      <c r="AF69" s="389"/>
      <c r="AG69" s="390"/>
      <c r="AH69" s="100"/>
      <c r="AI69" s="96"/>
      <c r="AJ69" s="389"/>
      <c r="AK69" s="390"/>
      <c r="AL69" s="100"/>
      <c r="AM69" s="96"/>
      <c r="AN69" s="389"/>
      <c r="AO69" s="390"/>
      <c r="AP69" s="100"/>
      <c r="AQ69" s="96"/>
      <c r="AR69" s="376"/>
      <c r="AS69" s="377"/>
      <c r="AT69" s="100"/>
      <c r="AU69" s="96"/>
      <c r="AV69" s="376"/>
      <c r="AW69" s="377"/>
      <c r="AX69" s="100"/>
    </row>
    <row r="70" spans="1:50">
      <c r="C70" s="96"/>
      <c r="D70" s="376"/>
      <c r="E70" s="377"/>
      <c r="F70" s="98"/>
      <c r="G70" s="96"/>
      <c r="H70" s="376"/>
      <c r="I70" s="377"/>
      <c r="J70" s="100"/>
      <c r="K70" s="96"/>
      <c r="L70" s="376"/>
      <c r="M70" s="377"/>
      <c r="N70" s="100"/>
      <c r="O70" s="96"/>
      <c r="P70" s="376"/>
      <c r="Q70" s="377"/>
      <c r="R70" s="100"/>
      <c r="S70" s="96"/>
      <c r="T70" s="376"/>
      <c r="U70" s="377"/>
      <c r="V70" s="100"/>
      <c r="W70" s="96"/>
      <c r="X70" s="376"/>
      <c r="Y70" s="377"/>
      <c r="Z70" s="100"/>
      <c r="AA70" s="96"/>
      <c r="AB70" s="389"/>
      <c r="AC70" s="390"/>
      <c r="AD70" s="100"/>
      <c r="AE70" s="96"/>
      <c r="AF70" s="389"/>
      <c r="AG70" s="390"/>
      <c r="AH70" s="100"/>
      <c r="AI70" s="96"/>
      <c r="AJ70" s="389"/>
      <c r="AK70" s="390"/>
      <c r="AL70" s="100"/>
      <c r="AM70" s="96"/>
      <c r="AN70" s="389"/>
      <c r="AO70" s="390"/>
      <c r="AP70" s="100"/>
      <c r="AQ70" s="96"/>
      <c r="AR70" s="376"/>
      <c r="AS70" s="377"/>
      <c r="AT70" s="100"/>
      <c r="AU70" s="96"/>
      <c r="AV70" s="376"/>
      <c r="AW70" s="377"/>
      <c r="AX70" s="100"/>
    </row>
    <row r="71" spans="1:50" ht="15.75" thickBot="1">
      <c r="C71" s="97"/>
      <c r="D71" s="374"/>
      <c r="E71" s="375"/>
      <c r="F71" s="99"/>
      <c r="G71" s="97"/>
      <c r="H71" s="374"/>
      <c r="I71" s="375"/>
      <c r="J71" s="101"/>
      <c r="K71" s="97"/>
      <c r="L71" s="374"/>
      <c r="M71" s="375"/>
      <c r="N71" s="101"/>
      <c r="O71" s="97"/>
      <c r="P71" s="374"/>
      <c r="Q71" s="375"/>
      <c r="R71" s="101"/>
      <c r="S71" s="97"/>
      <c r="T71" s="391"/>
      <c r="U71" s="392"/>
      <c r="V71" s="101"/>
      <c r="W71" s="97"/>
      <c r="X71" s="391"/>
      <c r="Y71" s="392"/>
      <c r="Z71" s="101"/>
      <c r="AA71" s="97"/>
      <c r="AB71" s="395"/>
      <c r="AC71" s="396"/>
      <c r="AD71" s="101"/>
      <c r="AE71" s="97"/>
      <c r="AF71" s="395"/>
      <c r="AG71" s="396"/>
      <c r="AH71" s="101"/>
      <c r="AI71" s="97"/>
      <c r="AJ71" s="395"/>
      <c r="AK71" s="396"/>
      <c r="AL71" s="101"/>
      <c r="AM71" s="97"/>
      <c r="AN71" s="395"/>
      <c r="AO71" s="396"/>
      <c r="AP71" s="101"/>
      <c r="AQ71" s="97"/>
      <c r="AR71" s="374"/>
      <c r="AS71" s="375"/>
      <c r="AT71" s="101"/>
      <c r="AU71" s="97"/>
      <c r="AV71" s="374"/>
      <c r="AW71" s="375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29258.260000000002</v>
      </c>
      <c r="L19" s="438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253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 t="s">
        <v>716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706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19"/>
      <c r="J46" s="423" t="s">
        <v>748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18" t="str">
        <f>AÑO!A13</f>
        <v>Gubernamental</v>
      </c>
      <c r="J50" s="421" t="s">
        <v>714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715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30089.47</v>
      </c>
      <c r="L19" s="438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/>
      <c r="K25" s="422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352</v>
      </c>
      <c r="K30" s="422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543</v>
      </c>
      <c r="K31" s="424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777</v>
      </c>
      <c r="K32" s="424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253</v>
      </c>
      <c r="K33" s="424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346</v>
      </c>
      <c r="K40" s="422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58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 t="s">
        <v>780</v>
      </c>
      <c r="K42" s="424"/>
      <c r="L42" s="229">
        <v>52.06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18" t="str">
        <f>AÑO!A13</f>
        <v>Gubernamental</v>
      </c>
      <c r="J50" s="421" t="s">
        <v>714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18" t="str">
        <f>AÑO!A14</f>
        <v>Mutualite/DKV</v>
      </c>
      <c r="J55" s="421" t="s">
        <v>388</v>
      </c>
      <c r="K55" s="422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4501.8900000000003</v>
      </c>
      <c r="L5" s="430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3">
        <v>620.14</v>
      </c>
      <c r="L6" s="414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6307.51</v>
      </c>
      <c r="L8" s="41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30103.380000000005</v>
      </c>
      <c r="L19" s="438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352</v>
      </c>
      <c r="K30" s="422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605</v>
      </c>
      <c r="K31" s="424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815</v>
      </c>
      <c r="K40" s="422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821</v>
      </c>
      <c r="K45" s="422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19"/>
      <c r="J46" s="423" t="s">
        <v>836</v>
      </c>
      <c r="K46" s="424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19"/>
      <c r="J47" s="423" t="s">
        <v>837</v>
      </c>
      <c r="K47" s="424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18" t="str">
        <f>AÑO!A13</f>
        <v>Gubernamental</v>
      </c>
      <c r="J50" s="421" t="s">
        <v>826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825</v>
      </c>
      <c r="K55" s="422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606</v>
      </c>
      <c r="K56" s="424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818</v>
      </c>
      <c r="K60" s="422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6" workbookViewId="0">
      <selection activeCell="G147" sqref="G14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4501.8900000000003</v>
      </c>
      <c r="L5" s="430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3">
        <v>620.14</v>
      </c>
      <c r="L6" s="414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6307.51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30103.380000000005</v>
      </c>
      <c r="L19" s="438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352</v>
      </c>
      <c r="K30" s="422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8" t="str">
        <f>AÑO!A13</f>
        <v>Gubernamental</v>
      </c>
      <c r="J50" s="421" t="s">
        <v>826</v>
      </c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24.87</v>
      </c>
      <c r="E146" s="138"/>
      <c r="F146" s="138"/>
      <c r="G146" s="16" t="s">
        <v>872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"/>
  <sheetViews>
    <sheetView tabSelected="1" topLeftCell="A64" workbookViewId="0">
      <selection activeCell="J73" sqref="J73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2:7">
      <c r="B67" t="s">
        <v>868</v>
      </c>
      <c r="C67" t="s">
        <v>869</v>
      </c>
      <c r="D67" t="s">
        <v>871</v>
      </c>
      <c r="E67" t="s">
        <v>870</v>
      </c>
      <c r="F67" t="s">
        <v>93</v>
      </c>
      <c r="G67" t="s">
        <v>873</v>
      </c>
    </row>
    <row r="68" spans="2:7">
      <c r="B68">
        <v>5</v>
      </c>
      <c r="C68">
        <f>12*B68</f>
        <v>60</v>
      </c>
      <c r="D68">
        <v>17000</v>
      </c>
      <c r="E68">
        <f>D68/C68</f>
        <v>283.33333333333331</v>
      </c>
      <c r="F68">
        <v>1.65</v>
      </c>
      <c r="G68">
        <f>((D68*F68)/100)</f>
        <v>280.5</v>
      </c>
    </row>
    <row r="69" spans="2:7">
      <c r="B69">
        <v>4</v>
      </c>
      <c r="C69">
        <f>12*B69</f>
        <v>48</v>
      </c>
      <c r="D69">
        <f>D68-(E68*12)</f>
        <v>13600</v>
      </c>
      <c r="E69">
        <f>D69/C69</f>
        <v>283.33333333333331</v>
      </c>
      <c r="F69">
        <f>F68</f>
        <v>1.65</v>
      </c>
      <c r="G69">
        <f>((D69*F69)/100)</f>
        <v>224.4</v>
      </c>
    </row>
    <row r="70" spans="2:7">
      <c r="B70">
        <v>3</v>
      </c>
      <c r="C70">
        <f>12*B70</f>
        <v>36</v>
      </c>
      <c r="D70">
        <f>D69-(E69*12)</f>
        <v>10200</v>
      </c>
      <c r="E70">
        <f>D70/C70</f>
        <v>283.33333333333331</v>
      </c>
      <c r="F70">
        <f>F69</f>
        <v>1.65</v>
      </c>
      <c r="G70">
        <f>((D70*F70)/100)</f>
        <v>168.3</v>
      </c>
    </row>
    <row r="71" spans="2:7">
      <c r="B71">
        <v>2</v>
      </c>
      <c r="C71">
        <f>12*B71</f>
        <v>24</v>
      </c>
      <c r="D71">
        <f>D70-(E70*12)</f>
        <v>6800</v>
      </c>
      <c r="E71">
        <f>D71/C71</f>
        <v>283.33333333333331</v>
      </c>
      <c r="F71">
        <f>F70</f>
        <v>1.65</v>
      </c>
      <c r="G71">
        <f>((D71*F71)/100)</f>
        <v>112.2</v>
      </c>
    </row>
    <row r="72" spans="2:7">
      <c r="B72">
        <v>1</v>
      </c>
      <c r="C72">
        <f>12*B72</f>
        <v>12</v>
      </c>
      <c r="D72">
        <f>D71-(E71*12)</f>
        <v>3400</v>
      </c>
      <c r="E72">
        <f>D72/C72</f>
        <v>283.33333333333331</v>
      </c>
      <c r="F72">
        <f>F71</f>
        <v>1.65</v>
      </c>
      <c r="G72">
        <f>((D72*F72)/100)</f>
        <v>56.1</v>
      </c>
    </row>
    <row r="73" spans="2:7">
      <c r="E73">
        <f>(D68+G73)/C68</f>
        <v>297.35833333333335</v>
      </c>
      <c r="G73">
        <f>SUM(G68:G72)</f>
        <v>841.50000000000011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F25" workbookViewId="0">
      <selection activeCell="N35" sqref="N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19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0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1">
        <f ca="1">_xlfn.DAYS(K3,F3)</f>
        <v>1606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43815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1">
        <f ca="1">_xlfn.DAYS(K4,F4)</f>
        <v>210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43815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39"/>
    </row>
    <row r="5" spans="1:27">
      <c r="A5" s="262" t="s">
        <v>437</v>
      </c>
      <c r="B5" s="262" t="s">
        <v>438</v>
      </c>
      <c r="C5" s="263">
        <v>5100</v>
      </c>
      <c r="D5" s="321">
        <f ca="1">_xlfn.DAYS(K5,F5)</f>
        <v>661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43815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456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439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425</v>
      </c>
      <c r="B12" s="290" t="s">
        <v>426</v>
      </c>
      <c r="C12" s="290" t="s">
        <v>427</v>
      </c>
      <c r="D12" s="323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8" t="s">
        <v>521</v>
      </c>
      <c r="U12" s="338" t="s">
        <v>697</v>
      </c>
      <c r="X12" s="329" t="s">
        <v>452</v>
      </c>
      <c r="Y12" s="329" t="s">
        <v>453</v>
      </c>
      <c r="Z12" s="329" t="s">
        <v>454</v>
      </c>
      <c r="AA12" s="329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3.5611717403790925E-2</v>
      </c>
      <c r="Y13" s="119">
        <f ca="1">X13*E13</f>
        <v>143.13307001723149</v>
      </c>
      <c r="Z13" s="38"/>
    </row>
    <row r="14" spans="1:27">
      <c r="A14" s="262" t="s">
        <v>435</v>
      </c>
      <c r="B14" s="262" t="s">
        <v>440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3.1591039632395172E-2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8.0413555427914993E-3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0.49913842619184379</v>
      </c>
      <c r="Y19" s="119">
        <f t="shared" ca="1" si="3"/>
        <v>2207.8888744859282</v>
      </c>
    </row>
    <row r="20" spans="1:25">
      <c r="A20" s="262" t="s">
        <v>435</v>
      </c>
      <c r="B20" s="262" t="s">
        <v>443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0.36300976450315908</v>
      </c>
      <c r="Y20" s="119">
        <f t="shared" ca="1" si="3"/>
        <v>218.02366456059735</v>
      </c>
    </row>
    <row r="21" spans="1:25">
      <c r="A21" s="262" t="s">
        <v>435</v>
      </c>
      <c r="B21" s="262" t="s">
        <v>443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0.16542217116599656</v>
      </c>
      <c r="Y25" s="119">
        <f t="shared" ca="1" si="3"/>
        <v>100.57059683400344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438</v>
      </c>
      <c r="T28" s="59">
        <f>R28+R29+R30+R34</f>
        <v>0.15363527784681297</v>
      </c>
      <c r="U28" s="59">
        <f>(L28/L5)-1</f>
        <v>0</v>
      </c>
      <c r="X28" s="39">
        <f t="shared" ca="1" si="1"/>
        <v>0.37679494543365882</v>
      </c>
      <c r="Y28" s="119">
        <f t="shared" ca="1" si="3"/>
        <v>1939.7753758070075</v>
      </c>
    </row>
    <row r="29" spans="1:25">
      <c r="A29" s="262" t="s">
        <v>437</v>
      </c>
      <c r="B29" s="262" t="s">
        <v>438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1.263641585295807E-2</v>
      </c>
      <c r="Y33" s="119">
        <f t="shared" ca="1" si="3"/>
        <v>52.177355772544509</v>
      </c>
    </row>
    <row r="34" spans="1:27">
      <c r="A34" s="262" t="s">
        <v>437</v>
      </c>
      <c r="B34" s="262" t="s">
        <v>438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8.5582998276852382E-2</v>
      </c>
      <c r="Y35" s="119">
        <f t="shared" ca="1" si="3"/>
        <v>349.9272154738656</v>
      </c>
    </row>
    <row r="36" spans="1:27">
      <c r="A36" s="262" t="s">
        <v>437</v>
      </c>
      <c r="B36" s="262" t="s">
        <v>438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1.5778288340034463</v>
      </c>
      <c r="Y42" s="327">
        <f ca="1">SUM(Y13:Y41)</f>
        <v>5011.4961529511784</v>
      </c>
      <c r="Z42" s="328">
        <f ca="1">P42/Y42</f>
        <v>0.87864680498795888</v>
      </c>
      <c r="AA42" s="328">
        <f ca="1">Z42/(D$43/365)</f>
        <v>0.18420797462412694</v>
      </c>
    </row>
    <row r="43" spans="1:27">
      <c r="C43" s="119" t="s">
        <v>485</v>
      </c>
      <c r="D43" s="46">
        <f ca="1">_xlfn.DAYS(TODAY(),F13)</f>
        <v>1741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8" t="s">
        <v>464</v>
      </c>
      <c r="U63" s="309"/>
      <c r="V63" s="38"/>
    </row>
    <row r="64" spans="3:29">
      <c r="F64" s="38"/>
      <c r="G64" s="38"/>
      <c r="S64" t="s">
        <v>465</v>
      </c>
      <c r="T64" s="308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0">
        <v>43587</v>
      </c>
      <c r="T66" s="305"/>
    </row>
    <row r="67" spans="6:22">
      <c r="K67" t="s">
        <v>470</v>
      </c>
      <c r="T67" s="311"/>
    </row>
    <row r="68" spans="6:22">
      <c r="K68" t="s">
        <v>471</v>
      </c>
      <c r="M68" t="s">
        <v>146</v>
      </c>
      <c r="T68" s="308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6" sqref="G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491</v>
      </c>
      <c r="B1" s="446"/>
      <c r="C1" s="446"/>
      <c r="D1" s="446"/>
      <c r="E1" s="446"/>
    </row>
    <row r="2" spans="1:5">
      <c r="A2" s="331" t="s">
        <v>487</v>
      </c>
      <c r="B2" s="332" t="s">
        <v>86</v>
      </c>
      <c r="C2" s="332" t="s">
        <v>488</v>
      </c>
      <c r="D2" s="332" t="s">
        <v>489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169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490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153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520</v>
      </c>
      <c r="B15" s="444"/>
      <c r="C15" s="444"/>
      <c r="D15" s="444"/>
      <c r="E15" s="444"/>
    </row>
    <row r="17" spans="1:4">
      <c r="A17" s="330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26" spans="1:4">
      <c r="A26" t="s">
        <v>866</v>
      </c>
    </row>
    <row r="27" spans="1:4">
      <c r="A27" t="s">
        <v>867</v>
      </c>
    </row>
    <row r="30" spans="1:4">
      <c r="A30" s="330" t="s">
        <v>500</v>
      </c>
      <c r="B30" s="330" t="s">
        <v>501</v>
      </c>
      <c r="C30" s="330" t="s">
        <v>502</v>
      </c>
      <c r="D30" s="330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2019</v>
      </c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9"/>
      <c r="L5" s="430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3"/>
      <c r="L6" s="414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3"/>
      <c r="L7" s="414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3"/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13"/>
      <c r="L9" s="414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3"/>
      <c r="L10" s="414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3"/>
      <c r="L11" s="414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13"/>
      <c r="L12" s="414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5">
        <f>SUM(K5:K18)</f>
        <v>0</v>
      </c>
      <c r="L19" s="416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18" t="str">
        <f>AÑO!A8</f>
        <v>Manolo Salario</v>
      </c>
      <c r="J25" s="421" t="s">
        <v>323</v>
      </c>
      <c r="K25" s="422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8" t="str">
        <f>AÑO!A9</f>
        <v>Rocío Salario</v>
      </c>
      <c r="J30" s="421" t="s">
        <v>352</v>
      </c>
      <c r="K30" s="422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212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12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18" t="str">
        <f>AÑO!A12</f>
        <v>Regalos</v>
      </c>
      <c r="J45" s="421"/>
      <c r="K45" s="422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8" t="str">
        <f>AÑO!A13</f>
        <v>Gubernamental</v>
      </c>
      <c r="J50" s="421" t="s">
        <v>826</v>
      </c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8" t="str">
        <f>AÑO!A15</f>
        <v>Alquiler Cartama</v>
      </c>
      <c r="J60" s="421" t="s">
        <v>37</v>
      </c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3"/>
      <c r="J69" s="434"/>
      <c r="K69" s="435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1:8" ht="15" customHeight="1" thickBot="1">
      <c r="B243" s="410"/>
      <c r="C243" s="411"/>
      <c r="D243" s="411"/>
      <c r="E243" s="411"/>
      <c r="F243" s="411"/>
      <c r="G243" s="412"/>
      <c r="H243" s="1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1:9" ht="15" customHeight="1" thickBot="1">
      <c r="B263" s="410"/>
      <c r="C263" s="411"/>
      <c r="D263" s="411"/>
      <c r="E263" s="411"/>
      <c r="F263" s="411"/>
      <c r="G263" s="412"/>
      <c r="H263" s="112"/>
    </row>
    <row r="264" spans="1:9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1:8" ht="15" customHeight="1" thickBot="1">
      <c r="B283" s="410"/>
      <c r="C283" s="411"/>
      <c r="D283" s="411"/>
      <c r="E283" s="411"/>
      <c r="F283" s="411"/>
      <c r="G283" s="412"/>
      <c r="H283" s="112"/>
    </row>
    <row r="284" spans="1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1:8" ht="15" customHeight="1" thickBot="1">
      <c r="B303" s="410"/>
      <c r="C303" s="411"/>
      <c r="D303" s="411"/>
      <c r="E303" s="411"/>
      <c r="F303" s="411"/>
      <c r="G303" s="412"/>
      <c r="H303" s="112"/>
    </row>
    <row r="304" spans="1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Imprevistos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NULO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241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246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253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241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 t="s">
        <v>283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158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18" t="str">
        <f>AÑO!A13</f>
        <v>Gubernamental</v>
      </c>
      <c r="J50" s="421" t="s">
        <v>232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8" t="str">
        <f>AÑO!A15</f>
        <v>Alquiler Cartama</v>
      </c>
      <c r="J60" s="421" t="s">
        <v>242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33"/>
      <c r="J69" s="434"/>
      <c r="K69" s="435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286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229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253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303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19"/>
      <c r="J46" s="423" t="s">
        <v>158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18" t="str">
        <f>AÑO!A13</f>
        <v>Gubernamental</v>
      </c>
      <c r="J50" s="421" t="s">
        <v>232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19"/>
      <c r="J51" s="423" t="s">
        <v>339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18" t="str">
        <f>AÑO!A14</f>
        <v>Mutualite/DKV</v>
      </c>
      <c r="J55" s="436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290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620.08000000000004</v>
      </c>
      <c r="L6" s="414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26443.759999999998</v>
      </c>
      <c r="L19" s="438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286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352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253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346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366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 t="s">
        <v>58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355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6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39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370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27163.090000000004</v>
      </c>
      <c r="L19" s="438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352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286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253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394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18" t="str">
        <f>AÑO!A13</f>
        <v>Gubernamental</v>
      </c>
      <c r="J50" s="421" t="s">
        <v>404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18" t="str">
        <f>AÑO!A14</f>
        <v>Mutualite/DKV</v>
      </c>
      <c r="J55" s="421" t="s">
        <v>398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M5+2156.93</f>
        <v>1614.1099999999997</v>
      </c>
      <c r="L5" s="430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29014.079999999998</v>
      </c>
      <c r="L19" s="438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543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352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253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 t="s">
        <v>283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158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18" t="str">
        <f>AÑO!A13</f>
        <v>Gubernamental</v>
      </c>
      <c r="J50" s="421" t="s">
        <v>556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544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</v>
      </c>
      <c r="L6" s="414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29282.959999999999</v>
      </c>
      <c r="L19" s="438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352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543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605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 t="s">
        <v>592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58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18" t="str">
        <f>AÑO!A13</f>
        <v>Gubernamental</v>
      </c>
      <c r="J50" s="421" t="s">
        <v>556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606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606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606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621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55</v>
      </c>
      <c r="J4" s="105" t="s">
        <v>56</v>
      </c>
      <c r="K4" s="427" t="s">
        <v>57</v>
      </c>
      <c r="L4" s="428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3">
        <v>620.12</v>
      </c>
      <c r="L6" s="414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3">
        <v>1802.02</v>
      </c>
      <c r="L10" s="414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7">
        <f>SUM(K5:K18)</f>
        <v>29166.850000000002</v>
      </c>
      <c r="L19" s="438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29</v>
      </c>
      <c r="J24" s="431" t="s">
        <v>85</v>
      </c>
      <c r="K24" s="432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8" t="str">
        <f>AÑO!A8</f>
        <v>Manolo Salario</v>
      </c>
      <c r="J25" s="421" t="s">
        <v>323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253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212</v>
      </c>
      <c r="J35" s="421" t="s">
        <v>319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Supermercado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8" t="str">
        <f>AÑO!A12</f>
        <v>Regalos</v>
      </c>
      <c r="J45" s="421" t="s">
        <v>693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19"/>
      <c r="J46" s="423" t="s">
        <v>694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18" t="str">
        <f>AÑO!A13</f>
        <v>Gubernamental</v>
      </c>
      <c r="J50" s="421" t="s">
        <v>556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0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1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8" t="str">
        <f>AÑO!A15</f>
        <v>Alquiler Cartama</v>
      </c>
      <c r="J60" s="421" t="s">
        <v>37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Imprevistos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NULO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2019-12-16T16:37:46Z</dcterms:modified>
</cp:coreProperties>
</file>