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52511"/>
</workbook>
</file>

<file path=xl/calcChain.xml><?xml version="1.0" encoding="utf-8"?>
<calcChain xmlns="http://schemas.openxmlformats.org/spreadsheetml/2006/main">
  <c r="K11" i="10" l="1"/>
  <c r="F366" i="9" l="1"/>
  <c r="D58" i="9" l="1"/>
  <c r="D57" i="9"/>
  <c r="D71" i="9" l="1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<sst xmlns="http://schemas.openxmlformats.org/spreadsheetml/2006/main" count="5179" uniqueCount="570">
  <si>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</si>
  <si>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</si>
  <si>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</si>
  <si>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</si>
  <si>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</si>
  <si>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</si>
  <si>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</si>
  <si>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</si>
  <si>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</si>
  <si>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</si>
  <si>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</si>
  <si>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</si>
  <si>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</si>
  <si>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</si>
  <si>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</si>
  <si>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</si>
  <si>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</si>
  <si>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</si>
  <si>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</si>
  <si>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</si>
  <si>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</si>
  <si>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</si>
  <si>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</si>
  <si>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</si>
  <si>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</si>
  <si>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</si>
  <si>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</si>
  <si>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</si>
  <si>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</si>
  <si>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</si>
  <si>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</si>
  <si>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</si>
  <si>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</si>
  <si>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</si>
  <si>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</si>
  <si>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</si>
  <si>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</si>
  <si>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</si>
  <si>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</si>
  <si>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</si>
  <si>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</si>
  <si>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</si>
  <si>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</si>
  <si>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</si>
  <si>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</si>
  <si>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</si>
  <si>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</si>
  <si>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</si>
  <si>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</si>
  <si>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</si>
  <si>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</si>
  <si>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</si>
  <si>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</si>
  <si>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</si>
  <si>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</si>
  <si>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</si>
  <si>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</si>
  <si>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</si>
  <si>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</si>
  <si>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</si>
  <si>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</si>
  <si>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</si>
  <si>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</si>
  <si>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</si>
  <si>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</si>
  <si>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</si>
  <si>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</si>
  <si>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</si>
  <si>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</si>
  <si>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</si>
  <si>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</si>
  <si>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</si>
  <si>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</si>
  <si>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</si>
  <si>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</si>
  <si>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</si>
  <si>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</si>
  <si>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</si>
  <si>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</si>
  <si>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</si>
  <si>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</si>
  <si>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</si>
  <si>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</si>
  <si>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</si>
  <si>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</si>
  <si>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</si>
  <si>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</si>
  <si>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</si>
  <si>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</si>
  <si>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</si>
  <si>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</si>
  <si>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</si>
  <si>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</si>
  <si>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</si>
  <si>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</si>
  <si>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</si>
  <si>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</si>
  <si>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</si>
  <si>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</si>
  <si>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</si>
  <si>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</si>
  <si>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</si>
  <si>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</si>
  <si>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</si>
  <si>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</si>
  <si>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</si>
  <si>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</si>
  <si>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</si>
  <si>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</si>
  <si>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</si>
  <si>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</si>
  <si>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</si>
  <si>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</si>
  <si>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</si>
  <si>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</si>
  <si>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</si>
  <si>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</si>
  <si>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</si>
  <si>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</si>
  <si>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</si>
  <si>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</si>
  <si>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</si>
  <si>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</si>
  <si>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</si>
  <si>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</si>
  <si>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</si>
  <si>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</si>
  <si>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</si>
  <si>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</si>
  <si>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</si>
  <si>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</si>
  <si>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</si>
  <si>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</si>
  <si>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</si>
  <si>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</si>
  <si>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</si>
  <si>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</si>
  <si>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</si>
  <si>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</si>
  <si>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</si>
  <si>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</si>
  <si>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</si>
  <si>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</si>
  <si>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</si>
  <si>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</si>
  <si>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</si>
  <si>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</si>
  <si>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</si>
  <si>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</si>
  <si>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</si>
  <si>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</si>
  <si>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</si>
  <si>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</si>
  <si>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</si>
  <si>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</si>
  <si>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</si>
  <si>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</si>
  <si>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</si>
  <si>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</si>
  <si>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</si>
  <si>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</si>
  <si>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</si>
  <si>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</si>
  <si>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</si>
  <si>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</si>
  <si>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</si>
  <si>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</si>
  <si>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</si>
  <si>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</si>
  <si>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</si>
  <si>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</si>
  <si>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</si>
  <si>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</si>
  <si>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</si>
  <si>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</si>
  <si>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</si>
  <si>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</si>
  <si>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</si>
  <si>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</si>
  <si>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</si>
  <si>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</si>
  <si>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</si>
  <si>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</si>
  <si>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</si>
  <si>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</si>
  <si>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</si>
  <si>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</si>
  <si>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</si>
  <si>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</si>
  <si>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</si>
  <si>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</si>
  <si>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</si>
  <si>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</si>
  <si>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</si>
  <si>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</si>
  <si>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</si>
  <si>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</si>
  <si>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</si>
  <si>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</si>
  <si>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</si>
  <si>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</si>
  <si>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</si>
  <si>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</si>
  <si>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</si>
  <si>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</si>
  <si>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</si>
  <si>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</si>
  <si>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</si>
  <si>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</si>
  <si>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</si>
  <si>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</si>
  <si>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</si>
  <si>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</si>
  <si>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</si>
  <si>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</si>
  <si>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</si>
  <si>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</si>
  <si>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</si>
  <si>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</si>
  <si>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</si>
  <si>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</si>
  <si>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</si>
  <si>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</si>
  <si>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</si>
  <si>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</si>
  <si>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</si>
  <si>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</si>
  <si>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</si>
  <si>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</si>
  <si>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</si>
  <si>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</si>
  <si>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</si>
  <si>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</si>
  <si>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</si>
  <si>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</si>
  <si>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</si>
  <si>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</si>
  <si>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</si>
  <si>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</si>
  <si>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</si>
  <si>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</si>
  <si>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</si>
  <si>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</si>
  <si>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</si>
  <si>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</si>
  <si>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</si>
  <si>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</si>
  <si>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</si>
  <si>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</si>
  <si>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</si>
  <si>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</si>
  <si>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</si>
  <si>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</si>
  <si>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</si>
  <si>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</si>
  <si>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</si>
  <si>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</si>
  <si>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</si>
  <si>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</si>
  <si>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</si>
  <si>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</si>
  <si>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</si>
  <si>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</si>
  <si>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</si>
  <si>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</si>
  <si>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</si>
  <si>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</si>
  <si>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</si>
  <si>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</si>
  <si>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</si>
  <si>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</si>
  <si>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</si>
  <si>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</si>
  <si>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</si>
  <si>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</si>
  <si>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</si>
  <si>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</si>
  <si>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</si>
  <si>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</si>
  <si>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</si>
  <si>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</si>
  <si>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</si>
  <si>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</si>
  <si>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</si>
  <si>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</si>
  <si>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</si>
  <si>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</si>
  <si>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</si>
  <si>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</si>
  <si>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</si>
  <si>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</si>
  <si>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</si>
  <si>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</si>
  <si>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</si>
  <si>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</si>
  <si>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</si>
  <si>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</si>
  <si>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</si>
  <si>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</si>
  <si>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</si>
  <si>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</si>
  <si>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</si>
  <si>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</si>
  <si>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</si>
  <si>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</si>
  <si>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</si>
  <si>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</si>
  <si>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</si>
  <si>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</si>
  <si>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</si>
  <si>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</si>
  <si>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</si>
  <si>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</si>
  <si>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</si>
  <si>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</si>
  <si>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</si>
  <si>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</si>
  <si>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</si>
  <si>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</si>
  <si>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</si>
  <si>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</si>
  <si>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</si>
  <si>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</si>
  <si>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</si>
  <si>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</si>
  <si>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</si>
  <si>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</si>
  <si>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</si>
  <si>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</si>
  <si>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</si>
  <si>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</si>
  <si>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</si>
  <si>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</si>
  <si>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</si>
  <si>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</si>
  <si>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</si>
  <si>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</si>
  <si>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</si>
  <si>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</si>
  <si>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</si>
  <si>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</si>
  <si>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</si>
  <si>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</si>
  <si>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</si>
  <si>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</si>
  <si>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</si>
  <si>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</si>
  <si>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</si>
  <si>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</si>
  <si>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</si>
  <si>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</si>
  <si>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</si>
  <si>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</si>
  <si>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</si>
  <si>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</si>
  <si>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</si>
  <si>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</si>
  <si>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</si>
  <si>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</si>
  <si>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</si>
  <si>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</si>
  <si>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</si>
  <si>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</si>
  <si>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</si>
  <si>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</si>
  <si>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</si>
  <si>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</si>
  <si>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</si>
  <si>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</si>
  <si>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</si>
  <si>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</si>
  <si>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</si>
  <si>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</si>
  <si>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</si>
  <si>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</si>
  <si>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</si>
  <si>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</si>
  <si>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</si>
  <si>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</si>
  <si>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</si>
  <si>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</si>
  <si>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</si>
  <si>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</si>
  <si>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</si>
  <si>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</si>
  <si>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</si>
  <si>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</si>
  <si>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</si>
  <si>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</si>
  <si>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</si>
  <si>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</si>
  <si>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</si>
  <si>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</si>
  <si>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</si>
  <si>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</si>
  <si>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</si>
  <si>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</si>
  <si>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</si>
  <si>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</si>
  <si>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</si>
  <si>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</si>
  <si>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</si>
  <si>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</si>
  <si>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</si>
  <si>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</si>
  <si>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</si>
  <si>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</si>
  <si>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</si>
  <si>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</si>
  <si>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</si>
  <si>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</si>
  <si>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</si>
  <si>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</si>
  <si>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</si>
  <si>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</si>
  <si>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</si>
  <si>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</si>
  <si>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</si>
  <si>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</si>
  <si>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</si>
  <si>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</si>
  <si>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</si>
  <si>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</si>
  <si>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</si>
  <si>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</si>
  <si>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</si>
  <si>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</si>
  <si>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</si>
  <si>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</si>
  <si>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</si>
  <si>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</si>
  <si>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</si>
  <si>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</si>
  <si>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</si>
  <si>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</si>
  <si>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</si>
  <si>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</si>
  <si>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</si>
  <si>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</si>
  <si>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</si>
  <si>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</si>
  <si>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</si>
  <si>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</si>
  <si>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</si>
  <si>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</si>
  <si>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</si>
  <si>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</si>
  <si>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</si>
  <si>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</si>
  <si>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</si>
  <si>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</si>
  <si>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</si>
  <si>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</si>
  <si>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</si>
  <si>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</si>
  <si>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</si>
  <si>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</si>
  <si>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</si>
  <si>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</si>
  <si>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</si>
  <si>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</si>
  <si>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</si>
  <si>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</si>
  <si>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</si>
  <si>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</si>
  <si>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</si>
  <si>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</si>
  <si>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</si>
  <si>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</si>
  <si>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</si>
  <si>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</si>
  <si>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</si>
  <si>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</si>
  <si>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</si>
  <si>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</si>
  <si>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</si>
  <si>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</si>
  <si>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</si>
  <si>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</si>
  <si>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</si>
  <si>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</si>
  <si>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</si>
  <si>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</si>
  <si>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</si>
  <si>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</si>
  <si>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</si>
  <si>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</si>
  <si>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</si>
  <si>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</si>
  <si>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</si>
  <si>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</si>
  <si>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</si>
  <si>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</si>
  <si>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</si>
  <si>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</si>
  <si>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</si>
  <si>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</si>
  <si>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</si>
  <si>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</si>
  <si>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</si>
  <si>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</si>
  <si>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</si>
  <si>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</si>
  <si>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</si>
  <si>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</si>
  <si>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</si>
  <si>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</si>
  <si>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</si>
  <si>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</si>
  <si>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</si>
  <si>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</si>
  <si>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</si>
  <si>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</si>
  <si>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</si>
  <si>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</si>
  <si>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</si>
  <si>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</si>
  <si>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</si>
  <si>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</si>
  <si>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</si>
  <si>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</si>
  <si>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</si>
  <si>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</si>
  <si>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</si>
  <si>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</si>
  <si>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</si>
  <si>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</si>
  <si>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</si>
  <si>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</si>
  <si>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</si>
  <si>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</si>
  <si>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</si>
  <si>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</si>
  <si>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</si>
  <si>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</si>
  <si>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</si>
  <si>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</si>
  <si>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</si>
  <si>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</si>
  <si>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</si>
  <si>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</si>
  <si>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</si>
  <si>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</si>
  <si>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</si>
  <si>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</si>
  <si>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</si>
  <si>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</si>
  <si>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</si>
  <si>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</si>
  <si>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</si>
  <si>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</si>
  <si>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</si>
  <si>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</si>
  <si>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</si>
  <si>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</si>
  <si>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</si>
  <si>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</si>
  <si>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</si>
  <si>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</si>
  <si>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</si>
  <si>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</si>
  <si>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</si>
  <si>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</si>
  <si>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</si>
  <si>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</si>
  <si>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</si>
  <si>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</si>
  <si>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21,25 - Aldi</t>
  </si>
  <si>
    <t>21,25 - Delhaize</t>
  </si>
  <si>
    <t>27 - DKV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</si>
</sst>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4" zoomScaleNormal="100" workbookViewId="0">
      <pane xSplit="1" topLeftCell="AE1" activePane="topRight" state="frozen"/>
      <selection pane="topRight" activeCell="AI20" sqref="AI20:AL20"/>
    </sheetView>
  </sheetViews>
  <sheetFormatPr baseColWidth="10"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15226.890000000001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>
        <v>2318.6999999999998</v>
      </c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3302.3199999999997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42398.899999999994</v>
      </c>
      <c r="AZ17" s="2">
        <f ca="1">AY17/BB$17</f>
        <v>5299.8624999999993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501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5643.2199999999993</v>
      </c>
      <c r="AZ20" s="41">
        <f t="shared" ref="AZ20:AZ45" si="14">AY20/AY$46</f>
        <v>0.16037469890063921</v>
      </c>
      <c r="BA20" s="42">
        <f>_xlfn.RANK.EQ(AZ20,$AZ$20:$AZ$45,)</f>
        <v>2</v>
      </c>
      <c r="BB20" s="42">
        <f t="shared" ref="BB20:BB45" ca="1" si="15">AY20/BB$17</f>
        <v>705.40249999999992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0.24944384006693249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440.26</v>
      </c>
      <c r="AH22" s="85">
        <f t="shared" si="8"/>
        <v>71.470000000000084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531.47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1031.47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1541.47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2051.4700000000003</v>
      </c>
      <c r="AY22" s="43">
        <f t="shared" si="13"/>
        <v>3537.99</v>
      </c>
      <c r="AZ22" s="41">
        <f t="shared" si="14"/>
        <v>0.10054615644321373</v>
      </c>
      <c r="BA22" s="42">
        <f t="shared" si="16"/>
        <v>3</v>
      </c>
      <c r="BB22" s="42">
        <f t="shared" ca="1" si="15"/>
        <v>442.24874999999997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90.960000000000008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240.96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390.96000000000004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540.96</v>
      </c>
      <c r="AY23" s="45">
        <f t="shared" si="13"/>
        <v>1652.1399999999999</v>
      </c>
      <c r="AZ23" s="41">
        <f t="shared" si="14"/>
        <v>4.6952175361177143E-2</v>
      </c>
      <c r="BA23" s="42">
        <f t="shared" si="16"/>
        <v>7</v>
      </c>
      <c r="BB23" s="42">
        <f t="shared" ca="1" si="15"/>
        <v>206.51749999999998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173.15000000000003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323.15000000000003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473.15000000000003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623.15000000000009</v>
      </c>
      <c r="AY24" s="43">
        <f t="shared" si="13"/>
        <v>1241.4100000000001</v>
      </c>
      <c r="AZ24" s="41">
        <f t="shared" si="14"/>
        <v>3.5279637328022397E-2</v>
      </c>
      <c r="BA24" s="42">
        <f t="shared" si="16"/>
        <v>9</v>
      </c>
      <c r="BB24" s="42">
        <f t="shared" ca="1" si="15"/>
        <v>155.17625000000001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7.4757898494133793E-2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1.0798085241101161E-2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9.6016451193768754E-3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6.8885111055788789E-2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2.2034107353360775E-2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9.2705637080208684E-3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0</v>
      </c>
      <c r="AL31" s="88">
        <f t="shared" si="9"/>
        <v>117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137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162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187</v>
      </c>
      <c r="AY31" s="45">
        <f t="shared" si="17"/>
        <v>635</v>
      </c>
      <c r="AZ31" s="41">
        <f t="shared" si="14"/>
        <v>1.8046068344297388E-2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3.0755615879630747E-2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8.9633542610888131E-4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769.43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889.43</v>
      </c>
      <c r="AY34" s="43">
        <f>E34+I34+M34+Q34+U34+Y34+AC34+AG34+AK34+AO34+AS34+AW34+(E36+I36+M36)</f>
        <v>2591.75</v>
      </c>
      <c r="AZ34" s="41">
        <f t="shared" si="14"/>
        <v>7.3654956899736626E-2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0</v>
      </c>
      <c r="AL35" s="86">
        <f t="shared" si="9"/>
        <v>1476.0000000000002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1586.0000000000002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1686.0000000000002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1786.0000000000002</v>
      </c>
      <c r="AY35" s="45">
        <f t="shared" si="17"/>
        <v>1513.1000000000001</v>
      </c>
      <c r="AZ35" s="41">
        <f t="shared" si="14"/>
        <v>4.300079686890769E-2</v>
      </c>
      <c r="BA35" s="42">
        <f t="shared" si="16"/>
        <v>8</v>
      </c>
      <c r="BB35" s="42">
        <f t="shared" ca="1" si="15"/>
        <v>189.13750000000002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335.69000000000005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405.71000000000004</v>
      </c>
      <c r="AY36" s="40">
        <f>Q36+U36+Y36+AC36+AG36+AK36+AO36+AS36+AW36</f>
        <v>270.06000000000006</v>
      </c>
      <c r="AZ36" s="41">
        <f t="shared" si="14"/>
        <v>7.6748365623007147E-3</v>
      </c>
      <c r="BA36" s="42">
        <f t="shared" si="16"/>
        <v>18</v>
      </c>
      <c r="BB36" s="42">
        <f t="shared" ca="1" si="15"/>
        <v>33.757500000000007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386.38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436.38</v>
      </c>
      <c r="AY37" s="45">
        <f t="shared" si="17"/>
        <v>502.13</v>
      </c>
      <c r="AZ37" s="41">
        <f t="shared" si="14"/>
        <v>1.4270035114522911E-2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134.63999999999999</v>
      </c>
      <c r="AH38" s="85">
        <f t="shared" si="8"/>
        <v>-64.989999999999966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5.0100000000000335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75.010000000000034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135.01000000000005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195.01000000000005</v>
      </c>
      <c r="AY38" s="43">
        <f t="shared" si="17"/>
        <v>645.78</v>
      </c>
      <c r="AZ38" s="41">
        <f t="shared" si="14"/>
        <v>1.8352425221071444E-2</v>
      </c>
      <c r="BA38" s="42">
        <f t="shared" si="16"/>
        <v>12</v>
      </c>
      <c r="BB38" s="42">
        <f t="shared" ca="1" si="15"/>
        <v>80.722499999999997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3.3787355361472701E-3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-1673.12</v>
      </c>
      <c r="AG41" s="60">
        <f>SUM('08'!D440:F440)</f>
        <v>0</v>
      </c>
      <c r="AH41" s="84">
        <f t="shared" si="8"/>
        <v>7616.0499999999984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7616.0499999999984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7616.0499999999984</v>
      </c>
      <c r="AQ41" s="27" t="s">
        <v>114</v>
      </c>
      <c r="AR41" s="60">
        <f>'11'!B440</f>
        <v>3302.3199999999997</v>
      </c>
      <c r="AS41" s="60">
        <f>SUM('11'!D440:F440)</f>
        <v>0</v>
      </c>
      <c r="AT41" s="84">
        <f t="shared" si="11"/>
        <v>10918.369999999999</v>
      </c>
      <c r="AU41" s="27" t="s">
        <v>118</v>
      </c>
      <c r="AV41" s="60">
        <f>'12'!B440</f>
        <v>3302.3199999999997</v>
      </c>
      <c r="AW41" s="60">
        <f>SUM('12'!D440:F440)</f>
        <v>0</v>
      </c>
      <c r="AX41" s="84">
        <f t="shared" si="12"/>
        <v>14220.689999999999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0</v>
      </c>
      <c r="AL43" s="84">
        <f t="shared" si="9"/>
        <v>371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426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741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1056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2.0262750755092973E-3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3302.3200000000006</v>
      </c>
      <c r="AG46" s="115">
        <f>SUM(AG20:AG45)</f>
        <v>3244.2099999999996</v>
      </c>
      <c r="AH46" s="116">
        <f>SUM(AH20:AH45)</f>
        <v>24546.859999999997</v>
      </c>
      <c r="AI46" s="114"/>
      <c r="AJ46" s="115">
        <f>SUM(AJ20:AJ45)</f>
        <v>4008.71</v>
      </c>
      <c r="AK46" s="115">
        <f>SUM(AK20:AK45)</f>
        <v>0</v>
      </c>
      <c r="AL46" s="116">
        <f>SUM(AL20:AL45)</f>
        <v>28555.569999999996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32455.569999999996</v>
      </c>
      <c r="AQ46" s="114"/>
      <c r="AR46" s="115">
        <f>SUM(AR20:AR45)</f>
        <v>7202.34</v>
      </c>
      <c r="AS46" s="115">
        <f>SUM(AS20:AS45)-AS40</f>
        <v>0</v>
      </c>
      <c r="AT46" s="116">
        <f>SUM(AT20:AT45)</f>
        <v>39657.909999999996</v>
      </c>
      <c r="AU46" s="114"/>
      <c r="AV46" s="115">
        <f>SUM(AV20:AV45)</f>
        <v>7202.34</v>
      </c>
      <c r="AW46" s="115">
        <f>SUM(AW20:AW45)-AW40</f>
        <v>0</v>
      </c>
      <c r="AX46" s="116">
        <f>SUM(AX20:AX45)</f>
        <v>46860.249999999993</v>
      </c>
      <c r="AY46" s="28">
        <f>SUM(AY20:AY45)</f>
        <v>35187.719999999994</v>
      </c>
      <c r="AZ46" s="1"/>
      <c r="BA46" s="1"/>
      <c r="BB46" s="29">
        <f ca="1">SUM(BB20:BB45)</f>
        <v>4398.4649999999992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58.110000000000127</v>
      </c>
      <c r="AH47" s="82"/>
      <c r="AI47" s="82">
        <f>AI5-AH46</f>
        <v>-9319.9699999999957</v>
      </c>
      <c r="AJ47" s="82">
        <f>AI17-AJ46</f>
        <v>-4008.71</v>
      </c>
      <c r="AK47" s="82">
        <f>AI17-AK46</f>
        <v>0</v>
      </c>
      <c r="AL47" s="82"/>
      <c r="AM47" s="82">
        <f>AM5-AL46</f>
        <v>-14003.679999999995</v>
      </c>
      <c r="AN47" s="82">
        <f>AM17-AN46</f>
        <v>-3900</v>
      </c>
      <c r="AO47" s="82">
        <f>AM17-AO46</f>
        <v>0</v>
      </c>
      <c r="AP47" s="82"/>
      <c r="AQ47" s="82">
        <f>AQ5-AP46</f>
        <v>-18903.679999999993</v>
      </c>
      <c r="AR47" s="82">
        <f>AQ17-AR46</f>
        <v>-7202.34</v>
      </c>
      <c r="AS47" s="82">
        <f>AQ17-AS46</f>
        <v>0</v>
      </c>
      <c r="AT47" s="82"/>
      <c r="AU47" s="82">
        <f>AU5-AT46</f>
        <v>-26106.019999999997</v>
      </c>
      <c r="AV47" s="82">
        <f>AU17-AV46</f>
        <v>-7202.34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468.26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8" t="s">
        <v>200</v>
      </c>
      <c r="Y54" s="229"/>
      <c r="Z54" s="198">
        <v>15</v>
      </c>
      <c r="AA54" s="185"/>
      <c r="AB54" s="226" t="s">
        <v>372</v>
      </c>
      <c r="AC54" s="227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8" t="s">
        <v>200</v>
      </c>
      <c r="Q55" s="229"/>
      <c r="R55" s="196">
        <v>15</v>
      </c>
      <c r="S55" s="186">
        <v>43238</v>
      </c>
      <c r="T55" s="228" t="s">
        <v>361</v>
      </c>
      <c r="U55" s="229"/>
      <c r="V55" s="190"/>
      <c r="W55" s="186">
        <v>43253</v>
      </c>
      <c r="X55" s="228" t="s">
        <v>221</v>
      </c>
      <c r="Y55" s="229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8" t="s">
        <v>200</v>
      </c>
      <c r="AG55" s="229"/>
      <c r="AH55" s="190">
        <v>15</v>
      </c>
      <c r="AI55" s="186">
        <v>43361</v>
      </c>
      <c r="AJ55" s="226" t="s">
        <v>200</v>
      </c>
      <c r="AK55" s="227"/>
      <c r="AL55" s="190">
        <v>15</v>
      </c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8" t="s">
        <v>330</v>
      </c>
      <c r="Q56" s="229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6" t="s">
        <v>289</v>
      </c>
      <c r="AG56" s="227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8" t="s">
        <v>301</v>
      </c>
      <c r="Q57" s="229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8" t="s">
        <v>289</v>
      </c>
      <c r="AC57" s="229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8" t="s">
        <v>361</v>
      </c>
      <c r="AC58" s="229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B2" sqref="B2:G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>
        <f>400+185+90</f>
        <v>675</v>
      </c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15226.890000000001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8334.7700000000023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56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531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I7:AL7" display="INGRESOS"/>
    <hyperlink ref="B2" location="Trimestre!C25:F26" display="HIPOTECA"/>
    <hyperlink ref="B2:G3" location="'2018'!AI20:AL20" display="'2018'!AI20:AL20"/>
    <hyperlink ref="B22" location="Trimestre!C25:F26" display="HIPOTECA"/>
    <hyperlink ref="B22:G23" location="'2018'!AI21:AL21" display="'2018'!AI21:AL21"/>
    <hyperlink ref="B42" location="Trimestre!C25:F26" display="HIPOTECA"/>
    <hyperlink ref="B42:G43" location="'2018'!AI22:AL22" display="'2018'!AI22:AL22"/>
    <hyperlink ref="B62" location="Trimestre!C25:F26" display="HIPOTECA"/>
    <hyperlink ref="B62:G63" location="'2018'!AI23:AL23" display="'2018'!AI23:AL23"/>
    <hyperlink ref="B82" location="Trimestre!C25:F26" display="HIPOTECA"/>
    <hyperlink ref="B82:G83" location="'2018'!AI24:AL24" display="'2018'!AI24:AL24"/>
    <hyperlink ref="B102" location="Trimestre!C25:F26" display="HIPOTECA"/>
    <hyperlink ref="B102:G103" location="'2018'!AI25:AL25" display="'2018'!AI25:AL25"/>
    <hyperlink ref="B122" location="Trimestre!C25:F26" display="HIPOTECA"/>
    <hyperlink ref="B122:G123" location="'2018'!AI26:AL26" display="'2018'!AI26:AL26"/>
    <hyperlink ref="B142" location="Trimestre!C25:F26" display="HIPOTECA"/>
    <hyperlink ref="B142:G143" location="'2018'!AI27:AL27" display="'2018'!AI27:AL27"/>
    <hyperlink ref="B162" location="Trimestre!C25:F26" display="HIPOTECA"/>
    <hyperlink ref="B162:G163" location="'2018'!AI28:AL28" display="'2018'!AI28:AL28"/>
    <hyperlink ref="B182" location="Trimestre!C25:F26" display="HIPOTECA"/>
    <hyperlink ref="B182:G183" location="'2018'!AI29:AL29" display="'2018'!AI29:AL29"/>
    <hyperlink ref="B202" location="Trimestre!C25:F26" display="HIPOTECA"/>
    <hyperlink ref="B202:G203" location="'2018'!AI30:AL30" display="'2018'!AI30:AL30"/>
    <hyperlink ref="B222" location="Trimestre!C25:F26" display="HIPOTECA"/>
    <hyperlink ref="B222:G223" location="'2018'!AI31:AL31" display="'2018'!AI31:AL31"/>
    <hyperlink ref="B242" location="Trimestre!C25:F26" display="HIPOTECA"/>
    <hyperlink ref="B242:G243" location="'2018'!AI32:AL32" display="'2018'!AI32:AL32"/>
    <hyperlink ref="B262" location="Trimestre!C25:F26" display="HIPOTECA"/>
    <hyperlink ref="B262:G263" location="'2018'!AI33:AL33" display="'2018'!AI33:AL33"/>
    <hyperlink ref="B282" location="Trimestre!C25:F26" display="HIPOTECA"/>
    <hyperlink ref="B282:G283" location="'2018'!AI34:AL34" display="'2018'!AI34:AL34"/>
    <hyperlink ref="B302" location="Trimestre!C25:F26" display="HIPOTECA"/>
    <hyperlink ref="B302:G303" location="'2018'!AI35:AL35" display="'2018'!AI35:AL35"/>
    <hyperlink ref="B322" location="Trimestre!C25:F26" display="HIPOTECA"/>
    <hyperlink ref="B322:G323" location="'2018'!AI36:AL36" display="'2018'!AI36:AL36"/>
    <hyperlink ref="B342" location="Trimestre!C25:F26" display="HIPOTECA"/>
    <hyperlink ref="B342:G343" location="'2018'!AI37:AL37" display="'2018'!AI37:AL37"/>
    <hyperlink ref="B362" location="Trimestre!C25:F26" display="HIPOTECA"/>
    <hyperlink ref="B362:G363" location="'2018'!AI38:AL38" display="'2018'!AI38:AL38"/>
    <hyperlink ref="B382" location="Trimestre!C25:F26" display="HIPOTECA"/>
    <hyperlink ref="B382:G383" location="'2018'!AI39:AL39" display="'2018'!AI39:AL39"/>
    <hyperlink ref="B402" location="Trimestre!C25:F26" display="HIPOTECA"/>
    <hyperlink ref="B402:G403" location="'2018'!AI40:AL40" display="'2018'!AI40:AL40"/>
    <hyperlink ref="B422" location="Trimestre!C25:F26" display="HIPOTECA"/>
    <hyperlink ref="B422:G423" location="'2018'!AI41:AL41" display="'2018'!AI41:AL41"/>
    <hyperlink ref="B442" location="Trimestre!C25:F26" display="HIPOTECA"/>
    <hyperlink ref="B442:G443" location="'2018'!AI42:AL42" display="'2018'!AI42:AL42"/>
    <hyperlink ref="B462" location="Trimestre!C25:F26" display="HIPOTECA"/>
    <hyperlink ref="B462:G463" location="'2018'!AI43:AL43" display="'2018'!AI43:AL43"/>
    <hyperlink ref="B482" location="Trimestre!C25:F26" display="HIPOTECA"/>
    <hyperlink ref="B482:G483" location="'2018'!AI44:AL44" display="'2018'!AI44:AL44"/>
    <hyperlink ref="B502" location="Trimestre!C25:F26" display="HIPOTECA"/>
    <hyperlink ref="B502:G503" location="'2018'!AI45:AL45" display="'2018'!AI45:AL45"/>
    <hyperlink ref="I2:L3" location="'2018'!AI4:AL4" display="SALDO REAL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activeCell="B2" sqref="B2:G20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564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I7:AL7" display="INGRESOS"/>
    <hyperlink ref="B2" location="Trimestre!C25:F26" display="HIPOTECA"/>
    <hyperlink ref="B2:G3" location="'2018'!AI20:AL20" display="'2018'!AI20:AL20"/>
    <hyperlink ref="B22" location="Trimestre!C25:F26" display="HIPOTECA"/>
    <hyperlink ref="B22:G23" location="'2018'!AI21:AL21" display="'2018'!AI21:AL21"/>
    <hyperlink ref="B42" location="Trimestre!C25:F26" display="HIPOTECA"/>
    <hyperlink ref="B42:G43" location="'2018'!AI22:AL22" display="'2018'!AI22:AL22"/>
    <hyperlink ref="B62" location="Trimestre!C25:F26" display="HIPOTECA"/>
    <hyperlink ref="B62:G63" location="'2018'!AI23:AL23" display="'2018'!AI23:AL23"/>
    <hyperlink ref="B82" location="Trimestre!C25:F26" display="HIPOTECA"/>
    <hyperlink ref="B82:G83" location="'2018'!AI24:AL24" display="'2018'!AI24:AL24"/>
    <hyperlink ref="B102" location="Trimestre!C25:F26" display="HIPOTECA"/>
    <hyperlink ref="B102:G103" location="'2018'!AI25:AL25" display="'2018'!AI25:AL25"/>
    <hyperlink ref="B122" location="Trimestre!C25:F26" display="HIPOTECA"/>
    <hyperlink ref="B122:G123" location="'2018'!AI26:AL26" display="'2018'!AI26:AL26"/>
    <hyperlink ref="B142" location="Trimestre!C25:F26" display="HIPOTECA"/>
    <hyperlink ref="B142:G143" location="'2018'!AI27:AL27" display="'2018'!AI27:AL27"/>
    <hyperlink ref="B162" location="Trimestre!C25:F26" display="HIPOTECA"/>
    <hyperlink ref="B162:G163" location="'2018'!AI28:AL28" display="'2018'!AI28:AL28"/>
    <hyperlink ref="B182" location="Trimestre!C25:F26" display="HIPOTECA"/>
    <hyperlink ref="B182:G183" location="'2018'!AI29:AL29" display="'2018'!AI29:AL29"/>
    <hyperlink ref="B202" location="Trimestre!C25:F26" display="HIPOTECA"/>
    <hyperlink ref="B202:G203" location="'2018'!AI30:AL30" display="'2018'!AI30:AL30"/>
    <hyperlink ref="B222" location="Trimestre!C25:F26" display="HIPOTECA"/>
    <hyperlink ref="B222:G223" location="'2018'!AI31:AL31" display="'2018'!AI31:AL31"/>
    <hyperlink ref="B242" location="Trimestre!C25:F26" display="HIPOTECA"/>
    <hyperlink ref="B242:G243" location="'2018'!AI32:AL32" display="'2018'!AI32:AL32"/>
    <hyperlink ref="B262" location="Trimestre!C25:F26" display="HIPOTECA"/>
    <hyperlink ref="B262:G263" location="'2018'!AI33:AL33" display="'2018'!AI33:AL33"/>
    <hyperlink ref="B282" location="Trimestre!C25:F26" display="HIPOTECA"/>
    <hyperlink ref="B282:G283" location="'2018'!AI34:AL34" display="'2018'!AI34:AL34"/>
    <hyperlink ref="B302" location="Trimestre!C25:F26" display="HIPOTECA"/>
    <hyperlink ref="B302:G303" location="'2018'!AI35:AL35" display="'2018'!AI35:AL35"/>
    <hyperlink ref="B322" location="Trimestre!C25:F26" display="HIPOTECA"/>
    <hyperlink ref="B322:G323" location="'2018'!AI36:AL36" display="'2018'!AI36:AL36"/>
    <hyperlink ref="B342" location="Trimestre!C25:F26" display="HIPOTECA"/>
    <hyperlink ref="B342:G343" location="'2018'!AI37:AL37" display="'2018'!AI37:AL37"/>
    <hyperlink ref="B362" location="Trimestre!C25:F26" display="HIPOTECA"/>
    <hyperlink ref="B362:G363" location="'2018'!AI38:AL38" display="'2018'!AI38:AL38"/>
    <hyperlink ref="B382" location="Trimestre!C25:F26" display="HIPOTECA"/>
    <hyperlink ref="B382:G383" location="'2018'!AI39:AL39" display="'2018'!AI39:AL39"/>
    <hyperlink ref="B402" location="Trimestre!C25:F26" display="HIPOTECA"/>
    <hyperlink ref="B402:G403" location="'2018'!AI40:AL40" display="'2018'!AI40:AL40"/>
    <hyperlink ref="B422" location="Trimestre!C25:F26" display="HIPOTECA"/>
    <hyperlink ref="B422:G423" location="'2018'!AI41:AL41" display="'2018'!AI41:AL41"/>
    <hyperlink ref="B442" location="Trimestre!C25:F26" display="HIPOTECA"/>
    <hyperlink ref="B442:G443" location="'2018'!AI42:AL42" display="'2018'!AI42:AL42"/>
    <hyperlink ref="B462" location="Trimestre!C25:F26" display="HIPOTECA"/>
    <hyperlink ref="B462:G463" location="'2018'!AI43:AL43" display="'2018'!AI43:AL43"/>
    <hyperlink ref="B482" location="Trimestre!C25:F26" display="HIPOTECA"/>
    <hyperlink ref="B482:G483" location="'2018'!AI44:AL44" display="'2018'!AI44:AL44"/>
    <hyperlink ref="B502" location="Trimestre!C25:F26" display="HIPOTECA"/>
    <hyperlink ref="B502:G503" location="'2018'!AI45:AL45" display="'2018'!AI45:AL45"/>
    <hyperlink ref="I2:L3" location="'2018'!AI4:AL4" display="SALDO REAL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3302.3199999999997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3302.3199999999997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A478" sqref="A1:XFD1048576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3302.3199999999997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3302.3199999999997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25" workbookViewId="0">
      <selection activeCell="B29" sqref="B29"/>
    </sheetView>
  </sheetViews>
  <sheetFormatPr baseColWidth="10"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536</v>
      </c>
      <c r="B3" s="208">
        <v>43374</v>
      </c>
      <c r="D3" s="128"/>
      <c r="E3" s="129"/>
    </row>
    <row r="4" spans="1:13" ht="12.75" customHeight="1">
      <c r="A4" t="s">
        <v>535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-0.17074999999999993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134386.47763143471</v>
      </c>
      <c r="L6" s="123">
        <f>B4*(E8/100)</f>
        <v>36.971754131250002</v>
      </c>
      <c r="M6" s="133">
        <f ca="1">B13-L6</f>
        <v>362.512368565278</v>
      </c>
    </row>
    <row r="7" spans="1:13" ht="12.75" customHeight="1">
      <c r="E7" s="126"/>
      <c r="J7" t="s">
        <v>144</v>
      </c>
      <c r="K7" s="133">
        <f ca="1">K6-(B13-L7)</f>
        <v>134023.86579853832</v>
      </c>
      <c r="L7" s="123">
        <f ca="1">(K6*(E8/100))</f>
        <v>36.872289800124904</v>
      </c>
      <c r="M7" s="133">
        <f ca="1">B13-L7</f>
        <v>362.61183289640309</v>
      </c>
    </row>
    <row r="8" spans="1:13" ht="12.75" customHeight="1">
      <c r="B8" s="126"/>
      <c r="D8" t="s">
        <v>145</v>
      </c>
      <c r="E8" s="134">
        <f>(B6+0.5)/12</f>
        <v>2.7437500000000004E-2</v>
      </c>
      <c r="J8" t="s">
        <v>146</v>
      </c>
      <c r="K8" s="133">
        <f ca="1">K7-(B13-L8)</f>
        <v>133661.15447402027</v>
      </c>
      <c r="L8" s="123">
        <f ca="1">(K7*(E8/100))</f>
        <v>36.772798178473955</v>
      </c>
      <c r="M8" s="133">
        <f ca="1">B13-L8</f>
        <v>362.71132451805403</v>
      </c>
    </row>
    <row r="9" spans="1:13" ht="12.75" customHeight="1">
      <c r="B9" s="126"/>
      <c r="D9" t="s">
        <v>147</v>
      </c>
      <c r="E9" s="134">
        <f>1+(E8/100)</f>
        <v>1.000274375</v>
      </c>
      <c r="J9" t="s">
        <v>148</v>
      </c>
      <c r="K9" s="133">
        <f ca="1">K8-(B13-L9)</f>
        <v>133298.34363058256</v>
      </c>
      <c r="L9" s="123">
        <f ca="1">(K8*(E8/100))</f>
        <v>36.673279258809316</v>
      </c>
      <c r="M9" s="133">
        <f ca="1">B13-L9</f>
        <v>362.81084343771869</v>
      </c>
    </row>
    <row r="10" spans="1:13" ht="12.75" customHeight="1">
      <c r="B10" s="126"/>
      <c r="D10" t="s">
        <v>149</v>
      </c>
      <c r="E10" s="134">
        <f ca="1">E9^-B5</f>
        <v>0.90745125517958081</v>
      </c>
      <c r="J10" t="s">
        <v>150</v>
      </c>
      <c r="K10" s="133">
        <f ca="1">K9-(B13-L10)</f>
        <v>132935.43324091966</v>
      </c>
      <c r="L10" s="123">
        <f ca="1">(K9*(E8/100))</f>
        <v>36.573733033641098</v>
      </c>
      <c r="M10" s="133">
        <f ca="1">B13-L10</f>
        <v>362.91038966288693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9.2548744820419202</v>
      </c>
      <c r="J11" t="s">
        <v>153</v>
      </c>
      <c r="K11" s="135">
        <f ca="1">K10-(B13-L11)</f>
        <v>132572.42327771863</v>
      </c>
      <c r="L11" s="123">
        <f ca="1">(K10*(E8/100))</f>
        <v>36.474159495477338</v>
      </c>
      <c r="M11" s="133">
        <f ca="1">B13-L11</f>
        <v>363.00996320105065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399.484122696528</v>
      </c>
      <c r="E13" s="126"/>
      <c r="F13" s="128"/>
      <c r="G13" s="137"/>
      <c r="L13" s="138">
        <f ca="1">SUM(L6:L11)</f>
        <v>220.33801389777659</v>
      </c>
      <c r="M13" s="138">
        <f ca="1">SUM(M6:M11)</f>
        <v>2176.5667222813913</v>
      </c>
    </row>
    <row r="14" spans="1:13" ht="12.75" customHeight="1">
      <c r="A14" t="s">
        <v>155</v>
      </c>
      <c r="B14" s="139">
        <f>B4*(E8/100)</f>
        <v>36.971754131250002</v>
      </c>
      <c r="E14" s="126"/>
    </row>
    <row r="15" spans="1:13" ht="12.75" customHeight="1">
      <c r="A15" t="s">
        <v>156</v>
      </c>
      <c r="B15" s="139">
        <f ca="1">B13-B14</f>
        <v>362.512368565278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399.48568269652799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-0.17074999999999993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-2.7319999999999989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2176.5667222813913</v>
      </c>
      <c r="C22" s="142">
        <f ca="1">B22/170000</f>
        <v>1.2803333660478772E-2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132572.42327771863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0.2201622160134199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-8.2662216013419942E-2</v>
      </c>
      <c r="E35" s="126">
        <v>-0.16700000000000001</v>
      </c>
      <c r="F35">
        <v>21</v>
      </c>
      <c r="G35" s="141">
        <f t="shared" si="0"/>
        <v>1</v>
      </c>
    </row>
    <row r="36" spans="2:7" ht="12.75" customHeight="1">
      <c r="E36" s="126">
        <v>-0.16700000000000001</v>
      </c>
      <c r="F36">
        <v>22</v>
      </c>
      <c r="G36" s="141">
        <f t="shared" si="0"/>
        <v>1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16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1" sqref="E11"/>
    </sheetView>
  </sheetViews>
  <sheetFormatPr baseColWidth="10"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4" workbookViewId="0">
      <selection activeCell="K23" sqref="K23"/>
    </sheetView>
  </sheetViews>
  <sheetFormatPr baseColWidth="10"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-1.7074999999999994E-3</v>
      </c>
      <c r="C23" s="158">
        <f ca="1">Hipoteca!B$13</f>
        <v>399.484122696528</v>
      </c>
      <c r="D23" s="157">
        <f ca="1">C23-C22</f>
        <v>1.1741226965280021</v>
      </c>
      <c r="F23" s="153">
        <f t="shared" ca="1" si="0"/>
        <v>2396.9047361791681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9.3782766439909262E-3</v>
      </c>
      <c r="C64" s="175">
        <f ca="1">AVERAGE(C2:C63)</f>
        <v>500.96927830438739</v>
      </c>
      <c r="D64" s="176">
        <f ca="1">AVERAGE(D3:D63)</f>
        <v>-21.360279871593907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66127.944736179168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10" workbookViewId="0">
      <selection activeCell="I50" sqref="I50"/>
    </sheetView>
  </sheetViews>
  <sheetFormatPr baseColWidth="10"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512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74" workbookViewId="0">
      <selection activeCell="B282" sqref="B282:G28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" workbookViewId="0">
      <selection activeCell="E19" sqref="E19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B2" sqref="B2:G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4" workbookViewId="0">
      <selection activeCell="J15" sqref="J15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9" workbookViewId="0">
      <selection activeCell="I22" sqref="I22:L2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8" workbookViewId="0">
      <selection activeCell="B2" sqref="B2:G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6" workbookViewId="0">
      <selection activeCell="B422" sqref="B422:G42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516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520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502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505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515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513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503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506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507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510</v>
      </c>
    </row>
    <row r="250" spans="2:8">
      <c r="B250" s="68"/>
      <c r="C250" s="34"/>
      <c r="D250" s="70">
        <v>271.56</v>
      </c>
      <c r="E250" s="71"/>
      <c r="F250" s="71"/>
      <c r="G250" s="34" t="s">
        <v>514</v>
      </c>
    </row>
    <row r="251" spans="2:8">
      <c r="B251" s="68"/>
      <c r="C251" s="34"/>
      <c r="D251" s="70">
        <v>14.06</v>
      </c>
      <c r="E251" s="71"/>
      <c r="F251" s="71"/>
      <c r="G251" s="34" t="s">
        <v>517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497</v>
      </c>
    </row>
    <row r="288" spans="2:7">
      <c r="B288" s="68"/>
      <c r="C288" s="34"/>
      <c r="D288" s="70">
        <v>10</v>
      </c>
      <c r="E288" s="71"/>
      <c r="F288" s="71"/>
      <c r="G288" s="34" t="s">
        <v>499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508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493</v>
      </c>
    </row>
    <row r="328" spans="2:7">
      <c r="B328" s="68"/>
      <c r="C328" s="34"/>
      <c r="D328" s="70">
        <v>12.25</v>
      </c>
      <c r="E328" s="71"/>
      <c r="F328" s="71"/>
      <c r="G328" s="34" t="s">
        <v>504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494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496</v>
      </c>
    </row>
    <row r="507" spans="2:7">
      <c r="B507" s="68"/>
      <c r="C507" s="34"/>
      <c r="D507" s="70"/>
      <c r="E507" s="71">
        <v>11.27</v>
      </c>
      <c r="F507" s="71"/>
      <c r="G507" s="34" t="s">
        <v>498</v>
      </c>
    </row>
    <row r="508" spans="2:7">
      <c r="B508" s="68"/>
      <c r="C508" s="34"/>
      <c r="D508" s="70"/>
      <c r="E508" s="71">
        <v>49</v>
      </c>
      <c r="F508" s="71"/>
      <c r="G508" s="34" t="s">
        <v>521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354" workbookViewId="0">
      <selection activeCell="B362" sqref="B362:G363"/>
    </sheetView>
  </sheetViews>
  <sheetFormatPr baseColWidth="10"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522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531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537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524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525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528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529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540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542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547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549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550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551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567</v>
      </c>
      <c r="H57" s="1"/>
      <c r="M57" s="1"/>
      <c r="R57" s="3"/>
    </row>
    <row r="58" spans="1:18" ht="15.75">
      <c r="A58" s="1"/>
      <c r="B58" s="68"/>
      <c r="C58" s="34"/>
      <c r="D58" s="70">
        <f>9.15+43.15</f>
        <v>52.3</v>
      </c>
      <c r="E58" s="71"/>
      <c r="F58" s="71"/>
      <c r="G58" s="34" t="s">
        <v>568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440.26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523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534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533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545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557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552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561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530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554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559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560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538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539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540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547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518</v>
      </c>
      <c r="D187" s="70">
        <v>19</v>
      </c>
      <c r="E187" s="71"/>
      <c r="F187" s="71"/>
      <c r="G187" s="34" t="s">
        <v>556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526</v>
      </c>
    </row>
    <row r="207" spans="2:7">
      <c r="B207" s="68"/>
      <c r="C207" s="34"/>
      <c r="D207" s="70">
        <v>40.15</v>
      </c>
      <c r="E207" s="71"/>
      <c r="F207" s="71"/>
      <c r="G207" s="34" t="s">
        <v>543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519</v>
      </c>
      <c r="D246" s="70">
        <v>12.46</v>
      </c>
      <c r="E246" s="71"/>
      <c r="F246" s="71"/>
      <c r="G246" s="34" t="s">
        <v>527</v>
      </c>
    </row>
    <row r="247" spans="2:7" ht="15" customHeight="1">
      <c r="B247" s="68">
        <v>566.59</v>
      </c>
      <c r="C247" s="34" t="s">
        <v>518</v>
      </c>
      <c r="D247" s="70">
        <f>34.65-D286-D147</f>
        <v>23.169999999999998</v>
      </c>
      <c r="E247" s="71"/>
      <c r="F247" s="71"/>
      <c r="G247" s="34" t="s">
        <v>539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519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541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569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519</v>
      </c>
      <c r="D326" s="70">
        <v>4.3499999999999996</v>
      </c>
      <c r="E326" s="71"/>
      <c r="F326" s="71"/>
      <c r="G326" s="34" t="s">
        <v>562</v>
      </c>
    </row>
    <row r="327" spans="2:7">
      <c r="B327" s="68">
        <v>0.02</v>
      </c>
      <c r="C327" s="34" t="s">
        <v>520</v>
      </c>
      <c r="D327" s="70"/>
      <c r="E327" s="71"/>
      <c r="F327" s="71"/>
      <c r="G327" s="34"/>
    </row>
    <row r="328" spans="2:7">
      <c r="B328" s="68">
        <v>241.71</v>
      </c>
      <c r="C328" s="34" t="s">
        <v>518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</f>
        <v>33.65</v>
      </c>
      <c r="G366" s="91" t="s">
        <v>91</v>
      </c>
    </row>
    <row r="367" spans="2:7">
      <c r="B367" s="68">
        <v>26.77</v>
      </c>
      <c r="C367" s="34" t="s">
        <v>516</v>
      </c>
      <c r="D367" s="70">
        <v>40.49</v>
      </c>
      <c r="E367" s="71"/>
      <c r="F367" s="71"/>
      <c r="G367" s="91" t="s">
        <v>544</v>
      </c>
    </row>
    <row r="368" spans="2:7">
      <c r="B368" s="68"/>
      <c r="C368" s="34"/>
      <c r="D368" s="70"/>
      <c r="E368" s="71">
        <v>57.65</v>
      </c>
      <c r="F368" s="71"/>
      <c r="G368" s="34" t="s">
        <v>546</v>
      </c>
    </row>
    <row r="369" spans="2:7">
      <c r="B369" s="68"/>
      <c r="C369" s="34"/>
      <c r="D369" s="70"/>
      <c r="E369" s="71"/>
      <c r="F369" s="71">
        <v>2.85</v>
      </c>
      <c r="G369" s="34" t="s">
        <v>558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36.5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-1673.12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-1673.12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/>
    <hyperlink ref="I22" location="Trimestre!C39:F40" display="TELÉFONO"/>
    <hyperlink ref="I22:L23" location="'2018'!AE7:AH7" display="INGRESOS"/>
    <hyperlink ref="B2" location="Trimestre!C25:F26" display="HIPOTECA"/>
    <hyperlink ref="B2:G3" location="'2018'!AE20:AH20" display="'2018'!AE20:AH20"/>
    <hyperlink ref="B22" location="Trimestre!C25:F26" display="HIPOTECA"/>
    <hyperlink ref="B22:G23" location="'2018'!AE21:AH21" display="'2018'!AE21:AH21"/>
    <hyperlink ref="B42" location="Trimestre!C25:F26" display="HIPOTECA"/>
    <hyperlink ref="B42:G43" location="'2018'!AE22:AH22" display="'2018'!AE22:AH22"/>
    <hyperlink ref="B62" location="Trimestre!C25:F26" display="HIPOTECA"/>
    <hyperlink ref="B62:G63" location="'2018'!AE23:AH23" display="'2018'!AE23:AH23"/>
    <hyperlink ref="B82" location="Trimestre!C25:F26" display="HIPOTECA"/>
    <hyperlink ref="B82:G83" location="'2018'!AE24:AH24" display="'2018'!AE24:AH24"/>
    <hyperlink ref="B102" location="Trimestre!C25:F26" display="HIPOTECA"/>
    <hyperlink ref="B102:G103" location="'2018'!AE25:AH25" display="'2018'!AE25:AH25"/>
    <hyperlink ref="B122" location="Trimestre!C25:F26" display="HIPOTECA"/>
    <hyperlink ref="B122:G123" location="'2018'!AE26:AH26" display="'2018'!AE26:AH26"/>
    <hyperlink ref="B142" location="Trimestre!C25:F26" display="HIPOTECA"/>
    <hyperlink ref="B142:G143" location="'2018'!AE27:AH27" display="'2018'!AE27:AH27"/>
    <hyperlink ref="B162" location="Trimestre!C25:F26" display="HIPOTECA"/>
    <hyperlink ref="B162:G163" location="'2018'!AE28:AH28" display="'2018'!AE28:AH28"/>
    <hyperlink ref="B182" location="Trimestre!C25:F26" display="HIPOTECA"/>
    <hyperlink ref="B182:G183" location="'2018'!AE29:AH29" display="'2018'!AE29:AH29"/>
    <hyperlink ref="B202" location="Trimestre!C25:F26" display="HIPOTECA"/>
    <hyperlink ref="B202:G203" location="'2018'!AE30:AH30" display="'2018'!AE30:AH30"/>
    <hyperlink ref="B222" location="Trimestre!C25:F26" display="HIPOTECA"/>
    <hyperlink ref="B222:G223" location="'2018'!AE31:AH31" display="'2018'!AE31:AH31"/>
    <hyperlink ref="B242" location="Trimestre!C25:F26" display="HIPOTECA"/>
    <hyperlink ref="B242:G243" location="'2018'!AE32:AH32" display="'2018'!AE32:AH32"/>
    <hyperlink ref="B262" location="Trimestre!C25:F26" display="HIPOTECA"/>
    <hyperlink ref="B262:G263" location="'2018'!AE33:AH33" display="'2018'!AE33:AH33"/>
    <hyperlink ref="B282" location="Trimestre!C25:F26" display="HIPOTECA"/>
    <hyperlink ref="B282:G283" location="'2018'!AE34:AH34" display="'2018'!AE34:AH34"/>
    <hyperlink ref="B302" location="Trimestre!C25:F26" display="HIPOTECA"/>
    <hyperlink ref="B302:G303" location="'2018'!AE35:AH35" display="'2018'!AE35:AH35"/>
    <hyperlink ref="B322" location="Trimestre!C25:F26" display="HIPOTECA"/>
    <hyperlink ref="B322:G323" location="'2018'!AE36:AH36" display="'2018'!AE36:AH36"/>
    <hyperlink ref="B342" location="Trimestre!C25:F26" display="HIPOTECA"/>
    <hyperlink ref="B342:G343" location="'2018'!AE37:AH37" display="'2018'!AE37:AH37"/>
    <hyperlink ref="B362" location="Trimestre!C25:F26" display="HIPOTECA"/>
    <hyperlink ref="B362:G363" location="'2018'!AE38:AH38" display="'2018'!AE38:AH38"/>
    <hyperlink ref="B382" location="Trimestre!C25:F26" display="HIPOTECA"/>
    <hyperlink ref="B382:G383" location="'2018'!AE39:AH39" display="'2018'!AE39:AH39"/>
    <hyperlink ref="B402" location="Trimestre!C25:F26" display="HIPOTECA"/>
    <hyperlink ref="B402:G403" location="'2018'!AE40:AH40" display="'2018'!AE40:AH40"/>
    <hyperlink ref="B422" location="Trimestre!C25:F26" display="HIPOTECA"/>
    <hyperlink ref="B422:G423" location="'2018'!AE41:AH41" display="'2018'!AE41:AH41"/>
    <hyperlink ref="B442" location="Trimestre!C25:F26" display="HIPOTECA"/>
    <hyperlink ref="B442:G443" location="'2018'!AE42:AH42" display="'2018'!AE42:AH42"/>
    <hyperlink ref="B462" location="Trimestre!C25:F26" display="HIPOTECA"/>
    <hyperlink ref="B462:G463" location="'2018'!AE43:AH43" display="'2018'!AE43:AH43"/>
    <hyperlink ref="B482" location="Trimestre!C25:F26" display="HIPOTECA"/>
    <hyperlink ref="B482:G483" location="'2018'!AE44:AH44" display="'2018'!AE44:AH44"/>
    <hyperlink ref="B502" location="Trimestre!C25:F26" display="HIPOTECA"/>
    <hyperlink ref="B502:G503" location="'2018'!AE45:AH45" display="'2018'!AE45:AH45"/>
    <hyperlink ref="I2:L3" location="'2018'!AE4:AH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2018-08-28T06:09:11Z</dcterms:modified>
</cp:coreProperties>
</file>